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Alpesh Parmar\Documents\General Assembly - Data Analysis Course Files\Project 1\Submit\"/>
    </mc:Choice>
  </mc:AlternateContent>
  <xr:revisionPtr revIDLastSave="0" documentId="13_ncr:1_{B1C991D2-B3D5-4899-A9BA-34FC5FFCDEB8}" xr6:coauthVersionLast="47" xr6:coauthVersionMax="47" xr10:uidLastSave="{00000000-0000-0000-0000-000000000000}"/>
  <bookViews>
    <workbookView xWindow="28680" yWindow="-120" windowWidth="29040" windowHeight="15990" xr2:uid="{00000000-000D-0000-FFFF-FFFF00000000}"/>
  </bookViews>
  <sheets>
    <sheet name="Data Handling Summary" sheetId="5" r:id="rId1"/>
    <sheet name="Reference" sheetId="4" r:id="rId2"/>
    <sheet name="Analysis &amp; Charts" sheetId="6" r:id="rId3"/>
    <sheet name="Data Dictionary" sheetId="3" r:id="rId4"/>
    <sheet name="Clean Data" sheetId="7" r:id="rId5"/>
    <sheet name="Pivot for Average H&amp;A" sheetId="61" r:id="rId6"/>
    <sheet name="Pivot from Values" sheetId="59" r:id="rId7"/>
    <sheet name="Pivot from BPivot" sheetId="60" r:id="rId8"/>
    <sheet name="Total Points Pivot Test" sheetId="58" r:id="rId9"/>
    <sheet name="Away Pivot" sheetId="52" r:id="rId10"/>
    <sheet name="Away Pivot Creator" sheetId="50" r:id="rId11"/>
    <sheet name="Home Pivot" sheetId="49" r:id="rId12"/>
    <sheet name="Home Pivot Creator" sheetId="34" r:id="rId13"/>
    <sheet name="Away Sheet" sheetId="40" r:id="rId14"/>
    <sheet name="Home Sheet" sheetId="39" r:id="rId15"/>
    <sheet name="Points Per Match" sheetId="18" r:id="rId16"/>
    <sheet name="Referee Card Count" sheetId="25" r:id="rId17"/>
    <sheet name="Ref Tally" sheetId="45" r:id="rId18"/>
    <sheet name="Cumulative Chart" sheetId="41" r:id="rId19"/>
    <sheet name="Man City Tally" sheetId="42" r:id="rId20"/>
    <sheet name="Liverpool Tally" sheetId="26" r:id="rId21"/>
    <sheet name="Points Value" sheetId="8" r:id="rId22"/>
    <sheet name="Man United Tally" sheetId="43" r:id="rId23"/>
    <sheet name="Draft Workings" sheetId="31" r:id="rId24"/>
    <sheet name="NOTES" sheetId="16" r:id="rId25"/>
    <sheet name="EPL - 2019-2020 (Raw Data)" sheetId="1" r:id="rId26"/>
  </sheets>
  <definedNames>
    <definedName name="_xlnm._FilterDatabase" localSheetId="13" hidden="1">'Away Sheet'!$A$1:$L$381</definedName>
    <definedName name="_xlnm._FilterDatabase" localSheetId="14" hidden="1">'Home Sheet'!$A$1:$I$381</definedName>
    <definedName name="_xlnm._FilterDatabase" localSheetId="20" hidden="1">'Liverpool Tally'!$A$1:$K$42</definedName>
    <definedName name="_xlnm._FilterDatabase" localSheetId="19" hidden="1">'Man City Tally'!$A$1:$K$39</definedName>
    <definedName name="Slicer_Team">#N/A</definedName>
  </definedNames>
  <calcPr calcId="191029"/>
  <pivotCaches>
    <pivotCache cacheId="0" r:id="rId27"/>
    <pivotCache cacheId="1" r:id="rId28"/>
    <pivotCache cacheId="2" r:id="rId29"/>
    <pivotCache cacheId="3" r:id="rId30"/>
    <pivotCache cacheId="4" r:id="rId31"/>
  </pivotCaches>
  <extLst>
    <ext xmlns:x14="http://schemas.microsoft.com/office/spreadsheetml/2009/9/main" uri="{BBE1A952-AA13-448e-AADC-164F8A28A991}">
      <x14:slicerCaches>
        <x14:slicerCache r:id="rId3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 i="61" l="1"/>
  <c r="C23" i="61"/>
  <c r="B23" i="61"/>
  <c r="D22" i="61"/>
  <c r="D21" i="61"/>
  <c r="D20" i="61"/>
  <c r="D19" i="61"/>
  <c r="D18" i="61"/>
  <c r="D17" i="61"/>
  <c r="D16" i="61"/>
  <c r="D15" i="61"/>
  <c r="D14" i="61"/>
  <c r="D13" i="61"/>
  <c r="D12" i="61"/>
  <c r="D11" i="61"/>
  <c r="D10" i="61"/>
  <c r="D9" i="61"/>
  <c r="D8" i="61"/>
  <c r="D7" i="61"/>
  <c r="D6" i="61"/>
  <c r="D5" i="61"/>
  <c r="D4" i="61"/>
  <c r="D3" i="61"/>
  <c r="H10" i="58"/>
  <c r="H9" i="58"/>
  <c r="H8" i="58"/>
  <c r="H7" i="58"/>
  <c r="H6" i="58"/>
  <c r="H5" i="58"/>
  <c r="H21" i="58"/>
  <c r="H20" i="58"/>
  <c r="H19" i="58"/>
  <c r="H18" i="58"/>
  <c r="H17" i="58"/>
  <c r="H16" i="58"/>
  <c r="H15" i="58"/>
  <c r="H14" i="58"/>
  <c r="H13" i="58"/>
  <c r="H12" i="58"/>
  <c r="H11" i="58"/>
  <c r="H4" i="58"/>
  <c r="D4" i="59" l="1"/>
  <c r="D5" i="59"/>
  <c r="D6" i="59"/>
  <c r="D7" i="59"/>
  <c r="D8" i="59"/>
  <c r="D9" i="59"/>
  <c r="D10" i="59"/>
  <c r="D11" i="59"/>
  <c r="D12" i="59"/>
  <c r="D13" i="59"/>
  <c r="D14" i="59"/>
  <c r="D15" i="59"/>
  <c r="D16" i="59"/>
  <c r="D17" i="59"/>
  <c r="D18" i="59"/>
  <c r="D19" i="59"/>
  <c r="D20" i="59"/>
  <c r="D21" i="59"/>
  <c r="D22" i="59"/>
  <c r="D3" i="59"/>
  <c r="G2" i="58" a="1"/>
  <c r="G2" i="58" s="1"/>
  <c r="A381" i="50"/>
  <c r="A380" i="50"/>
  <c r="A379" i="50"/>
  <c r="A378" i="50"/>
  <c r="A377" i="50"/>
  <c r="A376" i="50"/>
  <c r="A375" i="50"/>
  <c r="A374" i="50"/>
  <c r="A373" i="50"/>
  <c r="A372" i="50"/>
  <c r="A371" i="50"/>
  <c r="A370" i="50"/>
  <c r="A369" i="50"/>
  <c r="A368" i="50"/>
  <c r="A367" i="50"/>
  <c r="A366" i="50"/>
  <c r="A365" i="50"/>
  <c r="A364" i="50"/>
  <c r="A363" i="50"/>
  <c r="A362" i="50"/>
  <c r="A361" i="50"/>
  <c r="A360" i="50"/>
  <c r="A359" i="50"/>
  <c r="A358" i="50"/>
  <c r="A357" i="50"/>
  <c r="A356" i="50"/>
  <c r="A355" i="50"/>
  <c r="A354" i="50"/>
  <c r="A353" i="50"/>
  <c r="A352" i="50"/>
  <c r="A351" i="50"/>
  <c r="A350" i="50"/>
  <c r="A349" i="50"/>
  <c r="A348" i="50"/>
  <c r="A347" i="50"/>
  <c r="A346" i="50"/>
  <c r="A345" i="50"/>
  <c r="A344" i="50"/>
  <c r="A343" i="50"/>
  <c r="A342" i="50"/>
  <c r="A341" i="50"/>
  <c r="A340" i="50"/>
  <c r="A339" i="50"/>
  <c r="A338" i="50"/>
  <c r="A337" i="50"/>
  <c r="A336" i="50"/>
  <c r="A335" i="50"/>
  <c r="A334" i="50"/>
  <c r="A333" i="50"/>
  <c r="A332" i="50"/>
  <c r="A331" i="50"/>
  <c r="A330" i="50"/>
  <c r="A329" i="50"/>
  <c r="A328" i="50"/>
  <c r="A327" i="50"/>
  <c r="A326" i="50"/>
  <c r="A325" i="50"/>
  <c r="A324" i="50"/>
  <c r="A323" i="50"/>
  <c r="A322" i="50"/>
  <c r="A321" i="50"/>
  <c r="A320" i="50"/>
  <c r="A319" i="50"/>
  <c r="A318" i="50"/>
  <c r="A317" i="50"/>
  <c r="A316" i="50"/>
  <c r="A315" i="50"/>
  <c r="A314" i="50"/>
  <c r="A313" i="50"/>
  <c r="A312" i="50"/>
  <c r="A311" i="50"/>
  <c r="A310" i="50"/>
  <c r="A309" i="50"/>
  <c r="A308" i="50"/>
  <c r="A307" i="50"/>
  <c r="A306" i="50"/>
  <c r="A305" i="50"/>
  <c r="A304" i="50"/>
  <c r="A303" i="50"/>
  <c r="A302" i="50"/>
  <c r="A301" i="50"/>
  <c r="A300" i="50"/>
  <c r="A299" i="50"/>
  <c r="A298" i="50"/>
  <c r="A297" i="50"/>
  <c r="A296" i="50"/>
  <c r="A295" i="50"/>
  <c r="A294" i="50"/>
  <c r="A293" i="50"/>
  <c r="A292" i="50"/>
  <c r="A291" i="50"/>
  <c r="A290" i="50"/>
  <c r="A289" i="50"/>
  <c r="A288" i="50"/>
  <c r="A287" i="50"/>
  <c r="A286" i="50"/>
  <c r="A285" i="50"/>
  <c r="A284" i="50"/>
  <c r="A283" i="50"/>
  <c r="A282" i="50"/>
  <c r="A281" i="50"/>
  <c r="A280" i="50"/>
  <c r="A279" i="50"/>
  <c r="A278" i="50"/>
  <c r="A277" i="50"/>
  <c r="A276" i="50"/>
  <c r="A275" i="50"/>
  <c r="A274" i="50"/>
  <c r="A273" i="50"/>
  <c r="A272" i="50"/>
  <c r="A271" i="50"/>
  <c r="A270" i="50"/>
  <c r="A269" i="50"/>
  <c r="A268" i="50"/>
  <c r="A267" i="50"/>
  <c r="A266" i="50"/>
  <c r="A265" i="50"/>
  <c r="A264" i="50"/>
  <c r="A263" i="50"/>
  <c r="A262" i="50"/>
  <c r="A261" i="50"/>
  <c r="A260" i="50"/>
  <c r="A259" i="50"/>
  <c r="A258" i="50"/>
  <c r="A257" i="50"/>
  <c r="A256" i="50"/>
  <c r="A255" i="50"/>
  <c r="A254" i="50"/>
  <c r="A253" i="50"/>
  <c r="A252" i="50"/>
  <c r="A251" i="50"/>
  <c r="A250" i="50"/>
  <c r="A249" i="50"/>
  <c r="A248" i="50"/>
  <c r="A247" i="50"/>
  <c r="A246" i="50"/>
  <c r="A245" i="50"/>
  <c r="A244" i="50"/>
  <c r="A243" i="50"/>
  <c r="A242" i="50"/>
  <c r="A241" i="50"/>
  <c r="A240" i="50"/>
  <c r="A239" i="50"/>
  <c r="A238" i="50"/>
  <c r="A237" i="50"/>
  <c r="A236" i="50"/>
  <c r="A235" i="50"/>
  <c r="A234" i="50"/>
  <c r="A233" i="50"/>
  <c r="A232" i="50"/>
  <c r="A231" i="50"/>
  <c r="A230" i="50"/>
  <c r="A229" i="50"/>
  <c r="A228" i="50"/>
  <c r="A227" i="50"/>
  <c r="A226" i="50"/>
  <c r="A225" i="50"/>
  <c r="A224" i="50"/>
  <c r="A223" i="50"/>
  <c r="A222" i="50"/>
  <c r="A221" i="50"/>
  <c r="A220" i="50"/>
  <c r="A219" i="50"/>
  <c r="A218" i="50"/>
  <c r="A217" i="50"/>
  <c r="A216" i="50"/>
  <c r="A215" i="50"/>
  <c r="A214" i="50"/>
  <c r="A213" i="50"/>
  <c r="A212" i="50"/>
  <c r="A211" i="50"/>
  <c r="A210" i="50"/>
  <c r="A209" i="50"/>
  <c r="A208" i="50"/>
  <c r="A207" i="50"/>
  <c r="A206" i="50"/>
  <c r="A205" i="50"/>
  <c r="A204" i="50"/>
  <c r="A203" i="50"/>
  <c r="A202" i="50"/>
  <c r="A201" i="50"/>
  <c r="A200" i="50"/>
  <c r="A199" i="50"/>
  <c r="A198" i="50"/>
  <c r="A197" i="50"/>
  <c r="A196" i="50"/>
  <c r="A195" i="50"/>
  <c r="A194" i="50"/>
  <c r="A193" i="50"/>
  <c r="A192" i="50"/>
  <c r="A191" i="50"/>
  <c r="A190" i="50"/>
  <c r="A189" i="50"/>
  <c r="A188" i="50"/>
  <c r="A187" i="50"/>
  <c r="A186" i="50"/>
  <c r="A185" i="50"/>
  <c r="A184" i="50"/>
  <c r="A183" i="50"/>
  <c r="A182" i="50"/>
  <c r="A181" i="50"/>
  <c r="A180" i="50"/>
  <c r="A179" i="50"/>
  <c r="A178" i="50"/>
  <c r="A177" i="50"/>
  <c r="A176" i="50"/>
  <c r="A175" i="50"/>
  <c r="A174" i="50"/>
  <c r="A173" i="50"/>
  <c r="A172" i="50"/>
  <c r="A171" i="50"/>
  <c r="A170" i="50"/>
  <c r="A169" i="50"/>
  <c r="A168" i="50"/>
  <c r="A167" i="50"/>
  <c r="A166" i="50"/>
  <c r="A165" i="50"/>
  <c r="A164" i="50"/>
  <c r="A163" i="50"/>
  <c r="A162" i="50"/>
  <c r="A161" i="50"/>
  <c r="A160" i="50"/>
  <c r="A159" i="50"/>
  <c r="A158" i="50"/>
  <c r="A157" i="50"/>
  <c r="A156" i="50"/>
  <c r="A155" i="50"/>
  <c r="A154" i="50"/>
  <c r="A153" i="50"/>
  <c r="A152" i="50"/>
  <c r="A151" i="50"/>
  <c r="A150" i="50"/>
  <c r="A149" i="50"/>
  <c r="A148" i="50"/>
  <c r="A147" i="50"/>
  <c r="A146" i="50"/>
  <c r="A145" i="50"/>
  <c r="A144" i="50"/>
  <c r="A143" i="50"/>
  <c r="A142" i="50"/>
  <c r="A141" i="50"/>
  <c r="A140" i="50"/>
  <c r="A139" i="50"/>
  <c r="A138" i="50"/>
  <c r="A137" i="50"/>
  <c r="A136" i="50"/>
  <c r="A135" i="50"/>
  <c r="A134" i="50"/>
  <c r="A133" i="50"/>
  <c r="A132" i="50"/>
  <c r="A131" i="50"/>
  <c r="A130" i="50"/>
  <c r="A129" i="50"/>
  <c r="A128" i="50"/>
  <c r="A127" i="50"/>
  <c r="A126" i="50"/>
  <c r="A125" i="50"/>
  <c r="A124" i="50"/>
  <c r="A123" i="50"/>
  <c r="A122" i="50"/>
  <c r="A121" i="50"/>
  <c r="A120" i="50"/>
  <c r="A119" i="50"/>
  <c r="A118" i="50"/>
  <c r="A117" i="50"/>
  <c r="A116" i="50"/>
  <c r="A115" i="50"/>
  <c r="A114" i="50"/>
  <c r="A113" i="50"/>
  <c r="A112" i="50"/>
  <c r="A111" i="50"/>
  <c r="A110" i="50"/>
  <c r="A109" i="50"/>
  <c r="A108" i="50"/>
  <c r="A107" i="50"/>
  <c r="A106" i="50"/>
  <c r="A105" i="50"/>
  <c r="A104" i="50"/>
  <c r="A103" i="50"/>
  <c r="A102" i="50"/>
  <c r="A101" i="50"/>
  <c r="A100" i="50"/>
  <c r="A99" i="50"/>
  <c r="A98" i="50"/>
  <c r="A97" i="50"/>
  <c r="A96" i="50"/>
  <c r="A95" i="50"/>
  <c r="A94" i="50"/>
  <c r="A93" i="50"/>
  <c r="A92" i="50"/>
  <c r="A91" i="50"/>
  <c r="A90" i="50"/>
  <c r="A89" i="50"/>
  <c r="A88" i="50"/>
  <c r="A87" i="50"/>
  <c r="A86" i="50"/>
  <c r="A85" i="50"/>
  <c r="A84" i="50"/>
  <c r="A83" i="50"/>
  <c r="A82" i="50"/>
  <c r="A81" i="50"/>
  <c r="A80" i="50"/>
  <c r="A79" i="50"/>
  <c r="A78" i="50"/>
  <c r="A77" i="50"/>
  <c r="A76" i="50"/>
  <c r="A75" i="50"/>
  <c r="A74" i="50"/>
  <c r="A73" i="50"/>
  <c r="A72" i="50"/>
  <c r="A71" i="50"/>
  <c r="A70" i="50"/>
  <c r="A69" i="50"/>
  <c r="A68" i="50"/>
  <c r="A67" i="50"/>
  <c r="A66" i="50"/>
  <c r="A65" i="50"/>
  <c r="A64" i="50"/>
  <c r="A63" i="50"/>
  <c r="A62" i="50"/>
  <c r="A61" i="50"/>
  <c r="A60" i="50"/>
  <c r="A59" i="50"/>
  <c r="A58" i="50"/>
  <c r="A57" i="50"/>
  <c r="A56" i="50"/>
  <c r="A55" i="50"/>
  <c r="A54" i="50"/>
  <c r="A53" i="50"/>
  <c r="A52" i="50"/>
  <c r="A51" i="50"/>
  <c r="A50" i="50"/>
  <c r="A49" i="50"/>
  <c r="A48" i="50"/>
  <c r="A47" i="50"/>
  <c r="A46" i="50"/>
  <c r="A45" i="50"/>
  <c r="A44" i="50"/>
  <c r="A43" i="50"/>
  <c r="A42" i="50"/>
  <c r="A41" i="50"/>
  <c r="A40" i="50"/>
  <c r="A39" i="50"/>
  <c r="A38" i="50"/>
  <c r="A37" i="50"/>
  <c r="A36" i="50"/>
  <c r="A35" i="50"/>
  <c r="A34" i="50"/>
  <c r="A33" i="50"/>
  <c r="A32" i="50"/>
  <c r="A31" i="50"/>
  <c r="A30" i="50"/>
  <c r="A29" i="50"/>
  <c r="A28" i="50"/>
  <c r="A27" i="50"/>
  <c r="A26" i="50"/>
  <c r="A25" i="50"/>
  <c r="A24" i="50"/>
  <c r="A23" i="50"/>
  <c r="A22" i="50"/>
  <c r="A21" i="50"/>
  <c r="A20" i="50"/>
  <c r="A19" i="50"/>
  <c r="A18" i="50"/>
  <c r="A17" i="50"/>
  <c r="A16" i="50"/>
  <c r="A15" i="50"/>
  <c r="A14" i="50"/>
  <c r="A13" i="50"/>
  <c r="A12" i="50"/>
  <c r="A11" i="50"/>
  <c r="A10" i="50"/>
  <c r="A9" i="50"/>
  <c r="A8" i="50"/>
  <c r="A7" i="50"/>
  <c r="A6" i="50"/>
  <c r="A5" i="50"/>
  <c r="A4" i="50"/>
  <c r="A3" i="50"/>
  <c r="A2" i="50"/>
  <c r="A381" i="34"/>
  <c r="A380" i="34"/>
  <c r="A379" i="34"/>
  <c r="A378" i="34"/>
  <c r="A377" i="34"/>
  <c r="A376" i="34"/>
  <c r="A375" i="34"/>
  <c r="A374" i="34"/>
  <c r="A373" i="34"/>
  <c r="A372" i="34"/>
  <c r="A371" i="34"/>
  <c r="A370" i="34"/>
  <c r="A369" i="34"/>
  <c r="A368" i="34"/>
  <c r="A367" i="34"/>
  <c r="A366" i="34"/>
  <c r="A365" i="34"/>
  <c r="A364" i="34"/>
  <c r="A363" i="34"/>
  <c r="A362" i="34"/>
  <c r="A361" i="34"/>
  <c r="A360" i="34"/>
  <c r="A359" i="34"/>
  <c r="A358" i="34"/>
  <c r="A357" i="34"/>
  <c r="A356" i="34"/>
  <c r="A355" i="34"/>
  <c r="A354" i="34"/>
  <c r="A353" i="34"/>
  <c r="A352" i="34"/>
  <c r="A351" i="34"/>
  <c r="A350" i="34"/>
  <c r="A349" i="34"/>
  <c r="A348" i="34"/>
  <c r="A347" i="34"/>
  <c r="A346" i="34"/>
  <c r="A345" i="34"/>
  <c r="A344" i="34"/>
  <c r="A343" i="34"/>
  <c r="A342" i="34"/>
  <c r="A341" i="34"/>
  <c r="A340" i="34"/>
  <c r="A339" i="34"/>
  <c r="A338" i="34"/>
  <c r="A337" i="34"/>
  <c r="A336" i="34"/>
  <c r="A335" i="34"/>
  <c r="A334" i="34"/>
  <c r="A333" i="34"/>
  <c r="A332" i="34"/>
  <c r="A331" i="34"/>
  <c r="A330" i="34"/>
  <c r="A329" i="34"/>
  <c r="A328" i="34"/>
  <c r="A327" i="34"/>
  <c r="A326" i="34"/>
  <c r="A325" i="34"/>
  <c r="A324" i="34"/>
  <c r="A323" i="34"/>
  <c r="A322" i="34"/>
  <c r="A321" i="34"/>
  <c r="A320" i="34"/>
  <c r="A319" i="34"/>
  <c r="A318" i="34"/>
  <c r="A317" i="34"/>
  <c r="A316" i="34"/>
  <c r="A315" i="34"/>
  <c r="A314" i="34"/>
  <c r="A313" i="34"/>
  <c r="A312" i="34"/>
  <c r="A311" i="34"/>
  <c r="A310" i="34"/>
  <c r="A309" i="34"/>
  <c r="A308" i="34"/>
  <c r="A307" i="34"/>
  <c r="A306" i="34"/>
  <c r="A305" i="34"/>
  <c r="A304" i="34"/>
  <c r="A303" i="34"/>
  <c r="A302" i="34"/>
  <c r="A301" i="34"/>
  <c r="A300" i="34"/>
  <c r="A299" i="34"/>
  <c r="A298" i="34"/>
  <c r="A297" i="34"/>
  <c r="A296" i="34"/>
  <c r="A295" i="34"/>
  <c r="A294" i="34"/>
  <c r="A293" i="34"/>
  <c r="A292" i="34"/>
  <c r="A291" i="34"/>
  <c r="A290" i="34"/>
  <c r="A289" i="34"/>
  <c r="A288" i="34"/>
  <c r="A287" i="34"/>
  <c r="A286" i="34"/>
  <c r="A285" i="34"/>
  <c r="A284" i="34"/>
  <c r="A283" i="34"/>
  <c r="A282" i="34"/>
  <c r="A281" i="34"/>
  <c r="A280" i="34"/>
  <c r="A279" i="34"/>
  <c r="A278" i="34"/>
  <c r="A277" i="34"/>
  <c r="A276" i="34"/>
  <c r="A275" i="34"/>
  <c r="A274" i="34"/>
  <c r="A273" i="34"/>
  <c r="A272" i="34"/>
  <c r="A271" i="34"/>
  <c r="A270" i="34"/>
  <c r="A269" i="34"/>
  <c r="A268" i="34"/>
  <c r="A267" i="34"/>
  <c r="A266" i="34"/>
  <c r="A265" i="34"/>
  <c r="A264" i="34"/>
  <c r="A263" i="34"/>
  <c r="A262" i="34"/>
  <c r="A261" i="34"/>
  <c r="A260" i="34"/>
  <c r="A259" i="34"/>
  <c r="A258" i="34"/>
  <c r="A257" i="34"/>
  <c r="A256" i="34"/>
  <c r="A255" i="34"/>
  <c r="A254" i="34"/>
  <c r="A253" i="34"/>
  <c r="A252" i="34"/>
  <c r="A251" i="34"/>
  <c r="A250" i="34"/>
  <c r="A249" i="34"/>
  <c r="A248" i="34"/>
  <c r="A247" i="34"/>
  <c r="A246" i="34"/>
  <c r="A245" i="34"/>
  <c r="A244" i="34"/>
  <c r="A243" i="34"/>
  <c r="A242" i="34"/>
  <c r="A241" i="34"/>
  <c r="A240" i="34"/>
  <c r="A239" i="34"/>
  <c r="A238" i="34"/>
  <c r="A237" i="34"/>
  <c r="A236" i="34"/>
  <c r="A235" i="34"/>
  <c r="A234" i="34"/>
  <c r="A233" i="34"/>
  <c r="A232" i="34"/>
  <c r="A231" i="34"/>
  <c r="A230" i="34"/>
  <c r="A229" i="34"/>
  <c r="A228" i="34"/>
  <c r="A227" i="34"/>
  <c r="A226" i="34"/>
  <c r="A225" i="34"/>
  <c r="A224" i="34"/>
  <c r="A223" i="34"/>
  <c r="A222" i="34"/>
  <c r="A221" i="34"/>
  <c r="A220" i="34"/>
  <c r="A219" i="34"/>
  <c r="A218" i="34"/>
  <c r="A217" i="34"/>
  <c r="A216" i="34"/>
  <c r="A215" i="34"/>
  <c r="A214" i="34"/>
  <c r="A213" i="34"/>
  <c r="A212" i="34"/>
  <c r="A211" i="34"/>
  <c r="A210" i="34"/>
  <c r="A209" i="34"/>
  <c r="A208" i="34"/>
  <c r="A207" i="34"/>
  <c r="A206" i="34"/>
  <c r="A205" i="34"/>
  <c r="A204" i="34"/>
  <c r="A203" i="34"/>
  <c r="A202" i="34"/>
  <c r="A201" i="34"/>
  <c r="A200" i="34"/>
  <c r="A199" i="34"/>
  <c r="A198" i="34"/>
  <c r="A197" i="34"/>
  <c r="A196" i="34"/>
  <c r="A195" i="34"/>
  <c r="A194" i="34"/>
  <c r="A193" i="34"/>
  <c r="A192" i="34"/>
  <c r="A191" i="34"/>
  <c r="A190" i="34"/>
  <c r="A189" i="34"/>
  <c r="A188" i="34"/>
  <c r="A187" i="34"/>
  <c r="A186" i="34"/>
  <c r="A185" i="34"/>
  <c r="A184" i="34"/>
  <c r="A183" i="34"/>
  <c r="A182" i="34"/>
  <c r="A181" i="34"/>
  <c r="A180" i="34"/>
  <c r="A179" i="34"/>
  <c r="A178" i="34"/>
  <c r="A177" i="34"/>
  <c r="A176" i="34"/>
  <c r="A175" i="34"/>
  <c r="A174" i="34"/>
  <c r="A173" i="34"/>
  <c r="A172" i="34"/>
  <c r="A171" i="34"/>
  <c r="A170" i="34"/>
  <c r="A169" i="34"/>
  <c r="A168" i="34"/>
  <c r="A167" i="34"/>
  <c r="A166" i="34"/>
  <c r="A165" i="34"/>
  <c r="A164" i="34"/>
  <c r="A163" i="34"/>
  <c r="A162" i="34"/>
  <c r="A161" i="34"/>
  <c r="A160" i="34"/>
  <c r="A159" i="34"/>
  <c r="A158" i="34"/>
  <c r="A157" i="34"/>
  <c r="A156" i="34"/>
  <c r="A155" i="34"/>
  <c r="A154" i="34"/>
  <c r="A153" i="34"/>
  <c r="A152" i="34"/>
  <c r="A151" i="34"/>
  <c r="A150" i="34"/>
  <c r="A149" i="34"/>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A3" i="34"/>
  <c r="A2" i="34"/>
  <c r="D9" i="25"/>
  <c r="E9" i="25"/>
  <c r="F9" i="25"/>
  <c r="D10" i="25"/>
  <c r="E10" i="25"/>
  <c r="F10" i="25"/>
  <c r="C9" i="25"/>
  <c r="G9" i="25" s="1"/>
  <c r="C10" i="25"/>
  <c r="G10" i="25" s="1"/>
  <c r="D11" i="25"/>
  <c r="E11" i="25"/>
  <c r="F11" i="25"/>
  <c r="C11" i="25"/>
  <c r="G11" i="25" s="1"/>
  <c r="D12" i="25"/>
  <c r="E12" i="25"/>
  <c r="F12" i="25"/>
  <c r="C12" i="25"/>
  <c r="D13" i="25"/>
  <c r="E13" i="25"/>
  <c r="F13" i="25"/>
  <c r="H13" i="25" s="1"/>
  <c r="C13" i="25"/>
  <c r="G13" i="25" s="1"/>
  <c r="D14" i="25"/>
  <c r="E14" i="25"/>
  <c r="F14" i="25"/>
  <c r="C14" i="25"/>
  <c r="G14" i="25" s="1"/>
  <c r="D15" i="25"/>
  <c r="E15" i="25"/>
  <c r="F15" i="25"/>
  <c r="C15" i="25"/>
  <c r="D16" i="25"/>
  <c r="E16" i="25"/>
  <c r="F16" i="25"/>
  <c r="C16" i="25"/>
  <c r="G16" i="25" s="1"/>
  <c r="I16" i="25" s="1"/>
  <c r="D17" i="25"/>
  <c r="E17" i="25"/>
  <c r="F17" i="25"/>
  <c r="C17" i="25"/>
  <c r="G17" i="25" s="1"/>
  <c r="I17" i="25" s="1"/>
  <c r="D23" i="25"/>
  <c r="E23" i="25"/>
  <c r="F23" i="25"/>
  <c r="D22" i="25"/>
  <c r="E22" i="25"/>
  <c r="F22" i="25"/>
  <c r="D21" i="25"/>
  <c r="E21" i="25"/>
  <c r="F21" i="25"/>
  <c r="D20" i="25"/>
  <c r="E20" i="25"/>
  <c r="F20" i="25"/>
  <c r="H20" i="25" s="1"/>
  <c r="D19" i="25"/>
  <c r="E19" i="25"/>
  <c r="F19" i="25"/>
  <c r="D18" i="25"/>
  <c r="E18" i="25"/>
  <c r="F18" i="25"/>
  <c r="C19" i="25"/>
  <c r="G19" i="25" s="1"/>
  <c r="C22" i="25"/>
  <c r="G22" i="25" s="1"/>
  <c r="C20" i="25"/>
  <c r="G20" i="25" s="1"/>
  <c r="C23" i="25"/>
  <c r="D8" i="25"/>
  <c r="E8" i="25"/>
  <c r="F8" i="25"/>
  <c r="C8" i="25"/>
  <c r="G8" i="25" s="1"/>
  <c r="E28" i="25"/>
  <c r="D27" i="25"/>
  <c r="D7" i="25"/>
  <c r="E7" i="25"/>
  <c r="F7" i="25"/>
  <c r="H7" i="25" s="1"/>
  <c r="C7" i="25"/>
  <c r="G7" i="25" s="1"/>
  <c r="H8" i="25"/>
  <c r="H9" i="25"/>
  <c r="H10" i="25"/>
  <c r="H11" i="25"/>
  <c r="H12" i="25"/>
  <c r="H14" i="25"/>
  <c r="H15" i="25"/>
  <c r="H16" i="25"/>
  <c r="H17" i="25"/>
  <c r="H22" i="25"/>
  <c r="G4" i="25"/>
  <c r="G5" i="25"/>
  <c r="G12" i="25"/>
  <c r="I12" i="25" s="1"/>
  <c r="G15" i="25"/>
  <c r="G18" i="25"/>
  <c r="I15" i="25"/>
  <c r="D6" i="25"/>
  <c r="E6" i="25"/>
  <c r="H6" i="25" s="1"/>
  <c r="F6" i="25"/>
  <c r="D5" i="25"/>
  <c r="E5" i="25"/>
  <c r="H5" i="25" s="1"/>
  <c r="F5" i="25"/>
  <c r="D4" i="25"/>
  <c r="E4" i="25"/>
  <c r="H4" i="25" s="1"/>
  <c r="F4" i="25"/>
  <c r="C6" i="25"/>
  <c r="G6" i="25" s="1"/>
  <c r="C5" i="25"/>
  <c r="C4" i="25"/>
  <c r="C3" i="25"/>
  <c r="G3" i="25" s="1"/>
  <c r="B22" i="25"/>
  <c r="B21" i="25"/>
  <c r="B20" i="25"/>
  <c r="B19" i="25"/>
  <c r="B18" i="25"/>
  <c r="B17" i="25"/>
  <c r="B16" i="25"/>
  <c r="B15" i="25"/>
  <c r="B14" i="25"/>
  <c r="B13" i="25"/>
  <c r="B12" i="25"/>
  <c r="B11" i="25"/>
  <c r="B10" i="25"/>
  <c r="B9" i="25"/>
  <c r="B8" i="25"/>
  <c r="B7" i="25"/>
  <c r="B6" i="25"/>
  <c r="B5" i="25"/>
  <c r="B4" i="25"/>
  <c r="B3" i="25"/>
  <c r="B2" i="25"/>
  <c r="B23" i="25"/>
  <c r="H18" i="25"/>
  <c r="C18" i="25"/>
  <c r="H21" i="25"/>
  <c r="D3" i="25"/>
  <c r="E3" i="25"/>
  <c r="H3" i="25" s="1"/>
  <c r="F3" i="25"/>
  <c r="C21" i="25"/>
  <c r="G21" i="25" s="1"/>
  <c r="I21" i="25" s="1"/>
  <c r="H19" i="25"/>
  <c r="H23" i="25"/>
  <c r="G23" i="25"/>
  <c r="D2" i="25"/>
  <c r="E2" i="25"/>
  <c r="H2" i="25" s="1"/>
  <c r="F2" i="25"/>
  <c r="C2" i="25"/>
  <c r="G2" i="25" s="1"/>
  <c r="J3" i="42"/>
  <c r="J4" i="42"/>
  <c r="J5" i="42"/>
  <c r="J6" i="42"/>
  <c r="J7" i="42"/>
  <c r="J8" i="42"/>
  <c r="J9" i="42"/>
  <c r="J10" i="42"/>
  <c r="J11" i="42"/>
  <c r="J12" i="42"/>
  <c r="J13" i="42"/>
  <c r="J14" i="42"/>
  <c r="J15" i="42"/>
  <c r="J16" i="42"/>
  <c r="J17" i="42"/>
  <c r="J18" i="42"/>
  <c r="J19" i="42"/>
  <c r="J20" i="42"/>
  <c r="J21" i="42"/>
  <c r="J22" i="42"/>
  <c r="J23" i="42"/>
  <c r="J24" i="42"/>
  <c r="J25" i="42"/>
  <c r="J26" i="42"/>
  <c r="J27" i="42"/>
  <c r="J28" i="42"/>
  <c r="J29" i="42"/>
  <c r="J30" i="42"/>
  <c r="J31" i="42"/>
  <c r="J32" i="42"/>
  <c r="J33" i="42"/>
  <c r="J34" i="42"/>
  <c r="J35" i="42"/>
  <c r="J36" i="42"/>
  <c r="J37" i="42"/>
  <c r="J38" i="42"/>
  <c r="J39" i="42"/>
  <c r="J2" i="42"/>
  <c r="K2" i="42" s="1"/>
  <c r="H2" i="58"/>
  <c r="H3" i="58"/>
  <c r="C3" i="41" l="1"/>
  <c r="K3" i="42"/>
  <c r="I9" i="25"/>
  <c r="I11" i="25"/>
  <c r="I13" i="25"/>
  <c r="F29" i="25"/>
  <c r="I20" i="25"/>
  <c r="H31" i="25"/>
  <c r="C26" i="25"/>
  <c r="I8" i="25"/>
  <c r="G30" i="25"/>
  <c r="I2" i="25"/>
  <c r="I23" i="25"/>
  <c r="I19" i="25"/>
  <c r="I3" i="25"/>
  <c r="I5" i="25"/>
  <c r="I4" i="25"/>
  <c r="I7" i="25"/>
  <c r="I22" i="25"/>
  <c r="I18" i="25"/>
  <c r="I14" i="25"/>
  <c r="I10" i="25"/>
  <c r="I6" i="25"/>
  <c r="B25" i="25"/>
  <c r="A36" i="39"/>
  <c r="I42" i="42"/>
  <c r="H42" i="42"/>
  <c r="I42" i="26"/>
  <c r="H42" i="26"/>
  <c r="J38" i="26"/>
  <c r="J36" i="26"/>
  <c r="J34" i="26"/>
  <c r="J32" i="26"/>
  <c r="J30" i="26"/>
  <c r="J28" i="26"/>
  <c r="J26" i="26"/>
  <c r="J23" i="26"/>
  <c r="J21" i="26"/>
  <c r="J20" i="26"/>
  <c r="J18" i="26"/>
  <c r="J16" i="26"/>
  <c r="J15" i="26"/>
  <c r="J13" i="26"/>
  <c r="J11" i="26"/>
  <c r="J9" i="26"/>
  <c r="J6" i="26"/>
  <c r="J4" i="26"/>
  <c r="J2" i="26"/>
  <c r="K2" i="26" s="1"/>
  <c r="B3" i="41" s="1"/>
  <c r="J39" i="26"/>
  <c r="J37" i="26"/>
  <c r="J35" i="26"/>
  <c r="J33" i="26"/>
  <c r="J31" i="26"/>
  <c r="J29" i="26"/>
  <c r="J27" i="26"/>
  <c r="J25" i="26"/>
  <c r="J24" i="26"/>
  <c r="J22" i="26"/>
  <c r="J19" i="26"/>
  <c r="J17" i="26"/>
  <c r="J14" i="26"/>
  <c r="J12" i="26"/>
  <c r="J10" i="26"/>
  <c r="J8" i="26"/>
  <c r="J7" i="26"/>
  <c r="J5" i="26"/>
  <c r="J3" i="26"/>
  <c r="A12" i="40"/>
  <c r="F41" i="40"/>
  <c r="F60" i="40"/>
  <c r="F78" i="40"/>
  <c r="F99" i="40"/>
  <c r="F103" i="40"/>
  <c r="F123" i="40"/>
  <c r="F151" i="40"/>
  <c r="F170" i="40"/>
  <c r="F198" i="40"/>
  <c r="F209" i="40"/>
  <c r="F222" i="40"/>
  <c r="F259" i="40"/>
  <c r="F270" i="40"/>
  <c r="F281" i="40"/>
  <c r="F316" i="40"/>
  <c r="F334" i="40"/>
  <c r="F17" i="40"/>
  <c r="F372" i="40"/>
  <c r="F13" i="40"/>
  <c r="F22" i="40"/>
  <c r="F51" i="40"/>
  <c r="F63" i="40"/>
  <c r="F83" i="40"/>
  <c r="F39" i="40"/>
  <c r="F131" i="40"/>
  <c r="F157" i="40"/>
  <c r="F173" i="40"/>
  <c r="F182" i="40"/>
  <c r="F220" i="40"/>
  <c r="F231" i="40"/>
  <c r="F258" i="40"/>
  <c r="F290" i="40"/>
  <c r="F299" i="40"/>
  <c r="F312" i="40"/>
  <c r="F341" i="40"/>
  <c r="F348" i="40"/>
  <c r="F369" i="40"/>
  <c r="F4" i="40"/>
  <c r="F29" i="40"/>
  <c r="F49" i="40"/>
  <c r="F64" i="40"/>
  <c r="F84" i="40"/>
  <c r="F102" i="40"/>
  <c r="F124" i="40"/>
  <c r="F61" i="40"/>
  <c r="F174" i="40"/>
  <c r="F183" i="40"/>
  <c r="F219" i="40"/>
  <c r="F232" i="40"/>
  <c r="F243" i="40"/>
  <c r="F274" i="40"/>
  <c r="F297" i="40"/>
  <c r="F317" i="40"/>
  <c r="F339" i="40"/>
  <c r="F350" i="40"/>
  <c r="F363" i="40"/>
  <c r="F14" i="40"/>
  <c r="F24" i="40"/>
  <c r="F43" i="40"/>
  <c r="F72" i="40"/>
  <c r="F94" i="40"/>
  <c r="F105" i="40"/>
  <c r="F125" i="40"/>
  <c r="F160" i="40"/>
  <c r="F175" i="40"/>
  <c r="F191" i="40"/>
  <c r="F201" i="40"/>
  <c r="F223" i="40"/>
  <c r="F253" i="40"/>
  <c r="F273" i="40"/>
  <c r="F295" i="40"/>
  <c r="F315" i="40"/>
  <c r="F62" i="40"/>
  <c r="F346" i="40"/>
  <c r="F365" i="40"/>
  <c r="F5" i="40"/>
  <c r="F90" i="40"/>
  <c r="F54" i="40"/>
  <c r="F73" i="40"/>
  <c r="F97" i="40"/>
  <c r="F114" i="40"/>
  <c r="F133" i="40"/>
  <c r="F143" i="40"/>
  <c r="F163" i="40"/>
  <c r="F197" i="40"/>
  <c r="F202" i="40"/>
  <c r="F229" i="40"/>
  <c r="F250" i="40"/>
  <c r="F263" i="40"/>
  <c r="F286" i="40"/>
  <c r="F309" i="40"/>
  <c r="F327" i="40"/>
  <c r="F353" i="40"/>
  <c r="F373" i="40"/>
  <c r="F20" i="40"/>
  <c r="F33" i="40"/>
  <c r="F104" i="40"/>
  <c r="F65" i="40"/>
  <c r="F85" i="40"/>
  <c r="F113" i="40"/>
  <c r="F134" i="40"/>
  <c r="F144" i="40"/>
  <c r="F164" i="40"/>
  <c r="F184" i="40"/>
  <c r="F213" i="40"/>
  <c r="F236" i="40"/>
  <c r="F260" i="40"/>
  <c r="F262" i="40"/>
  <c r="F287" i="40"/>
  <c r="F311" i="40"/>
  <c r="F326" i="40"/>
  <c r="F352" i="40"/>
  <c r="F374" i="40"/>
  <c r="F6" i="40"/>
  <c r="F34" i="40"/>
  <c r="F58" i="40"/>
  <c r="F66" i="40"/>
  <c r="F89" i="40"/>
  <c r="F110" i="40"/>
  <c r="F126" i="40"/>
  <c r="F142" i="40"/>
  <c r="F171" i="40"/>
  <c r="F185" i="40"/>
  <c r="F212" i="40"/>
  <c r="F233" i="40"/>
  <c r="F244" i="40"/>
  <c r="F264" i="40"/>
  <c r="F282" i="40"/>
  <c r="F314" i="40"/>
  <c r="F332" i="40"/>
  <c r="F359" i="40"/>
  <c r="F375" i="40"/>
  <c r="F15" i="40"/>
  <c r="F40" i="40"/>
  <c r="F55" i="40"/>
  <c r="F69" i="40"/>
  <c r="F82" i="40"/>
  <c r="F111" i="40"/>
  <c r="F127" i="40"/>
  <c r="F152" i="40"/>
  <c r="F172" i="40"/>
  <c r="F186" i="40"/>
  <c r="F214" i="40"/>
  <c r="F234" i="40"/>
  <c r="F252" i="40"/>
  <c r="F278" i="40"/>
  <c r="F153" i="40"/>
  <c r="F318" i="40"/>
  <c r="F340" i="40"/>
  <c r="F357" i="40"/>
  <c r="F376" i="40"/>
  <c r="F9" i="40"/>
  <c r="F35" i="40"/>
  <c r="F53" i="40"/>
  <c r="F70" i="40"/>
  <c r="F86" i="40"/>
  <c r="F118" i="40"/>
  <c r="F140" i="40"/>
  <c r="F145" i="40"/>
  <c r="F165" i="40"/>
  <c r="F189" i="40"/>
  <c r="F215" i="40"/>
  <c r="F237" i="40"/>
  <c r="F242" i="40"/>
  <c r="F267" i="40"/>
  <c r="F289" i="40"/>
  <c r="F302" i="40"/>
  <c r="F323" i="40"/>
  <c r="F358" i="40"/>
  <c r="F377" i="40"/>
  <c r="F2" i="40"/>
  <c r="F28" i="40"/>
  <c r="F42" i="40"/>
  <c r="F74" i="40"/>
  <c r="F100" i="40"/>
  <c r="F121" i="40"/>
  <c r="F135" i="40"/>
  <c r="F149" i="40"/>
  <c r="F162" i="40"/>
  <c r="F199" i="40"/>
  <c r="F210" i="40"/>
  <c r="F230" i="40"/>
  <c r="F245" i="40"/>
  <c r="F271" i="40"/>
  <c r="F280" i="40"/>
  <c r="F308" i="40"/>
  <c r="F329" i="40"/>
  <c r="F344" i="40"/>
  <c r="F371" i="40"/>
  <c r="F18" i="40"/>
  <c r="F36" i="40"/>
  <c r="F56" i="40"/>
  <c r="F79" i="40"/>
  <c r="F93" i="40"/>
  <c r="F106" i="40"/>
  <c r="F129" i="40"/>
  <c r="F156" i="40"/>
  <c r="F178" i="40"/>
  <c r="F200" i="40"/>
  <c r="F206" i="40"/>
  <c r="F224" i="40"/>
  <c r="F261" i="40"/>
  <c r="F291" i="40"/>
  <c r="F301" i="40"/>
  <c r="F218" i="40"/>
  <c r="F335" i="40"/>
  <c r="F354" i="40"/>
  <c r="F378" i="40"/>
  <c r="F11" i="40"/>
  <c r="F25" i="40"/>
  <c r="F44" i="40"/>
  <c r="F71" i="40"/>
  <c r="F240" i="40"/>
  <c r="F119" i="40"/>
  <c r="F141" i="40"/>
  <c r="F146" i="40"/>
  <c r="F168" i="40"/>
  <c r="F188" i="40"/>
  <c r="F216" i="40"/>
  <c r="F239" i="40"/>
  <c r="F249" i="40"/>
  <c r="F268" i="40"/>
  <c r="F288" i="40"/>
  <c r="F304" i="40"/>
  <c r="F324" i="40"/>
  <c r="F351" i="40"/>
  <c r="F370" i="40"/>
  <c r="F10" i="40"/>
  <c r="F37" i="40"/>
  <c r="F57" i="40"/>
  <c r="F81" i="40"/>
  <c r="F98" i="40"/>
  <c r="F115" i="40"/>
  <c r="F132" i="40"/>
  <c r="F158" i="40"/>
  <c r="F176" i="40"/>
  <c r="F192" i="40"/>
  <c r="F203" i="40"/>
  <c r="F228" i="40"/>
  <c r="F246" i="40"/>
  <c r="F275" i="40"/>
  <c r="F298" i="40"/>
  <c r="F305" i="40"/>
  <c r="F328" i="40"/>
  <c r="F355" i="40"/>
  <c r="F241" i="40"/>
  <c r="F16" i="40"/>
  <c r="F23" i="40"/>
  <c r="F48" i="40"/>
  <c r="F75" i="40"/>
  <c r="F101" i="40"/>
  <c r="F112" i="40"/>
  <c r="F138" i="40"/>
  <c r="F159" i="40"/>
  <c r="F177" i="40"/>
  <c r="F195" i="40"/>
  <c r="F207" i="40"/>
  <c r="F225" i="40"/>
  <c r="F257" i="40"/>
  <c r="F272" i="40"/>
  <c r="F292" i="40"/>
  <c r="F306" i="40"/>
  <c r="F322" i="40"/>
  <c r="F342" i="40"/>
  <c r="F362" i="40"/>
  <c r="F19" i="40"/>
  <c r="F26" i="40"/>
  <c r="F45" i="40"/>
  <c r="F277" i="40"/>
  <c r="F91" i="40"/>
  <c r="F107" i="40"/>
  <c r="F130" i="40"/>
  <c r="F150" i="40"/>
  <c r="F166" i="40"/>
  <c r="F187" i="40"/>
  <c r="F211" i="40"/>
  <c r="F235" i="40"/>
  <c r="F254" i="40"/>
  <c r="F265" i="40"/>
  <c r="F283" i="40"/>
  <c r="F320" i="40"/>
  <c r="F336" i="40"/>
  <c r="F345" i="40"/>
  <c r="F366" i="40"/>
  <c r="F300" i="40"/>
  <c r="F32" i="40"/>
  <c r="F52" i="40"/>
  <c r="F80" i="40"/>
  <c r="F92" i="40"/>
  <c r="F116" i="40"/>
  <c r="F137" i="40"/>
  <c r="F147" i="40"/>
  <c r="F167" i="40"/>
  <c r="F193" i="40"/>
  <c r="F204" i="40"/>
  <c r="F226" i="40"/>
  <c r="F256" i="40"/>
  <c r="F266" i="40"/>
  <c r="F284" i="40"/>
  <c r="F310" i="40"/>
  <c r="F330" i="40"/>
  <c r="F360" i="40"/>
  <c r="F380" i="40"/>
  <c r="F8" i="40"/>
  <c r="F30" i="40"/>
  <c r="F46" i="40"/>
  <c r="F67" i="40"/>
  <c r="F87" i="40"/>
  <c r="F117" i="40"/>
  <c r="F136" i="40"/>
  <c r="F154" i="40"/>
  <c r="F180" i="40"/>
  <c r="F181" i="40"/>
  <c r="F321" i="40"/>
  <c r="F238" i="40"/>
  <c r="F251" i="40"/>
  <c r="F279" i="40"/>
  <c r="F293" i="40"/>
  <c r="F303" i="40"/>
  <c r="F331" i="40"/>
  <c r="F349" i="40"/>
  <c r="F364" i="40"/>
  <c r="F7" i="40"/>
  <c r="F27" i="40"/>
  <c r="F50" i="40"/>
  <c r="F76" i="40"/>
  <c r="F95" i="40"/>
  <c r="F109" i="40"/>
  <c r="F128" i="40"/>
  <c r="F155" i="40"/>
  <c r="F179" i="40"/>
  <c r="F194" i="40"/>
  <c r="F205" i="40"/>
  <c r="F221" i="40"/>
  <c r="F247" i="40"/>
  <c r="F338" i="40"/>
  <c r="F294" i="40"/>
  <c r="F313" i="40"/>
  <c r="F333" i="40"/>
  <c r="F343" i="40"/>
  <c r="F368" i="40"/>
  <c r="F3" i="40"/>
  <c r="F38" i="40"/>
  <c r="F59" i="40"/>
  <c r="F77" i="40"/>
  <c r="F96" i="40"/>
  <c r="F108" i="40"/>
  <c r="F122" i="40"/>
  <c r="F161" i="40"/>
  <c r="F196" i="40"/>
  <c r="F208" i="40"/>
  <c r="F227" i="40"/>
  <c r="F356" i="40"/>
  <c r="F248" i="40"/>
  <c r="F276" i="40"/>
  <c r="F296" i="40"/>
  <c r="F319" i="40"/>
  <c r="F337" i="40"/>
  <c r="F361" i="40"/>
  <c r="F381" i="40"/>
  <c r="F21" i="40"/>
  <c r="F31" i="40"/>
  <c r="F47" i="40"/>
  <c r="F68" i="40"/>
  <c r="F88" i="40"/>
  <c r="F120" i="40"/>
  <c r="F139" i="40"/>
  <c r="F148" i="40"/>
  <c r="F169" i="40"/>
  <c r="F190" i="40"/>
  <c r="F217" i="40"/>
  <c r="F379" i="40"/>
  <c r="F255" i="40"/>
  <c r="F269" i="40"/>
  <c r="F285" i="40"/>
  <c r="F307" i="40"/>
  <c r="F325" i="40"/>
  <c r="F347" i="40"/>
  <c r="F367" i="40"/>
  <c r="F12" i="40"/>
  <c r="A41" i="40"/>
  <c r="A60" i="40"/>
  <c r="A78" i="40"/>
  <c r="A99" i="40"/>
  <c r="A103" i="40"/>
  <c r="A123" i="40"/>
  <c r="A151" i="40"/>
  <c r="A170" i="40"/>
  <c r="A198" i="40"/>
  <c r="A209" i="40"/>
  <c r="A222" i="40"/>
  <c r="A259" i="40"/>
  <c r="A270" i="40"/>
  <c r="A281" i="40"/>
  <c r="A316" i="40"/>
  <c r="A334" i="40"/>
  <c r="A17" i="40"/>
  <c r="A372" i="40"/>
  <c r="A13" i="40"/>
  <c r="A22" i="40"/>
  <c r="A51" i="40"/>
  <c r="A63" i="40"/>
  <c r="A83" i="40"/>
  <c r="A39" i="40"/>
  <c r="A131" i="40"/>
  <c r="A157" i="40"/>
  <c r="A173" i="40"/>
  <c r="A182" i="40"/>
  <c r="A220" i="40"/>
  <c r="A231" i="40"/>
  <c r="A258" i="40"/>
  <c r="A290" i="40"/>
  <c r="A299" i="40"/>
  <c r="A312" i="40"/>
  <c r="A341" i="40"/>
  <c r="A348" i="40"/>
  <c r="A369" i="40"/>
  <c r="A4" i="40"/>
  <c r="A29" i="40"/>
  <c r="A49" i="40"/>
  <c r="A64" i="40"/>
  <c r="A84" i="40"/>
  <c r="A102" i="40"/>
  <c r="A124" i="40"/>
  <c r="A61" i="40"/>
  <c r="A174" i="40"/>
  <c r="A183" i="40"/>
  <c r="A219" i="40"/>
  <c r="A232" i="40"/>
  <c r="A243" i="40"/>
  <c r="A274" i="40"/>
  <c r="A297" i="40"/>
  <c r="A317" i="40"/>
  <c r="A339" i="40"/>
  <c r="A350" i="40"/>
  <c r="A363" i="40"/>
  <c r="A14" i="40"/>
  <c r="A24" i="40"/>
  <c r="A43" i="40"/>
  <c r="A72" i="40"/>
  <c r="A94" i="40"/>
  <c r="A105" i="40"/>
  <c r="A125" i="40"/>
  <c r="A160" i="40"/>
  <c r="A175" i="40"/>
  <c r="A191" i="40"/>
  <c r="A201" i="40"/>
  <c r="A223" i="40"/>
  <c r="A253" i="40"/>
  <c r="A273" i="40"/>
  <c r="A295" i="40"/>
  <c r="A315" i="40"/>
  <c r="A62" i="40"/>
  <c r="A346" i="40"/>
  <c r="A365" i="40"/>
  <c r="A5" i="40"/>
  <c r="A90" i="40"/>
  <c r="A54" i="40"/>
  <c r="A73" i="40"/>
  <c r="A97" i="40"/>
  <c r="A114" i="40"/>
  <c r="A133" i="40"/>
  <c r="A143" i="40"/>
  <c r="A163" i="40"/>
  <c r="A197" i="40"/>
  <c r="A202" i="40"/>
  <c r="A229" i="40"/>
  <c r="A250" i="40"/>
  <c r="A263" i="40"/>
  <c r="A286" i="40"/>
  <c r="A309" i="40"/>
  <c r="A327" i="40"/>
  <c r="A353" i="40"/>
  <c r="A373" i="40"/>
  <c r="A20" i="40"/>
  <c r="A33" i="40"/>
  <c r="A104" i="40"/>
  <c r="A65" i="40"/>
  <c r="A85" i="40"/>
  <c r="A113" i="40"/>
  <c r="A134" i="40"/>
  <c r="A144" i="40"/>
  <c r="A164" i="40"/>
  <c r="A184" i="40"/>
  <c r="A213" i="40"/>
  <c r="A236" i="40"/>
  <c r="A260" i="40"/>
  <c r="A262" i="40"/>
  <c r="A287" i="40"/>
  <c r="A311" i="40"/>
  <c r="A326" i="40"/>
  <c r="A352" i="40"/>
  <c r="A374" i="40"/>
  <c r="A6" i="40"/>
  <c r="A34" i="40"/>
  <c r="A58" i="40"/>
  <c r="A66" i="40"/>
  <c r="A89" i="40"/>
  <c r="A110" i="40"/>
  <c r="A126" i="40"/>
  <c r="A142" i="40"/>
  <c r="A171" i="40"/>
  <c r="A185" i="40"/>
  <c r="A212" i="40"/>
  <c r="A233" i="40"/>
  <c r="A244" i="40"/>
  <c r="A264" i="40"/>
  <c r="A282" i="40"/>
  <c r="A314" i="40"/>
  <c r="A332" i="40"/>
  <c r="A359" i="40"/>
  <c r="A375" i="40"/>
  <c r="A15" i="40"/>
  <c r="A40" i="40"/>
  <c r="A55" i="40"/>
  <c r="A69" i="40"/>
  <c r="A82" i="40"/>
  <c r="A111" i="40"/>
  <c r="A127" i="40"/>
  <c r="A152" i="40"/>
  <c r="A172" i="40"/>
  <c r="A186" i="40"/>
  <c r="A214" i="40"/>
  <c r="A234" i="40"/>
  <c r="A252" i="40"/>
  <c r="A278" i="40"/>
  <c r="A153" i="40"/>
  <c r="A318" i="40"/>
  <c r="A340" i="40"/>
  <c r="A357" i="40"/>
  <c r="A376" i="40"/>
  <c r="A9" i="40"/>
  <c r="A35" i="40"/>
  <c r="A53" i="40"/>
  <c r="A70" i="40"/>
  <c r="A86" i="40"/>
  <c r="A118" i="40"/>
  <c r="A140" i="40"/>
  <c r="A145" i="40"/>
  <c r="A165" i="40"/>
  <c r="A189" i="40"/>
  <c r="A215" i="40"/>
  <c r="A237" i="40"/>
  <c r="A242" i="40"/>
  <c r="A267" i="40"/>
  <c r="A289" i="40"/>
  <c r="A302" i="40"/>
  <c r="A323" i="40"/>
  <c r="A358" i="40"/>
  <c r="A377" i="40"/>
  <c r="A2" i="40"/>
  <c r="A28" i="40"/>
  <c r="A42" i="40"/>
  <c r="A74" i="40"/>
  <c r="A100" i="40"/>
  <c r="A121" i="40"/>
  <c r="A135" i="40"/>
  <c r="A149" i="40"/>
  <c r="A162" i="40"/>
  <c r="A199" i="40"/>
  <c r="A210" i="40"/>
  <c r="A230" i="40"/>
  <c r="A245" i="40"/>
  <c r="A271" i="40"/>
  <c r="A280" i="40"/>
  <c r="A308" i="40"/>
  <c r="A329" i="40"/>
  <c r="A344" i="40"/>
  <c r="A371" i="40"/>
  <c r="A18" i="40"/>
  <c r="A36" i="40"/>
  <c r="A56" i="40"/>
  <c r="A79" i="40"/>
  <c r="A93" i="40"/>
  <c r="A106" i="40"/>
  <c r="A129" i="40"/>
  <c r="A156" i="40"/>
  <c r="A178" i="40"/>
  <c r="A200" i="40"/>
  <c r="A206" i="40"/>
  <c r="A224" i="40"/>
  <c r="A261" i="40"/>
  <c r="A291" i="40"/>
  <c r="A301" i="40"/>
  <c r="A218" i="40"/>
  <c r="A335" i="40"/>
  <c r="A354" i="40"/>
  <c r="A378" i="40"/>
  <c r="A11" i="40"/>
  <c r="A25" i="40"/>
  <c r="A44" i="40"/>
  <c r="A71" i="40"/>
  <c r="A240" i="40"/>
  <c r="A119" i="40"/>
  <c r="A141" i="40"/>
  <c r="A146" i="40"/>
  <c r="A168" i="40"/>
  <c r="A188" i="40"/>
  <c r="A216" i="40"/>
  <c r="A239" i="40"/>
  <c r="A249" i="40"/>
  <c r="A268" i="40"/>
  <c r="A288" i="40"/>
  <c r="A304" i="40"/>
  <c r="A324" i="40"/>
  <c r="A351" i="40"/>
  <c r="A370" i="40"/>
  <c r="A10" i="40"/>
  <c r="A37" i="40"/>
  <c r="A57" i="40"/>
  <c r="A81" i="40"/>
  <c r="A98" i="40"/>
  <c r="A115" i="40"/>
  <c r="A132" i="40"/>
  <c r="A158" i="40"/>
  <c r="A176" i="40"/>
  <c r="A192" i="40"/>
  <c r="A203" i="40"/>
  <c r="A228" i="40"/>
  <c r="A246" i="40"/>
  <c r="A275" i="40"/>
  <c r="A298" i="40"/>
  <c r="A305" i="40"/>
  <c r="A328" i="40"/>
  <c r="A355" i="40"/>
  <c r="A241" i="40"/>
  <c r="A16" i="40"/>
  <c r="A23" i="40"/>
  <c r="A48" i="40"/>
  <c r="A75" i="40"/>
  <c r="A101" i="40"/>
  <c r="A112" i="40"/>
  <c r="A138" i="40"/>
  <c r="A159" i="40"/>
  <c r="A177" i="40"/>
  <c r="A195" i="40"/>
  <c r="A207" i="40"/>
  <c r="A225" i="40"/>
  <c r="A257" i="40"/>
  <c r="A272" i="40"/>
  <c r="A292" i="40"/>
  <c r="A306" i="40"/>
  <c r="A322" i="40"/>
  <c r="A342" i="40"/>
  <c r="A362" i="40"/>
  <c r="A19" i="40"/>
  <c r="A26" i="40"/>
  <c r="A45" i="40"/>
  <c r="A277" i="40"/>
  <c r="A91" i="40"/>
  <c r="A107" i="40"/>
  <c r="A130" i="40"/>
  <c r="A150" i="40"/>
  <c r="A166" i="40"/>
  <c r="A187" i="40"/>
  <c r="A211" i="40"/>
  <c r="A235" i="40"/>
  <c r="A254" i="40"/>
  <c r="A265" i="40"/>
  <c r="A283" i="40"/>
  <c r="A320" i="40"/>
  <c r="A336" i="40"/>
  <c r="A345" i="40"/>
  <c r="A366" i="40"/>
  <c r="A300" i="40"/>
  <c r="A32" i="40"/>
  <c r="A52" i="40"/>
  <c r="A80" i="40"/>
  <c r="A92" i="40"/>
  <c r="A116" i="40"/>
  <c r="A137" i="40"/>
  <c r="A147" i="40"/>
  <c r="A167" i="40"/>
  <c r="A193" i="40"/>
  <c r="A204" i="40"/>
  <c r="A226" i="40"/>
  <c r="A256" i="40"/>
  <c r="A266" i="40"/>
  <c r="A284" i="40"/>
  <c r="A310" i="40"/>
  <c r="A330" i="40"/>
  <c r="A360" i="40"/>
  <c r="A380" i="40"/>
  <c r="A8" i="40"/>
  <c r="A30" i="40"/>
  <c r="A46" i="40"/>
  <c r="A67" i="40"/>
  <c r="A87" i="40"/>
  <c r="A117" i="40"/>
  <c r="A136" i="40"/>
  <c r="A154" i="40"/>
  <c r="A180" i="40"/>
  <c r="A181" i="40"/>
  <c r="A321" i="40"/>
  <c r="A238" i="40"/>
  <c r="A251" i="40"/>
  <c r="A279" i="40"/>
  <c r="A293" i="40"/>
  <c r="A303" i="40"/>
  <c r="A331" i="40"/>
  <c r="A349" i="40"/>
  <c r="A364" i="40"/>
  <c r="A7" i="40"/>
  <c r="A27" i="40"/>
  <c r="A50" i="40"/>
  <c r="A76" i="40"/>
  <c r="A95" i="40"/>
  <c r="A109" i="40"/>
  <c r="A128" i="40"/>
  <c r="A155" i="40"/>
  <c r="A179" i="40"/>
  <c r="A194" i="40"/>
  <c r="A205" i="40"/>
  <c r="A221" i="40"/>
  <c r="A247" i="40"/>
  <c r="A338" i="40"/>
  <c r="A294" i="40"/>
  <c r="A313" i="40"/>
  <c r="A333" i="40"/>
  <c r="A343" i="40"/>
  <c r="A368" i="40"/>
  <c r="A3" i="40"/>
  <c r="A38" i="40"/>
  <c r="A59" i="40"/>
  <c r="A77" i="40"/>
  <c r="A96" i="40"/>
  <c r="A108" i="40"/>
  <c r="A122" i="40"/>
  <c r="A161" i="40"/>
  <c r="A196" i="40"/>
  <c r="A208" i="40"/>
  <c r="A227" i="40"/>
  <c r="A356" i="40"/>
  <c r="A248" i="40"/>
  <c r="A276" i="40"/>
  <c r="A296" i="40"/>
  <c r="A319" i="40"/>
  <c r="A337" i="40"/>
  <c r="A361" i="40"/>
  <c r="A381" i="40"/>
  <c r="A21" i="40"/>
  <c r="A31" i="40"/>
  <c r="A47" i="40"/>
  <c r="A68" i="40"/>
  <c r="A88" i="40"/>
  <c r="A120" i="40"/>
  <c r="A139" i="40"/>
  <c r="A148" i="40"/>
  <c r="A169" i="40"/>
  <c r="A190" i="40"/>
  <c r="A217" i="40"/>
  <c r="A379" i="40"/>
  <c r="A255" i="40"/>
  <c r="A269" i="40"/>
  <c r="A285" i="40"/>
  <c r="A307" i="40"/>
  <c r="A325" i="40"/>
  <c r="A347" i="40"/>
  <c r="A367" i="40"/>
  <c r="B334" i="40"/>
  <c r="B41" i="40"/>
  <c r="B60" i="40"/>
  <c r="B78" i="40"/>
  <c r="B99" i="40"/>
  <c r="B103" i="40"/>
  <c r="B123" i="40"/>
  <c r="B151" i="40"/>
  <c r="B170" i="40"/>
  <c r="B198" i="40"/>
  <c r="B209" i="40"/>
  <c r="B222" i="40"/>
  <c r="B259" i="40"/>
  <c r="B270" i="40"/>
  <c r="B281" i="40"/>
  <c r="B316" i="40"/>
  <c r="B17" i="40"/>
  <c r="B372" i="40"/>
  <c r="B13" i="40"/>
  <c r="B22" i="40"/>
  <c r="B51" i="40"/>
  <c r="B63" i="40"/>
  <c r="B83" i="40"/>
  <c r="B39" i="40"/>
  <c r="B131" i="40"/>
  <c r="B157" i="40"/>
  <c r="B173" i="40"/>
  <c r="B182" i="40"/>
  <c r="B220" i="40"/>
  <c r="B231" i="40"/>
  <c r="B258" i="40"/>
  <c r="B290" i="40"/>
  <c r="B299" i="40"/>
  <c r="B312" i="40"/>
  <c r="B341" i="40"/>
  <c r="B348" i="40"/>
  <c r="B369" i="40"/>
  <c r="B4" i="40"/>
  <c r="B29" i="40"/>
  <c r="B49" i="40"/>
  <c r="B64" i="40"/>
  <c r="B84" i="40"/>
  <c r="B102" i="40"/>
  <c r="B124" i="40"/>
  <c r="B61" i="40"/>
  <c r="B174" i="40"/>
  <c r="B183" i="40"/>
  <c r="B219" i="40"/>
  <c r="B232" i="40"/>
  <c r="B243" i="40"/>
  <c r="B274" i="40"/>
  <c r="B297" i="40"/>
  <c r="B317" i="40"/>
  <c r="B339" i="40"/>
  <c r="B350" i="40"/>
  <c r="B363" i="40"/>
  <c r="B14" i="40"/>
  <c r="B24" i="40"/>
  <c r="B43" i="40"/>
  <c r="B72" i="40"/>
  <c r="B94" i="40"/>
  <c r="B105" i="40"/>
  <c r="B125" i="40"/>
  <c r="B160" i="40"/>
  <c r="B175" i="40"/>
  <c r="B191" i="40"/>
  <c r="B201" i="40"/>
  <c r="B223" i="40"/>
  <c r="B253" i="40"/>
  <c r="B273" i="40"/>
  <c r="B295" i="40"/>
  <c r="B315" i="40"/>
  <c r="B62" i="40"/>
  <c r="B346" i="40"/>
  <c r="B365" i="40"/>
  <c r="B5" i="40"/>
  <c r="B90" i="40"/>
  <c r="B54" i="40"/>
  <c r="B73" i="40"/>
  <c r="B97" i="40"/>
  <c r="B114" i="40"/>
  <c r="B133" i="40"/>
  <c r="B143" i="40"/>
  <c r="B163" i="40"/>
  <c r="B197" i="40"/>
  <c r="B202" i="40"/>
  <c r="B229" i="40"/>
  <c r="B250" i="40"/>
  <c r="B263" i="40"/>
  <c r="B286" i="40"/>
  <c r="B309" i="40"/>
  <c r="B327" i="40"/>
  <c r="B353" i="40"/>
  <c r="B373" i="40"/>
  <c r="B20" i="40"/>
  <c r="B33" i="40"/>
  <c r="B104" i="40"/>
  <c r="B65" i="40"/>
  <c r="B85" i="40"/>
  <c r="B113" i="40"/>
  <c r="B134" i="40"/>
  <c r="B144" i="40"/>
  <c r="B164" i="40"/>
  <c r="B184" i="40"/>
  <c r="B213" i="40"/>
  <c r="B236" i="40"/>
  <c r="B260" i="40"/>
  <c r="B262" i="40"/>
  <c r="B287" i="40"/>
  <c r="B311" i="40"/>
  <c r="B326" i="40"/>
  <c r="B352" i="40"/>
  <c r="B374" i="40"/>
  <c r="B6" i="40"/>
  <c r="B34" i="40"/>
  <c r="B58" i="40"/>
  <c r="B66" i="40"/>
  <c r="B89" i="40"/>
  <c r="B110" i="40"/>
  <c r="B126" i="40"/>
  <c r="B142" i="40"/>
  <c r="B171" i="40"/>
  <c r="B185" i="40"/>
  <c r="B212" i="40"/>
  <c r="B233" i="40"/>
  <c r="B244" i="40"/>
  <c r="B264" i="40"/>
  <c r="B282" i="40"/>
  <c r="B314" i="40"/>
  <c r="B332" i="40"/>
  <c r="B359" i="40"/>
  <c r="B375" i="40"/>
  <c r="B15" i="40"/>
  <c r="B40" i="40"/>
  <c r="B55" i="40"/>
  <c r="B69" i="40"/>
  <c r="B82" i="40"/>
  <c r="B111" i="40"/>
  <c r="B127" i="40"/>
  <c r="B152" i="40"/>
  <c r="B172" i="40"/>
  <c r="B186" i="40"/>
  <c r="B214" i="40"/>
  <c r="B234" i="40"/>
  <c r="B252" i="40"/>
  <c r="B278" i="40"/>
  <c r="B153" i="40"/>
  <c r="B318" i="40"/>
  <c r="B340" i="40"/>
  <c r="B357" i="40"/>
  <c r="B376" i="40"/>
  <c r="B9" i="40"/>
  <c r="B35" i="40"/>
  <c r="B53" i="40"/>
  <c r="B70" i="40"/>
  <c r="B86" i="40"/>
  <c r="B118" i="40"/>
  <c r="B140" i="40"/>
  <c r="B145" i="40"/>
  <c r="B165" i="40"/>
  <c r="B189" i="40"/>
  <c r="B215" i="40"/>
  <c r="B237" i="40"/>
  <c r="B242" i="40"/>
  <c r="B267" i="40"/>
  <c r="B289" i="40"/>
  <c r="B302" i="40"/>
  <c r="B323" i="40"/>
  <c r="B358" i="40"/>
  <c r="B377" i="40"/>
  <c r="B2" i="40"/>
  <c r="B28" i="40"/>
  <c r="B42" i="40"/>
  <c r="B74" i="40"/>
  <c r="B100" i="40"/>
  <c r="B121" i="40"/>
  <c r="B135" i="40"/>
  <c r="B149" i="40"/>
  <c r="B162" i="40"/>
  <c r="B199" i="40"/>
  <c r="B210" i="40"/>
  <c r="B230" i="40"/>
  <c r="B245" i="40"/>
  <c r="B271" i="40"/>
  <c r="B280" i="40"/>
  <c r="B308" i="40"/>
  <c r="B329" i="40"/>
  <c r="B344" i="40"/>
  <c r="B371" i="40"/>
  <c r="B18" i="40"/>
  <c r="B36" i="40"/>
  <c r="B56" i="40"/>
  <c r="B79" i="40"/>
  <c r="B93" i="40"/>
  <c r="B106" i="40"/>
  <c r="B129" i="40"/>
  <c r="B156" i="40"/>
  <c r="B178" i="40"/>
  <c r="B200" i="40"/>
  <c r="B206" i="40"/>
  <c r="B224" i="40"/>
  <c r="B261" i="40"/>
  <c r="B291" i="40"/>
  <c r="B301" i="40"/>
  <c r="B218" i="40"/>
  <c r="B335" i="40"/>
  <c r="B354" i="40"/>
  <c r="B378" i="40"/>
  <c r="B11" i="40"/>
  <c r="B25" i="40"/>
  <c r="B44" i="40"/>
  <c r="B71" i="40"/>
  <c r="B240" i="40"/>
  <c r="B119" i="40"/>
  <c r="B141" i="40"/>
  <c r="B146" i="40"/>
  <c r="B168" i="40"/>
  <c r="B188" i="40"/>
  <c r="B216" i="40"/>
  <c r="B239" i="40"/>
  <c r="B249" i="40"/>
  <c r="B268" i="40"/>
  <c r="B288" i="40"/>
  <c r="B304" i="40"/>
  <c r="B324" i="40"/>
  <c r="B351" i="40"/>
  <c r="B370" i="40"/>
  <c r="B10" i="40"/>
  <c r="B37" i="40"/>
  <c r="B57" i="40"/>
  <c r="B81" i="40"/>
  <c r="B98" i="40"/>
  <c r="B115" i="40"/>
  <c r="B132" i="40"/>
  <c r="B158" i="40"/>
  <c r="B176" i="40"/>
  <c r="B192" i="40"/>
  <c r="B203" i="40"/>
  <c r="B228" i="40"/>
  <c r="B246" i="40"/>
  <c r="B275" i="40"/>
  <c r="B298" i="40"/>
  <c r="B305" i="40"/>
  <c r="B328" i="40"/>
  <c r="B355" i="40"/>
  <c r="B241" i="40"/>
  <c r="B16" i="40"/>
  <c r="B23" i="40"/>
  <c r="B48" i="40"/>
  <c r="B75" i="40"/>
  <c r="B101" i="40"/>
  <c r="B112" i="40"/>
  <c r="B138" i="40"/>
  <c r="B159" i="40"/>
  <c r="B177" i="40"/>
  <c r="B195" i="40"/>
  <c r="B207" i="40"/>
  <c r="B225" i="40"/>
  <c r="B257" i="40"/>
  <c r="B272" i="40"/>
  <c r="B292" i="40"/>
  <c r="B306" i="40"/>
  <c r="B322" i="40"/>
  <c r="B342" i="40"/>
  <c r="B362" i="40"/>
  <c r="B19" i="40"/>
  <c r="B26" i="40"/>
  <c r="B45" i="40"/>
  <c r="B277" i="40"/>
  <c r="B91" i="40"/>
  <c r="B107" i="40"/>
  <c r="B130" i="40"/>
  <c r="B150" i="40"/>
  <c r="B166" i="40"/>
  <c r="B187" i="40"/>
  <c r="B211" i="40"/>
  <c r="B235" i="40"/>
  <c r="B254" i="40"/>
  <c r="B265" i="40"/>
  <c r="B283" i="40"/>
  <c r="B320" i="40"/>
  <c r="B336" i="40"/>
  <c r="B345" i="40"/>
  <c r="B366" i="40"/>
  <c r="B300" i="40"/>
  <c r="B32" i="40"/>
  <c r="B52" i="40"/>
  <c r="B80" i="40"/>
  <c r="B92" i="40"/>
  <c r="B116" i="40"/>
  <c r="B137" i="40"/>
  <c r="B147" i="40"/>
  <c r="B167" i="40"/>
  <c r="B193" i="40"/>
  <c r="B204" i="40"/>
  <c r="B226" i="40"/>
  <c r="B256" i="40"/>
  <c r="B266" i="40"/>
  <c r="B284" i="40"/>
  <c r="B310" i="40"/>
  <c r="B330" i="40"/>
  <c r="B360" i="40"/>
  <c r="B380" i="40"/>
  <c r="B8" i="40"/>
  <c r="B30" i="40"/>
  <c r="B46" i="40"/>
  <c r="B67" i="40"/>
  <c r="B87" i="40"/>
  <c r="B117" i="40"/>
  <c r="B136" i="40"/>
  <c r="B154" i="40"/>
  <c r="B180" i="40"/>
  <c r="B181" i="40"/>
  <c r="B321" i="40"/>
  <c r="B238" i="40"/>
  <c r="B251" i="40"/>
  <c r="B279" i="40"/>
  <c r="B293" i="40"/>
  <c r="B303" i="40"/>
  <c r="B331" i="40"/>
  <c r="B349" i="40"/>
  <c r="B364" i="40"/>
  <c r="B7" i="40"/>
  <c r="B27" i="40"/>
  <c r="B50" i="40"/>
  <c r="B76" i="40"/>
  <c r="B95" i="40"/>
  <c r="B109" i="40"/>
  <c r="B128" i="40"/>
  <c r="B155" i="40"/>
  <c r="B179" i="40"/>
  <c r="B194" i="40"/>
  <c r="B205" i="40"/>
  <c r="B221" i="40"/>
  <c r="B247" i="40"/>
  <c r="B338" i="40"/>
  <c r="B294" i="40"/>
  <c r="B313" i="40"/>
  <c r="B333" i="40"/>
  <c r="B343" i="40"/>
  <c r="B368" i="40"/>
  <c r="B3" i="40"/>
  <c r="B38" i="40"/>
  <c r="B59" i="40"/>
  <c r="B77" i="40"/>
  <c r="B96" i="40"/>
  <c r="B108" i="40"/>
  <c r="B122" i="40"/>
  <c r="B161" i="40"/>
  <c r="B196" i="40"/>
  <c r="B208" i="40"/>
  <c r="B227" i="40"/>
  <c r="B356" i="40"/>
  <c r="B248" i="40"/>
  <c r="B276" i="40"/>
  <c r="B296" i="40"/>
  <c r="B319" i="40"/>
  <c r="B337" i="40"/>
  <c r="B361" i="40"/>
  <c r="B381" i="40"/>
  <c r="B21" i="40"/>
  <c r="B31" i="40"/>
  <c r="B47" i="40"/>
  <c r="B68" i="40"/>
  <c r="B88" i="40"/>
  <c r="B120" i="40"/>
  <c r="B139" i="40"/>
  <c r="B148" i="40"/>
  <c r="B169" i="40"/>
  <c r="B190" i="40"/>
  <c r="B217" i="40"/>
  <c r="B379" i="40"/>
  <c r="B255" i="40"/>
  <c r="B269" i="40"/>
  <c r="B285" i="40"/>
  <c r="B307" i="40"/>
  <c r="B325" i="40"/>
  <c r="B347" i="40"/>
  <c r="B367" i="40"/>
  <c r="B12" i="40"/>
  <c r="D41" i="40"/>
  <c r="D60" i="40"/>
  <c r="D78" i="40"/>
  <c r="D99" i="40"/>
  <c r="D103" i="40"/>
  <c r="D123" i="40"/>
  <c r="D151" i="40"/>
  <c r="D170" i="40"/>
  <c r="D198" i="40"/>
  <c r="D209" i="40"/>
  <c r="D222" i="40"/>
  <c r="D259" i="40"/>
  <c r="D270" i="40"/>
  <c r="D281" i="40"/>
  <c r="D316" i="40"/>
  <c r="D334" i="40"/>
  <c r="D17" i="40"/>
  <c r="D372" i="40"/>
  <c r="D13" i="40"/>
  <c r="D22" i="40"/>
  <c r="D51" i="40"/>
  <c r="D63" i="40"/>
  <c r="D83" i="40"/>
  <c r="D39" i="40"/>
  <c r="D131" i="40"/>
  <c r="D157" i="40"/>
  <c r="D173" i="40"/>
  <c r="D182" i="40"/>
  <c r="D220" i="40"/>
  <c r="D231" i="40"/>
  <c r="D258" i="40"/>
  <c r="D290" i="40"/>
  <c r="D299" i="40"/>
  <c r="D312" i="40"/>
  <c r="D341" i="40"/>
  <c r="D348" i="40"/>
  <c r="D369" i="40"/>
  <c r="D4" i="40"/>
  <c r="D29" i="40"/>
  <c r="D49" i="40"/>
  <c r="D64" i="40"/>
  <c r="D84" i="40"/>
  <c r="D102" i="40"/>
  <c r="D124" i="40"/>
  <c r="D61" i="40"/>
  <c r="D174" i="40"/>
  <c r="D183" i="40"/>
  <c r="D219" i="40"/>
  <c r="D232" i="40"/>
  <c r="D243" i="40"/>
  <c r="D274" i="40"/>
  <c r="D297" i="40"/>
  <c r="D317" i="40"/>
  <c r="D339" i="40"/>
  <c r="D350" i="40"/>
  <c r="D363" i="40"/>
  <c r="D14" i="40"/>
  <c r="D24" i="40"/>
  <c r="D43" i="40"/>
  <c r="D72" i="40"/>
  <c r="D94" i="40"/>
  <c r="D105" i="40"/>
  <c r="D125" i="40"/>
  <c r="D160" i="40"/>
  <c r="D175" i="40"/>
  <c r="D191" i="40"/>
  <c r="D201" i="40"/>
  <c r="D223" i="40"/>
  <c r="D253" i="40"/>
  <c r="D273" i="40"/>
  <c r="D295" i="40"/>
  <c r="D315" i="40"/>
  <c r="D62" i="40"/>
  <c r="D346" i="40"/>
  <c r="D365" i="40"/>
  <c r="D5" i="40"/>
  <c r="D90" i="40"/>
  <c r="D54" i="40"/>
  <c r="D73" i="40"/>
  <c r="D97" i="40"/>
  <c r="D114" i="40"/>
  <c r="D133" i="40"/>
  <c r="D143" i="40"/>
  <c r="D163" i="40"/>
  <c r="D197" i="40"/>
  <c r="D202" i="40"/>
  <c r="D229" i="40"/>
  <c r="D250" i="40"/>
  <c r="D263" i="40"/>
  <c r="D286" i="40"/>
  <c r="D309" i="40"/>
  <c r="D327" i="40"/>
  <c r="D353" i="40"/>
  <c r="D373" i="40"/>
  <c r="D20" i="40"/>
  <c r="D33" i="40"/>
  <c r="D104" i="40"/>
  <c r="D65" i="40"/>
  <c r="D85" i="40"/>
  <c r="D113" i="40"/>
  <c r="D134" i="40"/>
  <c r="D144" i="40"/>
  <c r="D164" i="40"/>
  <c r="D184" i="40"/>
  <c r="D213" i="40"/>
  <c r="D236" i="40"/>
  <c r="D260" i="40"/>
  <c r="D262" i="40"/>
  <c r="D287" i="40"/>
  <c r="D311" i="40"/>
  <c r="D326" i="40"/>
  <c r="D352" i="40"/>
  <c r="D374" i="40"/>
  <c r="D6" i="40"/>
  <c r="D34" i="40"/>
  <c r="D58" i="40"/>
  <c r="D66" i="40"/>
  <c r="D89" i="40"/>
  <c r="D110" i="40"/>
  <c r="D126" i="40"/>
  <c r="D142" i="40"/>
  <c r="D171" i="40"/>
  <c r="D185" i="40"/>
  <c r="D212" i="40"/>
  <c r="D233" i="40"/>
  <c r="D244" i="40"/>
  <c r="D264" i="40"/>
  <c r="D282" i="40"/>
  <c r="D314" i="40"/>
  <c r="D332" i="40"/>
  <c r="D359" i="40"/>
  <c r="D375" i="40"/>
  <c r="D15" i="40"/>
  <c r="D40" i="40"/>
  <c r="D55" i="40"/>
  <c r="D69" i="40"/>
  <c r="D82" i="40"/>
  <c r="D111" i="40"/>
  <c r="D127" i="40"/>
  <c r="D152" i="40"/>
  <c r="D172" i="40"/>
  <c r="D186" i="40"/>
  <c r="D214" i="40"/>
  <c r="D234" i="40"/>
  <c r="D252" i="40"/>
  <c r="D278" i="40"/>
  <c r="D153" i="40"/>
  <c r="D318" i="40"/>
  <c r="D340" i="40"/>
  <c r="D357" i="40"/>
  <c r="D376" i="40"/>
  <c r="D9" i="40"/>
  <c r="D35" i="40"/>
  <c r="D53" i="40"/>
  <c r="D70" i="40"/>
  <c r="D86" i="40"/>
  <c r="D118" i="40"/>
  <c r="D140" i="40"/>
  <c r="D145" i="40"/>
  <c r="D165" i="40"/>
  <c r="D189" i="40"/>
  <c r="D215" i="40"/>
  <c r="D237" i="40"/>
  <c r="D242" i="40"/>
  <c r="D267" i="40"/>
  <c r="D289" i="40"/>
  <c r="D302" i="40"/>
  <c r="D323" i="40"/>
  <c r="D358" i="40"/>
  <c r="D377" i="40"/>
  <c r="D2" i="40"/>
  <c r="D28" i="40"/>
  <c r="D42" i="40"/>
  <c r="D74" i="40"/>
  <c r="D100" i="40"/>
  <c r="D121" i="40"/>
  <c r="D135" i="40"/>
  <c r="D149" i="40"/>
  <c r="D162" i="40"/>
  <c r="D199" i="40"/>
  <c r="D210" i="40"/>
  <c r="D230" i="40"/>
  <c r="D245" i="40"/>
  <c r="D271" i="40"/>
  <c r="D280" i="40"/>
  <c r="D308" i="40"/>
  <c r="D329" i="40"/>
  <c r="D344" i="40"/>
  <c r="D371" i="40"/>
  <c r="D18" i="40"/>
  <c r="D36" i="40"/>
  <c r="D56" i="40"/>
  <c r="D79" i="40"/>
  <c r="D93" i="40"/>
  <c r="D106" i="40"/>
  <c r="D129" i="40"/>
  <c r="D156" i="40"/>
  <c r="D178" i="40"/>
  <c r="D200" i="40"/>
  <c r="D206" i="40"/>
  <c r="D224" i="40"/>
  <c r="D261" i="40"/>
  <c r="D291" i="40"/>
  <c r="D301" i="40"/>
  <c r="D218" i="40"/>
  <c r="D335" i="40"/>
  <c r="D354" i="40"/>
  <c r="D378" i="40"/>
  <c r="D11" i="40"/>
  <c r="D25" i="40"/>
  <c r="D44" i="40"/>
  <c r="D71" i="40"/>
  <c r="D240" i="40"/>
  <c r="D119" i="40"/>
  <c r="D141" i="40"/>
  <c r="D146" i="40"/>
  <c r="D168" i="40"/>
  <c r="D188" i="40"/>
  <c r="D216" i="40"/>
  <c r="D239" i="40"/>
  <c r="D249" i="40"/>
  <c r="D268" i="40"/>
  <c r="D288" i="40"/>
  <c r="D304" i="40"/>
  <c r="D324" i="40"/>
  <c r="D351" i="40"/>
  <c r="D370" i="40"/>
  <c r="D10" i="40"/>
  <c r="D37" i="40"/>
  <c r="D57" i="40"/>
  <c r="D81" i="40"/>
  <c r="D98" i="40"/>
  <c r="D115" i="40"/>
  <c r="D132" i="40"/>
  <c r="D158" i="40"/>
  <c r="D176" i="40"/>
  <c r="D192" i="40"/>
  <c r="D203" i="40"/>
  <c r="D228" i="40"/>
  <c r="D246" i="40"/>
  <c r="D275" i="40"/>
  <c r="D298" i="40"/>
  <c r="D305" i="40"/>
  <c r="D328" i="40"/>
  <c r="D355" i="40"/>
  <c r="D241" i="40"/>
  <c r="D16" i="40"/>
  <c r="D23" i="40"/>
  <c r="D48" i="40"/>
  <c r="D75" i="40"/>
  <c r="D101" i="40"/>
  <c r="D112" i="40"/>
  <c r="D138" i="40"/>
  <c r="D159" i="40"/>
  <c r="D177" i="40"/>
  <c r="D195" i="40"/>
  <c r="D207" i="40"/>
  <c r="D225" i="40"/>
  <c r="D257" i="40"/>
  <c r="D272" i="40"/>
  <c r="D292" i="40"/>
  <c r="D306" i="40"/>
  <c r="D322" i="40"/>
  <c r="D342" i="40"/>
  <c r="D362" i="40"/>
  <c r="D19" i="40"/>
  <c r="D26" i="40"/>
  <c r="D45" i="40"/>
  <c r="D277" i="40"/>
  <c r="D91" i="40"/>
  <c r="D107" i="40"/>
  <c r="D130" i="40"/>
  <c r="D150" i="40"/>
  <c r="D166" i="40"/>
  <c r="D187" i="40"/>
  <c r="D211" i="40"/>
  <c r="D235" i="40"/>
  <c r="D254" i="40"/>
  <c r="D265" i="40"/>
  <c r="D283" i="40"/>
  <c r="D320" i="40"/>
  <c r="D336" i="40"/>
  <c r="D345" i="40"/>
  <c r="D366" i="40"/>
  <c r="D300" i="40"/>
  <c r="D32" i="40"/>
  <c r="D52" i="40"/>
  <c r="D80" i="40"/>
  <c r="D92" i="40"/>
  <c r="D116" i="40"/>
  <c r="D137" i="40"/>
  <c r="D147" i="40"/>
  <c r="D167" i="40"/>
  <c r="D193" i="40"/>
  <c r="D204" i="40"/>
  <c r="D226" i="40"/>
  <c r="D256" i="40"/>
  <c r="D266" i="40"/>
  <c r="D284" i="40"/>
  <c r="D310" i="40"/>
  <c r="D330" i="40"/>
  <c r="D360" i="40"/>
  <c r="D380" i="40"/>
  <c r="D8" i="40"/>
  <c r="D30" i="40"/>
  <c r="D46" i="40"/>
  <c r="D67" i="40"/>
  <c r="D87" i="40"/>
  <c r="D117" i="40"/>
  <c r="D136" i="40"/>
  <c r="D154" i="40"/>
  <c r="D180" i="40"/>
  <c r="D181" i="40"/>
  <c r="D321" i="40"/>
  <c r="D238" i="40"/>
  <c r="D251" i="40"/>
  <c r="D279" i="40"/>
  <c r="D293" i="40"/>
  <c r="D303" i="40"/>
  <c r="D331" i="40"/>
  <c r="D349" i="40"/>
  <c r="D364" i="40"/>
  <c r="D7" i="40"/>
  <c r="D27" i="40"/>
  <c r="D50" i="40"/>
  <c r="D76" i="40"/>
  <c r="D95" i="40"/>
  <c r="D109" i="40"/>
  <c r="D128" i="40"/>
  <c r="D155" i="40"/>
  <c r="D179" i="40"/>
  <c r="D194" i="40"/>
  <c r="D205" i="40"/>
  <c r="D221" i="40"/>
  <c r="D247" i="40"/>
  <c r="D338" i="40"/>
  <c r="D294" i="40"/>
  <c r="D313" i="40"/>
  <c r="D333" i="40"/>
  <c r="D343" i="40"/>
  <c r="D368" i="40"/>
  <c r="D3" i="40"/>
  <c r="D38" i="40"/>
  <c r="D59" i="40"/>
  <c r="D77" i="40"/>
  <c r="D96" i="40"/>
  <c r="D108" i="40"/>
  <c r="D122" i="40"/>
  <c r="D161" i="40"/>
  <c r="D196" i="40"/>
  <c r="D208" i="40"/>
  <c r="D227" i="40"/>
  <c r="D356" i="40"/>
  <c r="D248" i="40"/>
  <c r="D276" i="40"/>
  <c r="D296" i="40"/>
  <c r="D319" i="40"/>
  <c r="D337" i="40"/>
  <c r="D361" i="40"/>
  <c r="D381" i="40"/>
  <c r="D21" i="40"/>
  <c r="D31" i="40"/>
  <c r="D47" i="40"/>
  <c r="D68" i="40"/>
  <c r="D88" i="40"/>
  <c r="D120" i="40"/>
  <c r="D139" i="40"/>
  <c r="D148" i="40"/>
  <c r="D169" i="40"/>
  <c r="D190" i="40"/>
  <c r="D217" i="40"/>
  <c r="D379" i="40"/>
  <c r="D255" i="40"/>
  <c r="D269" i="40"/>
  <c r="D285" i="40"/>
  <c r="D307" i="40"/>
  <c r="D325" i="40"/>
  <c r="D347" i="40"/>
  <c r="D367" i="40"/>
  <c r="D12" i="40"/>
  <c r="E367" i="40"/>
  <c r="G367" i="40" s="1" a="1"/>
  <c r="G367" i="40" s="1"/>
  <c r="C367" i="40"/>
  <c r="E347" i="40"/>
  <c r="G347" i="40" s="1" a="1"/>
  <c r="G347" i="40" s="1"/>
  <c r="C347" i="40"/>
  <c r="E325" i="40"/>
  <c r="G325" i="40" s="1" a="1"/>
  <c r="G325" i="40" s="1"/>
  <c r="C325" i="40"/>
  <c r="E307" i="40"/>
  <c r="C307" i="40"/>
  <c r="E285" i="40"/>
  <c r="G285" i="40" s="1" a="1"/>
  <c r="G285" i="40" s="1"/>
  <c r="C285" i="40"/>
  <c r="E269" i="40"/>
  <c r="G269" i="40" s="1" a="1"/>
  <c r="G269" i="40" s="1"/>
  <c r="C269" i="40"/>
  <c r="E255" i="40"/>
  <c r="G255" i="40" s="1" a="1"/>
  <c r="G255" i="40" s="1"/>
  <c r="C255" i="40"/>
  <c r="E379" i="40"/>
  <c r="C379" i="40"/>
  <c r="E217" i="40"/>
  <c r="G217" i="40" s="1" a="1"/>
  <c r="G217" i="40" s="1"/>
  <c r="C217" i="40"/>
  <c r="E190" i="40"/>
  <c r="G190" i="40" s="1" a="1"/>
  <c r="G190" i="40" s="1"/>
  <c r="C190" i="40"/>
  <c r="E169" i="40"/>
  <c r="G169" i="40" s="1" a="1"/>
  <c r="G169" i="40" s="1"/>
  <c r="C169" i="40"/>
  <c r="E148" i="40"/>
  <c r="C148" i="40"/>
  <c r="E139" i="40"/>
  <c r="G139" i="40" s="1" a="1"/>
  <c r="G139" i="40" s="1"/>
  <c r="C139" i="40"/>
  <c r="E120" i="40"/>
  <c r="G120" i="40" s="1" a="1"/>
  <c r="G120" i="40" s="1"/>
  <c r="C120" i="40"/>
  <c r="E88" i="40"/>
  <c r="G88" i="40" s="1" a="1"/>
  <c r="G88" i="40" s="1"/>
  <c r="C88" i="40"/>
  <c r="E68" i="40"/>
  <c r="C68" i="40"/>
  <c r="E47" i="40"/>
  <c r="G47" i="40" s="1" a="1"/>
  <c r="G47" i="40" s="1"/>
  <c r="C47" i="40"/>
  <c r="E31" i="40"/>
  <c r="G31" i="40" s="1" a="1"/>
  <c r="G31" i="40" s="1"/>
  <c r="C31" i="40"/>
  <c r="E21" i="40"/>
  <c r="G21" i="40" s="1" a="1"/>
  <c r="G21" i="40" s="1"/>
  <c r="C21" i="40"/>
  <c r="E381" i="40"/>
  <c r="C381" i="40"/>
  <c r="E361" i="40"/>
  <c r="G361" i="40" s="1" a="1"/>
  <c r="G361" i="40" s="1"/>
  <c r="C361" i="40"/>
  <c r="E337" i="40"/>
  <c r="G337" i="40" s="1" a="1"/>
  <c r="G337" i="40" s="1"/>
  <c r="C337" i="40"/>
  <c r="E319" i="40"/>
  <c r="G319" i="40" s="1" a="1"/>
  <c r="G319" i="40" s="1"/>
  <c r="C319" i="40"/>
  <c r="E296" i="40"/>
  <c r="C296" i="40"/>
  <c r="E276" i="40"/>
  <c r="G276" i="40" s="1" a="1"/>
  <c r="G276" i="40" s="1"/>
  <c r="C276" i="40"/>
  <c r="E248" i="40"/>
  <c r="G248" i="40" s="1" a="1"/>
  <c r="G248" i="40" s="1"/>
  <c r="C248" i="40"/>
  <c r="E356" i="40"/>
  <c r="G356" i="40" s="1" a="1"/>
  <c r="G356" i="40" s="1"/>
  <c r="C356" i="40"/>
  <c r="E227" i="40"/>
  <c r="C227" i="40"/>
  <c r="E208" i="40"/>
  <c r="G208" i="40" s="1" a="1"/>
  <c r="G208" i="40" s="1"/>
  <c r="C208" i="40"/>
  <c r="E196" i="40"/>
  <c r="G196" i="40" s="1" a="1"/>
  <c r="G196" i="40" s="1"/>
  <c r="C196" i="40"/>
  <c r="E161" i="40"/>
  <c r="G161" i="40" s="1" a="1"/>
  <c r="G161" i="40" s="1"/>
  <c r="C161" i="40"/>
  <c r="E122" i="40"/>
  <c r="C122" i="40"/>
  <c r="E108" i="40"/>
  <c r="G108" i="40" s="1" a="1"/>
  <c r="G108" i="40" s="1"/>
  <c r="C108" i="40"/>
  <c r="E96" i="40"/>
  <c r="G96" i="40" s="1" a="1"/>
  <c r="G96" i="40" s="1"/>
  <c r="C96" i="40"/>
  <c r="E77" i="40"/>
  <c r="G77" i="40" s="1" a="1"/>
  <c r="G77" i="40" s="1"/>
  <c r="C77" i="40"/>
  <c r="E59" i="40"/>
  <c r="C59" i="40"/>
  <c r="E38" i="40"/>
  <c r="G38" i="40" s="1" a="1"/>
  <c r="G38" i="40" s="1"/>
  <c r="C38" i="40"/>
  <c r="E3" i="40"/>
  <c r="G3" i="40" s="1" a="1"/>
  <c r="G3" i="40" s="1"/>
  <c r="C3" i="40"/>
  <c r="E368" i="40"/>
  <c r="G368" i="40" s="1" a="1"/>
  <c r="G368" i="40" s="1"/>
  <c r="C368" i="40"/>
  <c r="E343" i="40"/>
  <c r="C343" i="40"/>
  <c r="E333" i="40"/>
  <c r="G333" i="40" s="1" a="1"/>
  <c r="G333" i="40" s="1"/>
  <c r="C333" i="40"/>
  <c r="E313" i="40"/>
  <c r="G313" i="40" s="1" a="1"/>
  <c r="G313" i="40" s="1"/>
  <c r="C313" i="40"/>
  <c r="E294" i="40"/>
  <c r="G294" i="40" s="1" a="1"/>
  <c r="G294" i="40" s="1"/>
  <c r="C294" i="40"/>
  <c r="E338" i="40"/>
  <c r="C338" i="40"/>
  <c r="E247" i="40"/>
  <c r="G247" i="40" s="1" a="1"/>
  <c r="G247" i="40" s="1"/>
  <c r="C247" i="40"/>
  <c r="E221" i="40"/>
  <c r="G221" i="40" s="1" a="1"/>
  <c r="G221" i="40" s="1"/>
  <c r="C221" i="40"/>
  <c r="E205" i="40"/>
  <c r="G205" i="40" s="1" a="1"/>
  <c r="G205" i="40" s="1"/>
  <c r="C205" i="40"/>
  <c r="E194" i="40"/>
  <c r="C194" i="40"/>
  <c r="E179" i="40"/>
  <c r="G179" i="40" s="1" a="1"/>
  <c r="G179" i="40" s="1"/>
  <c r="C179" i="40"/>
  <c r="E155" i="40"/>
  <c r="G155" i="40" s="1" a="1"/>
  <c r="G155" i="40" s="1"/>
  <c r="C155" i="40"/>
  <c r="E128" i="40"/>
  <c r="G128" i="40" s="1" a="1"/>
  <c r="G128" i="40" s="1"/>
  <c r="C128" i="40"/>
  <c r="E109" i="40"/>
  <c r="C109" i="40"/>
  <c r="E95" i="40"/>
  <c r="G95" i="40" s="1" a="1"/>
  <c r="G95" i="40" s="1"/>
  <c r="C95" i="40"/>
  <c r="E76" i="40"/>
  <c r="G76" i="40" s="1" a="1"/>
  <c r="G76" i="40" s="1"/>
  <c r="C76" i="40"/>
  <c r="E50" i="40"/>
  <c r="G50" i="40" s="1" a="1"/>
  <c r="G50" i="40" s="1"/>
  <c r="C50" i="40"/>
  <c r="E27" i="40"/>
  <c r="C27" i="40"/>
  <c r="E7" i="40"/>
  <c r="G7" i="40" s="1" a="1"/>
  <c r="G7" i="40" s="1"/>
  <c r="C7" i="40"/>
  <c r="E364" i="40"/>
  <c r="G364" i="40" s="1" a="1"/>
  <c r="G364" i="40" s="1"/>
  <c r="C364" i="40"/>
  <c r="E349" i="40"/>
  <c r="G349" i="40" s="1" a="1"/>
  <c r="G349" i="40" s="1"/>
  <c r="C349" i="40"/>
  <c r="E331" i="40"/>
  <c r="C331" i="40"/>
  <c r="E303" i="40"/>
  <c r="G303" i="40" s="1" a="1"/>
  <c r="G303" i="40" s="1"/>
  <c r="C303" i="40"/>
  <c r="E293" i="40"/>
  <c r="G293" i="40" s="1" a="1"/>
  <c r="G293" i="40" s="1"/>
  <c r="C293" i="40"/>
  <c r="E279" i="40"/>
  <c r="G279" i="40" s="1" a="1"/>
  <c r="G279" i="40" s="1"/>
  <c r="C279" i="40"/>
  <c r="E251" i="40"/>
  <c r="C251" i="40"/>
  <c r="E238" i="40"/>
  <c r="G238" i="40" s="1" a="1"/>
  <c r="G238" i="40" s="1"/>
  <c r="C238" i="40"/>
  <c r="E321" i="40"/>
  <c r="G321" i="40" s="1" a="1"/>
  <c r="G321" i="40" s="1"/>
  <c r="C321" i="40"/>
  <c r="E181" i="40"/>
  <c r="G181" i="40" s="1" a="1"/>
  <c r="G181" i="40" s="1"/>
  <c r="C181" i="40"/>
  <c r="E180" i="40"/>
  <c r="C180" i="40"/>
  <c r="E154" i="40"/>
  <c r="G154" i="40" s="1" a="1"/>
  <c r="G154" i="40" s="1"/>
  <c r="C154" i="40"/>
  <c r="E136" i="40"/>
  <c r="G136" i="40" s="1" a="1"/>
  <c r="G136" i="40" s="1"/>
  <c r="C136" i="40"/>
  <c r="E117" i="40"/>
  <c r="G117" i="40" s="1" a="1"/>
  <c r="G117" i="40" s="1"/>
  <c r="C117" i="40"/>
  <c r="E87" i="40"/>
  <c r="C87" i="40"/>
  <c r="E67" i="40"/>
  <c r="G67" i="40" s="1" a="1"/>
  <c r="G67" i="40" s="1"/>
  <c r="C67" i="40"/>
  <c r="E46" i="40"/>
  <c r="G46" i="40" s="1" a="1"/>
  <c r="G46" i="40" s="1"/>
  <c r="C46" i="40"/>
  <c r="E30" i="40"/>
  <c r="G30" i="40" s="1" a="1"/>
  <c r="G30" i="40" s="1"/>
  <c r="C30" i="40"/>
  <c r="E8" i="40"/>
  <c r="C8" i="40"/>
  <c r="E380" i="40"/>
  <c r="G380" i="40" s="1" a="1"/>
  <c r="G380" i="40" s="1"/>
  <c r="C380" i="40"/>
  <c r="E360" i="40"/>
  <c r="G360" i="40" s="1" a="1"/>
  <c r="G360" i="40" s="1"/>
  <c r="C360" i="40"/>
  <c r="E330" i="40"/>
  <c r="G330" i="40" s="1" a="1"/>
  <c r="G330" i="40" s="1"/>
  <c r="C330" i="40"/>
  <c r="E310" i="40"/>
  <c r="C310" i="40"/>
  <c r="E284" i="40"/>
  <c r="G284" i="40" s="1" a="1"/>
  <c r="G284" i="40" s="1"/>
  <c r="C284" i="40"/>
  <c r="E266" i="40"/>
  <c r="G266" i="40" s="1" a="1"/>
  <c r="G266" i="40" s="1"/>
  <c r="C266" i="40"/>
  <c r="E256" i="40"/>
  <c r="G256" i="40" s="1" a="1"/>
  <c r="G256" i="40" s="1"/>
  <c r="C256" i="40"/>
  <c r="E226" i="40"/>
  <c r="C226" i="40"/>
  <c r="E204" i="40"/>
  <c r="G204" i="40" s="1" a="1"/>
  <c r="G204" i="40" s="1"/>
  <c r="C204" i="40"/>
  <c r="E193" i="40"/>
  <c r="G193" i="40" s="1" a="1"/>
  <c r="G193" i="40" s="1"/>
  <c r="C193" i="40"/>
  <c r="E167" i="40"/>
  <c r="G167" i="40" s="1" a="1"/>
  <c r="G167" i="40" s="1"/>
  <c r="C167" i="40"/>
  <c r="E147" i="40"/>
  <c r="C147" i="40"/>
  <c r="E137" i="40"/>
  <c r="G137" i="40" s="1" a="1"/>
  <c r="G137" i="40" s="1"/>
  <c r="C137" i="40"/>
  <c r="E116" i="40"/>
  <c r="G116" i="40" s="1" a="1"/>
  <c r="G116" i="40" s="1"/>
  <c r="C116" i="40"/>
  <c r="E92" i="40"/>
  <c r="G92" i="40" s="1" a="1"/>
  <c r="G92" i="40" s="1"/>
  <c r="C92" i="40"/>
  <c r="E80" i="40"/>
  <c r="C80" i="40"/>
  <c r="E52" i="40"/>
  <c r="G52" i="40" s="1" a="1"/>
  <c r="G52" i="40" s="1"/>
  <c r="C52" i="40"/>
  <c r="E32" i="40"/>
  <c r="G32" i="40" s="1" a="1"/>
  <c r="G32" i="40" s="1"/>
  <c r="C32" i="40"/>
  <c r="E300" i="40"/>
  <c r="G300" i="40" s="1" a="1"/>
  <c r="G300" i="40" s="1"/>
  <c r="C300" i="40"/>
  <c r="E366" i="40"/>
  <c r="C366" i="40"/>
  <c r="E345" i="40"/>
  <c r="G345" i="40" s="1" a="1"/>
  <c r="G345" i="40" s="1"/>
  <c r="C345" i="40"/>
  <c r="E336" i="40"/>
  <c r="G336" i="40" s="1" a="1"/>
  <c r="G336" i="40" s="1"/>
  <c r="C336" i="40"/>
  <c r="E320" i="40"/>
  <c r="G320" i="40" s="1" a="1"/>
  <c r="G320" i="40" s="1"/>
  <c r="C320" i="40"/>
  <c r="E283" i="40"/>
  <c r="C283" i="40"/>
  <c r="E265" i="40"/>
  <c r="G265" i="40" s="1" a="1"/>
  <c r="G265" i="40" s="1"/>
  <c r="C265" i="40"/>
  <c r="E254" i="40"/>
  <c r="G254" i="40" s="1" a="1"/>
  <c r="G254" i="40" s="1"/>
  <c r="C254" i="40"/>
  <c r="E235" i="40"/>
  <c r="G235" i="40" s="1" a="1"/>
  <c r="G235" i="40" s="1"/>
  <c r="C235" i="40"/>
  <c r="E211" i="40"/>
  <c r="C211" i="40"/>
  <c r="E187" i="40"/>
  <c r="G187" i="40" s="1" a="1"/>
  <c r="G187" i="40" s="1"/>
  <c r="C187" i="40"/>
  <c r="E166" i="40"/>
  <c r="G166" i="40" s="1" a="1"/>
  <c r="G166" i="40" s="1"/>
  <c r="C166" i="40"/>
  <c r="E150" i="40"/>
  <c r="G150" i="40" s="1" a="1"/>
  <c r="G150" i="40" s="1"/>
  <c r="C150" i="40"/>
  <c r="E130" i="40"/>
  <c r="C130" i="40"/>
  <c r="E107" i="40"/>
  <c r="G107" i="40" s="1" a="1"/>
  <c r="G107" i="40" s="1"/>
  <c r="C107" i="40"/>
  <c r="E91" i="40"/>
  <c r="G91" i="40" s="1" a="1"/>
  <c r="G91" i="40" s="1"/>
  <c r="C91" i="40"/>
  <c r="E277" i="40"/>
  <c r="G277" i="40" s="1" a="1"/>
  <c r="G277" i="40" s="1"/>
  <c r="C277" i="40"/>
  <c r="E45" i="40"/>
  <c r="C45" i="40"/>
  <c r="E26" i="40"/>
  <c r="G26" i="40" s="1" a="1"/>
  <c r="G26" i="40" s="1"/>
  <c r="C26" i="40"/>
  <c r="E19" i="40"/>
  <c r="G19" i="40" s="1" a="1"/>
  <c r="G19" i="40" s="1"/>
  <c r="C19" i="40"/>
  <c r="E362" i="40"/>
  <c r="G362" i="40" s="1" a="1"/>
  <c r="G362" i="40" s="1"/>
  <c r="C362" i="40"/>
  <c r="E342" i="40"/>
  <c r="C342" i="40"/>
  <c r="E322" i="40"/>
  <c r="G322" i="40" s="1" a="1"/>
  <c r="G322" i="40" s="1"/>
  <c r="C322" i="40"/>
  <c r="E306" i="40"/>
  <c r="G306" i="40" s="1" a="1"/>
  <c r="G306" i="40" s="1"/>
  <c r="C306" i="40"/>
  <c r="E292" i="40"/>
  <c r="G292" i="40" s="1" a="1"/>
  <c r="G292" i="40" s="1"/>
  <c r="C292" i="40"/>
  <c r="E272" i="40"/>
  <c r="C272" i="40"/>
  <c r="E257" i="40"/>
  <c r="G257" i="40" s="1" a="1"/>
  <c r="G257" i="40" s="1"/>
  <c r="C257" i="40"/>
  <c r="E225" i="40"/>
  <c r="G225" i="40" s="1" a="1"/>
  <c r="G225" i="40" s="1"/>
  <c r="C225" i="40"/>
  <c r="E207" i="40"/>
  <c r="G207" i="40" s="1" a="1"/>
  <c r="G207" i="40" s="1"/>
  <c r="C207" i="40"/>
  <c r="E195" i="40"/>
  <c r="C195" i="40"/>
  <c r="E177" i="40"/>
  <c r="G177" i="40" s="1" a="1"/>
  <c r="G177" i="40" s="1"/>
  <c r="C177" i="40"/>
  <c r="E159" i="40"/>
  <c r="G159" i="40" s="1" a="1"/>
  <c r="G159" i="40" s="1"/>
  <c r="C159" i="40"/>
  <c r="E138" i="40"/>
  <c r="G138" i="40" s="1" a="1"/>
  <c r="G138" i="40" s="1"/>
  <c r="C138" i="40"/>
  <c r="E112" i="40"/>
  <c r="C112" i="40"/>
  <c r="E101" i="40"/>
  <c r="G101" i="40" s="1" a="1"/>
  <c r="G101" i="40" s="1"/>
  <c r="C101" i="40"/>
  <c r="E75" i="40"/>
  <c r="G75" i="40" s="1" a="1"/>
  <c r="G75" i="40" s="1"/>
  <c r="C75" i="40"/>
  <c r="E48" i="40"/>
  <c r="G48" i="40" s="1" a="1"/>
  <c r="G48" i="40" s="1"/>
  <c r="C48" i="40"/>
  <c r="E23" i="40"/>
  <c r="C23" i="40"/>
  <c r="E16" i="40"/>
  <c r="G16" i="40" s="1" a="1"/>
  <c r="G16" i="40" s="1"/>
  <c r="C16" i="40"/>
  <c r="E241" i="40"/>
  <c r="G241" i="40" s="1" a="1"/>
  <c r="G241" i="40" s="1"/>
  <c r="C241" i="40"/>
  <c r="E355" i="40"/>
  <c r="G355" i="40" s="1" a="1"/>
  <c r="G355" i="40" s="1"/>
  <c r="C355" i="40"/>
  <c r="E328" i="40"/>
  <c r="C328" i="40"/>
  <c r="E305" i="40"/>
  <c r="G305" i="40" s="1" a="1"/>
  <c r="G305" i="40" s="1"/>
  <c r="C305" i="40"/>
  <c r="E298" i="40"/>
  <c r="G298" i="40" s="1" a="1"/>
  <c r="G298" i="40" s="1"/>
  <c r="C298" i="40"/>
  <c r="E275" i="40"/>
  <c r="G275" i="40" s="1" a="1"/>
  <c r="G275" i="40" s="1"/>
  <c r="C275" i="40"/>
  <c r="E246" i="40"/>
  <c r="C246" i="40"/>
  <c r="E228" i="40"/>
  <c r="G228" i="40" s="1" a="1"/>
  <c r="G228" i="40" s="1"/>
  <c r="C228" i="40"/>
  <c r="E203" i="40"/>
  <c r="G203" i="40" s="1" a="1"/>
  <c r="G203" i="40" s="1"/>
  <c r="C203" i="40"/>
  <c r="E192" i="40"/>
  <c r="G192" i="40" s="1" a="1"/>
  <c r="G192" i="40" s="1"/>
  <c r="C192" i="40"/>
  <c r="E176" i="40"/>
  <c r="C176" i="40"/>
  <c r="E158" i="40"/>
  <c r="G158" i="40" s="1" a="1"/>
  <c r="G158" i="40" s="1"/>
  <c r="C158" i="40"/>
  <c r="E132" i="40"/>
  <c r="G132" i="40" s="1" a="1"/>
  <c r="G132" i="40" s="1"/>
  <c r="C132" i="40"/>
  <c r="E115" i="40"/>
  <c r="G115" i="40" s="1" a="1"/>
  <c r="G115" i="40" s="1"/>
  <c r="C115" i="40"/>
  <c r="E98" i="40"/>
  <c r="C98" i="40"/>
  <c r="E81" i="40"/>
  <c r="G81" i="40" s="1" a="1"/>
  <c r="G81" i="40" s="1"/>
  <c r="C81" i="40"/>
  <c r="E57" i="40"/>
  <c r="G57" i="40" s="1" a="1"/>
  <c r="G57" i="40" s="1"/>
  <c r="C57" i="40"/>
  <c r="E37" i="40"/>
  <c r="G37" i="40" s="1" a="1"/>
  <c r="G37" i="40" s="1"/>
  <c r="C37" i="40"/>
  <c r="E10" i="40"/>
  <c r="C10" i="40"/>
  <c r="E370" i="40"/>
  <c r="G370" i="40" s="1" a="1"/>
  <c r="G370" i="40" s="1"/>
  <c r="C370" i="40"/>
  <c r="E351" i="40"/>
  <c r="G351" i="40" s="1" a="1"/>
  <c r="G351" i="40" s="1"/>
  <c r="C351" i="40"/>
  <c r="E324" i="40"/>
  <c r="G324" i="40" s="1" a="1"/>
  <c r="G324" i="40" s="1"/>
  <c r="C324" i="40"/>
  <c r="E304" i="40"/>
  <c r="C304" i="40"/>
  <c r="E288" i="40"/>
  <c r="G288" i="40" s="1" a="1"/>
  <c r="G288" i="40" s="1"/>
  <c r="C288" i="40"/>
  <c r="E268" i="40"/>
  <c r="G268" i="40" s="1" a="1"/>
  <c r="G268" i="40" s="1"/>
  <c r="C268" i="40"/>
  <c r="E249" i="40"/>
  <c r="G249" i="40" s="1" a="1"/>
  <c r="G249" i="40" s="1"/>
  <c r="C249" i="40"/>
  <c r="E239" i="40"/>
  <c r="C239" i="40"/>
  <c r="E216" i="40"/>
  <c r="G216" i="40" s="1" a="1"/>
  <c r="G216" i="40" s="1"/>
  <c r="C216" i="40"/>
  <c r="E188" i="40"/>
  <c r="G188" i="40" s="1" a="1"/>
  <c r="G188" i="40" s="1"/>
  <c r="C188" i="40"/>
  <c r="E168" i="40"/>
  <c r="G168" i="40" s="1" a="1"/>
  <c r="G168" i="40" s="1"/>
  <c r="C168" i="40"/>
  <c r="E146" i="40"/>
  <c r="C146" i="40"/>
  <c r="E141" i="40"/>
  <c r="G141" i="40" s="1" a="1"/>
  <c r="G141" i="40" s="1"/>
  <c r="C141" i="40"/>
  <c r="E119" i="40"/>
  <c r="G119" i="40" s="1" a="1"/>
  <c r="G119" i="40" s="1"/>
  <c r="C119" i="40"/>
  <c r="E240" i="40"/>
  <c r="G240" i="40" s="1" a="1"/>
  <c r="G240" i="40" s="1"/>
  <c r="C240" i="40"/>
  <c r="E71" i="40"/>
  <c r="C71" i="40"/>
  <c r="E44" i="40"/>
  <c r="G44" i="40" s="1" a="1"/>
  <c r="G44" i="40" s="1"/>
  <c r="C44" i="40"/>
  <c r="E25" i="40"/>
  <c r="G25" i="40" s="1" a="1"/>
  <c r="G25" i="40" s="1"/>
  <c r="C25" i="40"/>
  <c r="E11" i="40"/>
  <c r="G11" i="40" s="1" a="1"/>
  <c r="G11" i="40" s="1"/>
  <c r="C11" i="40"/>
  <c r="E378" i="40"/>
  <c r="C378" i="40"/>
  <c r="E354" i="40"/>
  <c r="G354" i="40" s="1" a="1"/>
  <c r="G354" i="40" s="1"/>
  <c r="C354" i="40"/>
  <c r="E335" i="40"/>
  <c r="G335" i="40" s="1" a="1"/>
  <c r="G335" i="40" s="1"/>
  <c r="C335" i="40"/>
  <c r="E218" i="40"/>
  <c r="G218" i="40" s="1" a="1"/>
  <c r="G218" i="40" s="1"/>
  <c r="C218" i="40"/>
  <c r="E301" i="40"/>
  <c r="C301" i="40"/>
  <c r="E291" i="40"/>
  <c r="G291" i="40" s="1" a="1"/>
  <c r="G291" i="40" s="1"/>
  <c r="C291" i="40"/>
  <c r="E261" i="40"/>
  <c r="G261" i="40" s="1" a="1"/>
  <c r="G261" i="40" s="1"/>
  <c r="C261" i="40"/>
  <c r="E224" i="40"/>
  <c r="G224" i="40" s="1" a="1"/>
  <c r="G224" i="40" s="1"/>
  <c r="C224" i="40"/>
  <c r="E206" i="40"/>
  <c r="C206" i="40"/>
  <c r="E200" i="40"/>
  <c r="G200" i="40" s="1" a="1"/>
  <c r="G200" i="40" s="1"/>
  <c r="C200" i="40"/>
  <c r="E178" i="40"/>
  <c r="G178" i="40" s="1" a="1"/>
  <c r="G178" i="40" s="1"/>
  <c r="C178" i="40"/>
  <c r="E156" i="40"/>
  <c r="G156" i="40" s="1" a="1"/>
  <c r="G156" i="40" s="1"/>
  <c r="C156" i="40"/>
  <c r="E129" i="40"/>
  <c r="C129" i="40"/>
  <c r="E106" i="40"/>
  <c r="G106" i="40" s="1" a="1"/>
  <c r="G106" i="40" s="1"/>
  <c r="C106" i="40"/>
  <c r="E93" i="40"/>
  <c r="G93" i="40" s="1" a="1"/>
  <c r="G93" i="40" s="1"/>
  <c r="C93" i="40"/>
  <c r="E79" i="40"/>
  <c r="G79" i="40" s="1" a="1"/>
  <c r="G79" i="40" s="1"/>
  <c r="C79" i="40"/>
  <c r="E56" i="40"/>
  <c r="C56" i="40"/>
  <c r="E36" i="40"/>
  <c r="G36" i="40" s="1" a="1"/>
  <c r="G36" i="40" s="1"/>
  <c r="C36" i="40"/>
  <c r="E18" i="40"/>
  <c r="G18" i="40" s="1" a="1"/>
  <c r="G18" i="40" s="1"/>
  <c r="C18" i="40"/>
  <c r="E371" i="40"/>
  <c r="G371" i="40" s="1" a="1"/>
  <c r="G371" i="40" s="1"/>
  <c r="C371" i="40"/>
  <c r="E344" i="40"/>
  <c r="C344" i="40"/>
  <c r="E329" i="40"/>
  <c r="G329" i="40" s="1" a="1"/>
  <c r="G329" i="40" s="1"/>
  <c r="C329" i="40"/>
  <c r="E308" i="40"/>
  <c r="G308" i="40" s="1" a="1"/>
  <c r="G308" i="40" s="1"/>
  <c r="C308" i="40"/>
  <c r="E280" i="40"/>
  <c r="G280" i="40" s="1" a="1"/>
  <c r="G280" i="40" s="1"/>
  <c r="C280" i="40"/>
  <c r="E271" i="40"/>
  <c r="C271" i="40"/>
  <c r="E245" i="40"/>
  <c r="G245" i="40" s="1" a="1"/>
  <c r="G245" i="40" s="1"/>
  <c r="C245" i="40"/>
  <c r="E230" i="40"/>
  <c r="G230" i="40" s="1" a="1"/>
  <c r="G230" i="40" s="1"/>
  <c r="C230" i="40"/>
  <c r="E210" i="40"/>
  <c r="G210" i="40" s="1" a="1"/>
  <c r="G210" i="40" s="1"/>
  <c r="C210" i="40"/>
  <c r="E199" i="40"/>
  <c r="C199" i="40"/>
  <c r="E162" i="40"/>
  <c r="G162" i="40" s="1" a="1"/>
  <c r="G162" i="40" s="1"/>
  <c r="C162" i="40"/>
  <c r="E149" i="40"/>
  <c r="G149" i="40" s="1" a="1"/>
  <c r="G149" i="40" s="1"/>
  <c r="C149" i="40"/>
  <c r="E135" i="40"/>
  <c r="G135" i="40" s="1" a="1"/>
  <c r="G135" i="40" s="1"/>
  <c r="C135" i="40"/>
  <c r="E121" i="40"/>
  <c r="C121" i="40"/>
  <c r="E100" i="40"/>
  <c r="G100" i="40" s="1" a="1"/>
  <c r="G100" i="40" s="1"/>
  <c r="C100" i="40"/>
  <c r="E74" i="40"/>
  <c r="G74" i="40" s="1" a="1"/>
  <c r="G74" i="40" s="1"/>
  <c r="C74" i="40"/>
  <c r="E42" i="40"/>
  <c r="G42" i="40" s="1" a="1"/>
  <c r="G42" i="40" s="1"/>
  <c r="C42" i="40"/>
  <c r="E28" i="40"/>
  <c r="C28" i="40"/>
  <c r="E2" i="40"/>
  <c r="G2" i="40" s="1" a="1"/>
  <c r="G2" i="40" s="1"/>
  <c r="C2" i="40"/>
  <c r="E377" i="40"/>
  <c r="G377" i="40" s="1" a="1"/>
  <c r="G377" i="40" s="1"/>
  <c r="C377" i="40"/>
  <c r="E358" i="40"/>
  <c r="G358" i="40" s="1" a="1"/>
  <c r="G358" i="40" s="1"/>
  <c r="C358" i="40"/>
  <c r="E323" i="40"/>
  <c r="C323" i="40"/>
  <c r="E302" i="40"/>
  <c r="G302" i="40" s="1" a="1"/>
  <c r="G302" i="40" s="1"/>
  <c r="C302" i="40"/>
  <c r="E289" i="40"/>
  <c r="G289" i="40" s="1" a="1"/>
  <c r="G289" i="40" s="1"/>
  <c r="C289" i="40"/>
  <c r="E267" i="40"/>
  <c r="G267" i="40" s="1" a="1"/>
  <c r="G267" i="40" s="1"/>
  <c r="C267" i="40"/>
  <c r="E242" i="40"/>
  <c r="C242" i="40"/>
  <c r="E237" i="40"/>
  <c r="G237" i="40" s="1" a="1"/>
  <c r="G237" i="40" s="1"/>
  <c r="C237" i="40"/>
  <c r="E215" i="40"/>
  <c r="G215" i="40" s="1" a="1"/>
  <c r="G215" i="40" s="1"/>
  <c r="C215" i="40"/>
  <c r="E189" i="40"/>
  <c r="G189" i="40" s="1" a="1"/>
  <c r="G189" i="40" s="1"/>
  <c r="C189" i="40"/>
  <c r="E165" i="40"/>
  <c r="C165" i="40"/>
  <c r="E145" i="40"/>
  <c r="G145" i="40" s="1" a="1"/>
  <c r="G145" i="40" s="1"/>
  <c r="C145" i="40"/>
  <c r="E140" i="40"/>
  <c r="G140" i="40" s="1" a="1"/>
  <c r="G140" i="40" s="1"/>
  <c r="C140" i="40"/>
  <c r="E118" i="40"/>
  <c r="G118" i="40" s="1" a="1"/>
  <c r="G118" i="40" s="1"/>
  <c r="C118" i="40"/>
  <c r="E86" i="40"/>
  <c r="C86" i="40"/>
  <c r="E70" i="40"/>
  <c r="G70" i="40" s="1" a="1"/>
  <c r="G70" i="40" s="1"/>
  <c r="C70" i="40"/>
  <c r="E53" i="40"/>
  <c r="G53" i="40" s="1" a="1"/>
  <c r="G53" i="40" s="1"/>
  <c r="C53" i="40"/>
  <c r="E35" i="40"/>
  <c r="G35" i="40" s="1" a="1"/>
  <c r="G35" i="40" s="1"/>
  <c r="C35" i="40"/>
  <c r="E9" i="40"/>
  <c r="C9" i="40"/>
  <c r="E376" i="40"/>
  <c r="G376" i="40" s="1" a="1"/>
  <c r="G376" i="40" s="1"/>
  <c r="C376" i="40"/>
  <c r="E357" i="40"/>
  <c r="G357" i="40" s="1" a="1"/>
  <c r="G357" i="40" s="1"/>
  <c r="C357" i="40"/>
  <c r="E340" i="40"/>
  <c r="G340" i="40" s="1" a="1"/>
  <c r="G340" i="40" s="1"/>
  <c r="C340" i="40"/>
  <c r="E318" i="40"/>
  <c r="C318" i="40"/>
  <c r="E153" i="40"/>
  <c r="G153" i="40" s="1" a="1"/>
  <c r="G153" i="40" s="1"/>
  <c r="C153" i="40"/>
  <c r="E278" i="40"/>
  <c r="G278" i="40" s="1" a="1"/>
  <c r="G278" i="40" s="1"/>
  <c r="C278" i="40"/>
  <c r="E252" i="40"/>
  <c r="G252" i="40" s="1" a="1"/>
  <c r="G252" i="40" s="1"/>
  <c r="C252" i="40"/>
  <c r="E234" i="40"/>
  <c r="C234" i="40"/>
  <c r="E214" i="40"/>
  <c r="G214" i="40" s="1" a="1"/>
  <c r="G214" i="40" s="1"/>
  <c r="C214" i="40"/>
  <c r="E186" i="40"/>
  <c r="G186" i="40" s="1" a="1"/>
  <c r="G186" i="40" s="1"/>
  <c r="C186" i="40"/>
  <c r="E172" i="40"/>
  <c r="G172" i="40" s="1" a="1"/>
  <c r="G172" i="40" s="1"/>
  <c r="C172" i="40"/>
  <c r="E152" i="40"/>
  <c r="C152" i="40"/>
  <c r="E127" i="40"/>
  <c r="G127" i="40" s="1" a="1"/>
  <c r="G127" i="40" s="1"/>
  <c r="C127" i="40"/>
  <c r="E111" i="40"/>
  <c r="G111" i="40" s="1" a="1"/>
  <c r="G111" i="40" s="1"/>
  <c r="C111" i="40"/>
  <c r="E82" i="40"/>
  <c r="G82" i="40" s="1" a="1"/>
  <c r="G82" i="40" s="1"/>
  <c r="C82" i="40"/>
  <c r="E69" i="40"/>
  <c r="C69" i="40"/>
  <c r="E55" i="40"/>
  <c r="G55" i="40" s="1" a="1"/>
  <c r="G55" i="40" s="1"/>
  <c r="C55" i="40"/>
  <c r="E40" i="40"/>
  <c r="G40" i="40" s="1" a="1"/>
  <c r="G40" i="40" s="1"/>
  <c r="C40" i="40"/>
  <c r="E15" i="40"/>
  <c r="G15" i="40" s="1" a="1"/>
  <c r="G15" i="40" s="1"/>
  <c r="C15" i="40"/>
  <c r="E375" i="40"/>
  <c r="C375" i="40"/>
  <c r="E359" i="40"/>
  <c r="G359" i="40" s="1" a="1"/>
  <c r="G359" i="40" s="1"/>
  <c r="C359" i="40"/>
  <c r="E332" i="40"/>
  <c r="G332" i="40" s="1" a="1"/>
  <c r="G332" i="40" s="1"/>
  <c r="C332" i="40"/>
  <c r="E314" i="40"/>
  <c r="G314" i="40" s="1" a="1"/>
  <c r="G314" i="40" s="1"/>
  <c r="C314" i="40"/>
  <c r="E282" i="40"/>
  <c r="C282" i="40"/>
  <c r="E264" i="40"/>
  <c r="G264" i="40" s="1" a="1"/>
  <c r="G264" i="40" s="1"/>
  <c r="C264" i="40"/>
  <c r="E244" i="40"/>
  <c r="G244" i="40" s="1" a="1"/>
  <c r="G244" i="40" s="1"/>
  <c r="C244" i="40"/>
  <c r="E233" i="40"/>
  <c r="G233" i="40" s="1" a="1"/>
  <c r="G233" i="40" s="1"/>
  <c r="C233" i="40"/>
  <c r="E212" i="40"/>
  <c r="C212" i="40"/>
  <c r="E185" i="40"/>
  <c r="G185" i="40" s="1" a="1"/>
  <c r="G185" i="40" s="1"/>
  <c r="C185" i="40"/>
  <c r="E171" i="40"/>
  <c r="G171" i="40" s="1" a="1"/>
  <c r="G171" i="40" s="1"/>
  <c r="C171" i="40"/>
  <c r="E142" i="40"/>
  <c r="G142" i="40" s="1" a="1"/>
  <c r="G142" i="40" s="1"/>
  <c r="C142" i="40"/>
  <c r="E126" i="40"/>
  <c r="C126" i="40"/>
  <c r="E110" i="40"/>
  <c r="G110" i="40" s="1" a="1"/>
  <c r="G110" i="40" s="1"/>
  <c r="C110" i="40"/>
  <c r="E89" i="40"/>
  <c r="G89" i="40" s="1" a="1"/>
  <c r="G89" i="40" s="1"/>
  <c r="C89" i="40"/>
  <c r="E66" i="40"/>
  <c r="G66" i="40" s="1" a="1"/>
  <c r="G66" i="40" s="1"/>
  <c r="C66" i="40"/>
  <c r="E58" i="40"/>
  <c r="C58" i="40"/>
  <c r="E34" i="40"/>
  <c r="G34" i="40" s="1" a="1"/>
  <c r="G34" i="40" s="1"/>
  <c r="C34" i="40"/>
  <c r="E6" i="40"/>
  <c r="G6" i="40" s="1" a="1"/>
  <c r="G6" i="40" s="1"/>
  <c r="C6" i="40"/>
  <c r="E374" i="40"/>
  <c r="G374" i="40" s="1" a="1"/>
  <c r="G374" i="40" s="1"/>
  <c r="C374" i="40"/>
  <c r="E352" i="40"/>
  <c r="C352" i="40"/>
  <c r="E326" i="40"/>
  <c r="G326" i="40" s="1" a="1"/>
  <c r="G326" i="40" s="1"/>
  <c r="C326" i="40"/>
  <c r="E311" i="40"/>
  <c r="G311" i="40" s="1" a="1"/>
  <c r="G311" i="40" s="1"/>
  <c r="C311" i="40"/>
  <c r="E287" i="40"/>
  <c r="G287" i="40" s="1" a="1"/>
  <c r="G287" i="40" s="1"/>
  <c r="C287" i="40"/>
  <c r="E262" i="40"/>
  <c r="C262" i="40"/>
  <c r="E260" i="40"/>
  <c r="G260" i="40" s="1" a="1"/>
  <c r="G260" i="40" s="1"/>
  <c r="C260" i="40"/>
  <c r="E236" i="40"/>
  <c r="G236" i="40" s="1" a="1"/>
  <c r="G236" i="40" s="1"/>
  <c r="C236" i="40"/>
  <c r="E213" i="40"/>
  <c r="G213" i="40" s="1" a="1"/>
  <c r="G213" i="40" s="1"/>
  <c r="C213" i="40"/>
  <c r="E184" i="40"/>
  <c r="C184" i="40"/>
  <c r="E164" i="40"/>
  <c r="G164" i="40" s="1" a="1"/>
  <c r="G164" i="40" s="1"/>
  <c r="C164" i="40"/>
  <c r="E144" i="40"/>
  <c r="G144" i="40" s="1" a="1"/>
  <c r="G144" i="40" s="1"/>
  <c r="C144" i="40"/>
  <c r="E134" i="40"/>
  <c r="G134" i="40" s="1" a="1"/>
  <c r="G134" i="40" s="1"/>
  <c r="C134" i="40"/>
  <c r="E113" i="40"/>
  <c r="C113" i="40"/>
  <c r="E85" i="40"/>
  <c r="G85" i="40" s="1" a="1"/>
  <c r="G85" i="40" s="1"/>
  <c r="C85" i="40"/>
  <c r="E65" i="40"/>
  <c r="G65" i="40" s="1" a="1"/>
  <c r="G65" i="40" s="1"/>
  <c r="C65" i="40"/>
  <c r="E104" i="40"/>
  <c r="G104" i="40" s="1" a="1"/>
  <c r="G104" i="40" s="1"/>
  <c r="C104" i="40"/>
  <c r="E33" i="40"/>
  <c r="C33" i="40"/>
  <c r="E20" i="40"/>
  <c r="G20" i="40" s="1" a="1"/>
  <c r="G20" i="40" s="1"/>
  <c r="C20" i="40"/>
  <c r="E373" i="40"/>
  <c r="G373" i="40" s="1" a="1"/>
  <c r="G373" i="40" s="1"/>
  <c r="C373" i="40"/>
  <c r="E353" i="40"/>
  <c r="G353" i="40" s="1" a="1"/>
  <c r="G353" i="40" s="1"/>
  <c r="C353" i="40"/>
  <c r="E327" i="40"/>
  <c r="C327" i="40"/>
  <c r="E309" i="40"/>
  <c r="G309" i="40" s="1" a="1"/>
  <c r="G309" i="40" s="1"/>
  <c r="C309" i="40"/>
  <c r="E286" i="40"/>
  <c r="G286" i="40" s="1" a="1"/>
  <c r="G286" i="40" s="1"/>
  <c r="C286" i="40"/>
  <c r="E263" i="40"/>
  <c r="G263" i="40" s="1" a="1"/>
  <c r="G263" i="40" s="1"/>
  <c r="C263" i="40"/>
  <c r="E250" i="40"/>
  <c r="C250" i="40"/>
  <c r="E229" i="40"/>
  <c r="G229" i="40" s="1" a="1"/>
  <c r="G229" i="40" s="1"/>
  <c r="C229" i="40"/>
  <c r="E202" i="40"/>
  <c r="G202" i="40" s="1" a="1"/>
  <c r="G202" i="40" s="1"/>
  <c r="C202" i="40"/>
  <c r="E197" i="40"/>
  <c r="G197" i="40" s="1" a="1"/>
  <c r="G197" i="40" s="1"/>
  <c r="C197" i="40"/>
  <c r="E163" i="40"/>
  <c r="C163" i="40"/>
  <c r="E143" i="40"/>
  <c r="G143" i="40" s="1" a="1"/>
  <c r="G143" i="40" s="1"/>
  <c r="C143" i="40"/>
  <c r="E133" i="40"/>
  <c r="G133" i="40" s="1" a="1"/>
  <c r="G133" i="40" s="1"/>
  <c r="C133" i="40"/>
  <c r="E114" i="40"/>
  <c r="G114" i="40" s="1" a="1"/>
  <c r="G114" i="40" s="1"/>
  <c r="C114" i="40"/>
  <c r="E97" i="40"/>
  <c r="C97" i="40"/>
  <c r="E73" i="40"/>
  <c r="G73" i="40" s="1" a="1"/>
  <c r="G73" i="40" s="1"/>
  <c r="C73" i="40"/>
  <c r="E54" i="40"/>
  <c r="G54" i="40" s="1" a="1"/>
  <c r="G54" i="40" s="1"/>
  <c r="C54" i="40"/>
  <c r="E90" i="40"/>
  <c r="G90" i="40" s="1" a="1"/>
  <c r="G90" i="40" s="1"/>
  <c r="C90" i="40"/>
  <c r="E5" i="40"/>
  <c r="C5" i="40"/>
  <c r="E365" i="40"/>
  <c r="G365" i="40" s="1" a="1"/>
  <c r="G365" i="40" s="1"/>
  <c r="C365" i="40"/>
  <c r="E346" i="40"/>
  <c r="G346" i="40" s="1" a="1"/>
  <c r="G346" i="40" s="1"/>
  <c r="C346" i="40"/>
  <c r="E62" i="40"/>
  <c r="G62" i="40" s="1" a="1"/>
  <c r="G62" i="40" s="1"/>
  <c r="C62" i="40"/>
  <c r="E315" i="40"/>
  <c r="C315" i="40"/>
  <c r="E295" i="40"/>
  <c r="G295" i="40" s="1" a="1"/>
  <c r="G295" i="40" s="1"/>
  <c r="C295" i="40"/>
  <c r="E273" i="40"/>
  <c r="G273" i="40" s="1" a="1"/>
  <c r="G273" i="40" s="1"/>
  <c r="C273" i="40"/>
  <c r="E253" i="40"/>
  <c r="G253" i="40" s="1" a="1"/>
  <c r="G253" i="40" s="1"/>
  <c r="C253" i="40"/>
  <c r="E223" i="40"/>
  <c r="C223" i="40"/>
  <c r="E201" i="40"/>
  <c r="G201" i="40" s="1" a="1"/>
  <c r="G201" i="40" s="1"/>
  <c r="C201" i="40"/>
  <c r="E191" i="40"/>
  <c r="G191" i="40" s="1" a="1"/>
  <c r="G191" i="40" s="1"/>
  <c r="C191" i="40"/>
  <c r="E175" i="40"/>
  <c r="G175" i="40" s="1" a="1"/>
  <c r="G175" i="40" s="1"/>
  <c r="C175" i="40"/>
  <c r="E160" i="40"/>
  <c r="C160" i="40"/>
  <c r="E125" i="40"/>
  <c r="G125" i="40" s="1" a="1"/>
  <c r="G125" i="40" s="1"/>
  <c r="C125" i="40"/>
  <c r="E105" i="40"/>
  <c r="G105" i="40" s="1" a="1"/>
  <c r="G105" i="40" s="1"/>
  <c r="C105" i="40"/>
  <c r="E94" i="40"/>
  <c r="G94" i="40" s="1" a="1"/>
  <c r="G94" i="40" s="1"/>
  <c r="C94" i="40"/>
  <c r="E72" i="40"/>
  <c r="C72" i="40"/>
  <c r="E43" i="40"/>
  <c r="G43" i="40" s="1" a="1"/>
  <c r="G43" i="40" s="1"/>
  <c r="C43" i="40"/>
  <c r="E24" i="40"/>
  <c r="G24" i="40" s="1" a="1"/>
  <c r="G24" i="40" s="1"/>
  <c r="C24" i="40"/>
  <c r="E14" i="40"/>
  <c r="G14" i="40" s="1" a="1"/>
  <c r="G14" i="40" s="1"/>
  <c r="C14" i="40"/>
  <c r="E363" i="40"/>
  <c r="C363" i="40"/>
  <c r="E350" i="40"/>
  <c r="G350" i="40" s="1" a="1"/>
  <c r="G350" i="40" s="1"/>
  <c r="C350" i="40"/>
  <c r="E339" i="40"/>
  <c r="G339" i="40" s="1" a="1"/>
  <c r="G339" i="40" s="1"/>
  <c r="C339" i="40"/>
  <c r="E317" i="40"/>
  <c r="G317" i="40" s="1" a="1"/>
  <c r="G317" i="40" s="1"/>
  <c r="C317" i="40"/>
  <c r="E297" i="40"/>
  <c r="C297" i="40"/>
  <c r="E274" i="40"/>
  <c r="G274" i="40" s="1" a="1"/>
  <c r="G274" i="40" s="1"/>
  <c r="C274" i="40"/>
  <c r="E243" i="40"/>
  <c r="G243" i="40" s="1" a="1"/>
  <c r="G243" i="40" s="1"/>
  <c r="C243" i="40"/>
  <c r="E232" i="40"/>
  <c r="G232" i="40" s="1" a="1"/>
  <c r="G232" i="40" s="1"/>
  <c r="C232" i="40"/>
  <c r="E219" i="40"/>
  <c r="C219" i="40"/>
  <c r="E183" i="40"/>
  <c r="G183" i="40" s="1" a="1"/>
  <c r="G183" i="40" s="1"/>
  <c r="C183" i="40"/>
  <c r="E174" i="40"/>
  <c r="G174" i="40" s="1" a="1"/>
  <c r="G174" i="40" s="1"/>
  <c r="C174" i="40"/>
  <c r="E61" i="40"/>
  <c r="G61" i="40" s="1" a="1"/>
  <c r="G61" i="40" s="1"/>
  <c r="C61" i="40"/>
  <c r="E124" i="40"/>
  <c r="C124" i="40"/>
  <c r="E102" i="40"/>
  <c r="G102" i="40" s="1" a="1"/>
  <c r="G102" i="40" s="1"/>
  <c r="C102" i="40"/>
  <c r="E84" i="40"/>
  <c r="G84" i="40" s="1" a="1"/>
  <c r="G84" i="40" s="1"/>
  <c r="C84" i="40"/>
  <c r="E64" i="40"/>
  <c r="G64" i="40" s="1" a="1"/>
  <c r="G64" i="40" s="1"/>
  <c r="C64" i="40"/>
  <c r="E49" i="40"/>
  <c r="C49" i="40"/>
  <c r="E29" i="40"/>
  <c r="G29" i="40" s="1" a="1"/>
  <c r="G29" i="40" s="1"/>
  <c r="C29" i="40"/>
  <c r="E4" i="40"/>
  <c r="G4" i="40" s="1" a="1"/>
  <c r="G4" i="40" s="1"/>
  <c r="C4" i="40"/>
  <c r="E369" i="40"/>
  <c r="G369" i="40" s="1" a="1"/>
  <c r="G369" i="40" s="1"/>
  <c r="C369" i="40"/>
  <c r="E348" i="40"/>
  <c r="C348" i="40"/>
  <c r="E341" i="40"/>
  <c r="G341" i="40" s="1" a="1"/>
  <c r="G341" i="40" s="1"/>
  <c r="C341" i="40"/>
  <c r="E312" i="40"/>
  <c r="G312" i="40" s="1" a="1"/>
  <c r="G312" i="40" s="1"/>
  <c r="C312" i="40"/>
  <c r="E299" i="40"/>
  <c r="G299" i="40" s="1" a="1"/>
  <c r="G299" i="40" s="1"/>
  <c r="C299" i="40"/>
  <c r="E290" i="40"/>
  <c r="C290" i="40"/>
  <c r="E258" i="40"/>
  <c r="G258" i="40" s="1" a="1"/>
  <c r="G258" i="40" s="1"/>
  <c r="C258" i="40"/>
  <c r="E231" i="40"/>
  <c r="G231" i="40" s="1" a="1"/>
  <c r="G231" i="40" s="1"/>
  <c r="C231" i="40"/>
  <c r="E220" i="40"/>
  <c r="G220" i="40" s="1" a="1"/>
  <c r="G220" i="40" s="1"/>
  <c r="C220" i="40"/>
  <c r="E182" i="40"/>
  <c r="C182" i="40"/>
  <c r="E173" i="40"/>
  <c r="G173" i="40" s="1" a="1"/>
  <c r="G173" i="40" s="1"/>
  <c r="C173" i="40"/>
  <c r="E157" i="40"/>
  <c r="G157" i="40" s="1" a="1"/>
  <c r="G157" i="40" s="1"/>
  <c r="C157" i="40"/>
  <c r="E131" i="40"/>
  <c r="G131" i="40" s="1" a="1"/>
  <c r="G131" i="40" s="1"/>
  <c r="C131" i="40"/>
  <c r="E39" i="40"/>
  <c r="C39" i="40"/>
  <c r="E83" i="40"/>
  <c r="G83" i="40" s="1" a="1"/>
  <c r="G83" i="40" s="1"/>
  <c r="C83" i="40"/>
  <c r="E63" i="40"/>
  <c r="G63" i="40" s="1" a="1"/>
  <c r="G63" i="40" s="1"/>
  <c r="C63" i="40"/>
  <c r="E51" i="40"/>
  <c r="G51" i="40" s="1" a="1"/>
  <c r="G51" i="40" s="1"/>
  <c r="C51" i="40"/>
  <c r="E22" i="40"/>
  <c r="C22" i="40"/>
  <c r="E13" i="40"/>
  <c r="G13" i="40" s="1" a="1"/>
  <c r="G13" i="40" s="1"/>
  <c r="C13" i="40"/>
  <c r="E372" i="40"/>
  <c r="G372" i="40" s="1" a="1"/>
  <c r="G372" i="40" s="1"/>
  <c r="C372" i="40"/>
  <c r="E17" i="40"/>
  <c r="G17" i="40" s="1" a="1"/>
  <c r="G17" i="40" s="1"/>
  <c r="C17" i="40"/>
  <c r="E334" i="40"/>
  <c r="C334" i="40"/>
  <c r="E316" i="40"/>
  <c r="G316" i="40" s="1" a="1"/>
  <c r="G316" i="40" s="1"/>
  <c r="C316" i="40"/>
  <c r="E281" i="40"/>
  <c r="G281" i="40" s="1" a="1"/>
  <c r="G281" i="40" s="1"/>
  <c r="C281" i="40"/>
  <c r="E270" i="40"/>
  <c r="G270" i="40" s="1" a="1"/>
  <c r="G270" i="40" s="1"/>
  <c r="C270" i="40"/>
  <c r="E259" i="40"/>
  <c r="C259" i="40"/>
  <c r="E222" i="40"/>
  <c r="G222" i="40" s="1" a="1"/>
  <c r="G222" i="40" s="1"/>
  <c r="C222" i="40"/>
  <c r="E209" i="40"/>
  <c r="G209" i="40" s="1" a="1"/>
  <c r="G209" i="40" s="1"/>
  <c r="C209" i="40"/>
  <c r="E198" i="40"/>
  <c r="G198" i="40" s="1" a="1"/>
  <c r="G198" i="40" s="1"/>
  <c r="C198" i="40"/>
  <c r="E170" i="40"/>
  <c r="C170" i="40"/>
  <c r="E151" i="40"/>
  <c r="G151" i="40" s="1" a="1"/>
  <c r="G151" i="40" s="1"/>
  <c r="C151" i="40"/>
  <c r="E123" i="40"/>
  <c r="G123" i="40" s="1" a="1"/>
  <c r="G123" i="40" s="1"/>
  <c r="C123" i="40"/>
  <c r="E103" i="40"/>
  <c r="G103" i="40" s="1" a="1"/>
  <c r="G103" i="40" s="1"/>
  <c r="C103" i="40"/>
  <c r="E99" i="40"/>
  <c r="C99" i="40"/>
  <c r="E78" i="40"/>
  <c r="G78" i="40" s="1" a="1"/>
  <c r="G78" i="40" s="1"/>
  <c r="C78" i="40"/>
  <c r="E60" i="40"/>
  <c r="G60" i="40" s="1" a="1"/>
  <c r="G60" i="40" s="1"/>
  <c r="C60" i="40"/>
  <c r="E41" i="40"/>
  <c r="G41" i="40" s="1" a="1"/>
  <c r="G41" i="40" s="1"/>
  <c r="C41" i="40"/>
  <c r="E12" i="40"/>
  <c r="C12" i="40"/>
  <c r="F148" i="39"/>
  <c r="F257" i="39"/>
  <c r="F160" i="39"/>
  <c r="F156" i="39"/>
  <c r="F77" i="39"/>
  <c r="F178" i="39"/>
  <c r="F320" i="39"/>
  <c r="F252" i="39"/>
  <c r="F168" i="39"/>
  <c r="F25" i="39"/>
  <c r="F300" i="39"/>
  <c r="F230" i="39"/>
  <c r="F150" i="39"/>
  <c r="F293" i="39"/>
  <c r="F359" i="39"/>
  <c r="F315" i="39"/>
  <c r="F87" i="39"/>
  <c r="F316" i="39"/>
  <c r="F275" i="39"/>
  <c r="F172" i="39"/>
  <c r="F162" i="39"/>
  <c r="F356" i="39"/>
  <c r="F103" i="39"/>
  <c r="F268" i="39"/>
  <c r="F271" i="39"/>
  <c r="F299" i="39"/>
  <c r="F118" i="39"/>
  <c r="F286" i="39"/>
  <c r="F184" i="39"/>
  <c r="F373" i="39"/>
  <c r="F337" i="39"/>
  <c r="F274" i="39"/>
  <c r="F249" i="39"/>
  <c r="F132" i="39"/>
  <c r="F33" i="39"/>
  <c r="F70" i="39"/>
  <c r="F177" i="39"/>
  <c r="F44" i="39"/>
  <c r="F173" i="39"/>
  <c r="F144" i="39"/>
  <c r="F267" i="39"/>
  <c r="F15" i="39"/>
  <c r="F197" i="39"/>
  <c r="F237" i="39"/>
  <c r="F40" i="39"/>
  <c r="F65" i="39"/>
  <c r="F326" i="39"/>
  <c r="F371" i="39"/>
  <c r="F332" i="39"/>
  <c r="F74" i="39"/>
  <c r="F255" i="39"/>
  <c r="F123" i="39"/>
  <c r="F127" i="39"/>
  <c r="F19" i="39"/>
  <c r="F246" i="39"/>
  <c r="F264" i="39"/>
  <c r="F6" i="39"/>
  <c r="F225" i="39"/>
  <c r="F157" i="39"/>
  <c r="F21" i="39"/>
  <c r="F380" i="39"/>
  <c r="F179" i="39"/>
  <c r="F188" i="39"/>
  <c r="F43" i="39"/>
  <c r="F204" i="39"/>
  <c r="F88" i="39"/>
  <c r="F76" i="39"/>
  <c r="F171" i="39"/>
  <c r="F287" i="39"/>
  <c r="F353" i="39"/>
  <c r="F303" i="39"/>
  <c r="F174" i="39"/>
  <c r="F71" i="39"/>
  <c r="F56" i="39"/>
  <c r="F345" i="39"/>
  <c r="F291" i="39"/>
  <c r="F224" i="39"/>
  <c r="F164" i="39"/>
  <c r="F323" i="39"/>
  <c r="F295" i="39"/>
  <c r="F346" i="39"/>
  <c r="F229" i="39"/>
  <c r="F243" i="39"/>
  <c r="F363" i="39"/>
  <c r="F128" i="39"/>
  <c r="F258" i="39"/>
  <c r="F256" i="39"/>
  <c r="F142" i="39"/>
  <c r="F223" i="39"/>
  <c r="F63" i="39"/>
  <c r="F143" i="39"/>
  <c r="F183" i="39"/>
  <c r="F324" i="39"/>
  <c r="F22" i="39"/>
  <c r="F129" i="39"/>
  <c r="F241" i="39"/>
  <c r="F126" i="39"/>
  <c r="F265" i="39"/>
  <c r="F48" i="39"/>
  <c r="F365" i="39"/>
  <c r="F222" i="39"/>
  <c r="F333" i="39"/>
  <c r="F31" i="39"/>
  <c r="F4" i="39"/>
  <c r="F352" i="39"/>
  <c r="F12" i="39"/>
  <c r="F317" i="39"/>
  <c r="F176" i="39"/>
  <c r="F9" i="39"/>
  <c r="F367" i="39"/>
  <c r="F292" i="39"/>
  <c r="F236" i="39"/>
  <c r="F186" i="39"/>
  <c r="F314" i="39"/>
  <c r="F201" i="39"/>
  <c r="F105" i="39"/>
  <c r="F90" i="39"/>
  <c r="F23" i="39"/>
  <c r="F378" i="39"/>
  <c r="F283" i="39"/>
  <c r="F113" i="39"/>
  <c r="F59" i="39"/>
  <c r="F83" i="39"/>
  <c r="F149" i="39"/>
  <c r="F29" i="39"/>
  <c r="F349" i="39"/>
  <c r="F151" i="39"/>
  <c r="F72" i="39"/>
  <c r="F202" i="39"/>
  <c r="F153" i="39"/>
  <c r="F30" i="39"/>
  <c r="F36" i="39"/>
  <c r="F18" i="39"/>
  <c r="F318" i="39"/>
  <c r="F187" i="39"/>
  <c r="F73" i="39"/>
  <c r="F109" i="39"/>
  <c r="F339" i="39"/>
  <c r="F125" i="39"/>
  <c r="F328" i="39"/>
  <c r="F342" i="39"/>
  <c r="F218" i="39"/>
  <c r="F308" i="39"/>
  <c r="F49" i="39"/>
  <c r="F32" i="39"/>
  <c r="F331" i="39"/>
  <c r="F11" i="39"/>
  <c r="F226" i="39"/>
  <c r="F221" i="39"/>
  <c r="F195" i="39"/>
  <c r="F209" i="39"/>
  <c r="F276" i="39"/>
  <c r="F96" i="39"/>
  <c r="F189" i="39"/>
  <c r="F231" i="39"/>
  <c r="F94" i="39"/>
  <c r="F46" i="39"/>
  <c r="F35" i="39"/>
  <c r="F17" i="39"/>
  <c r="F14" i="39"/>
  <c r="F306" i="39"/>
  <c r="F166" i="39"/>
  <c r="F92" i="39"/>
  <c r="F304" i="39"/>
  <c r="F311" i="39"/>
  <c r="F309" i="39"/>
  <c r="F238" i="39"/>
  <c r="F115" i="39"/>
  <c r="F116" i="39"/>
  <c r="F121" i="39"/>
  <c r="F354" i="39"/>
  <c r="F161" i="39"/>
  <c r="F191" i="39"/>
  <c r="F154" i="39"/>
  <c r="F100" i="39"/>
  <c r="F111" i="39"/>
  <c r="F298" i="39"/>
  <c r="F51" i="39"/>
  <c r="F98" i="39"/>
  <c r="F140" i="39"/>
  <c r="F192" i="39"/>
  <c r="F124" i="39"/>
  <c r="F104" i="39"/>
  <c r="F10" i="39"/>
  <c r="F16" i="39"/>
  <c r="F372" i="39"/>
  <c r="F64" i="39"/>
  <c r="F240" i="39"/>
  <c r="F319" i="39"/>
  <c r="F279" i="39"/>
  <c r="F247" i="39"/>
  <c r="F3" i="39"/>
  <c r="F47" i="39"/>
  <c r="F272" i="39"/>
  <c r="F114" i="39"/>
  <c r="F62" i="39"/>
  <c r="F136" i="39"/>
  <c r="F217" i="39"/>
  <c r="F232" i="39"/>
  <c r="F139" i="39"/>
  <c r="F205" i="39"/>
  <c r="F50" i="39"/>
  <c r="F210" i="39"/>
  <c r="F263" i="39"/>
  <c r="F198" i="39"/>
  <c r="F273" i="39"/>
  <c r="F13" i="39"/>
  <c r="F24" i="39"/>
  <c r="F340" i="39"/>
  <c r="F102" i="39"/>
  <c r="F84" i="39"/>
  <c r="F251" i="39"/>
  <c r="F280" i="39"/>
  <c r="F270" i="39"/>
  <c r="F122" i="39"/>
  <c r="F5" i="39"/>
  <c r="F259" i="39"/>
  <c r="F305" i="39"/>
  <c r="F335" i="39"/>
  <c r="F41" i="39"/>
  <c r="F355" i="39"/>
  <c r="F58" i="39"/>
  <c r="F135" i="39"/>
  <c r="F54" i="39"/>
  <c r="F38" i="39"/>
  <c r="F8" i="39"/>
  <c r="F248" i="39"/>
  <c r="F69" i="39"/>
  <c r="F327" i="39"/>
  <c r="F254" i="39"/>
  <c r="F216" i="39"/>
  <c r="F375" i="39"/>
  <c r="F358" i="39"/>
  <c r="F242" i="39"/>
  <c r="F138" i="39"/>
  <c r="F250" i="39"/>
  <c r="F20" i="39"/>
  <c r="F119" i="39"/>
  <c r="F219" i="39"/>
  <c r="F112" i="39"/>
  <c r="F330" i="39"/>
  <c r="F294" i="39"/>
  <c r="F296" i="39"/>
  <c r="F61" i="39"/>
  <c r="F163" i="39"/>
  <c r="F369" i="39"/>
  <c r="F351" i="39"/>
  <c r="F301" i="39"/>
  <c r="F376" i="39"/>
  <c r="F34" i="39"/>
  <c r="F235" i="39"/>
  <c r="F310" i="39"/>
  <c r="F199" i="39"/>
  <c r="F350" i="39"/>
  <c r="F362" i="39"/>
  <c r="F79" i="39"/>
  <c r="F215" i="39"/>
  <c r="F60" i="39"/>
  <c r="F334" i="39"/>
  <c r="F302" i="39"/>
  <c r="F211" i="39"/>
  <c r="F82" i="39"/>
  <c r="F91" i="39"/>
  <c r="F307" i="39"/>
  <c r="F130" i="39"/>
  <c r="F228" i="39"/>
  <c r="F108" i="39"/>
  <c r="F278" i="39"/>
  <c r="F289" i="39"/>
  <c r="F277" i="39"/>
  <c r="F261" i="39"/>
  <c r="F27" i="39"/>
  <c r="F117" i="39"/>
  <c r="F181" i="39"/>
  <c r="F336" i="39"/>
  <c r="F101" i="39"/>
  <c r="F180" i="39"/>
  <c r="F182" i="39"/>
  <c r="F152" i="39"/>
  <c r="F147" i="39"/>
  <c r="F379" i="39"/>
  <c r="F175" i="39"/>
  <c r="F137" i="39"/>
  <c r="F26" i="39"/>
  <c r="F348" i="39"/>
  <c r="F338" i="39"/>
  <c r="F95" i="39"/>
  <c r="F99" i="39"/>
  <c r="F158" i="39"/>
  <c r="F214" i="39"/>
  <c r="F66" i="39"/>
  <c r="F93" i="39"/>
  <c r="F134" i="39"/>
  <c r="F297" i="39"/>
  <c r="F141" i="39"/>
  <c r="F220" i="39"/>
  <c r="F347" i="39"/>
  <c r="F196" i="39"/>
  <c r="F290" i="39"/>
  <c r="F42" i="39"/>
  <c r="F57" i="39"/>
  <c r="F131" i="39"/>
  <c r="F234" i="39"/>
  <c r="F37" i="39"/>
  <c r="F381" i="39"/>
  <c r="F2" i="39"/>
  <c r="F344" i="39"/>
  <c r="F106" i="39"/>
  <c r="F321" i="39"/>
  <c r="F169" i="39"/>
  <c r="F120" i="39"/>
  <c r="F190" i="39"/>
  <c r="F253" i="39"/>
  <c r="F53" i="39"/>
  <c r="F107" i="39"/>
  <c r="F89" i="39"/>
  <c r="F282" i="39"/>
  <c r="F262" i="39"/>
  <c r="F7" i="39"/>
  <c r="F85" i="39"/>
  <c r="F341" i="39"/>
  <c r="F97" i="39"/>
  <c r="F146" i="39"/>
  <c r="F207" i="39"/>
  <c r="F245" i="39"/>
  <c r="F28" i="39"/>
  <c r="F233" i="39"/>
  <c r="F364" i="39"/>
  <c r="F200" i="39"/>
  <c r="F133" i="39"/>
  <c r="F193" i="39"/>
  <c r="F269" i="39"/>
  <c r="F244" i="39"/>
  <c r="F75" i="39"/>
  <c r="F68" i="39"/>
  <c r="F357" i="39"/>
  <c r="F67" i="39"/>
  <c r="F370" i="39"/>
  <c r="F360" i="39"/>
  <c r="F322" i="39"/>
  <c r="F110" i="39"/>
  <c r="F167" i="39"/>
  <c r="F368" i="39"/>
  <c r="F313" i="39"/>
  <c r="F52" i="39"/>
  <c r="F212" i="39"/>
  <c r="F366" i="39"/>
  <c r="F206" i="39"/>
  <c r="F260" i="39"/>
  <c r="F285" i="39"/>
  <c r="F329" i="39"/>
  <c r="F159" i="39"/>
  <c r="F288" i="39"/>
  <c r="F81" i="39"/>
  <c r="F155" i="39"/>
  <c r="F281" i="39"/>
  <c r="F86" i="39"/>
  <c r="F343" i="39"/>
  <c r="F377" i="39"/>
  <c r="F165" i="39"/>
  <c r="F284" i="39"/>
  <c r="F227" i="39"/>
  <c r="F203" i="39"/>
  <c r="F39" i="39"/>
  <c r="F325" i="39"/>
  <c r="F213" i="39"/>
  <c r="F55" i="39"/>
  <c r="F145" i="39"/>
  <c r="F78" i="39"/>
  <c r="F208" i="39"/>
  <c r="F361" i="39"/>
  <c r="F170" i="39"/>
  <c r="F266" i="39"/>
  <c r="F312" i="39"/>
  <c r="F194" i="39"/>
  <c r="F239" i="39"/>
  <c r="F185" i="39"/>
  <c r="F80" i="39"/>
  <c r="F374" i="39"/>
  <c r="F45" i="39"/>
  <c r="E148" i="39"/>
  <c r="G148" i="39" s="1" a="1"/>
  <c r="G148" i="39" s="1"/>
  <c r="E257" i="39"/>
  <c r="G257" i="39" s="1" a="1"/>
  <c r="G257" i="39" s="1"/>
  <c r="E160" i="39"/>
  <c r="G160" i="39" s="1" a="1"/>
  <c r="G160" i="39" s="1"/>
  <c r="E156" i="39"/>
  <c r="G156" i="39" s="1" a="1"/>
  <c r="G156" i="39" s="1"/>
  <c r="E77" i="39"/>
  <c r="G77" i="39" s="1" a="1"/>
  <c r="G77" i="39" s="1"/>
  <c r="E178" i="39"/>
  <c r="G178" i="39" s="1" a="1"/>
  <c r="G178" i="39" s="1"/>
  <c r="E320" i="39"/>
  <c r="G320" i="39" s="1" a="1"/>
  <c r="G320" i="39" s="1"/>
  <c r="E252" i="39"/>
  <c r="G252" i="39" s="1" a="1"/>
  <c r="G252" i="39" s="1"/>
  <c r="E168" i="39"/>
  <c r="G168" i="39" s="1" a="1"/>
  <c r="G168" i="39" s="1"/>
  <c r="E25" i="39"/>
  <c r="G25" i="39" s="1" a="1"/>
  <c r="G25" i="39" s="1"/>
  <c r="E300" i="39"/>
  <c r="G300" i="39" s="1" a="1"/>
  <c r="G300" i="39" s="1"/>
  <c r="E230" i="39"/>
  <c r="G230" i="39" s="1" a="1"/>
  <c r="G230" i="39" s="1"/>
  <c r="E150" i="39"/>
  <c r="G150" i="39" s="1" a="1"/>
  <c r="G150" i="39" s="1"/>
  <c r="E293" i="39"/>
  <c r="G293" i="39" s="1" a="1"/>
  <c r="G293" i="39" s="1"/>
  <c r="E359" i="39"/>
  <c r="G359" i="39" s="1" a="1"/>
  <c r="G359" i="39" s="1"/>
  <c r="E315" i="39"/>
  <c r="G315" i="39" s="1" a="1"/>
  <c r="G315" i="39" s="1"/>
  <c r="E87" i="39"/>
  <c r="G87" i="39" s="1" a="1"/>
  <c r="G87" i="39" s="1"/>
  <c r="E316" i="39"/>
  <c r="G316" i="39" s="1" a="1"/>
  <c r="G316" i="39" s="1"/>
  <c r="E275" i="39"/>
  <c r="G275" i="39" s="1" a="1"/>
  <c r="G275" i="39" s="1"/>
  <c r="E172" i="39"/>
  <c r="G172" i="39" s="1" a="1"/>
  <c r="G172" i="39" s="1"/>
  <c r="E162" i="39"/>
  <c r="G162" i="39" s="1" a="1"/>
  <c r="G162" i="39" s="1"/>
  <c r="E356" i="39"/>
  <c r="G356" i="39" s="1" a="1"/>
  <c r="G356" i="39" s="1"/>
  <c r="E103" i="39"/>
  <c r="G103" i="39" s="1" a="1"/>
  <c r="G103" i="39" s="1"/>
  <c r="E268" i="39"/>
  <c r="G268" i="39" s="1" a="1"/>
  <c r="G268" i="39" s="1"/>
  <c r="E271" i="39"/>
  <c r="G271" i="39" s="1" a="1"/>
  <c r="G271" i="39" s="1"/>
  <c r="E299" i="39"/>
  <c r="G299" i="39" s="1" a="1"/>
  <c r="G299" i="39" s="1"/>
  <c r="E118" i="39"/>
  <c r="G118" i="39" s="1" a="1"/>
  <c r="G118" i="39" s="1"/>
  <c r="E286" i="39"/>
  <c r="G286" i="39" s="1" a="1"/>
  <c r="G286" i="39" s="1"/>
  <c r="E184" i="39"/>
  <c r="G184" i="39" s="1" a="1"/>
  <c r="G184" i="39" s="1"/>
  <c r="E373" i="39"/>
  <c r="G373" i="39" s="1" a="1"/>
  <c r="G373" i="39" s="1"/>
  <c r="E337" i="39"/>
  <c r="G337" i="39" s="1" a="1"/>
  <c r="G337" i="39" s="1"/>
  <c r="E274" i="39"/>
  <c r="G274" i="39" s="1" a="1"/>
  <c r="G274" i="39" s="1"/>
  <c r="E249" i="39"/>
  <c r="G249" i="39" s="1" a="1"/>
  <c r="G249" i="39" s="1"/>
  <c r="E132" i="39"/>
  <c r="G132" i="39" s="1" a="1"/>
  <c r="G132" i="39" s="1"/>
  <c r="E33" i="39"/>
  <c r="G33" i="39" s="1" a="1"/>
  <c r="G33" i="39" s="1"/>
  <c r="E70" i="39"/>
  <c r="G70" i="39" s="1" a="1"/>
  <c r="G70" i="39" s="1"/>
  <c r="E177" i="39"/>
  <c r="G177" i="39" s="1" a="1"/>
  <c r="G177" i="39" s="1"/>
  <c r="E44" i="39"/>
  <c r="G44" i="39" s="1" a="1"/>
  <c r="G44" i="39" s="1"/>
  <c r="E173" i="39"/>
  <c r="G173" i="39" s="1" a="1"/>
  <c r="G173" i="39" s="1"/>
  <c r="E144" i="39"/>
  <c r="G144" i="39" s="1" a="1"/>
  <c r="G144" i="39" s="1"/>
  <c r="E267" i="39"/>
  <c r="G267" i="39" s="1" a="1"/>
  <c r="G267" i="39" s="1"/>
  <c r="E15" i="39"/>
  <c r="G15" i="39" s="1" a="1"/>
  <c r="G15" i="39" s="1"/>
  <c r="E197" i="39"/>
  <c r="G197" i="39" s="1" a="1"/>
  <c r="G197" i="39" s="1"/>
  <c r="E237" i="39"/>
  <c r="G237" i="39" s="1" a="1"/>
  <c r="G237" i="39" s="1"/>
  <c r="E40" i="39"/>
  <c r="G40" i="39" s="1" a="1"/>
  <c r="G40" i="39" s="1"/>
  <c r="E65" i="39"/>
  <c r="G65" i="39" s="1" a="1"/>
  <c r="G65" i="39" s="1"/>
  <c r="E326" i="39"/>
  <c r="G326" i="39" s="1" a="1"/>
  <c r="G326" i="39" s="1"/>
  <c r="E371" i="39"/>
  <c r="G371" i="39" s="1" a="1"/>
  <c r="G371" i="39" s="1"/>
  <c r="E332" i="39"/>
  <c r="G332" i="39" s="1" a="1"/>
  <c r="G332" i="39" s="1"/>
  <c r="E74" i="39"/>
  <c r="G74" i="39" s="1" a="1"/>
  <c r="G74" i="39" s="1"/>
  <c r="E255" i="39"/>
  <c r="G255" i="39" s="1" a="1"/>
  <c r="G255" i="39" s="1"/>
  <c r="E123" i="39"/>
  <c r="G123" i="39" s="1" a="1"/>
  <c r="G123" i="39" s="1"/>
  <c r="E127" i="39"/>
  <c r="G127" i="39" s="1" a="1"/>
  <c r="G127" i="39" s="1"/>
  <c r="E19" i="39"/>
  <c r="G19" i="39" s="1" a="1"/>
  <c r="G19" i="39" s="1"/>
  <c r="E246" i="39"/>
  <c r="G246" i="39" s="1" a="1"/>
  <c r="G246" i="39" s="1"/>
  <c r="E264" i="39"/>
  <c r="G264" i="39" s="1" a="1"/>
  <c r="G264" i="39" s="1"/>
  <c r="E6" i="39"/>
  <c r="G6" i="39" s="1" a="1"/>
  <c r="G6" i="39" s="1"/>
  <c r="E225" i="39"/>
  <c r="G225" i="39" s="1" a="1"/>
  <c r="G225" i="39" s="1"/>
  <c r="E157" i="39"/>
  <c r="G157" i="39" s="1" a="1"/>
  <c r="G157" i="39" s="1"/>
  <c r="E21" i="39"/>
  <c r="G21" i="39" s="1" a="1"/>
  <c r="G21" i="39" s="1"/>
  <c r="E380" i="39"/>
  <c r="G380" i="39" s="1" a="1"/>
  <c r="G380" i="39" s="1"/>
  <c r="E179" i="39"/>
  <c r="G179" i="39" s="1" a="1"/>
  <c r="G179" i="39" s="1"/>
  <c r="E188" i="39"/>
  <c r="G188" i="39" s="1" a="1"/>
  <c r="G188" i="39" s="1"/>
  <c r="E43" i="39"/>
  <c r="G43" i="39" s="1" a="1"/>
  <c r="G43" i="39" s="1"/>
  <c r="E204" i="39"/>
  <c r="G204" i="39" s="1" a="1"/>
  <c r="G204" i="39" s="1"/>
  <c r="E88" i="39"/>
  <c r="G88" i="39" s="1" a="1"/>
  <c r="G88" i="39" s="1"/>
  <c r="E76" i="39"/>
  <c r="G76" i="39" s="1" a="1"/>
  <c r="G76" i="39" s="1"/>
  <c r="E171" i="39"/>
  <c r="G171" i="39" s="1" a="1"/>
  <c r="G171" i="39" s="1"/>
  <c r="E287" i="39"/>
  <c r="G287" i="39" s="1" a="1"/>
  <c r="G287" i="39" s="1"/>
  <c r="E353" i="39"/>
  <c r="G353" i="39" s="1" a="1"/>
  <c r="G353" i="39" s="1"/>
  <c r="E303" i="39"/>
  <c r="G303" i="39" s="1" a="1"/>
  <c r="G303" i="39" s="1"/>
  <c r="E174" i="39"/>
  <c r="G174" i="39" s="1" a="1"/>
  <c r="G174" i="39" s="1"/>
  <c r="E71" i="39"/>
  <c r="G71" i="39" s="1" a="1"/>
  <c r="G71" i="39" s="1"/>
  <c r="E56" i="39"/>
  <c r="G56" i="39" s="1" a="1"/>
  <c r="G56" i="39" s="1"/>
  <c r="E345" i="39"/>
  <c r="G345" i="39" s="1" a="1"/>
  <c r="G345" i="39" s="1"/>
  <c r="E291" i="39"/>
  <c r="G291" i="39" s="1" a="1"/>
  <c r="G291" i="39" s="1"/>
  <c r="E224" i="39"/>
  <c r="G224" i="39" s="1" a="1"/>
  <c r="G224" i="39" s="1"/>
  <c r="E164" i="39"/>
  <c r="G164" i="39" s="1" a="1"/>
  <c r="G164" i="39" s="1"/>
  <c r="E323" i="39"/>
  <c r="G323" i="39" s="1" a="1"/>
  <c r="G323" i="39" s="1"/>
  <c r="E295" i="39"/>
  <c r="G295" i="39" s="1" a="1"/>
  <c r="G295" i="39" s="1"/>
  <c r="E346" i="39"/>
  <c r="G346" i="39" s="1" a="1"/>
  <c r="G346" i="39" s="1"/>
  <c r="E229" i="39"/>
  <c r="G229" i="39" s="1" a="1"/>
  <c r="G229" i="39" s="1"/>
  <c r="E243" i="39"/>
  <c r="G243" i="39" s="1" a="1"/>
  <c r="G243" i="39" s="1"/>
  <c r="E363" i="39"/>
  <c r="G363" i="39" s="1" a="1"/>
  <c r="G363" i="39" s="1"/>
  <c r="E128" i="39"/>
  <c r="G128" i="39" s="1" a="1"/>
  <c r="G128" i="39" s="1"/>
  <c r="E258" i="39"/>
  <c r="G258" i="39" s="1" a="1"/>
  <c r="G258" i="39" s="1"/>
  <c r="E256" i="39"/>
  <c r="G256" i="39" s="1" a="1"/>
  <c r="G256" i="39" s="1"/>
  <c r="E142" i="39"/>
  <c r="G142" i="39" s="1" a="1"/>
  <c r="G142" i="39" s="1"/>
  <c r="E223" i="39"/>
  <c r="G223" i="39" s="1" a="1"/>
  <c r="G223" i="39" s="1"/>
  <c r="E63" i="39"/>
  <c r="G63" i="39" s="1" a="1"/>
  <c r="G63" i="39" s="1"/>
  <c r="E143" i="39"/>
  <c r="G143" i="39" s="1" a="1"/>
  <c r="G143" i="39" s="1"/>
  <c r="E183" i="39"/>
  <c r="G183" i="39" s="1" a="1"/>
  <c r="G183" i="39" s="1"/>
  <c r="E324" i="39"/>
  <c r="G324" i="39" s="1" a="1"/>
  <c r="G324" i="39" s="1"/>
  <c r="E22" i="39"/>
  <c r="G22" i="39" s="1" a="1"/>
  <c r="G22" i="39" s="1"/>
  <c r="E129" i="39"/>
  <c r="G129" i="39" s="1" a="1"/>
  <c r="G129" i="39" s="1"/>
  <c r="E241" i="39"/>
  <c r="G241" i="39" s="1" a="1"/>
  <c r="G241" i="39" s="1"/>
  <c r="E126" i="39"/>
  <c r="G126" i="39" s="1" a="1"/>
  <c r="G126" i="39" s="1"/>
  <c r="E265" i="39"/>
  <c r="G265" i="39" s="1" a="1"/>
  <c r="G265" i="39" s="1"/>
  <c r="E48" i="39"/>
  <c r="G48" i="39" s="1" a="1"/>
  <c r="G48" i="39" s="1"/>
  <c r="E365" i="39"/>
  <c r="G365" i="39" s="1" a="1"/>
  <c r="G365" i="39" s="1"/>
  <c r="E222" i="39"/>
  <c r="G222" i="39" s="1" a="1"/>
  <c r="G222" i="39" s="1"/>
  <c r="E333" i="39"/>
  <c r="G333" i="39" s="1" a="1"/>
  <c r="G333" i="39" s="1"/>
  <c r="E31" i="39"/>
  <c r="G31" i="39" s="1" a="1"/>
  <c r="G31" i="39" s="1"/>
  <c r="E4" i="39"/>
  <c r="G4" i="39" s="1" a="1"/>
  <c r="G4" i="39" s="1"/>
  <c r="E352" i="39"/>
  <c r="G352" i="39" s="1" a="1"/>
  <c r="G352" i="39" s="1"/>
  <c r="E12" i="39"/>
  <c r="G12" i="39" s="1" a="1"/>
  <c r="G12" i="39" s="1"/>
  <c r="E317" i="39"/>
  <c r="G317" i="39" s="1" a="1"/>
  <c r="G317" i="39" s="1"/>
  <c r="E176" i="39"/>
  <c r="G176" i="39" s="1" a="1"/>
  <c r="G176" i="39" s="1"/>
  <c r="E9" i="39"/>
  <c r="G9" i="39" s="1" a="1"/>
  <c r="G9" i="39" s="1"/>
  <c r="E367" i="39"/>
  <c r="G367" i="39" s="1" a="1"/>
  <c r="G367" i="39" s="1"/>
  <c r="E292" i="39"/>
  <c r="G292" i="39" s="1" a="1"/>
  <c r="G292" i="39" s="1"/>
  <c r="E236" i="39"/>
  <c r="G236" i="39" s="1" a="1"/>
  <c r="G236" i="39" s="1"/>
  <c r="E186" i="39"/>
  <c r="G186" i="39" s="1" a="1"/>
  <c r="G186" i="39" s="1"/>
  <c r="E314" i="39"/>
  <c r="G314" i="39" s="1" a="1"/>
  <c r="G314" i="39" s="1"/>
  <c r="E201" i="39"/>
  <c r="G201" i="39" s="1" a="1"/>
  <c r="G201" i="39" s="1"/>
  <c r="E105" i="39"/>
  <c r="G105" i="39" s="1" a="1"/>
  <c r="G105" i="39" s="1"/>
  <c r="E90" i="39"/>
  <c r="G90" i="39" s="1" a="1"/>
  <c r="G90" i="39" s="1"/>
  <c r="E23" i="39"/>
  <c r="G23" i="39" s="1" a="1"/>
  <c r="G23" i="39" s="1"/>
  <c r="E378" i="39"/>
  <c r="G378" i="39" s="1" a="1"/>
  <c r="G378" i="39" s="1"/>
  <c r="E283" i="39"/>
  <c r="G283" i="39" s="1" a="1"/>
  <c r="G283" i="39" s="1"/>
  <c r="E113" i="39"/>
  <c r="G113" i="39" s="1" a="1"/>
  <c r="G113" i="39" s="1"/>
  <c r="E59" i="39"/>
  <c r="G59" i="39" s="1" a="1"/>
  <c r="G59" i="39" s="1"/>
  <c r="E83" i="39"/>
  <c r="G83" i="39" s="1" a="1"/>
  <c r="G83" i="39" s="1"/>
  <c r="E149" i="39"/>
  <c r="G149" i="39" s="1" a="1"/>
  <c r="G149" i="39" s="1"/>
  <c r="E29" i="39"/>
  <c r="G29" i="39" s="1" a="1"/>
  <c r="G29" i="39" s="1"/>
  <c r="E349" i="39"/>
  <c r="G349" i="39" s="1" a="1"/>
  <c r="G349" i="39" s="1"/>
  <c r="E151" i="39"/>
  <c r="G151" i="39" s="1" a="1"/>
  <c r="G151" i="39" s="1"/>
  <c r="E72" i="39"/>
  <c r="G72" i="39" s="1" a="1"/>
  <c r="G72" i="39" s="1"/>
  <c r="E202" i="39"/>
  <c r="G202" i="39" s="1" a="1"/>
  <c r="G202" i="39" s="1"/>
  <c r="E153" i="39"/>
  <c r="G153" i="39" s="1" a="1"/>
  <c r="G153" i="39" s="1"/>
  <c r="E30" i="39"/>
  <c r="G30" i="39" s="1" a="1"/>
  <c r="G30" i="39" s="1"/>
  <c r="E36" i="39"/>
  <c r="G36" i="39" s="1" a="1"/>
  <c r="G36" i="39" s="1"/>
  <c r="E18" i="39"/>
  <c r="G18" i="39" s="1" a="1"/>
  <c r="G18" i="39" s="1"/>
  <c r="E318" i="39"/>
  <c r="G318" i="39" s="1" a="1"/>
  <c r="G318" i="39" s="1"/>
  <c r="E187" i="39"/>
  <c r="G187" i="39" s="1" a="1"/>
  <c r="G187" i="39" s="1"/>
  <c r="E73" i="39"/>
  <c r="G73" i="39" s="1" a="1"/>
  <c r="G73" i="39" s="1"/>
  <c r="E109" i="39"/>
  <c r="G109" i="39" s="1" a="1"/>
  <c r="G109" i="39" s="1"/>
  <c r="E339" i="39"/>
  <c r="G339" i="39" s="1" a="1"/>
  <c r="G339" i="39" s="1"/>
  <c r="E125" i="39"/>
  <c r="G125" i="39" s="1" a="1"/>
  <c r="G125" i="39" s="1"/>
  <c r="E328" i="39"/>
  <c r="G328" i="39" s="1" a="1"/>
  <c r="G328" i="39" s="1"/>
  <c r="E342" i="39"/>
  <c r="G342" i="39" s="1" a="1"/>
  <c r="G342" i="39" s="1"/>
  <c r="E218" i="39"/>
  <c r="G218" i="39" s="1" a="1"/>
  <c r="G218" i="39" s="1"/>
  <c r="E308" i="39"/>
  <c r="G308" i="39" s="1" a="1"/>
  <c r="G308" i="39" s="1"/>
  <c r="E49" i="39"/>
  <c r="G49" i="39" s="1" a="1"/>
  <c r="G49" i="39" s="1"/>
  <c r="E32" i="39"/>
  <c r="G32" i="39" s="1" a="1"/>
  <c r="G32" i="39" s="1"/>
  <c r="E331" i="39"/>
  <c r="G331" i="39" s="1" a="1"/>
  <c r="G331" i="39" s="1"/>
  <c r="E11" i="39"/>
  <c r="G11" i="39" s="1" a="1"/>
  <c r="G11" i="39" s="1"/>
  <c r="E226" i="39"/>
  <c r="G226" i="39" s="1" a="1"/>
  <c r="G226" i="39" s="1"/>
  <c r="E221" i="39"/>
  <c r="G221" i="39" s="1" a="1"/>
  <c r="G221" i="39" s="1"/>
  <c r="E195" i="39"/>
  <c r="G195" i="39" s="1" a="1"/>
  <c r="G195" i="39" s="1"/>
  <c r="E209" i="39"/>
  <c r="G209" i="39" s="1" a="1"/>
  <c r="G209" i="39" s="1"/>
  <c r="E276" i="39"/>
  <c r="G276" i="39" s="1" a="1"/>
  <c r="G276" i="39" s="1"/>
  <c r="E96" i="39"/>
  <c r="G96" i="39" s="1" a="1"/>
  <c r="G96" i="39" s="1"/>
  <c r="E189" i="39"/>
  <c r="G189" i="39" s="1" a="1"/>
  <c r="G189" i="39" s="1"/>
  <c r="E231" i="39"/>
  <c r="G231" i="39" s="1" a="1"/>
  <c r="G231" i="39" s="1"/>
  <c r="E94" i="39"/>
  <c r="G94" i="39" s="1" a="1"/>
  <c r="G94" i="39" s="1"/>
  <c r="E46" i="39"/>
  <c r="G46" i="39" s="1" a="1"/>
  <c r="G46" i="39" s="1"/>
  <c r="E35" i="39"/>
  <c r="G35" i="39" s="1" a="1"/>
  <c r="G35" i="39" s="1"/>
  <c r="E17" i="39"/>
  <c r="G17" i="39" s="1" a="1"/>
  <c r="G17" i="39" s="1"/>
  <c r="E14" i="39"/>
  <c r="G14" i="39" s="1" a="1"/>
  <c r="G14" i="39" s="1"/>
  <c r="E306" i="39"/>
  <c r="G306" i="39" s="1" a="1"/>
  <c r="G306" i="39" s="1"/>
  <c r="E166" i="39"/>
  <c r="G166" i="39" s="1" a="1"/>
  <c r="G166" i="39" s="1"/>
  <c r="E92" i="39"/>
  <c r="G92" i="39" s="1" a="1"/>
  <c r="G92" i="39" s="1"/>
  <c r="E304" i="39"/>
  <c r="G304" i="39" s="1" a="1"/>
  <c r="G304" i="39" s="1"/>
  <c r="E311" i="39"/>
  <c r="G311" i="39" s="1" a="1"/>
  <c r="G311" i="39" s="1"/>
  <c r="E309" i="39"/>
  <c r="G309" i="39" s="1" a="1"/>
  <c r="G309" i="39" s="1"/>
  <c r="E238" i="39"/>
  <c r="G238" i="39" s="1" a="1"/>
  <c r="G238" i="39" s="1"/>
  <c r="E115" i="39"/>
  <c r="G115" i="39" s="1" a="1"/>
  <c r="G115" i="39" s="1"/>
  <c r="E116" i="39"/>
  <c r="G116" i="39" s="1" a="1"/>
  <c r="G116" i="39" s="1"/>
  <c r="E121" i="39"/>
  <c r="G121" i="39" s="1" a="1"/>
  <c r="G121" i="39" s="1"/>
  <c r="E354" i="39"/>
  <c r="G354" i="39" s="1" a="1"/>
  <c r="G354" i="39" s="1"/>
  <c r="E161" i="39"/>
  <c r="G161" i="39" s="1" a="1"/>
  <c r="G161" i="39" s="1"/>
  <c r="E191" i="39"/>
  <c r="G191" i="39" s="1" a="1"/>
  <c r="G191" i="39" s="1"/>
  <c r="E154" i="39"/>
  <c r="G154" i="39" s="1" a="1"/>
  <c r="G154" i="39" s="1"/>
  <c r="E100" i="39"/>
  <c r="G100" i="39" s="1" a="1"/>
  <c r="G100" i="39" s="1"/>
  <c r="E111" i="39"/>
  <c r="G111" i="39" s="1" a="1"/>
  <c r="G111" i="39" s="1"/>
  <c r="E298" i="39"/>
  <c r="G298" i="39" s="1" a="1"/>
  <c r="G298" i="39" s="1"/>
  <c r="E51" i="39"/>
  <c r="G51" i="39" s="1" a="1"/>
  <c r="G51" i="39" s="1"/>
  <c r="E98" i="39"/>
  <c r="G98" i="39" s="1" a="1"/>
  <c r="G98" i="39" s="1"/>
  <c r="E140" i="39"/>
  <c r="G140" i="39" s="1" a="1"/>
  <c r="G140" i="39" s="1"/>
  <c r="E192" i="39"/>
  <c r="G192" i="39" s="1" a="1"/>
  <c r="G192" i="39" s="1"/>
  <c r="E124" i="39"/>
  <c r="G124" i="39" s="1" a="1"/>
  <c r="G124" i="39" s="1"/>
  <c r="E104" i="39"/>
  <c r="G104" i="39" s="1" a="1"/>
  <c r="G104" i="39" s="1"/>
  <c r="E10" i="39"/>
  <c r="G10" i="39" s="1" a="1"/>
  <c r="G10" i="39" s="1"/>
  <c r="E16" i="39"/>
  <c r="G16" i="39" s="1" a="1"/>
  <c r="G16" i="39" s="1"/>
  <c r="E372" i="39"/>
  <c r="G372" i="39" s="1" a="1"/>
  <c r="G372" i="39" s="1"/>
  <c r="E64" i="39"/>
  <c r="G64" i="39" s="1" a="1"/>
  <c r="G64" i="39" s="1"/>
  <c r="E240" i="39"/>
  <c r="G240" i="39" s="1" a="1"/>
  <c r="G240" i="39" s="1"/>
  <c r="E319" i="39"/>
  <c r="G319" i="39" s="1" a="1"/>
  <c r="G319" i="39" s="1"/>
  <c r="E279" i="39"/>
  <c r="G279" i="39" s="1" a="1"/>
  <c r="G279" i="39" s="1"/>
  <c r="E247" i="39"/>
  <c r="G247" i="39" s="1" a="1"/>
  <c r="G247" i="39" s="1"/>
  <c r="E3" i="39"/>
  <c r="G3" i="39" s="1" a="1"/>
  <c r="G3" i="39" s="1"/>
  <c r="E47" i="39"/>
  <c r="G47" i="39" s="1" a="1"/>
  <c r="G47" i="39" s="1"/>
  <c r="E272" i="39"/>
  <c r="G272" i="39" s="1" a="1"/>
  <c r="G272" i="39" s="1"/>
  <c r="E114" i="39"/>
  <c r="G114" i="39" s="1" a="1"/>
  <c r="G114" i="39" s="1"/>
  <c r="E62" i="39"/>
  <c r="G62" i="39" s="1" a="1"/>
  <c r="G62" i="39" s="1"/>
  <c r="E136" i="39"/>
  <c r="G136" i="39" s="1" a="1"/>
  <c r="G136" i="39" s="1"/>
  <c r="E217" i="39"/>
  <c r="G217" i="39" s="1" a="1"/>
  <c r="G217" i="39" s="1"/>
  <c r="E232" i="39"/>
  <c r="G232" i="39" s="1" a="1"/>
  <c r="G232" i="39" s="1"/>
  <c r="E139" i="39"/>
  <c r="G139" i="39" s="1" a="1"/>
  <c r="G139" i="39" s="1"/>
  <c r="E205" i="39"/>
  <c r="G205" i="39" s="1" a="1"/>
  <c r="G205" i="39" s="1"/>
  <c r="E50" i="39"/>
  <c r="G50" i="39" s="1" a="1"/>
  <c r="G50" i="39" s="1"/>
  <c r="E210" i="39"/>
  <c r="G210" i="39" s="1" a="1"/>
  <c r="G210" i="39" s="1"/>
  <c r="E263" i="39"/>
  <c r="G263" i="39" s="1" a="1"/>
  <c r="G263" i="39" s="1"/>
  <c r="E198" i="39"/>
  <c r="G198" i="39" s="1" a="1"/>
  <c r="G198" i="39" s="1"/>
  <c r="E273" i="39"/>
  <c r="G273" i="39" s="1" a="1"/>
  <c r="G273" i="39" s="1"/>
  <c r="E13" i="39"/>
  <c r="G13" i="39" s="1" a="1"/>
  <c r="G13" i="39" s="1"/>
  <c r="E24" i="39"/>
  <c r="G24" i="39" s="1" a="1"/>
  <c r="G24" i="39" s="1"/>
  <c r="E340" i="39"/>
  <c r="G340" i="39" s="1" a="1"/>
  <c r="G340" i="39" s="1"/>
  <c r="E102" i="39"/>
  <c r="G102" i="39" s="1" a="1"/>
  <c r="G102" i="39" s="1"/>
  <c r="E84" i="39"/>
  <c r="G84" i="39" s="1" a="1"/>
  <c r="G84" i="39" s="1"/>
  <c r="E251" i="39"/>
  <c r="G251" i="39" s="1" a="1"/>
  <c r="G251" i="39" s="1"/>
  <c r="E280" i="39"/>
  <c r="G280" i="39" s="1" a="1"/>
  <c r="G280" i="39" s="1"/>
  <c r="E270" i="39"/>
  <c r="G270" i="39" s="1" a="1"/>
  <c r="G270" i="39" s="1"/>
  <c r="E122" i="39"/>
  <c r="G122" i="39" s="1" a="1"/>
  <c r="G122" i="39" s="1"/>
  <c r="E5" i="39"/>
  <c r="G5" i="39" s="1" a="1"/>
  <c r="G5" i="39" s="1"/>
  <c r="E259" i="39"/>
  <c r="G259" i="39" s="1" a="1"/>
  <c r="G259" i="39" s="1"/>
  <c r="E305" i="39"/>
  <c r="G305" i="39" s="1" a="1"/>
  <c r="G305" i="39" s="1"/>
  <c r="E335" i="39"/>
  <c r="G335" i="39" s="1" a="1"/>
  <c r="G335" i="39" s="1"/>
  <c r="E41" i="39"/>
  <c r="G41" i="39" s="1" a="1"/>
  <c r="G41" i="39" s="1"/>
  <c r="E355" i="39"/>
  <c r="G355" i="39" s="1" a="1"/>
  <c r="G355" i="39" s="1"/>
  <c r="E58" i="39"/>
  <c r="G58" i="39" s="1" a="1"/>
  <c r="G58" i="39" s="1"/>
  <c r="E135" i="39"/>
  <c r="G135" i="39" s="1" a="1"/>
  <c r="G135" i="39" s="1"/>
  <c r="E54" i="39"/>
  <c r="G54" i="39" s="1" a="1"/>
  <c r="G54" i="39" s="1"/>
  <c r="E38" i="39"/>
  <c r="G38" i="39" s="1" a="1"/>
  <c r="G38" i="39" s="1"/>
  <c r="E8" i="39"/>
  <c r="G8" i="39" s="1" a="1"/>
  <c r="G8" i="39" s="1"/>
  <c r="E248" i="39"/>
  <c r="G248" i="39" s="1" a="1"/>
  <c r="G248" i="39" s="1"/>
  <c r="E69" i="39"/>
  <c r="G69" i="39" s="1" a="1"/>
  <c r="G69" i="39" s="1"/>
  <c r="E327" i="39"/>
  <c r="G327" i="39" s="1" a="1"/>
  <c r="G327" i="39" s="1"/>
  <c r="E254" i="39"/>
  <c r="G254" i="39" s="1" a="1"/>
  <c r="G254" i="39" s="1"/>
  <c r="E216" i="39"/>
  <c r="G216" i="39" s="1" a="1"/>
  <c r="G216" i="39" s="1"/>
  <c r="E375" i="39"/>
  <c r="G375" i="39" s="1" a="1"/>
  <c r="G375" i="39" s="1"/>
  <c r="E358" i="39"/>
  <c r="G358" i="39" s="1" a="1"/>
  <c r="G358" i="39" s="1"/>
  <c r="E242" i="39"/>
  <c r="G242" i="39" s="1" a="1"/>
  <c r="G242" i="39" s="1"/>
  <c r="E138" i="39"/>
  <c r="G138" i="39" s="1" a="1"/>
  <c r="G138" i="39" s="1"/>
  <c r="E250" i="39"/>
  <c r="G250" i="39" s="1" a="1"/>
  <c r="G250" i="39" s="1"/>
  <c r="E20" i="39"/>
  <c r="G20" i="39" s="1" a="1"/>
  <c r="G20" i="39" s="1"/>
  <c r="E119" i="39"/>
  <c r="G119" i="39" s="1" a="1"/>
  <c r="G119" i="39" s="1"/>
  <c r="E219" i="39"/>
  <c r="G219" i="39" s="1" a="1"/>
  <c r="G219" i="39" s="1"/>
  <c r="E112" i="39"/>
  <c r="G112" i="39" s="1" a="1"/>
  <c r="G112" i="39" s="1"/>
  <c r="E330" i="39"/>
  <c r="G330" i="39" s="1" a="1"/>
  <c r="G330" i="39" s="1"/>
  <c r="E294" i="39"/>
  <c r="G294" i="39" s="1" a="1"/>
  <c r="G294" i="39" s="1"/>
  <c r="E296" i="39"/>
  <c r="G296" i="39" s="1" a="1"/>
  <c r="G296" i="39" s="1"/>
  <c r="E61" i="39"/>
  <c r="G61" i="39" s="1" a="1"/>
  <c r="G61" i="39" s="1"/>
  <c r="E163" i="39"/>
  <c r="G163" i="39" s="1" a="1"/>
  <c r="G163" i="39" s="1"/>
  <c r="E369" i="39"/>
  <c r="G369" i="39" s="1" a="1"/>
  <c r="G369" i="39" s="1"/>
  <c r="E351" i="39"/>
  <c r="G351" i="39" s="1" a="1"/>
  <c r="G351" i="39" s="1"/>
  <c r="E301" i="39"/>
  <c r="G301" i="39" s="1" a="1"/>
  <c r="G301" i="39" s="1"/>
  <c r="E376" i="39"/>
  <c r="G376" i="39" s="1" a="1"/>
  <c r="G376" i="39" s="1"/>
  <c r="E34" i="39"/>
  <c r="G34" i="39" s="1" a="1"/>
  <c r="G34" i="39" s="1"/>
  <c r="E235" i="39"/>
  <c r="G235" i="39" s="1" a="1"/>
  <c r="G235" i="39" s="1"/>
  <c r="E310" i="39"/>
  <c r="G310" i="39" s="1" a="1"/>
  <c r="G310" i="39" s="1"/>
  <c r="E199" i="39"/>
  <c r="G199" i="39" s="1" a="1"/>
  <c r="G199" i="39" s="1"/>
  <c r="E350" i="39"/>
  <c r="G350" i="39" s="1" a="1"/>
  <c r="G350" i="39" s="1"/>
  <c r="E362" i="39"/>
  <c r="G362" i="39" s="1" a="1"/>
  <c r="G362" i="39" s="1"/>
  <c r="E79" i="39"/>
  <c r="G79" i="39" s="1" a="1"/>
  <c r="G79" i="39" s="1"/>
  <c r="E215" i="39"/>
  <c r="G215" i="39" s="1" a="1"/>
  <c r="G215" i="39" s="1"/>
  <c r="E60" i="39"/>
  <c r="G60" i="39" s="1" a="1"/>
  <c r="G60" i="39" s="1"/>
  <c r="E334" i="39"/>
  <c r="G334" i="39" s="1" a="1"/>
  <c r="G334" i="39" s="1"/>
  <c r="E302" i="39"/>
  <c r="G302" i="39" s="1" a="1"/>
  <c r="G302" i="39" s="1"/>
  <c r="E211" i="39"/>
  <c r="G211" i="39" s="1" a="1"/>
  <c r="G211" i="39" s="1"/>
  <c r="E82" i="39"/>
  <c r="G82" i="39" s="1" a="1"/>
  <c r="G82" i="39" s="1"/>
  <c r="E91" i="39"/>
  <c r="G91" i="39" s="1" a="1"/>
  <c r="G91" i="39" s="1"/>
  <c r="E307" i="39"/>
  <c r="G307" i="39" s="1" a="1"/>
  <c r="G307" i="39" s="1"/>
  <c r="E130" i="39"/>
  <c r="G130" i="39" s="1" a="1"/>
  <c r="G130" i="39" s="1"/>
  <c r="E228" i="39"/>
  <c r="G228" i="39" s="1" a="1"/>
  <c r="G228" i="39" s="1"/>
  <c r="E108" i="39"/>
  <c r="G108" i="39" s="1" a="1"/>
  <c r="G108" i="39" s="1"/>
  <c r="E278" i="39"/>
  <c r="G278" i="39" s="1" a="1"/>
  <c r="G278" i="39" s="1"/>
  <c r="E289" i="39"/>
  <c r="G289" i="39" s="1" a="1"/>
  <c r="G289" i="39" s="1"/>
  <c r="E277" i="39"/>
  <c r="G277" i="39" s="1" a="1"/>
  <c r="G277" i="39" s="1"/>
  <c r="E261" i="39"/>
  <c r="G261" i="39" s="1" a="1"/>
  <c r="G261" i="39" s="1"/>
  <c r="E27" i="39"/>
  <c r="G27" i="39" s="1" a="1"/>
  <c r="G27" i="39" s="1"/>
  <c r="E117" i="39"/>
  <c r="G117" i="39" s="1" a="1"/>
  <c r="G117" i="39" s="1"/>
  <c r="E181" i="39"/>
  <c r="G181" i="39" s="1" a="1"/>
  <c r="G181" i="39" s="1"/>
  <c r="E336" i="39"/>
  <c r="G336" i="39" s="1" a="1"/>
  <c r="G336" i="39" s="1"/>
  <c r="E101" i="39"/>
  <c r="G101" i="39" s="1" a="1"/>
  <c r="G101" i="39" s="1"/>
  <c r="E180" i="39"/>
  <c r="G180" i="39" s="1" a="1"/>
  <c r="G180" i="39" s="1"/>
  <c r="E182" i="39"/>
  <c r="G182" i="39" s="1" a="1"/>
  <c r="G182" i="39" s="1"/>
  <c r="E152" i="39"/>
  <c r="G152" i="39" s="1" a="1"/>
  <c r="G152" i="39" s="1"/>
  <c r="E147" i="39"/>
  <c r="G147" i="39" s="1" a="1"/>
  <c r="G147" i="39" s="1"/>
  <c r="E379" i="39"/>
  <c r="G379" i="39" s="1" a="1"/>
  <c r="G379" i="39" s="1"/>
  <c r="E175" i="39"/>
  <c r="G175" i="39" s="1" a="1"/>
  <c r="G175" i="39" s="1"/>
  <c r="E137" i="39"/>
  <c r="G137" i="39" s="1" a="1"/>
  <c r="G137" i="39" s="1"/>
  <c r="E26" i="39"/>
  <c r="G26" i="39" s="1" a="1"/>
  <c r="G26" i="39" s="1"/>
  <c r="E348" i="39"/>
  <c r="G348" i="39" s="1" a="1"/>
  <c r="G348" i="39" s="1"/>
  <c r="E338" i="39"/>
  <c r="G338" i="39" s="1" a="1"/>
  <c r="G338" i="39" s="1"/>
  <c r="E95" i="39"/>
  <c r="G95" i="39" s="1" a="1"/>
  <c r="G95" i="39" s="1"/>
  <c r="E99" i="39"/>
  <c r="G99" i="39" s="1" a="1"/>
  <c r="G99" i="39" s="1"/>
  <c r="E158" i="39"/>
  <c r="G158" i="39" s="1" a="1"/>
  <c r="G158" i="39" s="1"/>
  <c r="E214" i="39"/>
  <c r="G214" i="39" s="1" a="1"/>
  <c r="G214" i="39" s="1"/>
  <c r="E66" i="39"/>
  <c r="G66" i="39" s="1" a="1"/>
  <c r="G66" i="39" s="1"/>
  <c r="E93" i="39"/>
  <c r="G93" i="39" s="1" a="1"/>
  <c r="G93" i="39" s="1"/>
  <c r="E134" i="39"/>
  <c r="G134" i="39" s="1" a="1"/>
  <c r="G134" i="39" s="1"/>
  <c r="E297" i="39"/>
  <c r="G297" i="39" s="1" a="1"/>
  <c r="G297" i="39" s="1"/>
  <c r="E141" i="39"/>
  <c r="G141" i="39" s="1" a="1"/>
  <c r="G141" i="39" s="1"/>
  <c r="E220" i="39"/>
  <c r="G220" i="39" s="1" a="1"/>
  <c r="G220" i="39" s="1"/>
  <c r="E347" i="39"/>
  <c r="G347" i="39" s="1" a="1"/>
  <c r="G347" i="39" s="1"/>
  <c r="E196" i="39"/>
  <c r="G196" i="39" s="1" a="1"/>
  <c r="G196" i="39" s="1"/>
  <c r="E290" i="39"/>
  <c r="G290" i="39" s="1" a="1"/>
  <c r="G290" i="39" s="1"/>
  <c r="E42" i="39"/>
  <c r="G42" i="39" s="1" a="1"/>
  <c r="G42" i="39" s="1"/>
  <c r="E57" i="39"/>
  <c r="G57" i="39" s="1" a="1"/>
  <c r="G57" i="39" s="1"/>
  <c r="E131" i="39"/>
  <c r="G131" i="39" s="1" a="1"/>
  <c r="G131" i="39" s="1"/>
  <c r="E234" i="39"/>
  <c r="G234" i="39" s="1" a="1"/>
  <c r="G234" i="39" s="1"/>
  <c r="E37" i="39"/>
  <c r="G37" i="39" s="1" a="1"/>
  <c r="G37" i="39" s="1"/>
  <c r="E381" i="39"/>
  <c r="G381" i="39" s="1" a="1"/>
  <c r="G381" i="39" s="1"/>
  <c r="E2" i="39"/>
  <c r="G2" i="39" s="1" a="1"/>
  <c r="G2" i="39" s="1"/>
  <c r="C2" i="34" s="1"/>
  <c r="E344" i="39"/>
  <c r="G344" i="39" s="1" a="1"/>
  <c r="G344" i="39" s="1"/>
  <c r="E106" i="39"/>
  <c r="G106" i="39" s="1" a="1"/>
  <c r="G106" i="39" s="1"/>
  <c r="E321" i="39"/>
  <c r="G321" i="39" s="1" a="1"/>
  <c r="G321" i="39" s="1"/>
  <c r="E169" i="39"/>
  <c r="G169" i="39" s="1" a="1"/>
  <c r="G169" i="39" s="1"/>
  <c r="E120" i="39"/>
  <c r="G120" i="39" s="1" a="1"/>
  <c r="G120" i="39" s="1"/>
  <c r="E190" i="39"/>
  <c r="G190" i="39" s="1" a="1"/>
  <c r="G190" i="39" s="1"/>
  <c r="E253" i="39"/>
  <c r="G253" i="39" s="1" a="1"/>
  <c r="G253" i="39" s="1"/>
  <c r="E53" i="39"/>
  <c r="G53" i="39" s="1" a="1"/>
  <c r="G53" i="39" s="1"/>
  <c r="E107" i="39"/>
  <c r="G107" i="39" s="1" a="1"/>
  <c r="G107" i="39" s="1"/>
  <c r="E89" i="39"/>
  <c r="G89" i="39" s="1" a="1"/>
  <c r="G89" i="39" s="1"/>
  <c r="E282" i="39"/>
  <c r="G282" i="39" s="1" a="1"/>
  <c r="G282" i="39" s="1"/>
  <c r="E262" i="39"/>
  <c r="G262" i="39" s="1" a="1"/>
  <c r="G262" i="39" s="1"/>
  <c r="E7" i="39"/>
  <c r="G7" i="39" s="1" a="1"/>
  <c r="G7" i="39" s="1"/>
  <c r="E85" i="39"/>
  <c r="G85" i="39" s="1" a="1"/>
  <c r="G85" i="39" s="1"/>
  <c r="E341" i="39"/>
  <c r="G341" i="39" s="1" a="1"/>
  <c r="G341" i="39" s="1"/>
  <c r="E97" i="39"/>
  <c r="G97" i="39" s="1" a="1"/>
  <c r="G97" i="39" s="1"/>
  <c r="E146" i="39"/>
  <c r="G146" i="39" s="1" a="1"/>
  <c r="G146" i="39" s="1"/>
  <c r="E207" i="39"/>
  <c r="G207" i="39" s="1" a="1"/>
  <c r="G207" i="39" s="1"/>
  <c r="E245" i="39"/>
  <c r="G245" i="39" s="1" a="1"/>
  <c r="G245" i="39" s="1"/>
  <c r="E28" i="39"/>
  <c r="G28" i="39" s="1" a="1"/>
  <c r="G28" i="39" s="1"/>
  <c r="E233" i="39"/>
  <c r="G233" i="39" s="1" a="1"/>
  <c r="G233" i="39" s="1"/>
  <c r="E364" i="39"/>
  <c r="G364" i="39" s="1" a="1"/>
  <c r="G364" i="39" s="1"/>
  <c r="E200" i="39"/>
  <c r="G200" i="39" s="1" a="1"/>
  <c r="G200" i="39" s="1"/>
  <c r="E133" i="39"/>
  <c r="G133" i="39" s="1" a="1"/>
  <c r="G133" i="39" s="1"/>
  <c r="E193" i="39"/>
  <c r="G193" i="39" s="1" a="1"/>
  <c r="G193" i="39" s="1"/>
  <c r="E269" i="39"/>
  <c r="G269" i="39" s="1" a="1"/>
  <c r="G269" i="39" s="1"/>
  <c r="E244" i="39"/>
  <c r="G244" i="39" s="1" a="1"/>
  <c r="G244" i="39" s="1"/>
  <c r="E75" i="39"/>
  <c r="G75" i="39" s="1" a="1"/>
  <c r="G75" i="39" s="1"/>
  <c r="E68" i="39"/>
  <c r="G68" i="39" s="1" a="1"/>
  <c r="G68" i="39" s="1"/>
  <c r="E357" i="39"/>
  <c r="G357" i="39" s="1" a="1"/>
  <c r="G357" i="39" s="1"/>
  <c r="E67" i="39"/>
  <c r="G67" i="39" s="1" a="1"/>
  <c r="G67" i="39" s="1"/>
  <c r="E370" i="39"/>
  <c r="G370" i="39" s="1" a="1"/>
  <c r="G370" i="39" s="1"/>
  <c r="E360" i="39"/>
  <c r="G360" i="39" s="1" a="1"/>
  <c r="G360" i="39" s="1"/>
  <c r="E322" i="39"/>
  <c r="G322" i="39" s="1" a="1"/>
  <c r="G322" i="39" s="1"/>
  <c r="E110" i="39"/>
  <c r="G110" i="39" s="1" a="1"/>
  <c r="G110" i="39" s="1"/>
  <c r="E167" i="39"/>
  <c r="G167" i="39" s="1" a="1"/>
  <c r="G167" i="39" s="1"/>
  <c r="E368" i="39"/>
  <c r="G368" i="39" s="1" a="1"/>
  <c r="G368" i="39" s="1"/>
  <c r="E313" i="39"/>
  <c r="G313" i="39" s="1" a="1"/>
  <c r="G313" i="39" s="1"/>
  <c r="E52" i="39"/>
  <c r="G52" i="39" s="1" a="1"/>
  <c r="G52" i="39" s="1"/>
  <c r="E212" i="39"/>
  <c r="G212" i="39" s="1" a="1"/>
  <c r="G212" i="39" s="1"/>
  <c r="E366" i="39"/>
  <c r="G366" i="39" s="1" a="1"/>
  <c r="G366" i="39" s="1"/>
  <c r="E206" i="39"/>
  <c r="G206" i="39" s="1" a="1"/>
  <c r="G206" i="39" s="1"/>
  <c r="E260" i="39"/>
  <c r="G260" i="39" s="1" a="1"/>
  <c r="G260" i="39" s="1"/>
  <c r="E285" i="39"/>
  <c r="G285" i="39" s="1" a="1"/>
  <c r="G285" i="39" s="1"/>
  <c r="E329" i="39"/>
  <c r="G329" i="39" s="1" a="1"/>
  <c r="G329" i="39" s="1"/>
  <c r="E159" i="39"/>
  <c r="G159" i="39" s="1" a="1"/>
  <c r="G159" i="39" s="1"/>
  <c r="E288" i="39"/>
  <c r="G288" i="39" s="1" a="1"/>
  <c r="G288" i="39" s="1"/>
  <c r="E81" i="39"/>
  <c r="G81" i="39" s="1" a="1"/>
  <c r="G81" i="39" s="1"/>
  <c r="E155" i="39"/>
  <c r="G155" i="39" s="1" a="1"/>
  <c r="G155" i="39" s="1"/>
  <c r="E281" i="39"/>
  <c r="G281" i="39" s="1" a="1"/>
  <c r="G281" i="39" s="1"/>
  <c r="E86" i="39"/>
  <c r="G86" i="39" s="1" a="1"/>
  <c r="G86" i="39" s="1"/>
  <c r="E343" i="39"/>
  <c r="G343" i="39" s="1" a="1"/>
  <c r="G343" i="39" s="1"/>
  <c r="E377" i="39"/>
  <c r="G377" i="39" s="1" a="1"/>
  <c r="G377" i="39" s="1"/>
  <c r="E165" i="39"/>
  <c r="G165" i="39" s="1" a="1"/>
  <c r="G165" i="39" s="1"/>
  <c r="E284" i="39"/>
  <c r="G284" i="39" s="1" a="1"/>
  <c r="G284" i="39" s="1"/>
  <c r="E227" i="39"/>
  <c r="G227" i="39" s="1" a="1"/>
  <c r="G227" i="39" s="1"/>
  <c r="E203" i="39"/>
  <c r="G203" i="39" s="1" a="1"/>
  <c r="G203" i="39" s="1"/>
  <c r="E39" i="39"/>
  <c r="G39" i="39" s="1" a="1"/>
  <c r="G39" i="39" s="1"/>
  <c r="E325" i="39"/>
  <c r="G325" i="39" s="1" a="1"/>
  <c r="G325" i="39" s="1"/>
  <c r="E213" i="39"/>
  <c r="G213" i="39" s="1" a="1"/>
  <c r="G213" i="39" s="1"/>
  <c r="E55" i="39"/>
  <c r="G55" i="39" s="1" a="1"/>
  <c r="G55" i="39" s="1"/>
  <c r="E145" i="39"/>
  <c r="G145" i="39" s="1" a="1"/>
  <c r="G145" i="39" s="1"/>
  <c r="E78" i="39"/>
  <c r="G78" i="39" s="1" a="1"/>
  <c r="G78" i="39" s="1"/>
  <c r="E208" i="39"/>
  <c r="G208" i="39" s="1" a="1"/>
  <c r="G208" i="39" s="1"/>
  <c r="E361" i="39"/>
  <c r="G361" i="39" s="1" a="1"/>
  <c r="G361" i="39" s="1"/>
  <c r="E170" i="39"/>
  <c r="G170" i="39" s="1" a="1"/>
  <c r="G170" i="39" s="1"/>
  <c r="E266" i="39"/>
  <c r="G266" i="39" s="1" a="1"/>
  <c r="G266" i="39" s="1"/>
  <c r="E312" i="39"/>
  <c r="G312" i="39" s="1" a="1"/>
  <c r="G312" i="39" s="1"/>
  <c r="E194" i="39"/>
  <c r="G194" i="39" s="1" a="1"/>
  <c r="G194" i="39" s="1"/>
  <c r="E239" i="39"/>
  <c r="G239" i="39" s="1" a="1"/>
  <c r="G239" i="39" s="1"/>
  <c r="E185" i="39"/>
  <c r="G185" i="39" s="1" a="1"/>
  <c r="G185" i="39" s="1"/>
  <c r="E80" i="39"/>
  <c r="G80" i="39" s="1" a="1"/>
  <c r="G80" i="39" s="1"/>
  <c r="E374" i="39"/>
  <c r="G374" i="39" s="1" a="1"/>
  <c r="G374" i="39" s="1"/>
  <c r="E45" i="39"/>
  <c r="G45" i="39" s="1" a="1"/>
  <c r="G45" i="39" s="1"/>
  <c r="A148" i="39"/>
  <c r="A257" i="39"/>
  <c r="A160" i="39"/>
  <c r="A156" i="39"/>
  <c r="A77" i="39"/>
  <c r="A178" i="39"/>
  <c r="A320" i="39"/>
  <c r="A252" i="39"/>
  <c r="A168" i="39"/>
  <c r="A25" i="39"/>
  <c r="A300" i="39"/>
  <c r="A230" i="39"/>
  <c r="A150" i="39"/>
  <c r="A293" i="39"/>
  <c r="A359" i="39"/>
  <c r="A315" i="39"/>
  <c r="A87" i="39"/>
  <c r="A316" i="39"/>
  <c r="A275" i="39"/>
  <c r="A172" i="39"/>
  <c r="A162" i="39"/>
  <c r="A356" i="39"/>
  <c r="A103" i="39"/>
  <c r="A268" i="39"/>
  <c r="A271" i="39"/>
  <c r="A299" i="39"/>
  <c r="A118" i="39"/>
  <c r="A286" i="39"/>
  <c r="A184" i="39"/>
  <c r="A373" i="39"/>
  <c r="A337" i="39"/>
  <c r="A274" i="39"/>
  <c r="A249" i="39"/>
  <c r="A132" i="39"/>
  <c r="A33" i="39"/>
  <c r="A70" i="39"/>
  <c r="A177" i="39"/>
  <c r="A44" i="39"/>
  <c r="A173" i="39"/>
  <c r="A144" i="39"/>
  <c r="A267" i="39"/>
  <c r="A15" i="39"/>
  <c r="A197" i="39"/>
  <c r="A237" i="39"/>
  <c r="A40" i="39"/>
  <c r="A65" i="39"/>
  <c r="A326" i="39"/>
  <c r="A371" i="39"/>
  <c r="A332" i="39"/>
  <c r="A74" i="39"/>
  <c r="A255" i="39"/>
  <c r="A123" i="39"/>
  <c r="A127" i="39"/>
  <c r="A19" i="39"/>
  <c r="A246" i="39"/>
  <c r="A264" i="39"/>
  <c r="A6" i="39"/>
  <c r="A225" i="39"/>
  <c r="A157" i="39"/>
  <c r="A21" i="39"/>
  <c r="A380" i="39"/>
  <c r="A179" i="39"/>
  <c r="A188" i="39"/>
  <c r="A43" i="39"/>
  <c r="A204" i="39"/>
  <c r="A88" i="39"/>
  <c r="A76" i="39"/>
  <c r="A171" i="39"/>
  <c r="A287" i="39"/>
  <c r="A353" i="39"/>
  <c r="A303" i="39"/>
  <c r="A174" i="39"/>
  <c r="A71" i="39"/>
  <c r="A56" i="39"/>
  <c r="A345" i="39"/>
  <c r="A291" i="39"/>
  <c r="A224" i="39"/>
  <c r="A164" i="39"/>
  <c r="A323" i="39"/>
  <c r="A295" i="39"/>
  <c r="A346" i="39"/>
  <c r="A229" i="39"/>
  <c r="A243" i="39"/>
  <c r="A363" i="39"/>
  <c r="A128" i="39"/>
  <c r="A258" i="39"/>
  <c r="A256" i="39"/>
  <c r="A142" i="39"/>
  <c r="A223" i="39"/>
  <c r="A63" i="39"/>
  <c r="A143" i="39"/>
  <c r="A183" i="39"/>
  <c r="A324" i="39"/>
  <c r="A22" i="39"/>
  <c r="A129" i="39"/>
  <c r="A241" i="39"/>
  <c r="A126" i="39"/>
  <c r="A265" i="39"/>
  <c r="A48" i="39"/>
  <c r="A365" i="39"/>
  <c r="A222" i="39"/>
  <c r="A333" i="39"/>
  <c r="A31" i="39"/>
  <c r="A4" i="39"/>
  <c r="A352" i="39"/>
  <c r="A12" i="39"/>
  <c r="A317" i="39"/>
  <c r="A176" i="39"/>
  <c r="A9" i="39"/>
  <c r="A367" i="39"/>
  <c r="A292" i="39"/>
  <c r="A236" i="39"/>
  <c r="A186" i="39"/>
  <c r="A314" i="39"/>
  <c r="A201" i="39"/>
  <c r="A105" i="39"/>
  <c r="A90" i="39"/>
  <c r="A23" i="39"/>
  <c r="A378" i="39"/>
  <c r="A283" i="39"/>
  <c r="A113" i="39"/>
  <c r="A59" i="39"/>
  <c r="A83" i="39"/>
  <c r="A149" i="39"/>
  <c r="A29" i="39"/>
  <c r="A349" i="39"/>
  <c r="A151" i="39"/>
  <c r="A72" i="39"/>
  <c r="A202" i="39"/>
  <c r="A153" i="39"/>
  <c r="A30" i="39"/>
  <c r="A18" i="39"/>
  <c r="A318" i="39"/>
  <c r="A187" i="39"/>
  <c r="A73" i="39"/>
  <c r="A109" i="39"/>
  <c r="A339" i="39"/>
  <c r="A125" i="39"/>
  <c r="A328" i="39"/>
  <c r="A342" i="39"/>
  <c r="A218" i="39"/>
  <c r="A308" i="39"/>
  <c r="A49" i="39"/>
  <c r="A32" i="39"/>
  <c r="A331" i="39"/>
  <c r="A11" i="39"/>
  <c r="A226" i="39"/>
  <c r="A221" i="39"/>
  <c r="A195" i="39"/>
  <c r="A209" i="39"/>
  <c r="A276" i="39"/>
  <c r="A96" i="39"/>
  <c r="A189" i="39"/>
  <c r="A231" i="39"/>
  <c r="A94" i="39"/>
  <c r="A46" i="39"/>
  <c r="A35" i="39"/>
  <c r="A17" i="39"/>
  <c r="A14" i="39"/>
  <c r="A306" i="39"/>
  <c r="A166" i="39"/>
  <c r="A92" i="39"/>
  <c r="A304" i="39"/>
  <c r="A311" i="39"/>
  <c r="A309" i="39"/>
  <c r="A238" i="39"/>
  <c r="A115" i="39"/>
  <c r="A116" i="39"/>
  <c r="A121" i="39"/>
  <c r="A354" i="39"/>
  <c r="A161" i="39"/>
  <c r="A191" i="39"/>
  <c r="A154" i="39"/>
  <c r="A100" i="39"/>
  <c r="A111" i="39"/>
  <c r="A298" i="39"/>
  <c r="A51" i="39"/>
  <c r="A98" i="39"/>
  <c r="A140" i="39"/>
  <c r="A192" i="39"/>
  <c r="A124" i="39"/>
  <c r="A104" i="39"/>
  <c r="A10" i="39"/>
  <c r="A16" i="39"/>
  <c r="A372" i="39"/>
  <c r="A64" i="39"/>
  <c r="A240" i="39"/>
  <c r="A319" i="39"/>
  <c r="A279" i="39"/>
  <c r="A247" i="39"/>
  <c r="A3" i="39"/>
  <c r="A47" i="39"/>
  <c r="A272" i="39"/>
  <c r="A114" i="39"/>
  <c r="A62" i="39"/>
  <c r="A136" i="39"/>
  <c r="A217" i="39"/>
  <c r="A232" i="39"/>
  <c r="A139" i="39"/>
  <c r="A205" i="39"/>
  <c r="A50" i="39"/>
  <c r="A210" i="39"/>
  <c r="A263" i="39"/>
  <c r="A198" i="39"/>
  <c r="A273" i="39"/>
  <c r="A13" i="39"/>
  <c r="A24" i="39"/>
  <c r="A340" i="39"/>
  <c r="A102" i="39"/>
  <c r="A84" i="39"/>
  <c r="A251" i="39"/>
  <c r="A280" i="39"/>
  <c r="A270" i="39"/>
  <c r="A122" i="39"/>
  <c r="A5" i="39"/>
  <c r="A259" i="39"/>
  <c r="A305" i="39"/>
  <c r="A335" i="39"/>
  <c r="A41" i="39"/>
  <c r="A355" i="39"/>
  <c r="A58" i="39"/>
  <c r="A135" i="39"/>
  <c r="A54" i="39"/>
  <c r="A38" i="39"/>
  <c r="A8" i="39"/>
  <c r="A248" i="39"/>
  <c r="A69" i="39"/>
  <c r="A327" i="39"/>
  <c r="A254" i="39"/>
  <c r="A216" i="39"/>
  <c r="A375" i="39"/>
  <c r="A358" i="39"/>
  <c r="A242" i="39"/>
  <c r="A138" i="39"/>
  <c r="A250" i="39"/>
  <c r="A20" i="39"/>
  <c r="A119" i="39"/>
  <c r="A219" i="39"/>
  <c r="A112" i="39"/>
  <c r="A330" i="39"/>
  <c r="A294" i="39"/>
  <c r="A296" i="39"/>
  <c r="A61" i="39"/>
  <c r="A163" i="39"/>
  <c r="A369" i="39"/>
  <c r="A351" i="39"/>
  <c r="A301" i="39"/>
  <c r="A376" i="39"/>
  <c r="A34" i="39"/>
  <c r="A235" i="39"/>
  <c r="A310" i="39"/>
  <c r="A199" i="39"/>
  <c r="A350" i="39"/>
  <c r="A362" i="39"/>
  <c r="A79" i="39"/>
  <c r="A215" i="39"/>
  <c r="A60" i="39"/>
  <c r="A334" i="39"/>
  <c r="A302" i="39"/>
  <c r="A211" i="39"/>
  <c r="A82" i="39"/>
  <c r="A91" i="39"/>
  <c r="A307" i="39"/>
  <c r="A130" i="39"/>
  <c r="A228" i="39"/>
  <c r="A108" i="39"/>
  <c r="A278" i="39"/>
  <c r="A289" i="39"/>
  <c r="A277" i="39"/>
  <c r="A261" i="39"/>
  <c r="A27" i="39"/>
  <c r="A117" i="39"/>
  <c r="A181" i="39"/>
  <c r="A336" i="39"/>
  <c r="A101" i="39"/>
  <c r="A180" i="39"/>
  <c r="A182" i="39"/>
  <c r="A152" i="39"/>
  <c r="A147" i="39"/>
  <c r="A379" i="39"/>
  <c r="A175" i="39"/>
  <c r="A137" i="39"/>
  <c r="A26" i="39"/>
  <c r="A348" i="39"/>
  <c r="A338" i="39"/>
  <c r="A95" i="39"/>
  <c r="A99" i="39"/>
  <c r="A158" i="39"/>
  <c r="A214" i="39"/>
  <c r="A66" i="39"/>
  <c r="A93" i="39"/>
  <c r="A134" i="39"/>
  <c r="A297" i="39"/>
  <c r="A141" i="39"/>
  <c r="A220" i="39"/>
  <c r="A347" i="39"/>
  <c r="A196" i="39"/>
  <c r="A290" i="39"/>
  <c r="A42" i="39"/>
  <c r="A57" i="39"/>
  <c r="A131" i="39"/>
  <c r="A234" i="39"/>
  <c r="A37" i="39"/>
  <c r="A381" i="39"/>
  <c r="A2" i="39"/>
  <c r="A344" i="39"/>
  <c r="A106" i="39"/>
  <c r="A321" i="39"/>
  <c r="A169" i="39"/>
  <c r="A120" i="39"/>
  <c r="A190" i="39"/>
  <c r="A253" i="39"/>
  <c r="A53" i="39"/>
  <c r="A107" i="39"/>
  <c r="A89" i="39"/>
  <c r="A282" i="39"/>
  <c r="A262" i="39"/>
  <c r="A7" i="39"/>
  <c r="A85" i="39"/>
  <c r="A341" i="39"/>
  <c r="A97" i="39"/>
  <c r="A146" i="39"/>
  <c r="A207" i="39"/>
  <c r="A245" i="39"/>
  <c r="A28" i="39"/>
  <c r="A233" i="39"/>
  <c r="A364" i="39"/>
  <c r="A200" i="39"/>
  <c r="A133" i="39"/>
  <c r="A193" i="39"/>
  <c r="A269" i="39"/>
  <c r="A244" i="39"/>
  <c r="A75" i="39"/>
  <c r="A68" i="39"/>
  <c r="A357" i="39"/>
  <c r="A67" i="39"/>
  <c r="A370" i="39"/>
  <c r="A360" i="39"/>
  <c r="A322" i="39"/>
  <c r="A110" i="39"/>
  <c r="A167" i="39"/>
  <c r="A368" i="39"/>
  <c r="A313" i="39"/>
  <c r="A52" i="39"/>
  <c r="A212" i="39"/>
  <c r="A366" i="39"/>
  <c r="A206" i="39"/>
  <c r="A260" i="39"/>
  <c r="A285" i="39"/>
  <c r="A329" i="39"/>
  <c r="A159" i="39"/>
  <c r="A288" i="39"/>
  <c r="A81" i="39"/>
  <c r="A155" i="39"/>
  <c r="A281" i="39"/>
  <c r="A86" i="39"/>
  <c r="A343" i="39"/>
  <c r="A377" i="39"/>
  <c r="A165" i="39"/>
  <c r="A284" i="39"/>
  <c r="A227" i="39"/>
  <c r="A203" i="39"/>
  <c r="A39" i="39"/>
  <c r="A325" i="39"/>
  <c r="A213" i="39"/>
  <c r="A55" i="39"/>
  <c r="A145" i="39"/>
  <c r="A78" i="39"/>
  <c r="A208" i="39"/>
  <c r="A361" i="39"/>
  <c r="A170" i="39"/>
  <c r="A266" i="39"/>
  <c r="A312" i="39"/>
  <c r="A194" i="39"/>
  <c r="A239" i="39"/>
  <c r="A185" i="39"/>
  <c r="A80" i="39"/>
  <c r="A374" i="39"/>
  <c r="A45" i="39"/>
  <c r="B148" i="39"/>
  <c r="B257" i="39"/>
  <c r="B160" i="39"/>
  <c r="B156" i="39"/>
  <c r="B77" i="39"/>
  <c r="B178" i="39"/>
  <c r="B320" i="39"/>
  <c r="B252" i="39"/>
  <c r="B168" i="39"/>
  <c r="B25" i="39"/>
  <c r="B300" i="39"/>
  <c r="B230" i="39"/>
  <c r="B150" i="39"/>
  <c r="B293" i="39"/>
  <c r="B359" i="39"/>
  <c r="B315" i="39"/>
  <c r="B87" i="39"/>
  <c r="B316" i="39"/>
  <c r="B275" i="39"/>
  <c r="B172" i="39"/>
  <c r="B162" i="39"/>
  <c r="B356" i="39"/>
  <c r="B103" i="39"/>
  <c r="B268" i="39"/>
  <c r="B271" i="39"/>
  <c r="B299" i="39"/>
  <c r="B118" i="39"/>
  <c r="B286" i="39"/>
  <c r="B184" i="39"/>
  <c r="B373" i="39"/>
  <c r="B337" i="39"/>
  <c r="B274" i="39"/>
  <c r="B249" i="39"/>
  <c r="B132" i="39"/>
  <c r="B33" i="39"/>
  <c r="B70" i="39"/>
  <c r="B177" i="39"/>
  <c r="B44" i="39"/>
  <c r="B173" i="39"/>
  <c r="B144" i="39"/>
  <c r="B267" i="39"/>
  <c r="B15" i="39"/>
  <c r="B197" i="39"/>
  <c r="B237" i="39"/>
  <c r="B40" i="39"/>
  <c r="B65" i="39"/>
  <c r="B326" i="39"/>
  <c r="B371" i="39"/>
  <c r="B332" i="39"/>
  <c r="B74" i="39"/>
  <c r="B255" i="39"/>
  <c r="B123" i="39"/>
  <c r="B127" i="39"/>
  <c r="B19" i="39"/>
  <c r="B246" i="39"/>
  <c r="B264" i="39"/>
  <c r="B6" i="39"/>
  <c r="B225" i="39"/>
  <c r="B157" i="39"/>
  <c r="B21" i="39"/>
  <c r="B380" i="39"/>
  <c r="B179" i="39"/>
  <c r="B188" i="39"/>
  <c r="B43" i="39"/>
  <c r="B204" i="39"/>
  <c r="B88" i="39"/>
  <c r="B76" i="39"/>
  <c r="B171" i="39"/>
  <c r="B287" i="39"/>
  <c r="B353" i="39"/>
  <c r="B303" i="39"/>
  <c r="B174" i="39"/>
  <c r="B71" i="39"/>
  <c r="B56" i="39"/>
  <c r="B345" i="39"/>
  <c r="B291" i="39"/>
  <c r="B224" i="39"/>
  <c r="B164" i="39"/>
  <c r="B323" i="39"/>
  <c r="B295" i="39"/>
  <c r="B346" i="39"/>
  <c r="B229" i="39"/>
  <c r="B243" i="39"/>
  <c r="B363" i="39"/>
  <c r="B128" i="39"/>
  <c r="B258" i="39"/>
  <c r="B256" i="39"/>
  <c r="B142" i="39"/>
  <c r="B223" i="39"/>
  <c r="B63" i="39"/>
  <c r="B143" i="39"/>
  <c r="B183" i="39"/>
  <c r="B324" i="39"/>
  <c r="B22" i="39"/>
  <c r="B129" i="39"/>
  <c r="B241" i="39"/>
  <c r="B126" i="39"/>
  <c r="B265" i="39"/>
  <c r="B48" i="39"/>
  <c r="B365" i="39"/>
  <c r="B222" i="39"/>
  <c r="B333" i="39"/>
  <c r="B31" i="39"/>
  <c r="B4" i="39"/>
  <c r="B352" i="39"/>
  <c r="B12" i="39"/>
  <c r="B317" i="39"/>
  <c r="B176" i="39"/>
  <c r="B9" i="39"/>
  <c r="B367" i="39"/>
  <c r="B292" i="39"/>
  <c r="B236" i="39"/>
  <c r="B186" i="39"/>
  <c r="B314" i="39"/>
  <c r="B201" i="39"/>
  <c r="B105" i="39"/>
  <c r="B90" i="39"/>
  <c r="B23" i="39"/>
  <c r="B378" i="39"/>
  <c r="B283" i="39"/>
  <c r="B113" i="39"/>
  <c r="B59" i="39"/>
  <c r="B83" i="39"/>
  <c r="B149" i="39"/>
  <c r="B29" i="39"/>
  <c r="B349" i="39"/>
  <c r="B151" i="39"/>
  <c r="B72" i="39"/>
  <c r="B202" i="39"/>
  <c r="B153" i="39"/>
  <c r="B30" i="39"/>
  <c r="B36" i="39"/>
  <c r="B18" i="39"/>
  <c r="B318" i="39"/>
  <c r="B187" i="39"/>
  <c r="B73" i="39"/>
  <c r="B109" i="39"/>
  <c r="B339" i="39"/>
  <c r="B125" i="39"/>
  <c r="B328" i="39"/>
  <c r="B342" i="39"/>
  <c r="B218" i="39"/>
  <c r="B308" i="39"/>
  <c r="B49" i="39"/>
  <c r="B32" i="39"/>
  <c r="B331" i="39"/>
  <c r="B11" i="39"/>
  <c r="B226" i="39"/>
  <c r="B221" i="39"/>
  <c r="B195" i="39"/>
  <c r="B209" i="39"/>
  <c r="B276" i="39"/>
  <c r="B96" i="39"/>
  <c r="B189" i="39"/>
  <c r="B231" i="39"/>
  <c r="B94" i="39"/>
  <c r="B46" i="39"/>
  <c r="B35" i="39"/>
  <c r="B17" i="39"/>
  <c r="B14" i="39"/>
  <c r="B306" i="39"/>
  <c r="B166" i="39"/>
  <c r="B92" i="39"/>
  <c r="B304" i="39"/>
  <c r="B311" i="39"/>
  <c r="B309" i="39"/>
  <c r="B238" i="39"/>
  <c r="B115" i="39"/>
  <c r="B116" i="39"/>
  <c r="B121" i="39"/>
  <c r="B354" i="39"/>
  <c r="B161" i="39"/>
  <c r="B191" i="39"/>
  <c r="B154" i="39"/>
  <c r="B100" i="39"/>
  <c r="B111" i="39"/>
  <c r="B298" i="39"/>
  <c r="B51" i="39"/>
  <c r="B98" i="39"/>
  <c r="B140" i="39"/>
  <c r="B192" i="39"/>
  <c r="B124" i="39"/>
  <c r="B104" i="39"/>
  <c r="B10" i="39"/>
  <c r="B16" i="39"/>
  <c r="B372" i="39"/>
  <c r="B64" i="39"/>
  <c r="B240" i="39"/>
  <c r="B319" i="39"/>
  <c r="B279" i="39"/>
  <c r="B247" i="39"/>
  <c r="B3" i="39"/>
  <c r="B47" i="39"/>
  <c r="B272" i="39"/>
  <c r="B114" i="39"/>
  <c r="B62" i="39"/>
  <c r="B136" i="39"/>
  <c r="B217" i="39"/>
  <c r="B232" i="39"/>
  <c r="B139" i="39"/>
  <c r="B205" i="39"/>
  <c r="B50" i="39"/>
  <c r="B210" i="39"/>
  <c r="B263" i="39"/>
  <c r="B198" i="39"/>
  <c r="B273" i="39"/>
  <c r="B13" i="39"/>
  <c r="B24" i="39"/>
  <c r="B340" i="39"/>
  <c r="B102" i="39"/>
  <c r="B84" i="39"/>
  <c r="B251" i="39"/>
  <c r="B280" i="39"/>
  <c r="B270" i="39"/>
  <c r="B122" i="39"/>
  <c r="B5" i="39"/>
  <c r="B259" i="39"/>
  <c r="B305" i="39"/>
  <c r="B335" i="39"/>
  <c r="B41" i="39"/>
  <c r="B355" i="39"/>
  <c r="B58" i="39"/>
  <c r="B135" i="39"/>
  <c r="B54" i="39"/>
  <c r="B38" i="39"/>
  <c r="B8" i="39"/>
  <c r="B248" i="39"/>
  <c r="B69" i="39"/>
  <c r="B327" i="39"/>
  <c r="B254" i="39"/>
  <c r="B216" i="39"/>
  <c r="B375" i="39"/>
  <c r="B358" i="39"/>
  <c r="B242" i="39"/>
  <c r="B138" i="39"/>
  <c r="B250" i="39"/>
  <c r="B20" i="39"/>
  <c r="B119" i="39"/>
  <c r="B219" i="39"/>
  <c r="B112" i="39"/>
  <c r="B330" i="39"/>
  <c r="B294" i="39"/>
  <c r="B296" i="39"/>
  <c r="B61" i="39"/>
  <c r="B163" i="39"/>
  <c r="B369" i="39"/>
  <c r="B351" i="39"/>
  <c r="B301" i="39"/>
  <c r="B376" i="39"/>
  <c r="B34" i="39"/>
  <c r="B235" i="39"/>
  <c r="B310" i="39"/>
  <c r="B199" i="39"/>
  <c r="B350" i="39"/>
  <c r="B362" i="39"/>
  <c r="B79" i="39"/>
  <c r="B215" i="39"/>
  <c r="B60" i="39"/>
  <c r="B334" i="39"/>
  <c r="B302" i="39"/>
  <c r="B211" i="39"/>
  <c r="B82" i="39"/>
  <c r="B91" i="39"/>
  <c r="B307" i="39"/>
  <c r="B130" i="39"/>
  <c r="B228" i="39"/>
  <c r="B108" i="39"/>
  <c r="B278" i="39"/>
  <c r="B289" i="39"/>
  <c r="B277" i="39"/>
  <c r="B261" i="39"/>
  <c r="B27" i="39"/>
  <c r="B117" i="39"/>
  <c r="B181" i="39"/>
  <c r="B336" i="39"/>
  <c r="B101" i="39"/>
  <c r="B180" i="39"/>
  <c r="B182" i="39"/>
  <c r="B152" i="39"/>
  <c r="B147" i="39"/>
  <c r="B379" i="39"/>
  <c r="B175" i="39"/>
  <c r="B137" i="39"/>
  <c r="B26" i="39"/>
  <c r="B348" i="39"/>
  <c r="B338" i="39"/>
  <c r="B95" i="39"/>
  <c r="B99" i="39"/>
  <c r="B158" i="39"/>
  <c r="B214" i="39"/>
  <c r="B66" i="39"/>
  <c r="B93" i="39"/>
  <c r="B134" i="39"/>
  <c r="B297" i="39"/>
  <c r="B141" i="39"/>
  <c r="B220" i="39"/>
  <c r="B347" i="39"/>
  <c r="B196" i="39"/>
  <c r="B290" i="39"/>
  <c r="B42" i="39"/>
  <c r="B57" i="39"/>
  <c r="B131" i="39"/>
  <c r="B234" i="39"/>
  <c r="B37" i="39"/>
  <c r="B381" i="39"/>
  <c r="B2" i="39"/>
  <c r="B344" i="39"/>
  <c r="B106" i="39"/>
  <c r="B321" i="39"/>
  <c r="B169" i="39"/>
  <c r="B120" i="39"/>
  <c r="B190" i="39"/>
  <c r="B253" i="39"/>
  <c r="B53" i="39"/>
  <c r="B107" i="39"/>
  <c r="B89" i="39"/>
  <c r="B282" i="39"/>
  <c r="B262" i="39"/>
  <c r="B7" i="39"/>
  <c r="B85" i="39"/>
  <c r="B341" i="39"/>
  <c r="B97" i="39"/>
  <c r="B146" i="39"/>
  <c r="B207" i="39"/>
  <c r="B245" i="39"/>
  <c r="B28" i="39"/>
  <c r="B233" i="39"/>
  <c r="B364" i="39"/>
  <c r="B200" i="39"/>
  <c r="B133" i="39"/>
  <c r="B193" i="39"/>
  <c r="B269" i="39"/>
  <c r="B244" i="39"/>
  <c r="B75" i="39"/>
  <c r="B68" i="39"/>
  <c r="B357" i="39"/>
  <c r="B67" i="39"/>
  <c r="B370" i="39"/>
  <c r="B360" i="39"/>
  <c r="B322" i="39"/>
  <c r="B110" i="39"/>
  <c r="B167" i="39"/>
  <c r="B368" i="39"/>
  <c r="B313" i="39"/>
  <c r="B52" i="39"/>
  <c r="B212" i="39"/>
  <c r="B366" i="39"/>
  <c r="B206" i="39"/>
  <c r="B260" i="39"/>
  <c r="B285" i="39"/>
  <c r="B329" i="39"/>
  <c r="B159" i="39"/>
  <c r="B288" i="39"/>
  <c r="B81" i="39"/>
  <c r="B155" i="39"/>
  <c r="B281" i="39"/>
  <c r="B86" i="39"/>
  <c r="B343" i="39"/>
  <c r="B377" i="39"/>
  <c r="B165" i="39"/>
  <c r="B284" i="39"/>
  <c r="B227" i="39"/>
  <c r="B203" i="39"/>
  <c r="B39" i="39"/>
  <c r="B325" i="39"/>
  <c r="B213" i="39"/>
  <c r="B55" i="39"/>
  <c r="B145" i="39"/>
  <c r="B78" i="39"/>
  <c r="B208" i="39"/>
  <c r="B361" i="39"/>
  <c r="B170" i="39"/>
  <c r="B266" i="39"/>
  <c r="B312" i="39"/>
  <c r="B194" i="39"/>
  <c r="B239" i="39"/>
  <c r="B185" i="39"/>
  <c r="B80" i="39"/>
  <c r="B374" i="39"/>
  <c r="B45" i="39"/>
  <c r="D148" i="39"/>
  <c r="D257" i="39"/>
  <c r="D160" i="39"/>
  <c r="D156" i="39"/>
  <c r="D77" i="39"/>
  <c r="D178" i="39"/>
  <c r="D320" i="39"/>
  <c r="D252" i="39"/>
  <c r="D168" i="39"/>
  <c r="D25" i="39"/>
  <c r="D300" i="39"/>
  <c r="D230" i="39"/>
  <c r="D150" i="39"/>
  <c r="D293" i="39"/>
  <c r="D359" i="39"/>
  <c r="D315" i="39"/>
  <c r="D87" i="39"/>
  <c r="D316" i="39"/>
  <c r="D275" i="39"/>
  <c r="D172" i="39"/>
  <c r="D162" i="39"/>
  <c r="D356" i="39"/>
  <c r="D103" i="39"/>
  <c r="D268" i="39"/>
  <c r="D271" i="39"/>
  <c r="D299" i="39"/>
  <c r="D118" i="39"/>
  <c r="D286" i="39"/>
  <c r="D184" i="39"/>
  <c r="D373" i="39"/>
  <c r="D337" i="39"/>
  <c r="D274" i="39"/>
  <c r="D249" i="39"/>
  <c r="D132" i="39"/>
  <c r="D33" i="39"/>
  <c r="D70" i="39"/>
  <c r="D177" i="39"/>
  <c r="D44" i="39"/>
  <c r="D173" i="39"/>
  <c r="D144" i="39"/>
  <c r="D267" i="39"/>
  <c r="D15" i="39"/>
  <c r="D197" i="39"/>
  <c r="D237" i="39"/>
  <c r="D40" i="39"/>
  <c r="D65" i="39"/>
  <c r="D326" i="39"/>
  <c r="D371" i="39"/>
  <c r="D332" i="39"/>
  <c r="D74" i="39"/>
  <c r="D255" i="39"/>
  <c r="D123" i="39"/>
  <c r="D127" i="39"/>
  <c r="D19" i="39"/>
  <c r="D246" i="39"/>
  <c r="D264" i="39"/>
  <c r="D6" i="39"/>
  <c r="D225" i="39"/>
  <c r="D157" i="39"/>
  <c r="D21" i="39"/>
  <c r="D380" i="39"/>
  <c r="D179" i="39"/>
  <c r="D188" i="39"/>
  <c r="D43" i="39"/>
  <c r="D204" i="39"/>
  <c r="D88" i="39"/>
  <c r="D76" i="39"/>
  <c r="D171" i="39"/>
  <c r="D287" i="39"/>
  <c r="D353" i="39"/>
  <c r="D303" i="39"/>
  <c r="D174" i="39"/>
  <c r="D71" i="39"/>
  <c r="D56" i="39"/>
  <c r="D345" i="39"/>
  <c r="D291" i="39"/>
  <c r="D224" i="39"/>
  <c r="D164" i="39"/>
  <c r="D323" i="39"/>
  <c r="D295" i="39"/>
  <c r="D346" i="39"/>
  <c r="D229" i="39"/>
  <c r="D243" i="39"/>
  <c r="D363" i="39"/>
  <c r="D128" i="39"/>
  <c r="D258" i="39"/>
  <c r="D256" i="39"/>
  <c r="D142" i="39"/>
  <c r="D223" i="39"/>
  <c r="D63" i="39"/>
  <c r="D143" i="39"/>
  <c r="D183" i="39"/>
  <c r="D324" i="39"/>
  <c r="D22" i="39"/>
  <c r="D129" i="39"/>
  <c r="D241" i="39"/>
  <c r="D126" i="39"/>
  <c r="D265" i="39"/>
  <c r="D48" i="39"/>
  <c r="D365" i="39"/>
  <c r="D222" i="39"/>
  <c r="D333" i="39"/>
  <c r="D31" i="39"/>
  <c r="D4" i="39"/>
  <c r="D352" i="39"/>
  <c r="D12" i="39"/>
  <c r="D317" i="39"/>
  <c r="D176" i="39"/>
  <c r="D9" i="39"/>
  <c r="D367" i="39"/>
  <c r="D292" i="39"/>
  <c r="D236" i="39"/>
  <c r="D186" i="39"/>
  <c r="D314" i="39"/>
  <c r="D201" i="39"/>
  <c r="D105" i="39"/>
  <c r="D90" i="39"/>
  <c r="D23" i="39"/>
  <c r="D378" i="39"/>
  <c r="D283" i="39"/>
  <c r="D113" i="39"/>
  <c r="D59" i="39"/>
  <c r="D83" i="39"/>
  <c r="D149" i="39"/>
  <c r="D29" i="39"/>
  <c r="D349" i="39"/>
  <c r="D151" i="39"/>
  <c r="D72" i="39"/>
  <c r="D202" i="39"/>
  <c r="D153" i="39"/>
  <c r="D30" i="39"/>
  <c r="D36" i="39"/>
  <c r="D18" i="39"/>
  <c r="D318" i="39"/>
  <c r="D187" i="39"/>
  <c r="D73" i="39"/>
  <c r="D109" i="39"/>
  <c r="D339" i="39"/>
  <c r="D125" i="39"/>
  <c r="D328" i="39"/>
  <c r="D342" i="39"/>
  <c r="D218" i="39"/>
  <c r="D308" i="39"/>
  <c r="D49" i="39"/>
  <c r="D32" i="39"/>
  <c r="D331" i="39"/>
  <c r="D11" i="39"/>
  <c r="D226" i="39"/>
  <c r="D221" i="39"/>
  <c r="D195" i="39"/>
  <c r="D209" i="39"/>
  <c r="D276" i="39"/>
  <c r="D96" i="39"/>
  <c r="D189" i="39"/>
  <c r="D231" i="39"/>
  <c r="D94" i="39"/>
  <c r="D46" i="39"/>
  <c r="D35" i="39"/>
  <c r="D17" i="39"/>
  <c r="D14" i="39"/>
  <c r="D306" i="39"/>
  <c r="D166" i="39"/>
  <c r="D92" i="39"/>
  <c r="D304" i="39"/>
  <c r="D311" i="39"/>
  <c r="D309" i="39"/>
  <c r="D238" i="39"/>
  <c r="D115" i="39"/>
  <c r="D116" i="39"/>
  <c r="D121" i="39"/>
  <c r="D354" i="39"/>
  <c r="D161" i="39"/>
  <c r="D191" i="39"/>
  <c r="D154" i="39"/>
  <c r="D100" i="39"/>
  <c r="D111" i="39"/>
  <c r="D298" i="39"/>
  <c r="D51" i="39"/>
  <c r="D98" i="39"/>
  <c r="D140" i="39"/>
  <c r="D192" i="39"/>
  <c r="D124" i="39"/>
  <c r="D104" i="39"/>
  <c r="D10" i="39"/>
  <c r="D16" i="39"/>
  <c r="D372" i="39"/>
  <c r="D64" i="39"/>
  <c r="D240" i="39"/>
  <c r="D319" i="39"/>
  <c r="D279" i="39"/>
  <c r="D247" i="39"/>
  <c r="D3" i="39"/>
  <c r="D47" i="39"/>
  <c r="D272" i="39"/>
  <c r="D114" i="39"/>
  <c r="D62" i="39"/>
  <c r="D136" i="39"/>
  <c r="D217" i="39"/>
  <c r="D232" i="39"/>
  <c r="D139" i="39"/>
  <c r="D205" i="39"/>
  <c r="D50" i="39"/>
  <c r="D210" i="39"/>
  <c r="D263" i="39"/>
  <c r="D198" i="39"/>
  <c r="D273" i="39"/>
  <c r="D13" i="39"/>
  <c r="D24" i="39"/>
  <c r="D340" i="39"/>
  <c r="D102" i="39"/>
  <c r="D84" i="39"/>
  <c r="D251" i="39"/>
  <c r="D280" i="39"/>
  <c r="D270" i="39"/>
  <c r="D122" i="39"/>
  <c r="D5" i="39"/>
  <c r="D259" i="39"/>
  <c r="D305" i="39"/>
  <c r="D335" i="39"/>
  <c r="D41" i="39"/>
  <c r="D355" i="39"/>
  <c r="D58" i="39"/>
  <c r="D135" i="39"/>
  <c r="D54" i="39"/>
  <c r="D38" i="39"/>
  <c r="D8" i="39"/>
  <c r="D248" i="39"/>
  <c r="D69" i="39"/>
  <c r="D327" i="39"/>
  <c r="D254" i="39"/>
  <c r="D216" i="39"/>
  <c r="D375" i="39"/>
  <c r="D358" i="39"/>
  <c r="D242" i="39"/>
  <c r="D138" i="39"/>
  <c r="D250" i="39"/>
  <c r="D20" i="39"/>
  <c r="D119" i="39"/>
  <c r="D219" i="39"/>
  <c r="D112" i="39"/>
  <c r="D330" i="39"/>
  <c r="D294" i="39"/>
  <c r="D296" i="39"/>
  <c r="D61" i="39"/>
  <c r="D163" i="39"/>
  <c r="D369" i="39"/>
  <c r="D351" i="39"/>
  <c r="D301" i="39"/>
  <c r="D376" i="39"/>
  <c r="D34" i="39"/>
  <c r="D235" i="39"/>
  <c r="D310" i="39"/>
  <c r="D199" i="39"/>
  <c r="D350" i="39"/>
  <c r="D362" i="39"/>
  <c r="D79" i="39"/>
  <c r="D215" i="39"/>
  <c r="D60" i="39"/>
  <c r="D334" i="39"/>
  <c r="D302" i="39"/>
  <c r="D211" i="39"/>
  <c r="D82" i="39"/>
  <c r="D91" i="39"/>
  <c r="D307" i="39"/>
  <c r="D130" i="39"/>
  <c r="D228" i="39"/>
  <c r="D108" i="39"/>
  <c r="D278" i="39"/>
  <c r="D289" i="39"/>
  <c r="D277" i="39"/>
  <c r="D261" i="39"/>
  <c r="D27" i="39"/>
  <c r="D117" i="39"/>
  <c r="D181" i="39"/>
  <c r="D336" i="39"/>
  <c r="D101" i="39"/>
  <c r="D180" i="39"/>
  <c r="D182" i="39"/>
  <c r="D152" i="39"/>
  <c r="D147" i="39"/>
  <c r="D379" i="39"/>
  <c r="D175" i="39"/>
  <c r="D137" i="39"/>
  <c r="D26" i="39"/>
  <c r="D348" i="39"/>
  <c r="D338" i="39"/>
  <c r="D95" i="39"/>
  <c r="D99" i="39"/>
  <c r="D158" i="39"/>
  <c r="D214" i="39"/>
  <c r="D66" i="39"/>
  <c r="D93" i="39"/>
  <c r="D134" i="39"/>
  <c r="D297" i="39"/>
  <c r="D141" i="39"/>
  <c r="D220" i="39"/>
  <c r="D347" i="39"/>
  <c r="D196" i="39"/>
  <c r="D290" i="39"/>
  <c r="D42" i="39"/>
  <c r="D57" i="39"/>
  <c r="D131" i="39"/>
  <c r="D234" i="39"/>
  <c r="D37" i="39"/>
  <c r="D381" i="39"/>
  <c r="D2" i="39"/>
  <c r="D344" i="39"/>
  <c r="D106" i="39"/>
  <c r="D321" i="39"/>
  <c r="D169" i="39"/>
  <c r="D120" i="39"/>
  <c r="D190" i="39"/>
  <c r="D253" i="39"/>
  <c r="D53" i="39"/>
  <c r="D107" i="39"/>
  <c r="D89" i="39"/>
  <c r="D282" i="39"/>
  <c r="D262" i="39"/>
  <c r="D7" i="39"/>
  <c r="D85" i="39"/>
  <c r="D341" i="39"/>
  <c r="D97" i="39"/>
  <c r="D146" i="39"/>
  <c r="D207" i="39"/>
  <c r="D245" i="39"/>
  <c r="D28" i="39"/>
  <c r="D233" i="39"/>
  <c r="D364" i="39"/>
  <c r="D200" i="39"/>
  <c r="D133" i="39"/>
  <c r="D193" i="39"/>
  <c r="D269" i="39"/>
  <c r="D244" i="39"/>
  <c r="D75" i="39"/>
  <c r="D68" i="39"/>
  <c r="D357" i="39"/>
  <c r="D67" i="39"/>
  <c r="D370" i="39"/>
  <c r="D360" i="39"/>
  <c r="D322" i="39"/>
  <c r="D110" i="39"/>
  <c r="D167" i="39"/>
  <c r="D368" i="39"/>
  <c r="D313" i="39"/>
  <c r="D52" i="39"/>
  <c r="D212" i="39"/>
  <c r="D366" i="39"/>
  <c r="D206" i="39"/>
  <c r="D260" i="39"/>
  <c r="D285" i="39"/>
  <c r="D329" i="39"/>
  <c r="D159" i="39"/>
  <c r="D288" i="39"/>
  <c r="D81" i="39"/>
  <c r="D155" i="39"/>
  <c r="D281" i="39"/>
  <c r="D86" i="39"/>
  <c r="D343" i="39"/>
  <c r="D377" i="39"/>
  <c r="D165" i="39"/>
  <c r="D284" i="39"/>
  <c r="D227" i="39"/>
  <c r="D203" i="39"/>
  <c r="D39" i="39"/>
  <c r="D325" i="39"/>
  <c r="D213" i="39"/>
  <c r="D55" i="39"/>
  <c r="D145" i="39"/>
  <c r="D78" i="39"/>
  <c r="D208" i="39"/>
  <c r="D361" i="39"/>
  <c r="D170" i="39"/>
  <c r="D266" i="39"/>
  <c r="D312" i="39"/>
  <c r="D194" i="39"/>
  <c r="D239" i="39"/>
  <c r="D185" i="39"/>
  <c r="D80" i="39"/>
  <c r="D374" i="39"/>
  <c r="D45" i="39"/>
  <c r="C148" i="39"/>
  <c r="C257" i="39"/>
  <c r="C160" i="39"/>
  <c r="C156" i="39"/>
  <c r="C77" i="39"/>
  <c r="C178" i="39"/>
  <c r="C320" i="39"/>
  <c r="C252" i="39"/>
  <c r="C168" i="39"/>
  <c r="C25" i="39"/>
  <c r="C300" i="39"/>
  <c r="C230" i="39"/>
  <c r="C150" i="39"/>
  <c r="C293" i="39"/>
  <c r="C359" i="39"/>
  <c r="C315" i="39"/>
  <c r="C87" i="39"/>
  <c r="C316" i="39"/>
  <c r="C275" i="39"/>
  <c r="C172" i="39"/>
  <c r="C162" i="39"/>
  <c r="C356" i="39"/>
  <c r="C103" i="39"/>
  <c r="C268" i="39"/>
  <c r="C271" i="39"/>
  <c r="C299" i="39"/>
  <c r="C118" i="39"/>
  <c r="C286" i="39"/>
  <c r="C184" i="39"/>
  <c r="C373" i="39"/>
  <c r="C337" i="39"/>
  <c r="C274" i="39"/>
  <c r="C249" i="39"/>
  <c r="C132" i="39"/>
  <c r="C33" i="39"/>
  <c r="C70" i="39"/>
  <c r="C177" i="39"/>
  <c r="C44" i="39"/>
  <c r="C173" i="39"/>
  <c r="C144" i="39"/>
  <c r="C267" i="39"/>
  <c r="C15" i="39"/>
  <c r="C197" i="39"/>
  <c r="C237" i="39"/>
  <c r="C40" i="39"/>
  <c r="C65" i="39"/>
  <c r="C326" i="39"/>
  <c r="C371" i="39"/>
  <c r="C332" i="39"/>
  <c r="C74" i="39"/>
  <c r="C255" i="39"/>
  <c r="C123" i="39"/>
  <c r="C127" i="39"/>
  <c r="C19" i="39"/>
  <c r="C246" i="39"/>
  <c r="C264" i="39"/>
  <c r="C6" i="39"/>
  <c r="C225" i="39"/>
  <c r="C157" i="39"/>
  <c r="C21" i="39"/>
  <c r="C380" i="39"/>
  <c r="C179" i="39"/>
  <c r="C188" i="39"/>
  <c r="C43" i="39"/>
  <c r="C204" i="39"/>
  <c r="C88" i="39"/>
  <c r="C76" i="39"/>
  <c r="C171" i="39"/>
  <c r="C287" i="39"/>
  <c r="C353" i="39"/>
  <c r="C303" i="39"/>
  <c r="C174" i="39"/>
  <c r="C71" i="39"/>
  <c r="C56" i="39"/>
  <c r="C345" i="39"/>
  <c r="C291" i="39"/>
  <c r="C224" i="39"/>
  <c r="C164" i="39"/>
  <c r="C323" i="39"/>
  <c r="C295" i="39"/>
  <c r="C346" i="39"/>
  <c r="C229" i="39"/>
  <c r="C243" i="39"/>
  <c r="C363" i="39"/>
  <c r="C128" i="39"/>
  <c r="C258" i="39"/>
  <c r="C256" i="39"/>
  <c r="C142" i="39"/>
  <c r="C223" i="39"/>
  <c r="C63" i="39"/>
  <c r="C143" i="39"/>
  <c r="C183" i="39"/>
  <c r="C324" i="39"/>
  <c r="C22" i="39"/>
  <c r="C129" i="39"/>
  <c r="C241" i="39"/>
  <c r="C126" i="39"/>
  <c r="C265" i="39"/>
  <c r="C48" i="39"/>
  <c r="C365" i="39"/>
  <c r="C222" i="39"/>
  <c r="C333" i="39"/>
  <c r="C31" i="39"/>
  <c r="C4" i="39"/>
  <c r="C352" i="39"/>
  <c r="C12" i="39"/>
  <c r="C317" i="39"/>
  <c r="C176" i="39"/>
  <c r="C9" i="39"/>
  <c r="C367" i="39"/>
  <c r="C292" i="39"/>
  <c r="C236" i="39"/>
  <c r="C186" i="39"/>
  <c r="C314" i="39"/>
  <c r="C201" i="39"/>
  <c r="C105" i="39"/>
  <c r="C90" i="39"/>
  <c r="C23" i="39"/>
  <c r="C378" i="39"/>
  <c r="C283" i="39"/>
  <c r="C113" i="39"/>
  <c r="C59" i="39"/>
  <c r="C83" i="39"/>
  <c r="C149" i="39"/>
  <c r="C29" i="39"/>
  <c r="C349" i="39"/>
  <c r="C151" i="39"/>
  <c r="C72" i="39"/>
  <c r="C202" i="39"/>
  <c r="C153" i="39"/>
  <c r="C30" i="39"/>
  <c r="C36" i="39"/>
  <c r="C18" i="39"/>
  <c r="C318" i="39"/>
  <c r="C187" i="39"/>
  <c r="C73" i="39"/>
  <c r="C109" i="39"/>
  <c r="C339" i="39"/>
  <c r="C125" i="39"/>
  <c r="C328" i="39"/>
  <c r="C342" i="39"/>
  <c r="C218" i="39"/>
  <c r="C308" i="39"/>
  <c r="C49" i="39"/>
  <c r="C32" i="39"/>
  <c r="C331" i="39"/>
  <c r="C11" i="39"/>
  <c r="C226" i="39"/>
  <c r="C221" i="39"/>
  <c r="C195" i="39"/>
  <c r="C209" i="39"/>
  <c r="C276" i="39"/>
  <c r="C96" i="39"/>
  <c r="C189" i="39"/>
  <c r="C231" i="39"/>
  <c r="C94" i="39"/>
  <c r="C46" i="39"/>
  <c r="C35" i="39"/>
  <c r="C17" i="39"/>
  <c r="C14" i="39"/>
  <c r="C306" i="39"/>
  <c r="C166" i="39"/>
  <c r="C92" i="39"/>
  <c r="C304" i="39"/>
  <c r="C311" i="39"/>
  <c r="C309" i="39"/>
  <c r="C238" i="39"/>
  <c r="C115" i="39"/>
  <c r="C116" i="39"/>
  <c r="C121" i="39"/>
  <c r="C354" i="39"/>
  <c r="C161" i="39"/>
  <c r="C191" i="39"/>
  <c r="C154" i="39"/>
  <c r="C100" i="39"/>
  <c r="C111" i="39"/>
  <c r="C298" i="39"/>
  <c r="C51" i="39"/>
  <c r="C98" i="39"/>
  <c r="C140" i="39"/>
  <c r="C192" i="39"/>
  <c r="C124" i="39"/>
  <c r="C104" i="39"/>
  <c r="C10" i="39"/>
  <c r="C16" i="39"/>
  <c r="C372" i="39"/>
  <c r="C64" i="39"/>
  <c r="C240" i="39"/>
  <c r="C319" i="39"/>
  <c r="C279" i="39"/>
  <c r="C247" i="39"/>
  <c r="C3" i="39"/>
  <c r="C47" i="39"/>
  <c r="C272" i="39"/>
  <c r="C114" i="39"/>
  <c r="C62" i="39"/>
  <c r="C136" i="39"/>
  <c r="C217" i="39"/>
  <c r="C232" i="39"/>
  <c r="C139" i="39"/>
  <c r="C205" i="39"/>
  <c r="C50" i="39"/>
  <c r="C210" i="39"/>
  <c r="C263" i="39"/>
  <c r="C198" i="39"/>
  <c r="C273" i="39"/>
  <c r="C13" i="39"/>
  <c r="C24" i="39"/>
  <c r="C340" i="39"/>
  <c r="C102" i="39"/>
  <c r="C84" i="39"/>
  <c r="C251" i="39"/>
  <c r="C280" i="39"/>
  <c r="C270" i="39"/>
  <c r="C122" i="39"/>
  <c r="C5" i="39"/>
  <c r="C259" i="39"/>
  <c r="C305" i="39"/>
  <c r="C335" i="39"/>
  <c r="C41" i="39"/>
  <c r="C355" i="39"/>
  <c r="C58" i="39"/>
  <c r="C135" i="39"/>
  <c r="C54" i="39"/>
  <c r="C38" i="39"/>
  <c r="C8" i="39"/>
  <c r="C248" i="39"/>
  <c r="C69" i="39"/>
  <c r="C327" i="39"/>
  <c r="C254" i="39"/>
  <c r="C216" i="39"/>
  <c r="C375" i="39"/>
  <c r="C358" i="39"/>
  <c r="C242" i="39"/>
  <c r="C138" i="39"/>
  <c r="C250" i="39"/>
  <c r="C20" i="39"/>
  <c r="C119" i="39"/>
  <c r="C219" i="39"/>
  <c r="C112" i="39"/>
  <c r="C330" i="39"/>
  <c r="C294" i="39"/>
  <c r="C296" i="39"/>
  <c r="C61" i="39"/>
  <c r="C163" i="39"/>
  <c r="C369" i="39"/>
  <c r="C351" i="39"/>
  <c r="C301" i="39"/>
  <c r="C376" i="39"/>
  <c r="C34" i="39"/>
  <c r="C235" i="39"/>
  <c r="C310" i="39"/>
  <c r="C199" i="39"/>
  <c r="C350" i="39"/>
  <c r="C362" i="39"/>
  <c r="C79" i="39"/>
  <c r="C215" i="39"/>
  <c r="C60" i="39"/>
  <c r="C334" i="39"/>
  <c r="C302" i="39"/>
  <c r="C211" i="39"/>
  <c r="C82" i="39"/>
  <c r="C91" i="39"/>
  <c r="C307" i="39"/>
  <c r="C130" i="39"/>
  <c r="C228" i="39"/>
  <c r="C108" i="39"/>
  <c r="C278" i="39"/>
  <c r="C289" i="39"/>
  <c r="C277" i="39"/>
  <c r="C261" i="39"/>
  <c r="C27" i="39"/>
  <c r="C117" i="39"/>
  <c r="C181" i="39"/>
  <c r="C336" i="39"/>
  <c r="C101" i="39"/>
  <c r="C180" i="39"/>
  <c r="C182" i="39"/>
  <c r="C152" i="39"/>
  <c r="C147" i="39"/>
  <c r="C379" i="39"/>
  <c r="C175" i="39"/>
  <c r="C137" i="39"/>
  <c r="C26" i="39"/>
  <c r="C348" i="39"/>
  <c r="C338" i="39"/>
  <c r="C95" i="39"/>
  <c r="C99" i="39"/>
  <c r="C158" i="39"/>
  <c r="C214" i="39"/>
  <c r="C66" i="39"/>
  <c r="C93" i="39"/>
  <c r="C134" i="39"/>
  <c r="C297" i="39"/>
  <c r="C141" i="39"/>
  <c r="C220" i="39"/>
  <c r="C347" i="39"/>
  <c r="C196" i="39"/>
  <c r="C290" i="39"/>
  <c r="C42" i="39"/>
  <c r="C57" i="39"/>
  <c r="C131" i="39"/>
  <c r="C234" i="39"/>
  <c r="C37" i="39"/>
  <c r="C381" i="39"/>
  <c r="C2" i="39"/>
  <c r="C344" i="39"/>
  <c r="C106" i="39"/>
  <c r="C321" i="39"/>
  <c r="C169" i="39"/>
  <c r="C120" i="39"/>
  <c r="C190" i="39"/>
  <c r="C253" i="39"/>
  <c r="C53" i="39"/>
  <c r="C107" i="39"/>
  <c r="C89" i="39"/>
  <c r="C282" i="39"/>
  <c r="C262" i="39"/>
  <c r="C7" i="39"/>
  <c r="C85" i="39"/>
  <c r="C341" i="39"/>
  <c r="C97" i="39"/>
  <c r="C146" i="39"/>
  <c r="C207" i="39"/>
  <c r="C245" i="39"/>
  <c r="C28" i="39"/>
  <c r="C233" i="39"/>
  <c r="C364" i="39"/>
  <c r="C200" i="39"/>
  <c r="C133" i="39"/>
  <c r="C193" i="39"/>
  <c r="C269" i="39"/>
  <c r="C244" i="39"/>
  <c r="C75" i="39"/>
  <c r="C68" i="39"/>
  <c r="C357" i="39"/>
  <c r="C67" i="39"/>
  <c r="C370" i="39"/>
  <c r="C360" i="39"/>
  <c r="C322" i="39"/>
  <c r="C110" i="39"/>
  <c r="C167" i="39"/>
  <c r="C368" i="39"/>
  <c r="C313" i="39"/>
  <c r="C52" i="39"/>
  <c r="C212" i="39"/>
  <c r="C366" i="39"/>
  <c r="C206" i="39"/>
  <c r="C260" i="39"/>
  <c r="C285" i="39"/>
  <c r="C329" i="39"/>
  <c r="C159" i="39"/>
  <c r="C288" i="39"/>
  <c r="C81" i="39"/>
  <c r="C155" i="39"/>
  <c r="C281" i="39"/>
  <c r="C86" i="39"/>
  <c r="C343" i="39"/>
  <c r="C377" i="39"/>
  <c r="C165" i="39"/>
  <c r="C284" i="39"/>
  <c r="C227" i="39"/>
  <c r="C203" i="39"/>
  <c r="C39" i="39"/>
  <c r="C325" i="39"/>
  <c r="C213" i="39"/>
  <c r="C55" i="39"/>
  <c r="C145" i="39"/>
  <c r="C78" i="39"/>
  <c r="C208" i="39"/>
  <c r="C361" i="39"/>
  <c r="C170" i="39"/>
  <c r="C266" i="39"/>
  <c r="C312" i="39"/>
  <c r="C194" i="39"/>
  <c r="C239" i="39"/>
  <c r="C185" i="39"/>
  <c r="C80" i="39"/>
  <c r="C374" i="39"/>
  <c r="C45" i="39"/>
  <c r="B4" i="31"/>
  <c r="B5" i="31"/>
  <c r="B6" i="31"/>
  <c r="B3" i="31"/>
  <c r="F4" i="31"/>
  <c r="F5" i="31"/>
  <c r="F6" i="31"/>
  <c r="F3" i="31"/>
  <c r="E3" i="18"/>
  <c r="E4" i="18"/>
  <c r="H4" i="18" s="1" a="1"/>
  <c r="H4" i="18" s="1"/>
  <c r="E5" i="18"/>
  <c r="E6" i="18"/>
  <c r="E7" i="18"/>
  <c r="E8" i="18"/>
  <c r="H8" i="18" s="1" a="1"/>
  <c r="H8" i="18" s="1"/>
  <c r="E9" i="18"/>
  <c r="E10" i="18"/>
  <c r="E11" i="18"/>
  <c r="H11" i="18" s="1" a="1"/>
  <c r="H11" i="18" s="1"/>
  <c r="E12" i="18"/>
  <c r="E13" i="18"/>
  <c r="E14" i="18"/>
  <c r="E15" i="18"/>
  <c r="E16" i="18"/>
  <c r="E17" i="18"/>
  <c r="H17" i="18" s="1" a="1"/>
  <c r="H17" i="18" s="1"/>
  <c r="E18" i="18"/>
  <c r="H18" i="18" s="1" a="1"/>
  <c r="H18" i="18" s="1"/>
  <c r="E19" i="18"/>
  <c r="E20" i="18"/>
  <c r="H20" i="18" s="1" a="1"/>
  <c r="H20" i="18" s="1"/>
  <c r="E21" i="18"/>
  <c r="H21" i="18" s="1" a="1"/>
  <c r="H21" i="18" s="1"/>
  <c r="E22" i="18"/>
  <c r="E23" i="18"/>
  <c r="E24" i="18"/>
  <c r="H24" i="18" s="1" a="1"/>
  <c r="H24" i="18" s="1"/>
  <c r="E25" i="18"/>
  <c r="E26" i="18"/>
  <c r="E27" i="18"/>
  <c r="E28" i="18"/>
  <c r="F28" i="18" s="1" a="1"/>
  <c r="F28" i="18" s="1"/>
  <c r="E29" i="18"/>
  <c r="E30" i="18"/>
  <c r="E31" i="18"/>
  <c r="E32" i="18"/>
  <c r="E33" i="18"/>
  <c r="H33" i="18" s="1" a="1"/>
  <c r="H33" i="18" s="1"/>
  <c r="E34" i="18"/>
  <c r="E35" i="18"/>
  <c r="E36" i="18"/>
  <c r="H36" i="18" s="1" a="1"/>
  <c r="H36" i="18" s="1"/>
  <c r="E37" i="18"/>
  <c r="H37" i="18" s="1" a="1"/>
  <c r="H37" i="18" s="1"/>
  <c r="E38" i="18"/>
  <c r="E39" i="18"/>
  <c r="E40" i="18"/>
  <c r="H40" i="18" s="1" a="1"/>
  <c r="H40" i="18" s="1"/>
  <c r="E41" i="18"/>
  <c r="E42" i="18"/>
  <c r="E43" i="18"/>
  <c r="H43" i="18" s="1" a="1"/>
  <c r="H43" i="18" s="1"/>
  <c r="E44" i="18"/>
  <c r="E45" i="18"/>
  <c r="E46" i="18"/>
  <c r="E47" i="18"/>
  <c r="E48" i="18"/>
  <c r="E49" i="18"/>
  <c r="H49" i="18" s="1" a="1"/>
  <c r="H49" i="18" s="1"/>
  <c r="E50" i="18"/>
  <c r="H50" i="18" s="1" a="1"/>
  <c r="H50" i="18" s="1"/>
  <c r="E51" i="18"/>
  <c r="E52" i="18"/>
  <c r="H52" i="18" s="1" a="1"/>
  <c r="H52" i="18" s="1"/>
  <c r="E53" i="18"/>
  <c r="H53" i="18" s="1" a="1"/>
  <c r="H53" i="18" s="1"/>
  <c r="E54" i="18"/>
  <c r="E55" i="18"/>
  <c r="E56" i="18"/>
  <c r="H56" i="18" s="1" a="1"/>
  <c r="H56" i="18" s="1"/>
  <c r="E57" i="18"/>
  <c r="E58" i="18"/>
  <c r="F58" i="18" s="1" a="1"/>
  <c r="F58" i="18" s="1"/>
  <c r="E59" i="18"/>
  <c r="E60" i="18"/>
  <c r="E61" i="18"/>
  <c r="E62" i="18"/>
  <c r="E63" i="18"/>
  <c r="E64" i="18"/>
  <c r="E65" i="18"/>
  <c r="H65" i="18" s="1" a="1"/>
  <c r="H65" i="18" s="1"/>
  <c r="E66" i="18"/>
  <c r="E67" i="18"/>
  <c r="E68" i="18"/>
  <c r="H68" i="18" s="1" a="1"/>
  <c r="H68" i="18" s="1"/>
  <c r="E69" i="18"/>
  <c r="H69" i="18" s="1" a="1"/>
  <c r="H69" i="18" s="1"/>
  <c r="E70" i="18"/>
  <c r="E71" i="18"/>
  <c r="E72" i="18"/>
  <c r="H72" i="18" s="1" a="1"/>
  <c r="H72" i="18" s="1"/>
  <c r="E73" i="18"/>
  <c r="E74" i="18"/>
  <c r="E75" i="18"/>
  <c r="H75" i="18" s="1" a="1"/>
  <c r="H75" i="18" s="1"/>
  <c r="E76" i="18"/>
  <c r="E77" i="18"/>
  <c r="E78" i="18"/>
  <c r="E79" i="18"/>
  <c r="E80" i="18"/>
  <c r="E81" i="18"/>
  <c r="H81" i="18" s="1" a="1"/>
  <c r="H81" i="18" s="1"/>
  <c r="E82" i="18"/>
  <c r="H82" i="18" s="1" a="1"/>
  <c r="H82" i="18" s="1"/>
  <c r="E83" i="18"/>
  <c r="E84" i="18"/>
  <c r="H84" i="18" s="1" a="1"/>
  <c r="H84" i="18" s="1"/>
  <c r="E85" i="18"/>
  <c r="H85" i="18" s="1" a="1"/>
  <c r="H85" i="18" s="1"/>
  <c r="E86" i="18"/>
  <c r="E87" i="18"/>
  <c r="E88" i="18"/>
  <c r="E89" i="18"/>
  <c r="E90" i="18"/>
  <c r="E91" i="18"/>
  <c r="E92" i="18"/>
  <c r="E93" i="18"/>
  <c r="E94" i="18"/>
  <c r="E95" i="18"/>
  <c r="E96" i="18"/>
  <c r="E97" i="18"/>
  <c r="H97" i="18" s="1" a="1"/>
  <c r="H97" i="18" s="1"/>
  <c r="E98" i="18"/>
  <c r="E99" i="18"/>
  <c r="E100" i="18"/>
  <c r="H100" i="18" s="1" a="1"/>
  <c r="H100" i="18" s="1"/>
  <c r="E101" i="18"/>
  <c r="H101" i="18" s="1" a="1"/>
  <c r="H101" i="18" s="1"/>
  <c r="E102" i="18"/>
  <c r="E103" i="18"/>
  <c r="E104" i="18"/>
  <c r="E105" i="18"/>
  <c r="E106" i="18"/>
  <c r="E107" i="18"/>
  <c r="H107" i="18" s="1" a="1"/>
  <c r="H107" i="18" s="1"/>
  <c r="E108" i="18"/>
  <c r="E109" i="18"/>
  <c r="E110" i="18"/>
  <c r="E111" i="18"/>
  <c r="F111" i="18" s="1" a="1"/>
  <c r="F111" i="18" s="1"/>
  <c r="E112" i="18"/>
  <c r="E113" i="18"/>
  <c r="H113" i="18" s="1" a="1"/>
  <c r="H113" i="18" s="1"/>
  <c r="E114" i="18"/>
  <c r="H114" i="18" s="1" a="1"/>
  <c r="H114" i="18" s="1"/>
  <c r="E115" i="18"/>
  <c r="E116" i="18"/>
  <c r="E117" i="18"/>
  <c r="H117" i="18" s="1" a="1"/>
  <c r="H117" i="18" s="1"/>
  <c r="E118" i="18"/>
  <c r="E119" i="18"/>
  <c r="E120" i="18"/>
  <c r="H120" i="18" s="1" a="1"/>
  <c r="H120" i="18" s="1"/>
  <c r="E121" i="18"/>
  <c r="E122" i="18"/>
  <c r="E123" i="18"/>
  <c r="E124" i="18"/>
  <c r="E125" i="18"/>
  <c r="E126" i="18"/>
  <c r="E127" i="18"/>
  <c r="E128" i="18"/>
  <c r="E129" i="18"/>
  <c r="H129" i="18" s="1" a="1"/>
  <c r="H129" i="18" s="1"/>
  <c r="E130" i="18"/>
  <c r="E131" i="18"/>
  <c r="E132" i="18"/>
  <c r="E133" i="18"/>
  <c r="H133" i="18" s="1" a="1"/>
  <c r="H133" i="18" s="1"/>
  <c r="E134" i="18"/>
  <c r="E135" i="18"/>
  <c r="E136" i="18"/>
  <c r="E137" i="18"/>
  <c r="E138" i="18"/>
  <c r="E139" i="18"/>
  <c r="H139" i="18" s="1" a="1"/>
  <c r="H139" i="18" s="1"/>
  <c r="E140" i="18"/>
  <c r="E141" i="18"/>
  <c r="E142" i="18"/>
  <c r="E143" i="18"/>
  <c r="E144" i="18"/>
  <c r="E145" i="18"/>
  <c r="E146" i="18"/>
  <c r="H146" i="18" s="1" a="1"/>
  <c r="H146" i="18" s="1"/>
  <c r="E147" i="18"/>
  <c r="E148" i="18"/>
  <c r="E149" i="18"/>
  <c r="E150" i="18"/>
  <c r="E151" i="18"/>
  <c r="E152" i="18"/>
  <c r="H152" i="18" s="1" a="1"/>
  <c r="H152" i="18" s="1"/>
  <c r="E153" i="18"/>
  <c r="E154" i="18"/>
  <c r="E155" i="18"/>
  <c r="E156" i="18"/>
  <c r="E157" i="18"/>
  <c r="E158" i="18"/>
  <c r="E159" i="18"/>
  <c r="E160" i="18"/>
  <c r="E161" i="18"/>
  <c r="E162" i="18"/>
  <c r="E163" i="18"/>
  <c r="E164" i="18"/>
  <c r="E165" i="18"/>
  <c r="H165" i="18" s="1" a="1"/>
  <c r="H165" i="18" s="1"/>
  <c r="E166" i="18"/>
  <c r="E167" i="18"/>
  <c r="E168" i="18"/>
  <c r="E169" i="18"/>
  <c r="E170" i="18"/>
  <c r="E171" i="18"/>
  <c r="H171" i="18" s="1" a="1"/>
  <c r="H171" i="18" s="1"/>
  <c r="E172" i="18"/>
  <c r="E173" i="18"/>
  <c r="E174" i="18"/>
  <c r="E175" i="18"/>
  <c r="E176" i="18"/>
  <c r="E177" i="18"/>
  <c r="E178" i="18"/>
  <c r="E179" i="18"/>
  <c r="H179" i="18" s="1" a="1"/>
  <c r="H179" i="18" s="1"/>
  <c r="E180" i="18"/>
  <c r="E181" i="18"/>
  <c r="E182" i="18"/>
  <c r="E183" i="18"/>
  <c r="E184" i="18"/>
  <c r="E185" i="18"/>
  <c r="E186" i="18"/>
  <c r="E187" i="18"/>
  <c r="H187" i="18" s="1" a="1"/>
  <c r="H187" i="18" s="1"/>
  <c r="E188" i="18"/>
  <c r="E189" i="18"/>
  <c r="E190" i="18"/>
  <c r="E191" i="18"/>
  <c r="E192" i="18"/>
  <c r="E193" i="18"/>
  <c r="E194" i="18"/>
  <c r="E195" i="18"/>
  <c r="H195" i="18" s="1" a="1"/>
  <c r="H195" i="18" s="1"/>
  <c r="E196" i="18"/>
  <c r="E197" i="18"/>
  <c r="E198" i="18"/>
  <c r="E199" i="18"/>
  <c r="E200" i="18"/>
  <c r="E201" i="18"/>
  <c r="E202" i="18"/>
  <c r="E203" i="18"/>
  <c r="H203" i="18" s="1" a="1"/>
  <c r="H203" i="18" s="1"/>
  <c r="E204" i="18"/>
  <c r="E205" i="18"/>
  <c r="E206" i="18"/>
  <c r="E207" i="18"/>
  <c r="E208" i="18"/>
  <c r="H208" i="18" s="1" a="1"/>
  <c r="H208" i="18" s="1"/>
  <c r="E209" i="18"/>
  <c r="E210" i="18"/>
  <c r="E211" i="18"/>
  <c r="E212" i="18"/>
  <c r="H212" i="18" s="1" a="1"/>
  <c r="H212" i="18" s="1"/>
  <c r="E213" i="18"/>
  <c r="E214" i="18"/>
  <c r="E215" i="18"/>
  <c r="E216" i="18"/>
  <c r="H216" i="18" s="1" a="1"/>
  <c r="H216" i="18" s="1"/>
  <c r="E217" i="18"/>
  <c r="E218" i="18"/>
  <c r="E219" i="18"/>
  <c r="E220" i="18"/>
  <c r="H220" i="18" s="1" a="1"/>
  <c r="H220" i="18" s="1"/>
  <c r="E221" i="18"/>
  <c r="E222" i="18"/>
  <c r="E223" i="18"/>
  <c r="E224" i="18"/>
  <c r="H224" i="18" s="1" a="1"/>
  <c r="H224" i="18" s="1"/>
  <c r="E225" i="18"/>
  <c r="E226" i="18"/>
  <c r="E227" i="18"/>
  <c r="E228" i="18"/>
  <c r="H228" i="18" s="1" a="1"/>
  <c r="H228" i="18" s="1"/>
  <c r="E229" i="18"/>
  <c r="E230" i="18"/>
  <c r="E231" i="18"/>
  <c r="E232" i="18"/>
  <c r="H232" i="18" s="1" a="1"/>
  <c r="H232" i="18" s="1"/>
  <c r="E233" i="18"/>
  <c r="E234" i="18"/>
  <c r="E235" i="18"/>
  <c r="H235" i="18" s="1" a="1"/>
  <c r="H235" i="18" s="1"/>
  <c r="E236" i="18"/>
  <c r="H236" i="18" s="1" a="1"/>
  <c r="H236" i="18" s="1"/>
  <c r="E237" i="18"/>
  <c r="E238" i="18"/>
  <c r="E239" i="18"/>
  <c r="H239" i="18" s="1" a="1"/>
  <c r="H239" i="18" s="1"/>
  <c r="E240" i="18"/>
  <c r="H240" i="18" s="1" a="1"/>
  <c r="H240" i="18" s="1"/>
  <c r="E241" i="18"/>
  <c r="E242" i="18"/>
  <c r="E243" i="18"/>
  <c r="H243" i="18" s="1" a="1"/>
  <c r="H243" i="18" s="1"/>
  <c r="E244" i="18"/>
  <c r="H244" i="18" s="1" a="1"/>
  <c r="H244" i="18" s="1"/>
  <c r="E245" i="18"/>
  <c r="E246" i="18"/>
  <c r="E247" i="18"/>
  <c r="H247" i="18" s="1" a="1"/>
  <c r="H247" i="18" s="1"/>
  <c r="E248" i="18"/>
  <c r="H248" i="18" s="1" a="1"/>
  <c r="H248" i="18" s="1"/>
  <c r="E249" i="18"/>
  <c r="E250" i="18"/>
  <c r="E251" i="18"/>
  <c r="H251" i="18" s="1" a="1"/>
  <c r="H251" i="18" s="1"/>
  <c r="E252" i="18"/>
  <c r="H252" i="18" s="1" a="1"/>
  <c r="H252" i="18" s="1"/>
  <c r="E253" i="18"/>
  <c r="E254" i="18"/>
  <c r="F254" i="18" s="1" a="1"/>
  <c r="F254" i="18" s="1"/>
  <c r="E255" i="18"/>
  <c r="H255" i="18" s="1" a="1"/>
  <c r="H255" i="18" s="1"/>
  <c r="E256" i="18"/>
  <c r="H256" i="18" s="1" a="1"/>
  <c r="H256" i="18" s="1"/>
  <c r="E257" i="18"/>
  <c r="E258" i="18"/>
  <c r="E259" i="18"/>
  <c r="H259" i="18" s="1" a="1"/>
  <c r="H259" i="18" s="1"/>
  <c r="E260" i="18"/>
  <c r="H260" i="18" s="1" a="1"/>
  <c r="H260" i="18" s="1"/>
  <c r="E261" i="18"/>
  <c r="E262" i="18"/>
  <c r="E263" i="18"/>
  <c r="H263" i="18" s="1" a="1"/>
  <c r="H263" i="18" s="1"/>
  <c r="E264" i="18"/>
  <c r="H264" i="18" s="1" a="1"/>
  <c r="H264" i="18" s="1"/>
  <c r="E265" i="18"/>
  <c r="E266" i="18"/>
  <c r="E267" i="18"/>
  <c r="H267" i="18" s="1" a="1"/>
  <c r="H267" i="18" s="1"/>
  <c r="E268" i="18"/>
  <c r="H268" i="18" s="1" a="1"/>
  <c r="H268" i="18" s="1"/>
  <c r="E269" i="18"/>
  <c r="E270" i="18"/>
  <c r="E271" i="18"/>
  <c r="H271" i="18" s="1" a="1"/>
  <c r="H271" i="18" s="1"/>
  <c r="E272" i="18"/>
  <c r="H272" i="18" s="1" a="1"/>
  <c r="H272" i="18" s="1"/>
  <c r="E273" i="18"/>
  <c r="E274" i="18"/>
  <c r="E275" i="18"/>
  <c r="H275" i="18" s="1" a="1"/>
  <c r="H275" i="18" s="1"/>
  <c r="E276" i="18"/>
  <c r="H276" i="18" s="1" a="1"/>
  <c r="H276" i="18" s="1"/>
  <c r="E277" i="18"/>
  <c r="E278" i="18"/>
  <c r="E279" i="18"/>
  <c r="H279" i="18" s="1" a="1"/>
  <c r="H279" i="18" s="1"/>
  <c r="E280" i="18"/>
  <c r="H280" i="18" s="1" a="1"/>
  <c r="H280" i="18" s="1"/>
  <c r="E281" i="18"/>
  <c r="F281" i="18" s="1" a="1"/>
  <c r="F281" i="18" s="1"/>
  <c r="E282" i="18"/>
  <c r="E283" i="18"/>
  <c r="H283" i="18" s="1" a="1"/>
  <c r="H283" i="18" s="1"/>
  <c r="E284" i="18"/>
  <c r="H284" i="18" s="1" a="1"/>
  <c r="H284" i="18" s="1"/>
  <c r="E285" i="18"/>
  <c r="E286" i="18"/>
  <c r="E287" i="18"/>
  <c r="H287" i="18" s="1" a="1"/>
  <c r="H287" i="18" s="1"/>
  <c r="E288" i="18"/>
  <c r="H288" i="18" s="1" a="1"/>
  <c r="H288" i="18" s="1"/>
  <c r="E289" i="18"/>
  <c r="E290" i="18"/>
  <c r="E291" i="18"/>
  <c r="H291" i="18" s="1" a="1"/>
  <c r="H291" i="18" s="1"/>
  <c r="E292" i="18"/>
  <c r="H292" i="18" s="1" a="1"/>
  <c r="H292" i="18" s="1"/>
  <c r="E293" i="18"/>
  <c r="E294" i="18"/>
  <c r="E295" i="18"/>
  <c r="H295" i="18" s="1" a="1"/>
  <c r="H295" i="18" s="1"/>
  <c r="E296" i="18"/>
  <c r="H296" i="18" s="1" a="1"/>
  <c r="H296" i="18" s="1"/>
  <c r="E297" i="18"/>
  <c r="E298" i="18"/>
  <c r="E299" i="18"/>
  <c r="H299" i="18" s="1" a="1"/>
  <c r="H299" i="18" s="1"/>
  <c r="E300" i="18"/>
  <c r="H300" i="18" s="1" a="1"/>
  <c r="H300" i="18" s="1"/>
  <c r="E301" i="18"/>
  <c r="E302" i="18"/>
  <c r="H302" i="18" s="1" a="1"/>
  <c r="H302" i="18" s="1"/>
  <c r="E303" i="18"/>
  <c r="F303" i="18" s="1" a="1"/>
  <c r="F303" i="18" s="1"/>
  <c r="E304" i="18"/>
  <c r="H304" i="18" s="1" a="1"/>
  <c r="H304" i="18" s="1"/>
  <c r="E305" i="18"/>
  <c r="E306" i="18"/>
  <c r="H306" i="18" s="1" a="1"/>
  <c r="H306" i="18" s="1"/>
  <c r="E307" i="18"/>
  <c r="E308" i="18"/>
  <c r="H308" i="18" s="1" a="1"/>
  <c r="H308" i="18" s="1"/>
  <c r="E309" i="18"/>
  <c r="E310" i="18"/>
  <c r="H310" i="18" s="1" a="1"/>
  <c r="H310" i="18" s="1"/>
  <c r="E311" i="18"/>
  <c r="E312" i="18"/>
  <c r="H312" i="18" s="1" a="1"/>
  <c r="H312" i="18" s="1"/>
  <c r="E313" i="18"/>
  <c r="E314" i="18"/>
  <c r="E315" i="18"/>
  <c r="H315" i="18" s="1" a="1"/>
  <c r="H315" i="18" s="1"/>
  <c r="E316" i="18"/>
  <c r="E317" i="18"/>
  <c r="H317" i="18" s="1" a="1"/>
  <c r="H317" i="18" s="1"/>
  <c r="E318" i="18"/>
  <c r="H318" i="18" s="1" a="1"/>
  <c r="H318" i="18" s="1"/>
  <c r="E319" i="18"/>
  <c r="F319" i="18" s="1" a="1"/>
  <c r="F319" i="18" s="1"/>
  <c r="E320" i="18"/>
  <c r="H320" i="18" s="1" a="1"/>
  <c r="H320" i="18" s="1"/>
  <c r="E321" i="18"/>
  <c r="E322" i="18"/>
  <c r="E323" i="18"/>
  <c r="H323" i="18" s="1" a="1"/>
  <c r="H323" i="18" s="1"/>
  <c r="E324" i="18"/>
  <c r="E325" i="18"/>
  <c r="H325" i="18" s="1" a="1"/>
  <c r="H325" i="18" s="1"/>
  <c r="E326" i="18"/>
  <c r="H326" i="18" s="1" a="1"/>
  <c r="H326" i="18" s="1"/>
  <c r="E327" i="18"/>
  <c r="E328" i="18"/>
  <c r="H328" i="18" s="1" a="1"/>
  <c r="H328" i="18" s="1"/>
  <c r="E329" i="18"/>
  <c r="E330" i="18"/>
  <c r="E331" i="18"/>
  <c r="H331" i="18" s="1" a="1"/>
  <c r="H331" i="18" s="1"/>
  <c r="E332" i="18"/>
  <c r="E333" i="18"/>
  <c r="H333" i="18" s="1" a="1"/>
  <c r="H333" i="18" s="1"/>
  <c r="E334" i="18"/>
  <c r="H334" i="18" s="1" a="1"/>
  <c r="H334" i="18" s="1"/>
  <c r="E335" i="18"/>
  <c r="E336" i="18"/>
  <c r="H336" i="18" s="1" a="1"/>
  <c r="H336" i="18" s="1"/>
  <c r="E337" i="18"/>
  <c r="E338" i="18"/>
  <c r="E339" i="18"/>
  <c r="H339" i="18" s="1" a="1"/>
  <c r="H339" i="18" s="1"/>
  <c r="E340" i="18"/>
  <c r="E341" i="18"/>
  <c r="H341" i="18" s="1" a="1"/>
  <c r="H341" i="18" s="1"/>
  <c r="E342" i="18"/>
  <c r="H342" i="18" s="1" a="1"/>
  <c r="H342" i="18" s="1"/>
  <c r="E343" i="18"/>
  <c r="E344" i="18"/>
  <c r="H344" i="18" s="1" a="1"/>
  <c r="H344" i="18" s="1"/>
  <c r="E345" i="18"/>
  <c r="E346" i="18"/>
  <c r="E347" i="18"/>
  <c r="H347" i="18" s="1" a="1"/>
  <c r="H347" i="18" s="1"/>
  <c r="E348" i="18"/>
  <c r="E349" i="18"/>
  <c r="H349" i="18" s="1" a="1"/>
  <c r="H349" i="18" s="1"/>
  <c r="E350" i="18"/>
  <c r="H350" i="18" s="1" a="1"/>
  <c r="H350" i="18" s="1"/>
  <c r="E351" i="18"/>
  <c r="E352" i="18"/>
  <c r="H352" i="18" s="1" a="1"/>
  <c r="H352" i="18" s="1"/>
  <c r="E353" i="18"/>
  <c r="E354" i="18"/>
  <c r="E355" i="18"/>
  <c r="H355" i="18" s="1" a="1"/>
  <c r="H355" i="18" s="1"/>
  <c r="E356" i="18"/>
  <c r="E357" i="18"/>
  <c r="H357" i="18" s="1" a="1"/>
  <c r="H357" i="18" s="1"/>
  <c r="E358" i="18"/>
  <c r="H358" i="18" s="1" a="1"/>
  <c r="H358" i="18" s="1"/>
  <c r="E359" i="18"/>
  <c r="F359" i="18" s="1" a="1"/>
  <c r="F359" i="18" s="1"/>
  <c r="E360" i="18"/>
  <c r="H360" i="18" s="1" a="1"/>
  <c r="H360" i="18" s="1"/>
  <c r="E361" i="18"/>
  <c r="E362" i="18"/>
  <c r="E363" i="18"/>
  <c r="H363" i="18" s="1" a="1"/>
  <c r="H363" i="18" s="1"/>
  <c r="E364" i="18"/>
  <c r="E365" i="18"/>
  <c r="H365" i="18" s="1" a="1"/>
  <c r="H365" i="18" s="1"/>
  <c r="E366" i="18"/>
  <c r="H366" i="18" s="1" a="1"/>
  <c r="H366" i="18" s="1"/>
  <c r="E367" i="18"/>
  <c r="E368" i="18"/>
  <c r="H368" i="18" s="1" a="1"/>
  <c r="H368" i="18" s="1"/>
  <c r="E369" i="18"/>
  <c r="E370" i="18"/>
  <c r="E371" i="18"/>
  <c r="H371" i="18" s="1" a="1"/>
  <c r="H371" i="18" s="1"/>
  <c r="E372" i="18"/>
  <c r="E373" i="18"/>
  <c r="H373" i="18" s="1" a="1"/>
  <c r="H373" i="18" s="1"/>
  <c r="E374" i="18"/>
  <c r="H374" i="18" s="1" a="1"/>
  <c r="H374" i="18" s="1"/>
  <c r="E375" i="18"/>
  <c r="E376" i="18"/>
  <c r="H376" i="18" s="1" a="1"/>
  <c r="H376" i="18" s="1"/>
  <c r="E377" i="18"/>
  <c r="F377" i="18" s="1" a="1"/>
  <c r="F377" i="18" s="1"/>
  <c r="E378" i="18"/>
  <c r="E379" i="18"/>
  <c r="H379" i="18" s="1" a="1"/>
  <c r="H379" i="18" s="1"/>
  <c r="E380" i="18"/>
  <c r="E381" i="18"/>
  <c r="H381" i="18" s="1" a="1"/>
  <c r="H381" i="18" s="1"/>
  <c r="E2" i="18"/>
  <c r="D3" i="18"/>
  <c r="D4" i="18"/>
  <c r="D5" i="18"/>
  <c r="D6" i="18"/>
  <c r="D7"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7" i="18"/>
  <c r="D38" i="18"/>
  <c r="D39" i="18"/>
  <c r="D40" i="18"/>
  <c r="D41" i="18"/>
  <c r="D42" i="18"/>
  <c r="D43" i="18"/>
  <c r="D44" i="18"/>
  <c r="D45" i="18"/>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105" i="18"/>
  <c r="D106" i="18"/>
  <c r="D107" i="18"/>
  <c r="D108" i="18"/>
  <c r="D109" i="18"/>
  <c r="D110" i="18"/>
  <c r="D111" i="18"/>
  <c r="D112" i="18"/>
  <c r="D113" i="18"/>
  <c r="D114" i="18"/>
  <c r="D115" i="18"/>
  <c r="D116" i="18"/>
  <c r="D117" i="18"/>
  <c r="D118" i="18"/>
  <c r="D119" i="18"/>
  <c r="D120" i="18"/>
  <c r="D121" i="18"/>
  <c r="D122" i="18"/>
  <c r="D123" i="18"/>
  <c r="D124" i="18"/>
  <c r="D125" i="18"/>
  <c r="D126" i="18"/>
  <c r="D127" i="18"/>
  <c r="D128" i="18"/>
  <c r="D129" i="18"/>
  <c r="D130" i="18"/>
  <c r="D131" i="18"/>
  <c r="D132" i="18"/>
  <c r="D133" i="18"/>
  <c r="D134" i="18"/>
  <c r="D135" i="18"/>
  <c r="D136" i="18"/>
  <c r="D137" i="18"/>
  <c r="D138" i="18"/>
  <c r="D139" i="18"/>
  <c r="D140" i="18"/>
  <c r="D141" i="18"/>
  <c r="D142" i="18"/>
  <c r="D143" i="18"/>
  <c r="D144" i="18"/>
  <c r="D145" i="18"/>
  <c r="D146" i="18"/>
  <c r="D147" i="18"/>
  <c r="D148" i="18"/>
  <c r="D149" i="18"/>
  <c r="D150" i="18"/>
  <c r="D151" i="18"/>
  <c r="D152" i="18"/>
  <c r="D153" i="18"/>
  <c r="D154" i="18"/>
  <c r="D155" i="18"/>
  <c r="D156" i="18"/>
  <c r="D157" i="18"/>
  <c r="D158" i="18"/>
  <c r="D159" i="18"/>
  <c r="D160" i="18"/>
  <c r="D161" i="18"/>
  <c r="D162" i="18"/>
  <c r="D163" i="18"/>
  <c r="D164" i="18"/>
  <c r="D165" i="18"/>
  <c r="D166" i="18"/>
  <c r="D167" i="18"/>
  <c r="D168" i="18"/>
  <c r="D169" i="18"/>
  <c r="D170" i="18"/>
  <c r="D171" i="18"/>
  <c r="D172" i="18"/>
  <c r="D173" i="18"/>
  <c r="D174" i="18"/>
  <c r="D175" i="18"/>
  <c r="D176" i="18"/>
  <c r="D177" i="18"/>
  <c r="D178" i="18"/>
  <c r="D179" i="18"/>
  <c r="D180" i="18"/>
  <c r="D181" i="18"/>
  <c r="D182" i="18"/>
  <c r="D183" i="18"/>
  <c r="D184" i="18"/>
  <c r="D185" i="18"/>
  <c r="D186" i="18"/>
  <c r="D187" i="18"/>
  <c r="D188" i="18"/>
  <c r="D189" i="18"/>
  <c r="D190" i="18"/>
  <c r="D191" i="18"/>
  <c r="D192" i="18"/>
  <c r="D193" i="18"/>
  <c r="D194" i="18"/>
  <c r="D195" i="18"/>
  <c r="D196" i="18"/>
  <c r="D197" i="18"/>
  <c r="D198" i="18"/>
  <c r="D199" i="18"/>
  <c r="D200" i="18"/>
  <c r="D201" i="18"/>
  <c r="D202" i="18"/>
  <c r="D203" i="18"/>
  <c r="D204" i="18"/>
  <c r="D205" i="18"/>
  <c r="D206" i="18"/>
  <c r="D207" i="18"/>
  <c r="D208" i="18"/>
  <c r="D209" i="18"/>
  <c r="D210" i="18"/>
  <c r="D211" i="18"/>
  <c r="D212" i="18"/>
  <c r="D213" i="18"/>
  <c r="D214" i="18"/>
  <c r="D215" i="18"/>
  <c r="D216" i="18"/>
  <c r="D217" i="18"/>
  <c r="D218" i="18"/>
  <c r="D219" i="18"/>
  <c r="D220" i="18"/>
  <c r="D221" i="18"/>
  <c r="D222" i="18"/>
  <c r="D223" i="18"/>
  <c r="D224" i="18"/>
  <c r="D225" i="18"/>
  <c r="D226" i="18"/>
  <c r="D227" i="18"/>
  <c r="D228" i="18"/>
  <c r="D229" i="18"/>
  <c r="D230" i="18"/>
  <c r="D231" i="18"/>
  <c r="D232" i="18"/>
  <c r="D233" i="18"/>
  <c r="D234" i="18"/>
  <c r="D235" i="18"/>
  <c r="D236" i="18"/>
  <c r="D237" i="18"/>
  <c r="D238" i="18"/>
  <c r="D239" i="18"/>
  <c r="D240" i="18"/>
  <c r="D241" i="18"/>
  <c r="D242" i="18"/>
  <c r="D243" i="18"/>
  <c r="D244" i="18"/>
  <c r="D245" i="18"/>
  <c r="D246" i="18"/>
  <c r="D247" i="18"/>
  <c r="D248" i="18"/>
  <c r="D249" i="18"/>
  <c r="D250" i="18"/>
  <c r="D251" i="18"/>
  <c r="D252" i="18"/>
  <c r="D253" i="18"/>
  <c r="D254" i="18"/>
  <c r="D255" i="18"/>
  <c r="D256" i="18"/>
  <c r="D257" i="18"/>
  <c r="D258" i="18"/>
  <c r="D259" i="18"/>
  <c r="D260" i="18"/>
  <c r="D261" i="18"/>
  <c r="D262" i="18"/>
  <c r="D263" i="18"/>
  <c r="D264" i="18"/>
  <c r="D265" i="18"/>
  <c r="D266" i="18"/>
  <c r="D267" i="18"/>
  <c r="D268" i="18"/>
  <c r="D269" i="18"/>
  <c r="D270" i="18"/>
  <c r="D271" i="18"/>
  <c r="D272" i="18"/>
  <c r="D273" i="18"/>
  <c r="D274" i="18"/>
  <c r="D275" i="18"/>
  <c r="D276" i="18"/>
  <c r="D277" i="18"/>
  <c r="D278" i="18"/>
  <c r="D279" i="18"/>
  <c r="D280" i="18"/>
  <c r="D281" i="18"/>
  <c r="D282" i="18"/>
  <c r="D283" i="18"/>
  <c r="D284" i="18"/>
  <c r="D285" i="18"/>
  <c r="D286" i="18"/>
  <c r="D287" i="18"/>
  <c r="D288" i="18"/>
  <c r="D289" i="18"/>
  <c r="D290" i="18"/>
  <c r="D291" i="18"/>
  <c r="D292" i="18"/>
  <c r="D293" i="18"/>
  <c r="D294" i="18"/>
  <c r="D295" i="18"/>
  <c r="D296" i="18"/>
  <c r="D297" i="18"/>
  <c r="D298" i="18"/>
  <c r="D299" i="18"/>
  <c r="D300" i="18"/>
  <c r="D301" i="18"/>
  <c r="D302" i="18"/>
  <c r="D303" i="18"/>
  <c r="D304" i="18"/>
  <c r="D305" i="18"/>
  <c r="D306" i="18"/>
  <c r="D307" i="18"/>
  <c r="D308" i="18"/>
  <c r="D309" i="18"/>
  <c r="D310" i="18"/>
  <c r="D311" i="18"/>
  <c r="D312" i="18"/>
  <c r="D313" i="18"/>
  <c r="D314" i="18"/>
  <c r="D315" i="18"/>
  <c r="D316" i="18"/>
  <c r="D317" i="18"/>
  <c r="D318" i="18"/>
  <c r="D319" i="18"/>
  <c r="D320" i="18"/>
  <c r="D321" i="18"/>
  <c r="D322" i="18"/>
  <c r="D323" i="18"/>
  <c r="D324" i="18"/>
  <c r="D325" i="18"/>
  <c r="D326" i="18"/>
  <c r="D327" i="18"/>
  <c r="D328" i="18"/>
  <c r="D329" i="18"/>
  <c r="D330" i="18"/>
  <c r="D331" i="18"/>
  <c r="D332" i="18"/>
  <c r="D333" i="18"/>
  <c r="D334" i="18"/>
  <c r="D335" i="18"/>
  <c r="D336" i="18"/>
  <c r="D337" i="18"/>
  <c r="D338" i="18"/>
  <c r="D339" i="18"/>
  <c r="D340" i="18"/>
  <c r="D341" i="18"/>
  <c r="D342" i="18"/>
  <c r="D343" i="18"/>
  <c r="D344" i="18"/>
  <c r="D345" i="18"/>
  <c r="D346" i="18"/>
  <c r="D347" i="18"/>
  <c r="D348" i="18"/>
  <c r="D349" i="18"/>
  <c r="D350" i="18"/>
  <c r="D351" i="18"/>
  <c r="D352" i="18"/>
  <c r="D353" i="18"/>
  <c r="D354" i="18"/>
  <c r="D355" i="18"/>
  <c r="D356" i="18"/>
  <c r="D357" i="18"/>
  <c r="D358" i="18"/>
  <c r="D359" i="18"/>
  <c r="D360" i="18"/>
  <c r="D361" i="18"/>
  <c r="D362" i="18"/>
  <c r="D363" i="18"/>
  <c r="D364" i="18"/>
  <c r="D365" i="18"/>
  <c r="D366" i="18"/>
  <c r="D367" i="18"/>
  <c r="D368" i="18"/>
  <c r="D369" i="18"/>
  <c r="D370" i="18"/>
  <c r="D371" i="18"/>
  <c r="D372" i="18"/>
  <c r="D373" i="18"/>
  <c r="D374" i="18"/>
  <c r="D375" i="18"/>
  <c r="D376" i="18"/>
  <c r="D377" i="18"/>
  <c r="D378" i="18"/>
  <c r="D379" i="18"/>
  <c r="D380" i="18"/>
  <c r="D381" i="18"/>
  <c r="D2" i="18"/>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289" i="18"/>
  <c r="C290" i="18"/>
  <c r="C291" i="18"/>
  <c r="C292" i="18"/>
  <c r="C293" i="18"/>
  <c r="C294" i="18"/>
  <c r="C295" i="18"/>
  <c r="C296" i="18"/>
  <c r="C297" i="18"/>
  <c r="C298" i="18"/>
  <c r="C299" i="18"/>
  <c r="C300" i="18"/>
  <c r="C301" i="18"/>
  <c r="C302" i="18"/>
  <c r="C303" i="18"/>
  <c r="C304" i="18"/>
  <c r="C305" i="18"/>
  <c r="C306" i="18"/>
  <c r="C307" i="18"/>
  <c r="C308" i="18"/>
  <c r="C309" i="18"/>
  <c r="C310" i="18"/>
  <c r="C311" i="18"/>
  <c r="C312" i="18"/>
  <c r="C313" i="18"/>
  <c r="C314" i="18"/>
  <c r="C315" i="18"/>
  <c r="C316" i="18"/>
  <c r="C317" i="18"/>
  <c r="C318" i="18"/>
  <c r="C319" i="18"/>
  <c r="C320" i="18"/>
  <c r="C321" i="18"/>
  <c r="C322" i="18"/>
  <c r="C323" i="18"/>
  <c r="C324" i="18"/>
  <c r="C325" i="18"/>
  <c r="C326" i="18"/>
  <c r="C327" i="18"/>
  <c r="C328" i="18"/>
  <c r="C329" i="18"/>
  <c r="C330" i="18"/>
  <c r="C331" i="18"/>
  <c r="C332" i="18"/>
  <c r="C333" i="18"/>
  <c r="C334" i="18"/>
  <c r="C335" i="18"/>
  <c r="C336" i="18"/>
  <c r="C337" i="18"/>
  <c r="C338" i="18"/>
  <c r="C339" i="18"/>
  <c r="C340" i="18"/>
  <c r="C341" i="18"/>
  <c r="C342" i="18"/>
  <c r="C343" i="18"/>
  <c r="C344" i="18"/>
  <c r="C345" i="18"/>
  <c r="C346" i="18"/>
  <c r="C347" i="18"/>
  <c r="C348" i="18"/>
  <c r="C349" i="18"/>
  <c r="C350" i="18"/>
  <c r="C351" i="18"/>
  <c r="C352" i="18"/>
  <c r="C353" i="18"/>
  <c r="C354" i="18"/>
  <c r="C355" i="18"/>
  <c r="C356" i="18"/>
  <c r="C357" i="18"/>
  <c r="C358" i="18"/>
  <c r="C359" i="18"/>
  <c r="C360" i="18"/>
  <c r="C361" i="18"/>
  <c r="C362" i="18"/>
  <c r="C363" i="18"/>
  <c r="C364" i="18"/>
  <c r="C365" i="18"/>
  <c r="C366" i="18"/>
  <c r="C367" i="18"/>
  <c r="C368" i="18"/>
  <c r="C369" i="18"/>
  <c r="C370" i="18"/>
  <c r="C371" i="18"/>
  <c r="C372" i="18"/>
  <c r="C373" i="18"/>
  <c r="C374" i="18"/>
  <c r="C375" i="18"/>
  <c r="C376" i="18"/>
  <c r="C377" i="18"/>
  <c r="C378" i="18"/>
  <c r="C379" i="18"/>
  <c r="C380" i="18"/>
  <c r="C381" i="18"/>
  <c r="C2" i="18"/>
  <c r="B3" i="18"/>
  <c r="B4" i="18"/>
  <c r="B5" i="18"/>
  <c r="B6" i="18"/>
  <c r="B7" i="18"/>
  <c r="B8" i="18"/>
  <c r="B9" i="18"/>
  <c r="B10" i="18"/>
  <c r="B11" i="18"/>
  <c r="B12" i="18"/>
  <c r="B13" i="18"/>
  <c r="B14" i="18"/>
  <c r="B15" i="18"/>
  <c r="B16" i="18"/>
  <c r="B17" i="18"/>
  <c r="B18" i="18"/>
  <c r="B19" i="18"/>
  <c r="B20" i="18"/>
  <c r="B21" i="18"/>
  <c r="B22" i="18"/>
  <c r="B23" i="18"/>
  <c r="B24" i="18"/>
  <c r="B25" i="18"/>
  <c r="B26" i="18"/>
  <c r="B27" i="18"/>
  <c r="B28" i="18"/>
  <c r="B29" i="18"/>
  <c r="B30" i="18"/>
  <c r="B31" i="18"/>
  <c r="B32" i="18"/>
  <c r="B33" i="18"/>
  <c r="B34" i="18"/>
  <c r="B35" i="18"/>
  <c r="B36" i="18"/>
  <c r="B37" i="18"/>
  <c r="B38" i="18"/>
  <c r="B39" i="18"/>
  <c r="B40" i="18"/>
  <c r="B41" i="18"/>
  <c r="B42" i="18"/>
  <c r="B43" i="18"/>
  <c r="B44"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B173" i="18"/>
  <c r="B174" i="18"/>
  <c r="B175" i="18"/>
  <c r="B176" i="18"/>
  <c r="B177" i="18"/>
  <c r="B178" i="18"/>
  <c r="B179" i="18"/>
  <c r="B180" i="18"/>
  <c r="B181" i="18"/>
  <c r="B182" i="18"/>
  <c r="B183" i="18"/>
  <c r="B184" i="18"/>
  <c r="B185" i="18"/>
  <c r="B186" i="18"/>
  <c r="B187" i="18"/>
  <c r="B188" i="18"/>
  <c r="B189" i="18"/>
  <c r="B190" i="18"/>
  <c r="B191" i="18"/>
  <c r="B192" i="18"/>
  <c r="B193" i="18"/>
  <c r="B194" i="18"/>
  <c r="B195" i="18"/>
  <c r="B196" i="18"/>
  <c r="B197" i="18"/>
  <c r="B198" i="18"/>
  <c r="B199" i="18"/>
  <c r="B200" i="18"/>
  <c r="B201" i="18"/>
  <c r="B202" i="18"/>
  <c r="B203" i="18"/>
  <c r="B204" i="18"/>
  <c r="B205" i="18"/>
  <c r="B206" i="18"/>
  <c r="B207" i="18"/>
  <c r="B208" i="18"/>
  <c r="B209" i="18"/>
  <c r="B210" i="18"/>
  <c r="B211" i="18"/>
  <c r="B212" i="18"/>
  <c r="B213" i="18"/>
  <c r="B214" i="18"/>
  <c r="B215" i="18"/>
  <c r="B216" i="18"/>
  <c r="B217" i="18"/>
  <c r="B218" i="18"/>
  <c r="B219" i="18"/>
  <c r="B220" i="18"/>
  <c r="B221" i="18"/>
  <c r="B222" i="18"/>
  <c r="B223" i="18"/>
  <c r="B224" i="18"/>
  <c r="B225" i="18"/>
  <c r="B226" i="18"/>
  <c r="B227" i="18"/>
  <c r="B228" i="18"/>
  <c r="B229" i="18"/>
  <c r="B230" i="18"/>
  <c r="B231" i="18"/>
  <c r="B232" i="18"/>
  <c r="B233" i="18"/>
  <c r="B234" i="18"/>
  <c r="B235" i="18"/>
  <c r="B236" i="18"/>
  <c r="B237" i="18"/>
  <c r="B238" i="18"/>
  <c r="B239" i="18"/>
  <c r="B240" i="18"/>
  <c r="B241" i="18"/>
  <c r="B242" i="18"/>
  <c r="B243" i="18"/>
  <c r="B244" i="18"/>
  <c r="B245" i="18"/>
  <c r="B246" i="18"/>
  <c r="B247" i="18"/>
  <c r="B248" i="18"/>
  <c r="B249" i="18"/>
  <c r="B250" i="18"/>
  <c r="B251" i="18"/>
  <c r="B252" i="18"/>
  <c r="B253" i="18"/>
  <c r="B254" i="18"/>
  <c r="B255" i="18"/>
  <c r="B256" i="18"/>
  <c r="B257" i="18"/>
  <c r="B258" i="18"/>
  <c r="B259" i="18"/>
  <c r="B260" i="18"/>
  <c r="B261" i="18"/>
  <c r="B262" i="18"/>
  <c r="B263" i="18"/>
  <c r="B264" i="18"/>
  <c r="B265" i="18"/>
  <c r="B266" i="18"/>
  <c r="B267" i="18"/>
  <c r="B268" i="18"/>
  <c r="B269" i="18"/>
  <c r="B270" i="18"/>
  <c r="B271" i="18"/>
  <c r="B272" i="18"/>
  <c r="B273" i="18"/>
  <c r="B274" i="18"/>
  <c r="B275" i="18"/>
  <c r="B276" i="18"/>
  <c r="B277" i="18"/>
  <c r="B278" i="18"/>
  <c r="B279" i="18"/>
  <c r="B280" i="18"/>
  <c r="B281" i="18"/>
  <c r="B282" i="18"/>
  <c r="B283" i="18"/>
  <c r="B284" i="18"/>
  <c r="B285" i="18"/>
  <c r="B286" i="18"/>
  <c r="B287" i="18"/>
  <c r="B288" i="18"/>
  <c r="B289" i="18"/>
  <c r="B290" i="18"/>
  <c r="B291" i="18"/>
  <c r="B292" i="18"/>
  <c r="B293" i="18"/>
  <c r="B294" i="18"/>
  <c r="B295" i="18"/>
  <c r="B296" i="18"/>
  <c r="B297" i="18"/>
  <c r="B298" i="18"/>
  <c r="B299" i="18"/>
  <c r="B300" i="18"/>
  <c r="B301" i="18"/>
  <c r="B302" i="18"/>
  <c r="B303" i="18"/>
  <c r="B304" i="18"/>
  <c r="B305" i="18"/>
  <c r="B306" i="18"/>
  <c r="B307" i="18"/>
  <c r="B308" i="18"/>
  <c r="B309" i="18"/>
  <c r="B310" i="18"/>
  <c r="B311" i="18"/>
  <c r="B312" i="18"/>
  <c r="B313" i="18"/>
  <c r="B314" i="18"/>
  <c r="B315" i="18"/>
  <c r="B316" i="18"/>
  <c r="B317" i="18"/>
  <c r="B318" i="18"/>
  <c r="B319" i="18"/>
  <c r="B320" i="18"/>
  <c r="B321" i="18"/>
  <c r="B322" i="18"/>
  <c r="B323" i="18"/>
  <c r="B324" i="18"/>
  <c r="B325" i="18"/>
  <c r="B326" i="18"/>
  <c r="B327" i="18"/>
  <c r="B328" i="18"/>
  <c r="B329" i="18"/>
  <c r="B330" i="18"/>
  <c r="B331" i="18"/>
  <c r="B332" i="18"/>
  <c r="B333" i="18"/>
  <c r="B334" i="18"/>
  <c r="B335" i="18"/>
  <c r="B336" i="18"/>
  <c r="B337" i="18"/>
  <c r="B338" i="18"/>
  <c r="B339" i="18"/>
  <c r="B340" i="18"/>
  <c r="B341" i="18"/>
  <c r="B342" i="18"/>
  <c r="B343" i="18"/>
  <c r="B344" i="18"/>
  <c r="B345" i="18"/>
  <c r="B346" i="18"/>
  <c r="B347" i="18"/>
  <c r="B348" i="18"/>
  <c r="B349" i="18"/>
  <c r="B350" i="18"/>
  <c r="B351" i="18"/>
  <c r="B352" i="18"/>
  <c r="B353" i="18"/>
  <c r="B354" i="18"/>
  <c r="B355" i="18"/>
  <c r="B356" i="18"/>
  <c r="B357" i="18"/>
  <c r="B358" i="18"/>
  <c r="B359" i="18"/>
  <c r="B360" i="18"/>
  <c r="B361" i="18"/>
  <c r="B362" i="18"/>
  <c r="B363" i="18"/>
  <c r="B364" i="18"/>
  <c r="B365" i="18"/>
  <c r="B366" i="18"/>
  <c r="B367" i="18"/>
  <c r="B368" i="18"/>
  <c r="B369" i="18"/>
  <c r="B370" i="18"/>
  <c r="B371" i="18"/>
  <c r="B372" i="18"/>
  <c r="B373" i="18"/>
  <c r="B374" i="18"/>
  <c r="B375" i="18"/>
  <c r="B376" i="18"/>
  <c r="B377" i="18"/>
  <c r="B378" i="18"/>
  <c r="B379" i="18"/>
  <c r="B380" i="18"/>
  <c r="B381" i="18"/>
  <c r="B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352" i="18"/>
  <c r="A351" i="18"/>
  <c r="A350" i="18"/>
  <c r="A349" i="18"/>
  <c r="A348" i="18"/>
  <c r="A347" i="18"/>
  <c r="A346" i="18"/>
  <c r="A345" i="18"/>
  <c r="A344" i="18"/>
  <c r="A343" i="18"/>
  <c r="A342" i="18"/>
  <c r="A341" i="18"/>
  <c r="A340" i="18"/>
  <c r="A339" i="18"/>
  <c r="A338" i="18"/>
  <c r="A337" i="18"/>
  <c r="A336" i="18"/>
  <c r="A335" i="18"/>
  <c r="A334" i="18"/>
  <c r="A333" i="18"/>
  <c r="A332" i="18"/>
  <c r="A331" i="18"/>
  <c r="A330" i="18"/>
  <c r="A329" i="18"/>
  <c r="A328" i="18"/>
  <c r="A327" i="18"/>
  <c r="A326" i="18"/>
  <c r="A325" i="18"/>
  <c r="A324" i="18"/>
  <c r="A323" i="18"/>
  <c r="A322" i="18"/>
  <c r="A321" i="18"/>
  <c r="A320" i="18"/>
  <c r="A319" i="18"/>
  <c r="A318" i="18"/>
  <c r="A317" i="18"/>
  <c r="A316" i="18"/>
  <c r="A315" i="18"/>
  <c r="A314" i="18"/>
  <c r="A313" i="18"/>
  <c r="A312" i="18"/>
  <c r="A311" i="18"/>
  <c r="A310" i="18"/>
  <c r="A309" i="18"/>
  <c r="A308" i="18"/>
  <c r="A307" i="18"/>
  <c r="A306" i="18"/>
  <c r="A305" i="18"/>
  <c r="A304"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240" i="18"/>
  <c r="A239" i="18"/>
  <c r="A238" i="18"/>
  <c r="A237" i="18"/>
  <c r="A236" i="18"/>
  <c r="A235" i="18"/>
  <c r="A234" i="18"/>
  <c r="A233" i="18"/>
  <c r="A232" i="18"/>
  <c r="A231" i="18"/>
  <c r="A230" i="18"/>
  <c r="A229" i="18"/>
  <c r="A228" i="18"/>
  <c r="A227" i="18"/>
  <c r="A226" i="18"/>
  <c r="A225" i="18"/>
  <c r="A224" i="18"/>
  <c r="A223" i="18"/>
  <c r="A222" i="18"/>
  <c r="A221" i="18"/>
  <c r="A220" i="18"/>
  <c r="A219" i="18"/>
  <c r="A218" i="18"/>
  <c r="A217" i="18"/>
  <c r="A216" i="18"/>
  <c r="A215" i="18"/>
  <c r="A214" i="18"/>
  <c r="A213" i="18"/>
  <c r="A212" i="18"/>
  <c r="A211" i="18"/>
  <c r="A210" i="18"/>
  <c r="A209" i="18"/>
  <c r="A208" i="18"/>
  <c r="A207" i="18"/>
  <c r="A206" i="18"/>
  <c r="A205" i="18"/>
  <c r="A204" i="18"/>
  <c r="A203" i="18"/>
  <c r="A202" i="18"/>
  <c r="A201" i="18"/>
  <c r="A200" i="18"/>
  <c r="A199" i="18"/>
  <c r="A198" i="18"/>
  <c r="A197" i="18"/>
  <c r="A196" i="18"/>
  <c r="A195" i="18"/>
  <c r="A194" i="18"/>
  <c r="A193" i="18"/>
  <c r="A192"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128" i="18"/>
  <c r="A127" i="18"/>
  <c r="A126" i="18"/>
  <c r="A125" i="18"/>
  <c r="A124" i="18"/>
  <c r="A123" i="18"/>
  <c r="A122" i="18"/>
  <c r="A121" i="18"/>
  <c r="A120" i="18"/>
  <c r="A119" i="18"/>
  <c r="A118" i="18"/>
  <c r="A117" i="18"/>
  <c r="A116" i="18"/>
  <c r="A115" i="18"/>
  <c r="A114" i="18"/>
  <c r="A113" i="18"/>
  <c r="A112" i="18"/>
  <c r="A111" i="18"/>
  <c r="A110" i="18"/>
  <c r="A109" i="18"/>
  <c r="A108" i="18"/>
  <c r="A107" i="18"/>
  <c r="A106" i="18"/>
  <c r="A105" i="18"/>
  <c r="A104" i="18"/>
  <c r="A103" i="18"/>
  <c r="A102" i="18"/>
  <c r="A101" i="18"/>
  <c r="A100" i="18"/>
  <c r="A99" i="18"/>
  <c r="A98" i="18"/>
  <c r="A97" i="18"/>
  <c r="A96" i="18"/>
  <c r="A95" i="18"/>
  <c r="A94" i="18"/>
  <c r="A93" i="18"/>
  <c r="A92" i="18"/>
  <c r="A91" i="18"/>
  <c r="A90" i="18"/>
  <c r="A89" i="18"/>
  <c r="A88" i="18"/>
  <c r="A87" i="18"/>
  <c r="A86" i="18"/>
  <c r="A8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2" i="18"/>
  <c r="E266" i="34" l="1"/>
  <c r="C266" i="34"/>
  <c r="D266" i="34"/>
  <c r="E325" i="34"/>
  <c r="F325" i="34" s="1"/>
  <c r="C325" i="34"/>
  <c r="D325" i="34"/>
  <c r="E86" i="34"/>
  <c r="D86" i="34"/>
  <c r="C86" i="34"/>
  <c r="E260" i="34"/>
  <c r="C260" i="34"/>
  <c r="D260" i="34"/>
  <c r="E110" i="34"/>
  <c r="D110" i="34"/>
  <c r="C110" i="34"/>
  <c r="E244" i="34"/>
  <c r="C244" i="34"/>
  <c r="D244" i="34"/>
  <c r="E245" i="34"/>
  <c r="C245" i="34"/>
  <c r="F245" i="34" s="1"/>
  <c r="D245" i="34"/>
  <c r="E341" i="34"/>
  <c r="C341" i="34"/>
  <c r="D341" i="34"/>
  <c r="E253" i="34"/>
  <c r="C253" i="34"/>
  <c r="D253" i="34"/>
  <c r="C381" i="34"/>
  <c r="F381" i="34" s="1"/>
  <c r="E381" i="34"/>
  <c r="D381" i="34"/>
  <c r="E347" i="34"/>
  <c r="D347" i="34"/>
  <c r="C347" i="34"/>
  <c r="E134" i="34"/>
  <c r="D134" i="34"/>
  <c r="C134" i="34"/>
  <c r="F134" i="34" s="1"/>
  <c r="E348" i="34"/>
  <c r="D348" i="34"/>
  <c r="C348" i="34"/>
  <c r="E180" i="34"/>
  <c r="D180" i="34"/>
  <c r="C180" i="34"/>
  <c r="E289" i="34"/>
  <c r="D289" i="34"/>
  <c r="C289" i="34"/>
  <c r="D211" i="34"/>
  <c r="E211" i="34"/>
  <c r="C211" i="34"/>
  <c r="F211" i="34" s="1"/>
  <c r="E215" i="34"/>
  <c r="D215" i="34"/>
  <c r="C215" i="34"/>
  <c r="E163" i="34"/>
  <c r="D163" i="34"/>
  <c r="C163" i="34"/>
  <c r="E20" i="34"/>
  <c r="D20" i="34"/>
  <c r="C20" i="34"/>
  <c r="D367" i="50"/>
  <c r="C367" i="50"/>
  <c r="E367" i="50"/>
  <c r="E199" i="34"/>
  <c r="D199" i="34"/>
  <c r="C199" i="34"/>
  <c r="E185" i="34"/>
  <c r="C185" i="34"/>
  <c r="D185" i="34"/>
  <c r="E78" i="34"/>
  <c r="D78" i="34"/>
  <c r="C78" i="34"/>
  <c r="E284" i="34"/>
  <c r="C284" i="34"/>
  <c r="D284" i="34"/>
  <c r="E288" i="34"/>
  <c r="C288" i="34"/>
  <c r="D288" i="34"/>
  <c r="E52" i="34"/>
  <c r="D52" i="34"/>
  <c r="C52" i="34"/>
  <c r="E67" i="34"/>
  <c r="C67" i="34"/>
  <c r="F67" i="34" s="1"/>
  <c r="D67" i="34"/>
  <c r="E200" i="34"/>
  <c r="C200" i="34"/>
  <c r="D200" i="34"/>
  <c r="E282" i="34"/>
  <c r="C282" i="34"/>
  <c r="D282" i="34"/>
  <c r="E321" i="34"/>
  <c r="C321" i="34"/>
  <c r="D321" i="34"/>
  <c r="E57" i="34"/>
  <c r="D57" i="34"/>
  <c r="C57" i="34"/>
  <c r="D158" i="34"/>
  <c r="E158" i="34"/>
  <c r="C158" i="34"/>
  <c r="F158" i="34" s="1"/>
  <c r="E379" i="34"/>
  <c r="D379" i="34"/>
  <c r="C379" i="34"/>
  <c r="E117" i="34"/>
  <c r="C117" i="34"/>
  <c r="D117" i="34"/>
  <c r="D130" i="34"/>
  <c r="C130" i="34"/>
  <c r="F130" i="34" s="1"/>
  <c r="E130" i="34"/>
  <c r="E376" i="34"/>
  <c r="D376" i="34"/>
  <c r="C376" i="34"/>
  <c r="F376" i="34" s="1"/>
  <c r="E330" i="34"/>
  <c r="C330" i="34"/>
  <c r="D330" i="34"/>
  <c r="E355" i="34"/>
  <c r="D355" i="34"/>
  <c r="C355" i="34"/>
  <c r="E358" i="34"/>
  <c r="D358" i="34"/>
  <c r="C358" i="34"/>
  <c r="E38" i="34"/>
  <c r="D38" i="34"/>
  <c r="C38" i="34"/>
  <c r="E280" i="34"/>
  <c r="C280" i="34"/>
  <c r="D280" i="34"/>
  <c r="E205" i="34"/>
  <c r="C205" i="34"/>
  <c r="D205" i="34"/>
  <c r="E47" i="34"/>
  <c r="D47" i="34"/>
  <c r="C47" i="34"/>
  <c r="E192" i="34"/>
  <c r="C192" i="34"/>
  <c r="D192" i="34"/>
  <c r="E116" i="34"/>
  <c r="D116" i="34"/>
  <c r="C116" i="34"/>
  <c r="E306" i="34"/>
  <c r="D306" i="34"/>
  <c r="C306" i="34"/>
  <c r="E221" i="34"/>
  <c r="C221" i="34"/>
  <c r="D221" i="34"/>
  <c r="E32" i="34"/>
  <c r="D32" i="34"/>
  <c r="C32" i="34"/>
  <c r="E18" i="34"/>
  <c r="D18" i="34"/>
  <c r="C18" i="34"/>
  <c r="E29" i="34"/>
  <c r="D29" i="34"/>
  <c r="C29" i="34"/>
  <c r="E186" i="34"/>
  <c r="D186" i="34"/>
  <c r="C186" i="34"/>
  <c r="E352" i="34"/>
  <c r="D352" i="34"/>
  <c r="C352" i="34"/>
  <c r="E324" i="34"/>
  <c r="D324" i="34"/>
  <c r="C324" i="34"/>
  <c r="E346" i="34"/>
  <c r="D346" i="34"/>
  <c r="C346" i="34"/>
  <c r="E71" i="34"/>
  <c r="D71" i="34"/>
  <c r="C71" i="34"/>
  <c r="E380" i="34"/>
  <c r="D380" i="34"/>
  <c r="C380" i="34"/>
  <c r="E127" i="34"/>
  <c r="D127" i="34"/>
  <c r="C127" i="34"/>
  <c r="E267" i="34"/>
  <c r="D267" i="34"/>
  <c r="C267" i="34"/>
  <c r="E249" i="34"/>
  <c r="C249" i="34"/>
  <c r="D249" i="34"/>
  <c r="D162" i="34"/>
  <c r="E162" i="34"/>
  <c r="C162" i="34"/>
  <c r="E150" i="34"/>
  <c r="D150" i="34"/>
  <c r="C150" i="34"/>
  <c r="E148" i="34"/>
  <c r="D148" i="34"/>
  <c r="C148" i="34"/>
  <c r="C41" i="50"/>
  <c r="E41" i="50"/>
  <c r="D41" i="50"/>
  <c r="C103" i="50"/>
  <c r="E103" i="50"/>
  <c r="D103" i="50"/>
  <c r="C222" i="50"/>
  <c r="D222" i="50"/>
  <c r="E222" i="50"/>
  <c r="C17" i="50"/>
  <c r="D17" i="50"/>
  <c r="E17" i="50"/>
  <c r="C83" i="50"/>
  <c r="E83" i="50"/>
  <c r="D83" i="50"/>
  <c r="C173" i="50"/>
  <c r="D173" i="50"/>
  <c r="E173" i="50"/>
  <c r="D299" i="50"/>
  <c r="C299" i="50"/>
  <c r="E299" i="50"/>
  <c r="C29" i="50"/>
  <c r="E29" i="50"/>
  <c r="D29" i="50"/>
  <c r="D102" i="50"/>
  <c r="C102" i="50"/>
  <c r="E102" i="50"/>
  <c r="C232" i="50"/>
  <c r="D232" i="50"/>
  <c r="E232" i="50"/>
  <c r="D350" i="50"/>
  <c r="C350" i="50"/>
  <c r="E350" i="50"/>
  <c r="E43" i="50"/>
  <c r="D43" i="50"/>
  <c r="C43" i="50"/>
  <c r="C175" i="50"/>
  <c r="D175" i="50"/>
  <c r="E175" i="50"/>
  <c r="C201" i="50"/>
  <c r="D201" i="50"/>
  <c r="E201" i="50"/>
  <c r="C62" i="50"/>
  <c r="D62" i="50"/>
  <c r="E62" i="50"/>
  <c r="C90" i="50"/>
  <c r="D90" i="50"/>
  <c r="E90" i="50"/>
  <c r="D114" i="50"/>
  <c r="E114" i="50"/>
  <c r="C114" i="50"/>
  <c r="C197" i="50"/>
  <c r="D197" i="50"/>
  <c r="E197" i="50"/>
  <c r="C309" i="50"/>
  <c r="D309" i="50"/>
  <c r="E309" i="50"/>
  <c r="C20" i="50"/>
  <c r="E20" i="50"/>
  <c r="D20" i="50"/>
  <c r="C85" i="50"/>
  <c r="D85" i="50"/>
  <c r="E85" i="50"/>
  <c r="C164" i="50"/>
  <c r="D164" i="50"/>
  <c r="E164" i="50"/>
  <c r="D287" i="50"/>
  <c r="C287" i="50"/>
  <c r="E287" i="50"/>
  <c r="C34" i="50"/>
  <c r="D34" i="50"/>
  <c r="E34" i="50"/>
  <c r="C110" i="50"/>
  <c r="D110" i="50"/>
  <c r="E110" i="50"/>
  <c r="C233" i="50"/>
  <c r="D233" i="50"/>
  <c r="E233" i="50"/>
  <c r="D314" i="50"/>
  <c r="C314" i="50"/>
  <c r="E314" i="50"/>
  <c r="C55" i="50"/>
  <c r="E55" i="50"/>
  <c r="D55" i="50"/>
  <c r="D214" i="50"/>
  <c r="C214" i="50"/>
  <c r="E214" i="50"/>
  <c r="D340" i="50"/>
  <c r="C340" i="50"/>
  <c r="E340" i="50"/>
  <c r="C70" i="50"/>
  <c r="D70" i="50"/>
  <c r="E70" i="50"/>
  <c r="C189" i="50"/>
  <c r="D189" i="50"/>
  <c r="E189" i="50"/>
  <c r="D267" i="50"/>
  <c r="C267" i="50"/>
  <c r="E267" i="50"/>
  <c r="D2" i="50"/>
  <c r="C2" i="50"/>
  <c r="E2" i="50"/>
  <c r="C42" i="50"/>
  <c r="D42" i="50"/>
  <c r="E42" i="50"/>
  <c r="D210" i="50"/>
  <c r="C210" i="50"/>
  <c r="E210" i="50"/>
  <c r="D280" i="50"/>
  <c r="E280" i="50"/>
  <c r="C280" i="50"/>
  <c r="D371" i="50"/>
  <c r="C371" i="50"/>
  <c r="E371" i="50"/>
  <c r="D106" i="50"/>
  <c r="C106" i="50"/>
  <c r="E106" i="50"/>
  <c r="C200" i="50"/>
  <c r="D200" i="50"/>
  <c r="E200" i="50"/>
  <c r="D218" i="50"/>
  <c r="C218" i="50"/>
  <c r="E218" i="50"/>
  <c r="E11" i="50"/>
  <c r="C11" i="50"/>
  <c r="D11" i="50"/>
  <c r="C141" i="50"/>
  <c r="E141" i="50"/>
  <c r="D141" i="50"/>
  <c r="C216" i="50"/>
  <c r="D216" i="50"/>
  <c r="E216" i="50"/>
  <c r="D324" i="50"/>
  <c r="C324" i="50"/>
  <c r="E324" i="50"/>
  <c r="C81" i="50"/>
  <c r="D81" i="50"/>
  <c r="E81" i="50"/>
  <c r="C158" i="50"/>
  <c r="D158" i="50"/>
  <c r="E158" i="50"/>
  <c r="D275" i="50"/>
  <c r="C275" i="50"/>
  <c r="E275" i="50"/>
  <c r="C305" i="50"/>
  <c r="D305" i="50"/>
  <c r="E305" i="50"/>
  <c r="C101" i="50"/>
  <c r="D101" i="50"/>
  <c r="E101" i="50"/>
  <c r="D138" i="50"/>
  <c r="C138" i="50"/>
  <c r="E138" i="50"/>
  <c r="D292" i="50"/>
  <c r="C292" i="50"/>
  <c r="E292" i="50"/>
  <c r="D322" i="50"/>
  <c r="C322" i="50"/>
  <c r="E322" i="50"/>
  <c r="C277" i="50"/>
  <c r="D277" i="50"/>
  <c r="E277" i="50"/>
  <c r="D150" i="50"/>
  <c r="C150" i="50"/>
  <c r="E150" i="50"/>
  <c r="C265" i="50"/>
  <c r="D265" i="50"/>
  <c r="E265" i="50"/>
  <c r="D300" i="50"/>
  <c r="C300" i="50"/>
  <c r="E300" i="50"/>
  <c r="C92" i="50"/>
  <c r="E92" i="50"/>
  <c r="D92" i="50"/>
  <c r="D204" i="50"/>
  <c r="E204" i="50"/>
  <c r="C204" i="50"/>
  <c r="D284" i="50"/>
  <c r="C284" i="50"/>
  <c r="E284" i="50"/>
  <c r="C30" i="50"/>
  <c r="D30" i="50"/>
  <c r="E30" i="50"/>
  <c r="C117" i="50"/>
  <c r="D117" i="50"/>
  <c r="E117" i="50"/>
  <c r="C238" i="50"/>
  <c r="D238" i="50"/>
  <c r="E238" i="50"/>
  <c r="D303" i="50"/>
  <c r="C303" i="50"/>
  <c r="E303" i="50"/>
  <c r="C7" i="50"/>
  <c r="E7" i="50"/>
  <c r="D7" i="50"/>
  <c r="E95" i="50"/>
  <c r="D95" i="50"/>
  <c r="C95" i="50"/>
  <c r="C205" i="50"/>
  <c r="D205" i="50"/>
  <c r="E205" i="50"/>
  <c r="D294" i="50"/>
  <c r="C294" i="50"/>
  <c r="E294" i="50"/>
  <c r="C368" i="50"/>
  <c r="D368" i="50"/>
  <c r="E368" i="50"/>
  <c r="C77" i="50"/>
  <c r="E77" i="50"/>
  <c r="D77" i="50"/>
  <c r="C161" i="50"/>
  <c r="D161" i="50"/>
  <c r="E161" i="50"/>
  <c r="D356" i="50"/>
  <c r="C356" i="50"/>
  <c r="E356" i="50"/>
  <c r="D319" i="50"/>
  <c r="C319" i="50"/>
  <c r="E319" i="50"/>
  <c r="C21" i="50"/>
  <c r="D21" i="50"/>
  <c r="E21" i="50"/>
  <c r="E88" i="50"/>
  <c r="D88" i="50"/>
  <c r="C88" i="50"/>
  <c r="C169" i="50"/>
  <c r="D169" i="50"/>
  <c r="E169" i="50"/>
  <c r="C285" i="50"/>
  <c r="D285" i="50"/>
  <c r="E285" i="50"/>
  <c r="E374" i="34"/>
  <c r="D374" i="34"/>
  <c r="C374" i="34"/>
  <c r="E194" i="34"/>
  <c r="D194" i="34"/>
  <c r="C194" i="34"/>
  <c r="E361" i="34"/>
  <c r="C361" i="34"/>
  <c r="D361" i="34"/>
  <c r="E55" i="34"/>
  <c r="D55" i="34"/>
  <c r="C55" i="34"/>
  <c r="E203" i="34"/>
  <c r="D203" i="34"/>
  <c r="C203" i="34"/>
  <c r="E377" i="34"/>
  <c r="C377" i="34"/>
  <c r="D377" i="34"/>
  <c r="E155" i="34"/>
  <c r="C155" i="34"/>
  <c r="D155" i="34"/>
  <c r="E329" i="34"/>
  <c r="C329" i="34"/>
  <c r="D329" i="34"/>
  <c r="D366" i="34"/>
  <c r="C366" i="34"/>
  <c r="E366" i="34"/>
  <c r="E368" i="34"/>
  <c r="D368" i="34"/>
  <c r="C368" i="34"/>
  <c r="E360" i="34"/>
  <c r="D360" i="34"/>
  <c r="C360" i="34"/>
  <c r="E68" i="34"/>
  <c r="D68" i="34"/>
  <c r="C68" i="34"/>
  <c r="E193" i="34"/>
  <c r="C193" i="34"/>
  <c r="D193" i="34"/>
  <c r="E233" i="34"/>
  <c r="C233" i="34"/>
  <c r="D233" i="34"/>
  <c r="D146" i="34"/>
  <c r="E146" i="34"/>
  <c r="C146" i="34"/>
  <c r="E7" i="34"/>
  <c r="D7" i="34"/>
  <c r="C7" i="34"/>
  <c r="E107" i="34"/>
  <c r="D107" i="34"/>
  <c r="C107" i="34"/>
  <c r="E120" i="34"/>
  <c r="D120" i="34"/>
  <c r="C120" i="34"/>
  <c r="E344" i="34"/>
  <c r="D344" i="34"/>
  <c r="C344" i="34"/>
  <c r="E234" i="34"/>
  <c r="C234" i="34"/>
  <c r="D234" i="34"/>
  <c r="E290" i="34"/>
  <c r="C290" i="34"/>
  <c r="D290" i="34"/>
  <c r="E141" i="34"/>
  <c r="D141" i="34"/>
  <c r="C141" i="34"/>
  <c r="E66" i="34"/>
  <c r="D66" i="34"/>
  <c r="C66" i="34"/>
  <c r="E95" i="34"/>
  <c r="D95" i="34"/>
  <c r="C95" i="34"/>
  <c r="E137" i="34"/>
  <c r="D137" i="34"/>
  <c r="C137" i="34"/>
  <c r="E152" i="34"/>
  <c r="D152" i="34"/>
  <c r="C152" i="34"/>
  <c r="E336" i="34"/>
  <c r="D336" i="34"/>
  <c r="C336" i="34"/>
  <c r="E261" i="34"/>
  <c r="C261" i="34"/>
  <c r="D261" i="34"/>
  <c r="E108" i="34"/>
  <c r="D108" i="34"/>
  <c r="C108" i="34"/>
  <c r="E91" i="34"/>
  <c r="D91" i="34"/>
  <c r="C91" i="34"/>
  <c r="E334" i="34"/>
  <c r="D334" i="34"/>
  <c r="C334" i="34"/>
  <c r="E362" i="34"/>
  <c r="C362" i="34"/>
  <c r="D362" i="34"/>
  <c r="E235" i="34"/>
  <c r="D235" i="34"/>
  <c r="C235" i="34"/>
  <c r="E351" i="34"/>
  <c r="D351" i="34"/>
  <c r="C351" i="34"/>
  <c r="E296" i="34"/>
  <c r="D296" i="34"/>
  <c r="C296" i="34"/>
  <c r="E219" i="34"/>
  <c r="D219" i="34"/>
  <c r="C219" i="34"/>
  <c r="E138" i="34"/>
  <c r="D138" i="34"/>
  <c r="C138" i="34"/>
  <c r="E216" i="34"/>
  <c r="C216" i="34"/>
  <c r="D216" i="34"/>
  <c r="E248" i="34"/>
  <c r="C248" i="34"/>
  <c r="D248" i="34"/>
  <c r="E135" i="34"/>
  <c r="D135" i="34"/>
  <c r="C135" i="34"/>
  <c r="E335" i="34"/>
  <c r="D335" i="34"/>
  <c r="C335" i="34"/>
  <c r="E122" i="34"/>
  <c r="D122" i="34"/>
  <c r="C122" i="34"/>
  <c r="E84" i="34"/>
  <c r="D84" i="34"/>
  <c r="C84" i="34"/>
  <c r="E13" i="34"/>
  <c r="D13" i="34"/>
  <c r="C13" i="34"/>
  <c r="E210" i="34"/>
  <c r="C210" i="34"/>
  <c r="D210" i="34"/>
  <c r="E232" i="34"/>
  <c r="C232" i="34"/>
  <c r="D232" i="34"/>
  <c r="D114" i="34"/>
  <c r="E114" i="34"/>
  <c r="C114" i="34"/>
  <c r="E247" i="34"/>
  <c r="D247" i="34"/>
  <c r="C247" i="34"/>
  <c r="E64" i="34"/>
  <c r="D64" i="34"/>
  <c r="C64" i="34"/>
  <c r="E104" i="34"/>
  <c r="D104" i="34"/>
  <c r="C104" i="34"/>
  <c r="E98" i="34"/>
  <c r="D98" i="34"/>
  <c r="C98" i="34"/>
  <c r="E100" i="34"/>
  <c r="D100" i="34"/>
  <c r="C100" i="34"/>
  <c r="E354" i="34"/>
  <c r="D354" i="34"/>
  <c r="C354" i="34"/>
  <c r="E238" i="34"/>
  <c r="D238" i="34"/>
  <c r="C238" i="34"/>
  <c r="E92" i="34"/>
  <c r="D92" i="34"/>
  <c r="C92" i="34"/>
  <c r="E17" i="34"/>
  <c r="D17" i="34"/>
  <c r="C17" i="34"/>
  <c r="E231" i="34"/>
  <c r="D231" i="34"/>
  <c r="C231" i="34"/>
  <c r="E209" i="34"/>
  <c r="C209" i="34"/>
  <c r="D209" i="34"/>
  <c r="E11" i="34"/>
  <c r="D11" i="34"/>
  <c r="C11" i="34"/>
  <c r="E308" i="34"/>
  <c r="D308" i="34"/>
  <c r="C308" i="34"/>
  <c r="E125" i="34"/>
  <c r="D125" i="34"/>
  <c r="C125" i="34"/>
  <c r="E187" i="34"/>
  <c r="D187" i="34"/>
  <c r="C187" i="34"/>
  <c r="D30" i="34"/>
  <c r="E30" i="34"/>
  <c r="C30" i="34"/>
  <c r="E151" i="34"/>
  <c r="D151" i="34"/>
  <c r="C151" i="34"/>
  <c r="E83" i="34"/>
  <c r="C83" i="34"/>
  <c r="D83" i="34"/>
  <c r="E378" i="34"/>
  <c r="D378" i="34"/>
  <c r="C378" i="34"/>
  <c r="E201" i="34"/>
  <c r="C201" i="34"/>
  <c r="D201" i="34"/>
  <c r="E292" i="34"/>
  <c r="C292" i="34"/>
  <c r="D292" i="34"/>
  <c r="E317" i="34"/>
  <c r="C317" i="34"/>
  <c r="D317" i="34"/>
  <c r="E31" i="34"/>
  <c r="D31" i="34"/>
  <c r="C31" i="34"/>
  <c r="E48" i="34"/>
  <c r="D48" i="34"/>
  <c r="C48" i="34"/>
  <c r="E129" i="34"/>
  <c r="C129" i="34"/>
  <c r="D129" i="34"/>
  <c r="E143" i="34"/>
  <c r="D143" i="34"/>
  <c r="C143" i="34"/>
  <c r="E256" i="34"/>
  <c r="C256" i="34"/>
  <c r="D256" i="34"/>
  <c r="D243" i="34"/>
  <c r="E243" i="34"/>
  <c r="C243" i="34"/>
  <c r="D323" i="34"/>
  <c r="E323" i="34"/>
  <c r="C323" i="34"/>
  <c r="E345" i="34"/>
  <c r="C345" i="34"/>
  <c r="D345" i="34"/>
  <c r="E303" i="34"/>
  <c r="D303" i="34"/>
  <c r="C303" i="34"/>
  <c r="E76" i="34"/>
  <c r="D76" i="34"/>
  <c r="C76" i="34"/>
  <c r="E188" i="34"/>
  <c r="C188" i="34"/>
  <c r="D188" i="34"/>
  <c r="E157" i="34"/>
  <c r="D157" i="34"/>
  <c r="C157" i="34"/>
  <c r="E246" i="34"/>
  <c r="D246" i="34"/>
  <c r="C246" i="34"/>
  <c r="E255" i="34"/>
  <c r="D255" i="34"/>
  <c r="C255" i="34"/>
  <c r="D326" i="34"/>
  <c r="E326" i="34"/>
  <c r="C326" i="34"/>
  <c r="E197" i="34"/>
  <c r="C197" i="34"/>
  <c r="D197" i="34"/>
  <c r="E173" i="34"/>
  <c r="D173" i="34"/>
  <c r="C173" i="34"/>
  <c r="E33" i="34"/>
  <c r="D33" i="34"/>
  <c r="C33" i="34"/>
  <c r="E337" i="34"/>
  <c r="C337" i="34"/>
  <c r="D337" i="34"/>
  <c r="E118" i="34"/>
  <c r="D118" i="34"/>
  <c r="C118" i="34"/>
  <c r="E103" i="34"/>
  <c r="D103" i="34"/>
  <c r="C103" i="34"/>
  <c r="D275" i="34"/>
  <c r="E275" i="34"/>
  <c r="C275" i="34"/>
  <c r="E359" i="34"/>
  <c r="D359" i="34"/>
  <c r="C359" i="34"/>
  <c r="E300" i="34"/>
  <c r="D300" i="34"/>
  <c r="C300" i="34"/>
  <c r="E320" i="34"/>
  <c r="D320" i="34"/>
  <c r="C320" i="34"/>
  <c r="E160" i="34"/>
  <c r="D160" i="34"/>
  <c r="C160" i="34"/>
  <c r="C60" i="50"/>
  <c r="E60" i="50"/>
  <c r="D60" i="50"/>
  <c r="E123" i="50"/>
  <c r="D123" i="50"/>
  <c r="C123" i="50"/>
  <c r="C209" i="50"/>
  <c r="D209" i="50"/>
  <c r="E209" i="50"/>
  <c r="C281" i="50"/>
  <c r="D281" i="50"/>
  <c r="E281" i="50"/>
  <c r="D372" i="50"/>
  <c r="C372" i="50"/>
  <c r="E372" i="50"/>
  <c r="C63" i="50"/>
  <c r="E63" i="50"/>
  <c r="D63" i="50"/>
  <c r="C157" i="50"/>
  <c r="D157" i="50"/>
  <c r="E157" i="50"/>
  <c r="D231" i="50"/>
  <c r="C231" i="50"/>
  <c r="E231" i="50"/>
  <c r="D312" i="50"/>
  <c r="E312" i="50"/>
  <c r="C312" i="50"/>
  <c r="C4" i="50"/>
  <c r="E4" i="50"/>
  <c r="D4" i="50"/>
  <c r="C84" i="50"/>
  <c r="E84" i="50"/>
  <c r="D84" i="50"/>
  <c r="C174" i="50"/>
  <c r="D174" i="50"/>
  <c r="E174" i="50"/>
  <c r="C243" i="50"/>
  <c r="D243" i="50"/>
  <c r="E243" i="50"/>
  <c r="D339" i="50"/>
  <c r="C339" i="50"/>
  <c r="E339" i="50"/>
  <c r="C24" i="50"/>
  <c r="E24" i="50"/>
  <c r="D24" i="50"/>
  <c r="C105" i="50"/>
  <c r="E105" i="50"/>
  <c r="D105" i="50"/>
  <c r="C191" i="50"/>
  <c r="D191" i="50"/>
  <c r="E191" i="50"/>
  <c r="C273" i="50"/>
  <c r="D273" i="50"/>
  <c r="E273" i="50"/>
  <c r="D346" i="50"/>
  <c r="C346" i="50"/>
  <c r="E346" i="50"/>
  <c r="D54" i="50"/>
  <c r="C54" i="50"/>
  <c r="E54" i="50"/>
  <c r="C133" i="50"/>
  <c r="D133" i="50"/>
  <c r="E133" i="50"/>
  <c r="D202" i="50"/>
  <c r="C202" i="50"/>
  <c r="E202" i="50"/>
  <c r="D286" i="50"/>
  <c r="C286" i="50"/>
  <c r="E286" i="50"/>
  <c r="C373" i="50"/>
  <c r="D373" i="50"/>
  <c r="E373" i="50"/>
  <c r="C65" i="50"/>
  <c r="D65" i="50"/>
  <c r="E65" i="50"/>
  <c r="E144" i="50"/>
  <c r="C144" i="50"/>
  <c r="D144" i="50"/>
  <c r="D236" i="50"/>
  <c r="C236" i="50"/>
  <c r="E236" i="50"/>
  <c r="D311" i="50"/>
  <c r="C311" i="50"/>
  <c r="E311" i="50"/>
  <c r="C6" i="50"/>
  <c r="D6" i="50"/>
  <c r="E6" i="50"/>
  <c r="C89" i="50"/>
  <c r="E89" i="50"/>
  <c r="D89" i="50"/>
  <c r="D171" i="50"/>
  <c r="C171" i="50"/>
  <c r="E171" i="50"/>
  <c r="C244" i="50"/>
  <c r="D244" i="50"/>
  <c r="E244" i="50"/>
  <c r="D332" i="50"/>
  <c r="C332" i="50"/>
  <c r="E332" i="50"/>
  <c r="C40" i="50"/>
  <c r="E40" i="50"/>
  <c r="D40" i="50"/>
  <c r="E111" i="50"/>
  <c r="C111" i="50"/>
  <c r="D111" i="50"/>
  <c r="D186" i="50"/>
  <c r="C186" i="50"/>
  <c r="E186" i="50"/>
  <c r="D278" i="50"/>
  <c r="C278" i="50"/>
  <c r="E278" i="50"/>
  <c r="C357" i="50"/>
  <c r="D357" i="50"/>
  <c r="E357" i="50"/>
  <c r="C53" i="50"/>
  <c r="D53" i="50"/>
  <c r="E53" i="50"/>
  <c r="E140" i="50"/>
  <c r="D140" i="50"/>
  <c r="C140" i="50"/>
  <c r="D215" i="50"/>
  <c r="C215" i="50"/>
  <c r="E215" i="50"/>
  <c r="C289" i="50"/>
  <c r="D289" i="50"/>
  <c r="E289" i="50"/>
  <c r="C377" i="50"/>
  <c r="D377" i="50"/>
  <c r="E377" i="50"/>
  <c r="C74" i="50"/>
  <c r="D74" i="50"/>
  <c r="E74" i="50"/>
  <c r="C149" i="50"/>
  <c r="D149" i="50"/>
  <c r="E149" i="50"/>
  <c r="D230" i="50"/>
  <c r="C230" i="50"/>
  <c r="E230" i="50"/>
  <c r="D308" i="50"/>
  <c r="C308" i="50"/>
  <c r="E308" i="50"/>
  <c r="C18" i="50"/>
  <c r="D18" i="50"/>
  <c r="E18" i="50"/>
  <c r="C93" i="50"/>
  <c r="E93" i="50"/>
  <c r="D93" i="50"/>
  <c r="D178" i="50"/>
  <c r="E178" i="50"/>
  <c r="C178" i="50"/>
  <c r="C261" i="50"/>
  <c r="D261" i="50"/>
  <c r="E261" i="50"/>
  <c r="D335" i="50"/>
  <c r="C335" i="50"/>
  <c r="E335" i="50"/>
  <c r="C25" i="50"/>
  <c r="E25" i="50"/>
  <c r="D25" i="50"/>
  <c r="E119" i="50"/>
  <c r="D119" i="50"/>
  <c r="C119" i="50"/>
  <c r="D188" i="50"/>
  <c r="C188" i="50"/>
  <c r="E188" i="50"/>
  <c r="D268" i="50"/>
  <c r="C268" i="50"/>
  <c r="E268" i="50"/>
  <c r="D351" i="50"/>
  <c r="C351" i="50"/>
  <c r="E351" i="50"/>
  <c r="C57" i="50"/>
  <c r="E57" i="50"/>
  <c r="D57" i="50"/>
  <c r="C132" i="50"/>
  <c r="E132" i="50"/>
  <c r="D132" i="50"/>
  <c r="D203" i="50"/>
  <c r="C203" i="50"/>
  <c r="E203" i="50"/>
  <c r="D298" i="50"/>
  <c r="C298" i="50"/>
  <c r="E298" i="50"/>
  <c r="C241" i="50"/>
  <c r="D241" i="50"/>
  <c r="E241" i="50"/>
  <c r="E75" i="50"/>
  <c r="C75" i="50"/>
  <c r="D75" i="50"/>
  <c r="C159" i="50"/>
  <c r="D159" i="50"/>
  <c r="E159" i="50"/>
  <c r="C225" i="50"/>
  <c r="D225" i="50"/>
  <c r="E225" i="50"/>
  <c r="D306" i="50"/>
  <c r="C306" i="50"/>
  <c r="E306" i="50"/>
  <c r="C19" i="50"/>
  <c r="E19" i="50"/>
  <c r="D19" i="50"/>
  <c r="E91" i="50"/>
  <c r="C91" i="50"/>
  <c r="D91" i="50"/>
  <c r="D166" i="50"/>
  <c r="C166" i="50"/>
  <c r="E166" i="50"/>
  <c r="D254" i="50"/>
  <c r="C254" i="50"/>
  <c r="E254" i="50"/>
  <c r="D336" i="50"/>
  <c r="C336" i="50"/>
  <c r="E336" i="50"/>
  <c r="C32" i="50"/>
  <c r="E32" i="50"/>
  <c r="D32" i="50"/>
  <c r="C116" i="50"/>
  <c r="E116" i="50"/>
  <c r="D116" i="50"/>
  <c r="C193" i="50"/>
  <c r="D193" i="50"/>
  <c r="E193" i="50"/>
  <c r="D266" i="50"/>
  <c r="C266" i="50"/>
  <c r="E266" i="50"/>
  <c r="D360" i="50"/>
  <c r="E360" i="50"/>
  <c r="C360" i="50"/>
  <c r="C46" i="50"/>
  <c r="D46" i="50"/>
  <c r="E46" i="50"/>
  <c r="C136" i="50"/>
  <c r="E136" i="50"/>
  <c r="D136" i="50"/>
  <c r="C321" i="50"/>
  <c r="D321" i="50"/>
  <c r="E321" i="50"/>
  <c r="C293" i="50"/>
  <c r="D293" i="50"/>
  <c r="E293" i="50"/>
  <c r="C364" i="50"/>
  <c r="D364" i="50"/>
  <c r="E364" i="50"/>
  <c r="C76" i="50"/>
  <c r="E76" i="50"/>
  <c r="D76" i="50"/>
  <c r="D155" i="50"/>
  <c r="C155" i="50"/>
  <c r="E155" i="50"/>
  <c r="C221" i="50"/>
  <c r="D221" i="50"/>
  <c r="E221" i="50"/>
  <c r="C313" i="50"/>
  <c r="D313" i="50"/>
  <c r="E313" i="50"/>
  <c r="C3" i="50"/>
  <c r="E3" i="50"/>
  <c r="D3" i="50"/>
  <c r="C96" i="50"/>
  <c r="E96" i="50"/>
  <c r="D96" i="50"/>
  <c r="C196" i="50"/>
  <c r="D196" i="50"/>
  <c r="E196" i="50"/>
  <c r="C248" i="50"/>
  <c r="D248" i="50"/>
  <c r="E248" i="50"/>
  <c r="C337" i="50"/>
  <c r="D337" i="50"/>
  <c r="E337" i="50"/>
  <c r="C31" i="50"/>
  <c r="E31" i="50"/>
  <c r="D31" i="50"/>
  <c r="C120" i="50"/>
  <c r="E120" i="50"/>
  <c r="D120" i="50"/>
  <c r="C190" i="50"/>
  <c r="D190" i="50"/>
  <c r="E190" i="50"/>
  <c r="C269" i="50"/>
  <c r="D269" i="50"/>
  <c r="E269" i="50"/>
  <c r="D347" i="50"/>
  <c r="C347" i="50"/>
  <c r="E347" i="50"/>
  <c r="E2" i="34"/>
  <c r="E198" i="34"/>
  <c r="D198" i="34"/>
  <c r="C198" i="34"/>
  <c r="E319" i="34"/>
  <c r="D319" i="34"/>
  <c r="C319" i="34"/>
  <c r="E191" i="34"/>
  <c r="D191" i="34"/>
  <c r="C191" i="34"/>
  <c r="E46" i="34"/>
  <c r="D46" i="34"/>
  <c r="C46" i="34"/>
  <c r="E109" i="34"/>
  <c r="D109" i="34"/>
  <c r="C109" i="34"/>
  <c r="E113" i="34"/>
  <c r="C113" i="34"/>
  <c r="D113" i="34"/>
  <c r="E222" i="34"/>
  <c r="D222" i="34"/>
  <c r="C222" i="34"/>
  <c r="E128" i="34"/>
  <c r="D128" i="34"/>
  <c r="C128" i="34"/>
  <c r="E204" i="34"/>
  <c r="C204" i="34"/>
  <c r="D204" i="34"/>
  <c r="E40" i="34"/>
  <c r="D40" i="34"/>
  <c r="C40" i="34"/>
  <c r="E184" i="34"/>
  <c r="C184" i="34"/>
  <c r="D184" i="34"/>
  <c r="E168" i="34"/>
  <c r="D168" i="34"/>
  <c r="C168" i="34"/>
  <c r="C78" i="50"/>
  <c r="D78" i="50"/>
  <c r="E78" i="50"/>
  <c r="D198" i="50"/>
  <c r="C198" i="50"/>
  <c r="E198" i="50"/>
  <c r="C13" i="50"/>
  <c r="E13" i="50"/>
  <c r="D13" i="50"/>
  <c r="D220" i="50"/>
  <c r="C220" i="50"/>
  <c r="E220" i="50"/>
  <c r="C369" i="50"/>
  <c r="D369" i="50"/>
  <c r="E369" i="50"/>
  <c r="D183" i="50"/>
  <c r="E183" i="50"/>
  <c r="C183" i="50"/>
  <c r="C317" i="50"/>
  <c r="D317" i="50"/>
  <c r="E317" i="50"/>
  <c r="C125" i="50"/>
  <c r="E125" i="50"/>
  <c r="D125" i="50"/>
  <c r="C253" i="50"/>
  <c r="D253" i="50"/>
  <c r="E253" i="50"/>
  <c r="C73" i="50"/>
  <c r="E73" i="50"/>
  <c r="D73" i="50"/>
  <c r="C229" i="50"/>
  <c r="D229" i="50"/>
  <c r="E229" i="50"/>
  <c r="C104" i="50"/>
  <c r="E104" i="50"/>
  <c r="D104" i="50"/>
  <c r="C213" i="50"/>
  <c r="D213" i="50"/>
  <c r="E213" i="50"/>
  <c r="D374" i="50"/>
  <c r="C374" i="50"/>
  <c r="E374" i="50"/>
  <c r="C185" i="50"/>
  <c r="D185" i="50"/>
  <c r="E185" i="50"/>
  <c r="C15" i="50"/>
  <c r="E15" i="50"/>
  <c r="D15" i="50"/>
  <c r="D172" i="50"/>
  <c r="C172" i="50"/>
  <c r="E172" i="50"/>
  <c r="C153" i="50"/>
  <c r="D153" i="50"/>
  <c r="E153" i="50"/>
  <c r="D376" i="50"/>
  <c r="E376" i="50"/>
  <c r="C376" i="50"/>
  <c r="C145" i="50"/>
  <c r="D145" i="50"/>
  <c r="E145" i="50"/>
  <c r="D302" i="50"/>
  <c r="C302" i="50"/>
  <c r="E302" i="50"/>
  <c r="E135" i="50"/>
  <c r="D135" i="50"/>
  <c r="C135" i="50"/>
  <c r="C245" i="50"/>
  <c r="D245" i="50"/>
  <c r="E245" i="50"/>
  <c r="E79" i="50"/>
  <c r="D79" i="50"/>
  <c r="C79" i="50"/>
  <c r="D291" i="50"/>
  <c r="C291" i="50"/>
  <c r="E291" i="50"/>
  <c r="C44" i="50"/>
  <c r="E44" i="50"/>
  <c r="D44" i="50"/>
  <c r="C249" i="50"/>
  <c r="D249" i="50"/>
  <c r="E249" i="50"/>
  <c r="C37" i="50"/>
  <c r="D37" i="50"/>
  <c r="E37" i="50"/>
  <c r="C192" i="50"/>
  <c r="D192" i="50"/>
  <c r="E192" i="50"/>
  <c r="E16" i="50"/>
  <c r="C16" i="50"/>
  <c r="D16" i="50"/>
  <c r="C207" i="50"/>
  <c r="D207" i="50"/>
  <c r="E207" i="50"/>
  <c r="D362" i="50"/>
  <c r="C362" i="50"/>
  <c r="E362" i="50"/>
  <c r="D235" i="50"/>
  <c r="C235" i="50"/>
  <c r="E235" i="50"/>
  <c r="C345" i="50"/>
  <c r="D345" i="50"/>
  <c r="E345" i="50"/>
  <c r="D167" i="50"/>
  <c r="C167" i="50"/>
  <c r="E167" i="50"/>
  <c r="C380" i="50"/>
  <c r="D380" i="50"/>
  <c r="E380" i="50"/>
  <c r="D154" i="50"/>
  <c r="C154" i="50"/>
  <c r="E154" i="50"/>
  <c r="D279" i="50"/>
  <c r="C279" i="50"/>
  <c r="E279" i="50"/>
  <c r="E128" i="50"/>
  <c r="C128" i="50"/>
  <c r="D128" i="50"/>
  <c r="C325" i="50"/>
  <c r="D325" i="50"/>
  <c r="E325" i="50"/>
  <c r="E80" i="34"/>
  <c r="D80" i="34"/>
  <c r="C80" i="34"/>
  <c r="E312" i="34"/>
  <c r="D312" i="34"/>
  <c r="C312" i="34"/>
  <c r="E208" i="34"/>
  <c r="C208" i="34"/>
  <c r="D208" i="34"/>
  <c r="E213" i="34"/>
  <c r="C213" i="34"/>
  <c r="D213" i="34"/>
  <c r="D227" i="34"/>
  <c r="C227" i="34"/>
  <c r="E227" i="34"/>
  <c r="E343" i="34"/>
  <c r="D343" i="34"/>
  <c r="C343" i="34"/>
  <c r="E81" i="34"/>
  <c r="D81" i="34"/>
  <c r="C81" i="34"/>
  <c r="E285" i="34"/>
  <c r="D285" i="34"/>
  <c r="C285" i="34"/>
  <c r="E212" i="34"/>
  <c r="C212" i="34"/>
  <c r="D212" i="34"/>
  <c r="E167" i="34"/>
  <c r="D167" i="34"/>
  <c r="C167" i="34"/>
  <c r="E370" i="34"/>
  <c r="D370" i="34"/>
  <c r="C370" i="34"/>
  <c r="E75" i="34"/>
  <c r="D75" i="34"/>
  <c r="C75" i="34"/>
  <c r="E133" i="34"/>
  <c r="C133" i="34"/>
  <c r="D133" i="34"/>
  <c r="E28" i="34"/>
  <c r="D28" i="34"/>
  <c r="C28" i="34"/>
  <c r="E97" i="34"/>
  <c r="D97" i="34"/>
  <c r="C97" i="34"/>
  <c r="D262" i="34"/>
  <c r="E262" i="34"/>
  <c r="C262" i="34"/>
  <c r="E53" i="34"/>
  <c r="D53" i="34"/>
  <c r="C53" i="34"/>
  <c r="E169" i="34"/>
  <c r="D169" i="34"/>
  <c r="C169" i="34"/>
  <c r="E131" i="34"/>
  <c r="D131" i="34"/>
  <c r="C131" i="34"/>
  <c r="E196" i="34"/>
  <c r="C196" i="34"/>
  <c r="D196" i="34"/>
  <c r="E297" i="34"/>
  <c r="C297" i="34"/>
  <c r="D297" i="34"/>
  <c r="E214" i="34"/>
  <c r="D214" i="34"/>
  <c r="C214" i="34"/>
  <c r="E338" i="34"/>
  <c r="D338" i="34"/>
  <c r="C338" i="34"/>
  <c r="E175" i="34"/>
  <c r="D175" i="34"/>
  <c r="C175" i="34"/>
  <c r="E182" i="34"/>
  <c r="D182" i="34"/>
  <c r="C182" i="34"/>
  <c r="E181" i="34"/>
  <c r="C181" i="34"/>
  <c r="D181" i="34"/>
  <c r="E277" i="34"/>
  <c r="C277" i="34"/>
  <c r="D277" i="34"/>
  <c r="E228" i="34"/>
  <c r="C228" i="34"/>
  <c r="D228" i="34"/>
  <c r="E82" i="34"/>
  <c r="D82" i="34"/>
  <c r="C82" i="34"/>
  <c r="E60" i="34"/>
  <c r="D60" i="34"/>
  <c r="C60" i="34"/>
  <c r="D350" i="34"/>
  <c r="C350" i="34"/>
  <c r="E350" i="34"/>
  <c r="E34" i="34"/>
  <c r="D34" i="34"/>
  <c r="C34" i="34"/>
  <c r="E369" i="34"/>
  <c r="C369" i="34"/>
  <c r="D369" i="34"/>
  <c r="D294" i="34"/>
  <c r="C294" i="34"/>
  <c r="E294" i="34"/>
  <c r="E119" i="34"/>
  <c r="D119" i="34"/>
  <c r="C119" i="34"/>
  <c r="E242" i="34"/>
  <c r="C242" i="34"/>
  <c r="D242" i="34"/>
  <c r="E254" i="34"/>
  <c r="D254" i="34"/>
  <c r="C254" i="34"/>
  <c r="E8" i="34"/>
  <c r="D8" i="34"/>
  <c r="C8" i="34"/>
  <c r="E58" i="34"/>
  <c r="D58" i="34"/>
  <c r="C58" i="34"/>
  <c r="E305" i="34"/>
  <c r="C305" i="34"/>
  <c r="D305" i="34"/>
  <c r="E270" i="34"/>
  <c r="D270" i="34"/>
  <c r="C270" i="34"/>
  <c r="E102" i="34"/>
  <c r="D102" i="34"/>
  <c r="C102" i="34"/>
  <c r="E273" i="34"/>
  <c r="C273" i="34"/>
  <c r="D273" i="34"/>
  <c r="E50" i="34"/>
  <c r="D50" i="34"/>
  <c r="C50" i="34"/>
  <c r="E217" i="34"/>
  <c r="C217" i="34"/>
  <c r="D217" i="34"/>
  <c r="E272" i="34"/>
  <c r="C272" i="34"/>
  <c r="D272" i="34"/>
  <c r="E279" i="34"/>
  <c r="D279" i="34"/>
  <c r="C279" i="34"/>
  <c r="E372" i="34"/>
  <c r="D372" i="34"/>
  <c r="C372" i="34"/>
  <c r="E124" i="34"/>
  <c r="D124" i="34"/>
  <c r="C124" i="34"/>
  <c r="E51" i="34"/>
  <c r="C51" i="34"/>
  <c r="D51" i="34"/>
  <c r="E154" i="34"/>
  <c r="D154" i="34"/>
  <c r="C154" i="34"/>
  <c r="E121" i="34"/>
  <c r="D121" i="34"/>
  <c r="C121" i="34"/>
  <c r="E309" i="34"/>
  <c r="C309" i="34"/>
  <c r="D309" i="34"/>
  <c r="E166" i="34"/>
  <c r="C166" i="34"/>
  <c r="D166" i="34"/>
  <c r="E35" i="34"/>
  <c r="C35" i="34"/>
  <c r="D35" i="34"/>
  <c r="E189" i="34"/>
  <c r="C189" i="34"/>
  <c r="D189" i="34"/>
  <c r="E195" i="34"/>
  <c r="D195" i="34"/>
  <c r="C195" i="34"/>
  <c r="E331" i="34"/>
  <c r="D331" i="34"/>
  <c r="C331" i="34"/>
  <c r="E218" i="34"/>
  <c r="D218" i="34"/>
  <c r="C218" i="34"/>
  <c r="D339" i="34"/>
  <c r="E339" i="34"/>
  <c r="C339" i="34"/>
  <c r="E318" i="34"/>
  <c r="D318" i="34"/>
  <c r="C318" i="34"/>
  <c r="E153" i="34"/>
  <c r="D153" i="34"/>
  <c r="C153" i="34"/>
  <c r="C349" i="34"/>
  <c r="E349" i="34"/>
  <c r="D349" i="34"/>
  <c r="E59" i="34"/>
  <c r="D59" i="34"/>
  <c r="C59" i="34"/>
  <c r="E23" i="34"/>
  <c r="D23" i="34"/>
  <c r="C23" i="34"/>
  <c r="E314" i="34"/>
  <c r="D314" i="34"/>
  <c r="C314" i="34"/>
  <c r="E367" i="34"/>
  <c r="D367" i="34"/>
  <c r="C367" i="34"/>
  <c r="E12" i="34"/>
  <c r="D12" i="34"/>
  <c r="C12" i="34"/>
  <c r="E333" i="34"/>
  <c r="C333" i="34"/>
  <c r="D333" i="34"/>
  <c r="E265" i="34"/>
  <c r="C265" i="34"/>
  <c r="D265" i="34"/>
  <c r="E22" i="34"/>
  <c r="D22" i="34"/>
  <c r="C22" i="34"/>
  <c r="E63" i="34"/>
  <c r="D63" i="34"/>
  <c r="C63" i="34"/>
  <c r="E258" i="34"/>
  <c r="D258" i="34"/>
  <c r="C258" i="34"/>
  <c r="E229" i="34"/>
  <c r="C229" i="34"/>
  <c r="D229" i="34"/>
  <c r="E164" i="34"/>
  <c r="D164" i="34"/>
  <c r="C164" i="34"/>
  <c r="E56" i="34"/>
  <c r="D56" i="34"/>
  <c r="C56" i="34"/>
  <c r="E353" i="34"/>
  <c r="C353" i="34"/>
  <c r="D353" i="34"/>
  <c r="E88" i="34"/>
  <c r="D88" i="34"/>
  <c r="C88" i="34"/>
  <c r="E179" i="34"/>
  <c r="D179" i="34"/>
  <c r="C179" i="34"/>
  <c r="E225" i="34"/>
  <c r="C225" i="34"/>
  <c r="D225" i="34"/>
  <c r="E19" i="34"/>
  <c r="C19" i="34"/>
  <c r="D19" i="34"/>
  <c r="E74" i="34"/>
  <c r="D74" i="34"/>
  <c r="C74" i="34"/>
  <c r="E65" i="34"/>
  <c r="D65" i="34"/>
  <c r="C65" i="34"/>
  <c r="E15" i="34"/>
  <c r="D15" i="34"/>
  <c r="C15" i="34"/>
  <c r="E44" i="34"/>
  <c r="D44" i="34"/>
  <c r="C44" i="34"/>
  <c r="E132" i="34"/>
  <c r="D132" i="34"/>
  <c r="C132" i="34"/>
  <c r="E373" i="34"/>
  <c r="C373" i="34"/>
  <c r="D373" i="34"/>
  <c r="E299" i="34"/>
  <c r="D299" i="34"/>
  <c r="C299" i="34"/>
  <c r="E356" i="34"/>
  <c r="D356" i="34"/>
  <c r="C356" i="34"/>
  <c r="E316" i="34"/>
  <c r="D316" i="34"/>
  <c r="C316" i="34"/>
  <c r="E293" i="34"/>
  <c r="D293" i="34"/>
  <c r="C293" i="34"/>
  <c r="E25" i="34"/>
  <c r="D25" i="34"/>
  <c r="C25" i="34"/>
  <c r="D178" i="34"/>
  <c r="E178" i="34"/>
  <c r="C178" i="34"/>
  <c r="E257" i="34"/>
  <c r="C257" i="34"/>
  <c r="D257" i="34"/>
  <c r="D2" i="34"/>
  <c r="E327" i="34"/>
  <c r="D327" i="34"/>
  <c r="C327" i="34"/>
  <c r="D259" i="34"/>
  <c r="C259" i="34"/>
  <c r="E259" i="34"/>
  <c r="E340" i="34"/>
  <c r="D340" i="34"/>
  <c r="C340" i="34"/>
  <c r="E136" i="34"/>
  <c r="D136" i="34"/>
  <c r="C136" i="34"/>
  <c r="E16" i="34"/>
  <c r="D16" i="34"/>
  <c r="C16" i="34"/>
  <c r="E298" i="34"/>
  <c r="C298" i="34"/>
  <c r="D298" i="34"/>
  <c r="E311" i="34"/>
  <c r="D311" i="34"/>
  <c r="C311" i="34"/>
  <c r="E96" i="34"/>
  <c r="D96" i="34"/>
  <c r="C96" i="34"/>
  <c r="E342" i="34"/>
  <c r="D342" i="34"/>
  <c r="C342" i="34"/>
  <c r="E202" i="34"/>
  <c r="C202" i="34"/>
  <c r="D202" i="34"/>
  <c r="E90" i="34"/>
  <c r="D90" i="34"/>
  <c r="C90" i="34"/>
  <c r="E9" i="34"/>
  <c r="D9" i="34"/>
  <c r="C9" i="34"/>
  <c r="D126" i="34"/>
  <c r="C126" i="34"/>
  <c r="E126" i="34"/>
  <c r="E223" i="34"/>
  <c r="D223" i="34"/>
  <c r="C223" i="34"/>
  <c r="E224" i="34"/>
  <c r="C224" i="34"/>
  <c r="D224" i="34"/>
  <c r="E287" i="34"/>
  <c r="D287" i="34"/>
  <c r="C287" i="34"/>
  <c r="E6" i="34"/>
  <c r="D6" i="34"/>
  <c r="C6" i="34"/>
  <c r="E332" i="34"/>
  <c r="D332" i="34"/>
  <c r="C332" i="34"/>
  <c r="E177" i="34"/>
  <c r="C177" i="34"/>
  <c r="D177" i="34"/>
  <c r="E271" i="34"/>
  <c r="D271" i="34"/>
  <c r="C271" i="34"/>
  <c r="E87" i="34"/>
  <c r="D87" i="34"/>
  <c r="C87" i="34"/>
  <c r="E77" i="34"/>
  <c r="D77" i="34"/>
  <c r="C77" i="34"/>
  <c r="D151" i="50"/>
  <c r="C151" i="50"/>
  <c r="E151" i="50"/>
  <c r="D270" i="50"/>
  <c r="C270" i="50"/>
  <c r="E270" i="50"/>
  <c r="D316" i="50"/>
  <c r="C316" i="50"/>
  <c r="E316" i="50"/>
  <c r="C51" i="50"/>
  <c r="E51" i="50"/>
  <c r="D51" i="50"/>
  <c r="C131" i="50"/>
  <c r="E131" i="50"/>
  <c r="D131" i="50"/>
  <c r="D258" i="50"/>
  <c r="C258" i="50"/>
  <c r="E258" i="50"/>
  <c r="C341" i="50"/>
  <c r="D341" i="50"/>
  <c r="E341" i="50"/>
  <c r="E64" i="50"/>
  <c r="D64" i="50"/>
  <c r="C64" i="50"/>
  <c r="C61" i="50"/>
  <c r="E61" i="50"/>
  <c r="D61" i="50"/>
  <c r="D274" i="50"/>
  <c r="C274" i="50"/>
  <c r="E274" i="50"/>
  <c r="C14" i="50"/>
  <c r="D14" i="50"/>
  <c r="E14" i="50"/>
  <c r="D94" i="50"/>
  <c r="C94" i="50"/>
  <c r="E94" i="50"/>
  <c r="D295" i="50"/>
  <c r="C295" i="50"/>
  <c r="E295" i="50"/>
  <c r="C365" i="50"/>
  <c r="D365" i="50"/>
  <c r="E365" i="50"/>
  <c r="E143" i="50"/>
  <c r="C143" i="50"/>
  <c r="D143" i="50"/>
  <c r="D263" i="50"/>
  <c r="C263" i="50"/>
  <c r="E263" i="50"/>
  <c r="C353" i="50"/>
  <c r="D353" i="50"/>
  <c r="E353" i="50"/>
  <c r="D134" i="50"/>
  <c r="C134" i="50"/>
  <c r="E134" i="50"/>
  <c r="D260" i="50"/>
  <c r="C260" i="50"/>
  <c r="E260" i="50"/>
  <c r="D326" i="50"/>
  <c r="C326" i="50"/>
  <c r="E326" i="50"/>
  <c r="C66" i="50"/>
  <c r="D66" i="50"/>
  <c r="E66" i="50"/>
  <c r="C142" i="50"/>
  <c r="D142" i="50"/>
  <c r="E142" i="50"/>
  <c r="D264" i="50"/>
  <c r="E264" i="50"/>
  <c r="C264" i="50"/>
  <c r="D359" i="50"/>
  <c r="C359" i="50"/>
  <c r="E359" i="50"/>
  <c r="C82" i="50"/>
  <c r="D82" i="50"/>
  <c r="E82" i="50"/>
  <c r="E127" i="50"/>
  <c r="C127" i="50"/>
  <c r="D127" i="50"/>
  <c r="D252" i="50"/>
  <c r="C252" i="50"/>
  <c r="E252" i="50"/>
  <c r="C35" i="50"/>
  <c r="E35" i="50"/>
  <c r="D35" i="50"/>
  <c r="D118" i="50"/>
  <c r="C118" i="50"/>
  <c r="E118" i="50"/>
  <c r="C237" i="50"/>
  <c r="D237" i="50"/>
  <c r="E237" i="50"/>
  <c r="D358" i="50"/>
  <c r="C358" i="50"/>
  <c r="E358" i="50"/>
  <c r="E100" i="50"/>
  <c r="C100" i="50"/>
  <c r="D100" i="50"/>
  <c r="D162" i="50"/>
  <c r="E162" i="50"/>
  <c r="C162" i="50"/>
  <c r="C329" i="50"/>
  <c r="D329" i="50"/>
  <c r="E329" i="50"/>
  <c r="C36" i="50"/>
  <c r="E36" i="50"/>
  <c r="D36" i="50"/>
  <c r="D156" i="50"/>
  <c r="C156" i="50"/>
  <c r="E156" i="50"/>
  <c r="C224" i="50"/>
  <c r="D224" i="50"/>
  <c r="E224" i="50"/>
  <c r="D354" i="50"/>
  <c r="C354" i="50"/>
  <c r="E354" i="50"/>
  <c r="C240" i="50"/>
  <c r="D240" i="50"/>
  <c r="E240" i="50"/>
  <c r="C168" i="50"/>
  <c r="D168" i="50"/>
  <c r="E168" i="50"/>
  <c r="D288" i="50"/>
  <c r="C288" i="50"/>
  <c r="E288" i="50"/>
  <c r="D370" i="50"/>
  <c r="C370" i="50"/>
  <c r="E370" i="50"/>
  <c r="C115" i="50"/>
  <c r="E115" i="50"/>
  <c r="D115" i="50"/>
  <c r="C228" i="50"/>
  <c r="D228" i="50"/>
  <c r="E228" i="50"/>
  <c r="D355" i="50"/>
  <c r="C355" i="50"/>
  <c r="E355" i="50"/>
  <c r="C48" i="50"/>
  <c r="E48" i="50"/>
  <c r="D48" i="50"/>
  <c r="C177" i="50"/>
  <c r="D177" i="50"/>
  <c r="E177" i="50"/>
  <c r="C257" i="50"/>
  <c r="D257" i="50"/>
  <c r="E257" i="50"/>
  <c r="C26" i="50"/>
  <c r="D26" i="50"/>
  <c r="E26" i="50"/>
  <c r="E107" i="50"/>
  <c r="D107" i="50"/>
  <c r="C107" i="50"/>
  <c r="D187" i="50"/>
  <c r="C187" i="50"/>
  <c r="E187" i="50"/>
  <c r="D320" i="50"/>
  <c r="C320" i="50"/>
  <c r="E320" i="50"/>
  <c r="C52" i="50"/>
  <c r="E52" i="50"/>
  <c r="D52" i="50"/>
  <c r="C137" i="50"/>
  <c r="E137" i="50"/>
  <c r="D137" i="50"/>
  <c r="D256" i="50"/>
  <c r="C256" i="50"/>
  <c r="E256" i="50"/>
  <c r="D330" i="50"/>
  <c r="C330" i="50"/>
  <c r="E330" i="50"/>
  <c r="C67" i="50"/>
  <c r="E67" i="50"/>
  <c r="D67" i="50"/>
  <c r="C181" i="50"/>
  <c r="D181" i="50"/>
  <c r="E181" i="50"/>
  <c r="C349" i="50"/>
  <c r="D349" i="50"/>
  <c r="E349" i="50"/>
  <c r="C50" i="50"/>
  <c r="D50" i="50"/>
  <c r="E50" i="50"/>
  <c r="C179" i="50"/>
  <c r="D179" i="50"/>
  <c r="E179" i="50"/>
  <c r="D247" i="50"/>
  <c r="E247" i="50"/>
  <c r="C247" i="50"/>
  <c r="C333" i="50"/>
  <c r="D333" i="50"/>
  <c r="E333" i="50"/>
  <c r="D38" i="50"/>
  <c r="C38" i="50"/>
  <c r="E38" i="50"/>
  <c r="E108" i="50"/>
  <c r="D108" i="50"/>
  <c r="C108" i="50"/>
  <c r="C208" i="50"/>
  <c r="D208" i="50"/>
  <c r="E208" i="50"/>
  <c r="D276" i="50"/>
  <c r="C276" i="50"/>
  <c r="E276" i="50"/>
  <c r="C361" i="50"/>
  <c r="D361" i="50"/>
  <c r="E361" i="50"/>
  <c r="C47" i="50"/>
  <c r="E47" i="50"/>
  <c r="D47" i="50"/>
  <c r="E139" i="50"/>
  <c r="D139" i="50"/>
  <c r="C139" i="50"/>
  <c r="C217" i="50"/>
  <c r="D217" i="50"/>
  <c r="E217" i="50"/>
  <c r="D255" i="50"/>
  <c r="C255" i="50"/>
  <c r="E255" i="50"/>
  <c r="E45" i="34"/>
  <c r="D45" i="34"/>
  <c r="C45" i="34"/>
  <c r="E239" i="34"/>
  <c r="D239" i="34"/>
  <c r="C239" i="34"/>
  <c r="E170" i="34"/>
  <c r="D170" i="34"/>
  <c r="C170" i="34"/>
  <c r="E145" i="34"/>
  <c r="C145" i="34"/>
  <c r="D145" i="34"/>
  <c r="E39" i="34"/>
  <c r="D39" i="34"/>
  <c r="C39" i="34"/>
  <c r="E165" i="34"/>
  <c r="C165" i="34"/>
  <c r="D165" i="34"/>
  <c r="E281" i="34"/>
  <c r="D281" i="34"/>
  <c r="C281" i="34"/>
  <c r="E159" i="34"/>
  <c r="D159" i="34"/>
  <c r="C159" i="34"/>
  <c r="E206" i="34"/>
  <c r="D206" i="34"/>
  <c r="C206" i="34"/>
  <c r="E313" i="34"/>
  <c r="C313" i="34"/>
  <c r="D313" i="34"/>
  <c r="E322" i="34"/>
  <c r="D322" i="34"/>
  <c r="C322" i="34"/>
  <c r="E357" i="34"/>
  <c r="C357" i="34"/>
  <c r="D357" i="34"/>
  <c r="E269" i="34"/>
  <c r="C269" i="34"/>
  <c r="D269" i="34"/>
  <c r="E364" i="34"/>
  <c r="D364" i="34"/>
  <c r="C364" i="34"/>
  <c r="E207" i="34"/>
  <c r="D207" i="34"/>
  <c r="C207" i="34"/>
  <c r="E85" i="34"/>
  <c r="D85" i="34"/>
  <c r="C85" i="34"/>
  <c r="E89" i="34"/>
  <c r="D89" i="34"/>
  <c r="C89" i="34"/>
  <c r="D190" i="34"/>
  <c r="E190" i="34"/>
  <c r="C190" i="34"/>
  <c r="E106" i="34"/>
  <c r="D106" i="34"/>
  <c r="C106" i="34"/>
  <c r="E37" i="34"/>
  <c r="D37" i="34"/>
  <c r="C37" i="34"/>
  <c r="E42" i="34"/>
  <c r="D42" i="34"/>
  <c r="C42" i="34"/>
  <c r="E220" i="34"/>
  <c r="C220" i="34"/>
  <c r="D220" i="34"/>
  <c r="E93" i="34"/>
  <c r="D93" i="34"/>
  <c r="C93" i="34"/>
  <c r="E99" i="34"/>
  <c r="C99" i="34"/>
  <c r="D99" i="34"/>
  <c r="E26" i="34"/>
  <c r="D26" i="34"/>
  <c r="C26" i="34"/>
  <c r="E147" i="34"/>
  <c r="D147" i="34"/>
  <c r="C147" i="34"/>
  <c r="E101" i="34"/>
  <c r="D101" i="34"/>
  <c r="C101" i="34"/>
  <c r="E27" i="34"/>
  <c r="D27" i="34"/>
  <c r="C27" i="34"/>
  <c r="E278" i="34"/>
  <c r="D278" i="34"/>
  <c r="C278" i="34"/>
  <c r="D307" i="34"/>
  <c r="E307" i="34"/>
  <c r="C307" i="34"/>
  <c r="E302" i="34"/>
  <c r="D302" i="34"/>
  <c r="C302" i="34"/>
  <c r="E79" i="34"/>
  <c r="D79" i="34"/>
  <c r="C79" i="34"/>
  <c r="E310" i="34"/>
  <c r="D310" i="34"/>
  <c r="C310" i="34"/>
  <c r="E301" i="34"/>
  <c r="C301" i="34"/>
  <c r="D301" i="34"/>
  <c r="E61" i="34"/>
  <c r="D61" i="34"/>
  <c r="C61" i="34"/>
  <c r="E112" i="34"/>
  <c r="D112" i="34"/>
  <c r="C112" i="34"/>
  <c r="E250" i="34"/>
  <c r="C250" i="34"/>
  <c r="D250" i="34"/>
  <c r="E375" i="34"/>
  <c r="D375" i="34"/>
  <c r="C375" i="34"/>
  <c r="E69" i="34"/>
  <c r="D69" i="34"/>
  <c r="C69" i="34"/>
  <c r="E54" i="34"/>
  <c r="D54" i="34"/>
  <c r="C54" i="34"/>
  <c r="E41" i="34"/>
  <c r="D41" i="34"/>
  <c r="C41" i="34"/>
  <c r="E5" i="34"/>
  <c r="D5" i="34"/>
  <c r="C5" i="34"/>
  <c r="E251" i="34"/>
  <c r="D251" i="34"/>
  <c r="C251" i="34"/>
  <c r="E24" i="34"/>
  <c r="D24" i="34"/>
  <c r="C24" i="34"/>
  <c r="E263" i="34"/>
  <c r="D263" i="34"/>
  <c r="C263" i="34"/>
  <c r="E139" i="34"/>
  <c r="D139" i="34"/>
  <c r="C139" i="34"/>
  <c r="D62" i="34"/>
  <c r="E62" i="34"/>
  <c r="C62" i="34"/>
  <c r="E3" i="34"/>
  <c r="C3" i="34"/>
  <c r="D3" i="34"/>
  <c r="E240" i="34"/>
  <c r="C240" i="34"/>
  <c r="D240" i="34"/>
  <c r="E10" i="34"/>
  <c r="D10" i="34"/>
  <c r="C10" i="34"/>
  <c r="E140" i="34"/>
  <c r="D140" i="34"/>
  <c r="C140" i="34"/>
  <c r="E111" i="34"/>
  <c r="D111" i="34"/>
  <c r="C111" i="34"/>
  <c r="E161" i="34"/>
  <c r="C161" i="34"/>
  <c r="D161" i="34"/>
  <c r="E115" i="34"/>
  <c r="D115" i="34"/>
  <c r="C115" i="34"/>
  <c r="E304" i="34"/>
  <c r="D304" i="34"/>
  <c r="C304" i="34"/>
  <c r="E14" i="34"/>
  <c r="D14" i="34"/>
  <c r="C14" i="34"/>
  <c r="D94" i="34"/>
  <c r="E94" i="34"/>
  <c r="C94" i="34"/>
  <c r="E276" i="34"/>
  <c r="C276" i="34"/>
  <c r="D276" i="34"/>
  <c r="E226" i="34"/>
  <c r="D226" i="34"/>
  <c r="C226" i="34"/>
  <c r="E49" i="34"/>
  <c r="D49" i="34"/>
  <c r="C49" i="34"/>
  <c r="E328" i="34"/>
  <c r="D328" i="34"/>
  <c r="C328" i="34"/>
  <c r="E73" i="34"/>
  <c r="D73" i="34"/>
  <c r="C73" i="34"/>
  <c r="E36" i="34"/>
  <c r="D36" i="34"/>
  <c r="C36" i="34"/>
  <c r="E72" i="34"/>
  <c r="D72" i="34"/>
  <c r="C72" i="34"/>
  <c r="E149" i="34"/>
  <c r="C149" i="34"/>
  <c r="D149" i="34"/>
  <c r="E283" i="34"/>
  <c r="D283" i="34"/>
  <c r="C283" i="34"/>
  <c r="E105" i="34"/>
  <c r="D105" i="34"/>
  <c r="C105" i="34"/>
  <c r="E236" i="34"/>
  <c r="C236" i="34"/>
  <c r="D236" i="34"/>
  <c r="E176" i="34"/>
  <c r="D176" i="34"/>
  <c r="C176" i="34"/>
  <c r="E4" i="34"/>
  <c r="D4" i="34"/>
  <c r="C4" i="34"/>
  <c r="C365" i="34"/>
  <c r="E365" i="34"/>
  <c r="D365" i="34"/>
  <c r="E241" i="34"/>
  <c r="C241" i="34"/>
  <c r="D241" i="34"/>
  <c r="E183" i="34"/>
  <c r="D183" i="34"/>
  <c r="C183" i="34"/>
  <c r="E142" i="34"/>
  <c r="D142" i="34"/>
  <c r="C142" i="34"/>
  <c r="E363" i="34"/>
  <c r="D363" i="34"/>
  <c r="C363" i="34"/>
  <c r="E295" i="34"/>
  <c r="D295" i="34"/>
  <c r="C295" i="34"/>
  <c r="D291" i="34"/>
  <c r="C291" i="34"/>
  <c r="E291" i="34"/>
  <c r="E174" i="34"/>
  <c r="D174" i="34"/>
  <c r="C174" i="34"/>
  <c r="E171" i="34"/>
  <c r="D171" i="34"/>
  <c r="C171" i="34"/>
  <c r="E43" i="34"/>
  <c r="D43" i="34"/>
  <c r="C43" i="34"/>
  <c r="E21" i="34"/>
  <c r="D21" i="34"/>
  <c r="C21" i="34"/>
  <c r="E264" i="34"/>
  <c r="C264" i="34"/>
  <c r="D264" i="34"/>
  <c r="E123" i="34"/>
  <c r="C123" i="34"/>
  <c r="D123" i="34"/>
  <c r="E371" i="34"/>
  <c r="D371" i="34"/>
  <c r="C371" i="34"/>
  <c r="E237" i="34"/>
  <c r="C237" i="34"/>
  <c r="D237" i="34"/>
  <c r="E144" i="34"/>
  <c r="D144" i="34"/>
  <c r="C144" i="34"/>
  <c r="E70" i="34"/>
  <c r="D70" i="34"/>
  <c r="C70" i="34"/>
  <c r="E274" i="34"/>
  <c r="C274" i="34"/>
  <c r="D274" i="34"/>
  <c r="E286" i="34"/>
  <c r="D286" i="34"/>
  <c r="C286" i="34"/>
  <c r="E268" i="34"/>
  <c r="C268" i="34"/>
  <c r="D268" i="34"/>
  <c r="E172" i="34"/>
  <c r="D172" i="34"/>
  <c r="C172" i="34"/>
  <c r="E315" i="34"/>
  <c r="D315" i="34"/>
  <c r="C315" i="34"/>
  <c r="D230" i="34"/>
  <c r="E230" i="34"/>
  <c r="C230" i="34"/>
  <c r="E252" i="34"/>
  <c r="C252" i="34"/>
  <c r="D252" i="34"/>
  <c r="E156" i="34"/>
  <c r="D156" i="34"/>
  <c r="C156" i="34"/>
  <c r="C4" i="41"/>
  <c r="K4" i="42"/>
  <c r="G99" i="40" a="1"/>
  <c r="G99" i="40" s="1"/>
  <c r="G170" i="40" a="1"/>
  <c r="G170" i="40" s="1"/>
  <c r="G259" i="40" a="1"/>
  <c r="G259" i="40" s="1"/>
  <c r="G334" i="40" a="1"/>
  <c r="G334" i="40" s="1"/>
  <c r="G22" i="40" a="1"/>
  <c r="G22" i="40" s="1"/>
  <c r="G39" i="40" a="1"/>
  <c r="G39" i="40" s="1"/>
  <c r="G182" i="40" a="1"/>
  <c r="G182" i="40" s="1"/>
  <c r="G290" i="40" a="1"/>
  <c r="G290" i="40" s="1"/>
  <c r="G348" i="40" a="1"/>
  <c r="G348" i="40" s="1"/>
  <c r="G12" i="40" a="1"/>
  <c r="G12" i="40" s="1"/>
  <c r="G49" i="40" a="1"/>
  <c r="G49" i="40" s="1"/>
  <c r="G124" i="40" a="1"/>
  <c r="G124" i="40" s="1"/>
  <c r="G219" i="40" a="1"/>
  <c r="G219" i="40" s="1"/>
  <c r="G297" i="40" a="1"/>
  <c r="G297" i="40" s="1"/>
  <c r="G363" i="40" a="1"/>
  <c r="G363" i="40" s="1"/>
  <c r="G72" i="40" a="1"/>
  <c r="G72" i="40" s="1"/>
  <c r="G160" i="40" a="1"/>
  <c r="G160" i="40" s="1"/>
  <c r="G223" i="40" a="1"/>
  <c r="G223" i="40" s="1"/>
  <c r="G315" i="40" a="1"/>
  <c r="G315" i="40" s="1"/>
  <c r="G5" i="40" a="1"/>
  <c r="G5" i="40" s="1"/>
  <c r="G97" i="40" a="1"/>
  <c r="G97" i="40" s="1"/>
  <c r="G163" i="40" a="1"/>
  <c r="G163" i="40" s="1"/>
  <c r="G250" i="40" a="1"/>
  <c r="G250" i="40" s="1"/>
  <c r="G327" i="40" a="1"/>
  <c r="G327" i="40" s="1"/>
  <c r="G33" i="40" a="1"/>
  <c r="G33" i="40" s="1"/>
  <c r="G113" i="40" a="1"/>
  <c r="G113" i="40" s="1"/>
  <c r="G184" i="40" a="1"/>
  <c r="G184" i="40" s="1"/>
  <c r="G262" i="40" a="1"/>
  <c r="G262" i="40" s="1"/>
  <c r="G352" i="40" a="1"/>
  <c r="G352" i="40" s="1"/>
  <c r="G58" i="40" a="1"/>
  <c r="G58" i="40" s="1"/>
  <c r="G126" i="40" a="1"/>
  <c r="G126" i="40" s="1"/>
  <c r="G212" i="40" a="1"/>
  <c r="G212" i="40" s="1"/>
  <c r="G282" i="40" a="1"/>
  <c r="G282" i="40" s="1"/>
  <c r="G375" i="40" a="1"/>
  <c r="G375" i="40" s="1"/>
  <c r="G69" i="40" a="1"/>
  <c r="G69" i="40" s="1"/>
  <c r="G152" i="40" a="1"/>
  <c r="G152" i="40" s="1"/>
  <c r="G234" i="40" a="1"/>
  <c r="G234" i="40" s="1"/>
  <c r="G318" i="40" a="1"/>
  <c r="G318" i="40" s="1"/>
  <c r="G9" i="40" a="1"/>
  <c r="G9" i="40" s="1"/>
  <c r="G86" i="40" a="1"/>
  <c r="G86" i="40" s="1"/>
  <c r="G165" i="40" a="1"/>
  <c r="G165" i="40" s="1"/>
  <c r="G242" i="40" a="1"/>
  <c r="G242" i="40" s="1"/>
  <c r="G323" i="40" a="1"/>
  <c r="G323" i="40" s="1"/>
  <c r="G28" i="40" a="1"/>
  <c r="G28" i="40" s="1"/>
  <c r="G121" i="40" a="1"/>
  <c r="G121" i="40" s="1"/>
  <c r="G199" i="40" a="1"/>
  <c r="G199" i="40" s="1"/>
  <c r="G271" i="40" a="1"/>
  <c r="G271" i="40" s="1"/>
  <c r="G344" i="40" a="1"/>
  <c r="G344" i="40" s="1"/>
  <c r="G56" i="40" a="1"/>
  <c r="G56" i="40" s="1"/>
  <c r="G129" i="40" a="1"/>
  <c r="G129" i="40" s="1"/>
  <c r="G206" i="40" a="1"/>
  <c r="G206" i="40" s="1"/>
  <c r="G301" i="40" a="1"/>
  <c r="G301" i="40" s="1"/>
  <c r="G378" i="40" a="1"/>
  <c r="G378" i="40" s="1"/>
  <c r="G71" i="40" a="1"/>
  <c r="G71" i="40" s="1"/>
  <c r="G146" i="40" a="1"/>
  <c r="G146" i="40" s="1"/>
  <c r="G239" i="40" a="1"/>
  <c r="G239" i="40" s="1"/>
  <c r="G304" i="40" a="1"/>
  <c r="G304" i="40" s="1"/>
  <c r="G10" i="40" a="1"/>
  <c r="G10" i="40" s="1"/>
  <c r="G98" i="40" a="1"/>
  <c r="G98" i="40" s="1"/>
  <c r="G176" i="40" a="1"/>
  <c r="G176" i="40" s="1"/>
  <c r="G246" i="40" a="1"/>
  <c r="G246" i="40" s="1"/>
  <c r="G328" i="40" a="1"/>
  <c r="G328" i="40" s="1"/>
  <c r="G23" i="40" a="1"/>
  <c r="G23" i="40" s="1"/>
  <c r="G112" i="40" a="1"/>
  <c r="G112" i="40" s="1"/>
  <c r="G195" i="40" a="1"/>
  <c r="G195" i="40" s="1"/>
  <c r="G272" i="40" a="1"/>
  <c r="G272" i="40" s="1"/>
  <c r="G342" i="40" a="1"/>
  <c r="G342" i="40" s="1"/>
  <c r="G45" i="40" a="1"/>
  <c r="G45" i="40" s="1"/>
  <c r="G130" i="40" a="1"/>
  <c r="G130" i="40" s="1"/>
  <c r="G211" i="40" a="1"/>
  <c r="G211" i="40" s="1"/>
  <c r="G283" i="40" a="1"/>
  <c r="G283" i="40" s="1"/>
  <c r="G366" i="40" a="1"/>
  <c r="G366" i="40" s="1"/>
  <c r="G80" i="40" a="1"/>
  <c r="G80" i="40" s="1"/>
  <c r="G147" i="40" a="1"/>
  <c r="G147" i="40" s="1"/>
  <c r="G226" i="40" a="1"/>
  <c r="G226" i="40" s="1"/>
  <c r="G310" i="40" a="1"/>
  <c r="G310" i="40" s="1"/>
  <c r="G8" i="40" a="1"/>
  <c r="G8" i="40" s="1"/>
  <c r="G87" i="40" a="1"/>
  <c r="G87" i="40" s="1"/>
  <c r="G180" i="40" a="1"/>
  <c r="G180" i="40" s="1"/>
  <c r="G251" i="40" a="1"/>
  <c r="G251" i="40" s="1"/>
  <c r="G331" i="40" a="1"/>
  <c r="G331" i="40" s="1"/>
  <c r="G27" i="40" a="1"/>
  <c r="G27" i="40" s="1"/>
  <c r="G109" i="40" a="1"/>
  <c r="G109" i="40" s="1"/>
  <c r="G194" i="40" a="1"/>
  <c r="G194" i="40" s="1"/>
  <c r="G338" i="40" a="1"/>
  <c r="G338" i="40" s="1"/>
  <c r="G343" i="40" a="1"/>
  <c r="G343" i="40" s="1"/>
  <c r="G59" i="40" a="1"/>
  <c r="G59" i="40" s="1"/>
  <c r="G122" i="40" a="1"/>
  <c r="G122" i="40" s="1"/>
  <c r="G227" i="40" a="1"/>
  <c r="G227" i="40" s="1"/>
  <c r="G296" i="40" a="1"/>
  <c r="G296" i="40" s="1"/>
  <c r="G381" i="40" a="1"/>
  <c r="G381" i="40" s="1"/>
  <c r="G68" i="40" a="1"/>
  <c r="G68" i="40" s="1"/>
  <c r="G148" i="40" a="1"/>
  <c r="G148" i="40" s="1"/>
  <c r="G379" i="40" a="1"/>
  <c r="G379" i="40" s="1"/>
  <c r="G307" i="40" a="1"/>
  <c r="G307" i="40" s="1"/>
  <c r="P12" i="50"/>
  <c r="P60" i="50"/>
  <c r="P99" i="50"/>
  <c r="P123" i="50"/>
  <c r="P170" i="50"/>
  <c r="P209" i="50"/>
  <c r="P259" i="50"/>
  <c r="P281" i="50"/>
  <c r="P334" i="50"/>
  <c r="P372" i="50"/>
  <c r="P22" i="50"/>
  <c r="P63" i="50"/>
  <c r="P39" i="50"/>
  <c r="P157" i="50"/>
  <c r="P182" i="50"/>
  <c r="P231" i="50"/>
  <c r="P290" i="50"/>
  <c r="P312" i="50"/>
  <c r="P348" i="50"/>
  <c r="P4" i="50"/>
  <c r="P49" i="50"/>
  <c r="P84" i="50"/>
  <c r="P124" i="50"/>
  <c r="P174" i="50"/>
  <c r="P219" i="50"/>
  <c r="P243" i="50"/>
  <c r="P297" i="50"/>
  <c r="P339" i="50"/>
  <c r="P363" i="50"/>
  <c r="P24" i="50"/>
  <c r="P72" i="50"/>
  <c r="P105" i="50"/>
  <c r="P160" i="50"/>
  <c r="P191" i="50"/>
  <c r="P223" i="50"/>
  <c r="P273" i="50"/>
  <c r="P315" i="50"/>
  <c r="P346" i="50"/>
  <c r="P5" i="50"/>
  <c r="P54" i="50"/>
  <c r="P97" i="50"/>
  <c r="P133" i="50"/>
  <c r="P163" i="50"/>
  <c r="P202" i="50"/>
  <c r="P250" i="50"/>
  <c r="P286" i="50"/>
  <c r="P327" i="50"/>
  <c r="P373" i="50"/>
  <c r="P33" i="50"/>
  <c r="P65" i="50"/>
  <c r="P113" i="50"/>
  <c r="P144" i="50"/>
  <c r="P184" i="50"/>
  <c r="P236" i="50"/>
  <c r="P262" i="50"/>
  <c r="P311" i="50"/>
  <c r="P352" i="50"/>
  <c r="P6" i="50"/>
  <c r="P58" i="50"/>
  <c r="P89" i="50"/>
  <c r="P126" i="50"/>
  <c r="P171" i="50"/>
  <c r="P212" i="50"/>
  <c r="P244" i="50"/>
  <c r="P282" i="50"/>
  <c r="P332" i="50"/>
  <c r="P375" i="50"/>
  <c r="P40" i="50"/>
  <c r="P69" i="50"/>
  <c r="P111" i="50"/>
  <c r="P152" i="50"/>
  <c r="P186" i="50"/>
  <c r="P234" i="50"/>
  <c r="P278" i="50"/>
  <c r="P318" i="50"/>
  <c r="P357" i="50"/>
  <c r="P9" i="50"/>
  <c r="P53" i="50"/>
  <c r="P86" i="50"/>
  <c r="P140" i="50"/>
  <c r="P165" i="50"/>
  <c r="P215" i="50"/>
  <c r="P242" i="50"/>
  <c r="P289" i="50"/>
  <c r="P323" i="50"/>
  <c r="P377" i="50"/>
  <c r="P28" i="50"/>
  <c r="P74" i="50"/>
  <c r="P121" i="50"/>
  <c r="P149" i="50"/>
  <c r="P199" i="50"/>
  <c r="P230" i="50"/>
  <c r="P271" i="50"/>
  <c r="P308" i="50"/>
  <c r="P344" i="50"/>
  <c r="P18" i="50"/>
  <c r="P56" i="50"/>
  <c r="P93" i="50"/>
  <c r="P129" i="50"/>
  <c r="P178" i="50"/>
  <c r="P206" i="50"/>
  <c r="P261" i="50"/>
  <c r="P301" i="50"/>
  <c r="P335" i="50"/>
  <c r="P378" i="50"/>
  <c r="P25" i="50"/>
  <c r="P71" i="50"/>
  <c r="P119" i="50"/>
  <c r="P146" i="50"/>
  <c r="P188" i="50"/>
  <c r="P239" i="50"/>
  <c r="P268" i="50"/>
  <c r="P304" i="50"/>
  <c r="P351" i="50"/>
  <c r="P10" i="50"/>
  <c r="P57" i="50"/>
  <c r="P98" i="50"/>
  <c r="P132" i="50"/>
  <c r="P176" i="50"/>
  <c r="P203" i="50"/>
  <c r="P246" i="50"/>
  <c r="P298" i="50"/>
  <c r="P328" i="50"/>
  <c r="P241" i="50"/>
  <c r="P23" i="50"/>
  <c r="P75" i="50"/>
  <c r="P112" i="50"/>
  <c r="P159" i="50"/>
  <c r="P195" i="50"/>
  <c r="P225" i="50"/>
  <c r="P272" i="50"/>
  <c r="P306" i="50"/>
  <c r="P342" i="50"/>
  <c r="P19" i="50"/>
  <c r="P45" i="50"/>
  <c r="P91" i="50"/>
  <c r="P130" i="50"/>
  <c r="P166" i="50"/>
  <c r="P211" i="50"/>
  <c r="P254" i="50"/>
  <c r="P283" i="50"/>
  <c r="P336" i="50"/>
  <c r="P366" i="50"/>
  <c r="P32" i="50"/>
  <c r="P80" i="50"/>
  <c r="P116" i="50"/>
  <c r="P147" i="50"/>
  <c r="P193" i="50"/>
  <c r="P226" i="50"/>
  <c r="P266" i="50"/>
  <c r="P310" i="50"/>
  <c r="P360" i="50"/>
  <c r="P8" i="50"/>
  <c r="P46" i="50"/>
  <c r="P87" i="50"/>
  <c r="P136" i="50"/>
  <c r="P180" i="50"/>
  <c r="P321" i="50"/>
  <c r="P251" i="50"/>
  <c r="P293" i="50"/>
  <c r="P331" i="50"/>
  <c r="P364" i="50"/>
  <c r="P27" i="50"/>
  <c r="P76" i="50"/>
  <c r="P109" i="50"/>
  <c r="P155" i="50"/>
  <c r="P194" i="50"/>
  <c r="P221" i="50"/>
  <c r="P338" i="50"/>
  <c r="P313" i="50"/>
  <c r="P343" i="50"/>
  <c r="P3" i="50"/>
  <c r="P59" i="50"/>
  <c r="P96" i="50"/>
  <c r="P122" i="50"/>
  <c r="P196" i="50"/>
  <c r="P227" i="50"/>
  <c r="P248" i="50"/>
  <c r="P296" i="50"/>
  <c r="P337" i="50"/>
  <c r="P381" i="50"/>
  <c r="P31" i="50"/>
  <c r="P68" i="50"/>
  <c r="P120" i="50"/>
  <c r="P148" i="50"/>
  <c r="P190" i="50"/>
  <c r="P379" i="50"/>
  <c r="P269" i="50"/>
  <c r="P307" i="50"/>
  <c r="P347" i="50"/>
  <c r="P41" i="50"/>
  <c r="P78" i="50"/>
  <c r="P103" i="50"/>
  <c r="P151" i="50"/>
  <c r="P198" i="50"/>
  <c r="P222" i="50"/>
  <c r="P270" i="50"/>
  <c r="P316" i="50"/>
  <c r="P17" i="50"/>
  <c r="P13" i="50"/>
  <c r="P51" i="50"/>
  <c r="P83" i="50"/>
  <c r="P131" i="50"/>
  <c r="P173" i="50"/>
  <c r="P220" i="50"/>
  <c r="P258" i="50"/>
  <c r="P299" i="50"/>
  <c r="P341" i="50"/>
  <c r="P369" i="50"/>
  <c r="P29" i="50"/>
  <c r="P64" i="50"/>
  <c r="P102" i="50"/>
  <c r="P61" i="50"/>
  <c r="P183" i="50"/>
  <c r="P232" i="50"/>
  <c r="P274" i="50"/>
  <c r="P317" i="50"/>
  <c r="P350" i="50"/>
  <c r="P14" i="50"/>
  <c r="P43" i="50"/>
  <c r="P94" i="50"/>
  <c r="P125" i="50"/>
  <c r="P175" i="50"/>
  <c r="P201" i="50"/>
  <c r="P253" i="50"/>
  <c r="P295" i="50"/>
  <c r="P62" i="50"/>
  <c r="P365" i="50"/>
  <c r="P90" i="50"/>
  <c r="P73" i="50"/>
  <c r="P114" i="50"/>
  <c r="P143" i="50"/>
  <c r="P197" i="50"/>
  <c r="P229" i="50"/>
  <c r="P263" i="50"/>
  <c r="P309" i="50"/>
  <c r="P353" i="50"/>
  <c r="P20" i="50"/>
  <c r="P104" i="50"/>
  <c r="P85" i="50"/>
  <c r="P134" i="50"/>
  <c r="P164" i="50"/>
  <c r="P213" i="50"/>
  <c r="P260" i="50"/>
  <c r="P287" i="50"/>
  <c r="P326" i="50"/>
  <c r="P374" i="50"/>
  <c r="P34" i="50"/>
  <c r="P66" i="50"/>
  <c r="P110" i="50"/>
  <c r="P142" i="50"/>
  <c r="P185" i="50"/>
  <c r="P233" i="50"/>
  <c r="P264" i="50"/>
  <c r="P314" i="50"/>
  <c r="P359" i="50"/>
  <c r="P15" i="50"/>
  <c r="P55" i="50"/>
  <c r="P82" i="50"/>
  <c r="P127" i="50"/>
  <c r="P172" i="50"/>
  <c r="P214" i="50"/>
  <c r="P252" i="50"/>
  <c r="P153" i="50"/>
  <c r="P340" i="50"/>
  <c r="P376" i="50"/>
  <c r="P35" i="50"/>
  <c r="P70" i="50"/>
  <c r="P118" i="50"/>
  <c r="P145" i="50"/>
  <c r="P189" i="50"/>
  <c r="P237" i="50"/>
  <c r="P267" i="50"/>
  <c r="P302" i="50"/>
  <c r="P358" i="50"/>
  <c r="P2" i="50"/>
  <c r="P42" i="50"/>
  <c r="P100" i="50"/>
  <c r="P135" i="50"/>
  <c r="P162" i="50"/>
  <c r="P210" i="50"/>
  <c r="P245" i="50"/>
  <c r="P280" i="50"/>
  <c r="P329" i="50"/>
  <c r="P371" i="50"/>
  <c r="P36" i="50"/>
  <c r="P79" i="50"/>
  <c r="P106" i="50"/>
  <c r="P156" i="50"/>
  <c r="P200" i="50"/>
  <c r="P224" i="50"/>
  <c r="P291" i="50"/>
  <c r="P218" i="50"/>
  <c r="P354" i="50"/>
  <c r="P11" i="50"/>
  <c r="P44" i="50"/>
  <c r="P240" i="50"/>
  <c r="P141" i="50"/>
  <c r="P168" i="50"/>
  <c r="P216" i="50"/>
  <c r="P249" i="50"/>
  <c r="P288" i="50"/>
  <c r="P324" i="50"/>
  <c r="P370" i="50"/>
  <c r="P37" i="50"/>
  <c r="P81" i="50"/>
  <c r="P115" i="50"/>
  <c r="P158" i="50"/>
  <c r="P192" i="50"/>
  <c r="P228" i="50"/>
  <c r="P275" i="50"/>
  <c r="P305" i="50"/>
  <c r="P355" i="50"/>
  <c r="P16" i="50"/>
  <c r="P48" i="50"/>
  <c r="P101" i="50"/>
  <c r="P138" i="50"/>
  <c r="P177" i="50"/>
  <c r="P207" i="50"/>
  <c r="P257" i="50"/>
  <c r="P292" i="50"/>
  <c r="P322" i="50"/>
  <c r="P362" i="50"/>
  <c r="P26" i="50"/>
  <c r="P277" i="50"/>
  <c r="P107" i="50"/>
  <c r="P150" i="50"/>
  <c r="P187" i="50"/>
  <c r="P235" i="50"/>
  <c r="P265" i="50"/>
  <c r="P320" i="50"/>
  <c r="P345" i="50"/>
  <c r="P300" i="50"/>
  <c r="P52" i="50"/>
  <c r="P92" i="50"/>
  <c r="P137" i="50"/>
  <c r="P167" i="50"/>
  <c r="P204" i="50"/>
  <c r="P256" i="50"/>
  <c r="P284" i="50"/>
  <c r="P330" i="50"/>
  <c r="P380" i="50"/>
  <c r="P30" i="50"/>
  <c r="P67" i="50"/>
  <c r="P117" i="50"/>
  <c r="P154" i="50"/>
  <c r="P181" i="50"/>
  <c r="P238" i="50"/>
  <c r="P279" i="50"/>
  <c r="P303" i="50"/>
  <c r="P349" i="50"/>
  <c r="P7" i="50"/>
  <c r="P50" i="50"/>
  <c r="P95" i="50"/>
  <c r="P128" i="50"/>
  <c r="P179" i="50"/>
  <c r="P205" i="50"/>
  <c r="P247" i="50"/>
  <c r="P294" i="50"/>
  <c r="P333" i="50"/>
  <c r="P368" i="50"/>
  <c r="P38" i="50"/>
  <c r="P77" i="50"/>
  <c r="P108" i="50"/>
  <c r="P161" i="50"/>
  <c r="P208" i="50"/>
  <c r="P356" i="50"/>
  <c r="P276" i="50"/>
  <c r="P319" i="50"/>
  <c r="P361" i="50"/>
  <c r="P21" i="50"/>
  <c r="P47" i="50"/>
  <c r="P88" i="50"/>
  <c r="P139" i="50"/>
  <c r="P169" i="50"/>
  <c r="P217" i="50"/>
  <c r="P255" i="50"/>
  <c r="P285" i="50"/>
  <c r="P325" i="50"/>
  <c r="P367" i="50"/>
  <c r="I32" i="25"/>
  <c r="L42" i="42"/>
  <c r="L42" i="26"/>
  <c r="K3" i="26"/>
  <c r="I4" i="18"/>
  <c r="K60" i="40" s="1"/>
  <c r="I264" i="18"/>
  <c r="K306" i="40" s="1"/>
  <c r="I363" i="18"/>
  <c r="K21" i="40" s="1"/>
  <c r="I331" i="18"/>
  <c r="K128" i="40" s="1"/>
  <c r="I53" i="18"/>
  <c r="K274" i="40" s="1"/>
  <c r="G281" i="18"/>
  <c r="H281" i="39" s="1"/>
  <c r="I347" i="18"/>
  <c r="K77" i="40" s="1"/>
  <c r="I315" i="18"/>
  <c r="K181" i="40" s="1"/>
  <c r="G377" i="18"/>
  <c r="H377" i="39" s="1"/>
  <c r="I379" i="18"/>
  <c r="K325" i="40" s="1"/>
  <c r="I381" i="18"/>
  <c r="K367" i="40" s="1"/>
  <c r="I373" i="18"/>
  <c r="K217" i="40" s="1"/>
  <c r="I365" i="18"/>
  <c r="K47" i="40" s="1"/>
  <c r="I357" i="18"/>
  <c r="K276" i="40" s="1"/>
  <c r="I349" i="18"/>
  <c r="K108" i="40" s="1"/>
  <c r="I341" i="18"/>
  <c r="K333" i="40" s="1"/>
  <c r="I333" i="18"/>
  <c r="K179" i="40" s="1"/>
  <c r="I325" i="18"/>
  <c r="K7" i="40" s="1"/>
  <c r="I317" i="18"/>
  <c r="K238" i="40" s="1"/>
  <c r="I165" i="18"/>
  <c r="K237" i="40" s="1"/>
  <c r="I133" i="18"/>
  <c r="K359" i="40" s="1"/>
  <c r="I129" i="18"/>
  <c r="K264" i="40" s="1"/>
  <c r="I117" i="18"/>
  <c r="K34" i="40" s="1"/>
  <c r="I113" i="18"/>
  <c r="K326" i="40" s="1"/>
  <c r="I101" i="18"/>
  <c r="K85" i="40" s="1"/>
  <c r="I97" i="18"/>
  <c r="K20" i="40" s="1"/>
  <c r="I85" i="18"/>
  <c r="K143" i="40" s="1"/>
  <c r="I81" i="18"/>
  <c r="K73" i="40" s="1"/>
  <c r="I69" i="18"/>
  <c r="K201" i="40" s="1"/>
  <c r="I65" i="18"/>
  <c r="K125" i="40" s="1"/>
  <c r="I49" i="18"/>
  <c r="K183" i="40" s="1"/>
  <c r="I37" i="18"/>
  <c r="K341" i="40" s="1"/>
  <c r="I33" i="18"/>
  <c r="K258" i="40" s="1"/>
  <c r="I21" i="18"/>
  <c r="K13" i="40" s="1"/>
  <c r="I17" i="18"/>
  <c r="K316" i="40" s="1"/>
  <c r="I376" i="18"/>
  <c r="K269" i="40" s="1"/>
  <c r="I352" i="18"/>
  <c r="K196" i="40" s="1"/>
  <c r="I328" i="18"/>
  <c r="K76" i="40" s="1"/>
  <c r="I308" i="18"/>
  <c r="K46" i="40" s="1"/>
  <c r="I296" i="18"/>
  <c r="K193" i="40" s="1"/>
  <c r="I288" i="18"/>
  <c r="K32" i="40" s="1"/>
  <c r="I276" i="18"/>
  <c r="K166" i="40" s="1"/>
  <c r="I252" i="18"/>
  <c r="K75" i="40" s="1"/>
  <c r="I240" i="18"/>
  <c r="K203" i="40" s="1"/>
  <c r="I232" i="18"/>
  <c r="K57" i="40" s="1"/>
  <c r="I220" i="18"/>
  <c r="K188" i="40" s="1"/>
  <c r="I208" i="18"/>
  <c r="K335" i="40" s="1"/>
  <c r="I72" i="18"/>
  <c r="K273" i="40" s="1"/>
  <c r="I56" i="18"/>
  <c r="K339" i="40" s="1"/>
  <c r="I40" i="18"/>
  <c r="K4" i="40" s="1"/>
  <c r="I24" i="18"/>
  <c r="K63" i="40" s="1"/>
  <c r="I8" i="18"/>
  <c r="K123" i="40" s="1"/>
  <c r="I368" i="18"/>
  <c r="K120" i="40" s="1"/>
  <c r="I360" i="18"/>
  <c r="K337" i="40" s="1"/>
  <c r="I344" i="18"/>
  <c r="K3" i="40" s="1"/>
  <c r="I336" i="18"/>
  <c r="K221" i="40" s="1"/>
  <c r="I320" i="18"/>
  <c r="K293" i="40" s="1"/>
  <c r="I312" i="18"/>
  <c r="K136" i="40" s="1"/>
  <c r="I304" i="18"/>
  <c r="K360" i="40" s="1"/>
  <c r="I300" i="18"/>
  <c r="K266" i="40" s="1"/>
  <c r="I292" i="18"/>
  <c r="K116" i="40" s="1"/>
  <c r="I284" i="18"/>
  <c r="K336" i="40" s="1"/>
  <c r="I280" i="18"/>
  <c r="K254" i="40" s="1"/>
  <c r="I272" i="18"/>
  <c r="K91" i="40" s="1"/>
  <c r="I268" i="18"/>
  <c r="K19" i="40" s="1"/>
  <c r="I260" i="18"/>
  <c r="K225" i="40" s="1"/>
  <c r="I256" i="18"/>
  <c r="K159" i="40" s="1"/>
  <c r="I248" i="18"/>
  <c r="K241" i="40" s="1"/>
  <c r="I244" i="18"/>
  <c r="K298" i="40" s="1"/>
  <c r="I236" i="18"/>
  <c r="K132" i="40" s="1"/>
  <c r="I228" i="18"/>
  <c r="K351" i="40" s="1"/>
  <c r="I224" i="18"/>
  <c r="K268" i="40" s="1"/>
  <c r="I216" i="18"/>
  <c r="K119" i="40" s="1"/>
  <c r="I212" i="18"/>
  <c r="K25" i="40" s="1"/>
  <c r="I152" i="18"/>
  <c r="K357" i="40" s="1"/>
  <c r="I120" i="18"/>
  <c r="K89" i="40" s="1"/>
  <c r="I100" i="18"/>
  <c r="K65" i="40" s="1"/>
  <c r="H88" i="18" a="1"/>
  <c r="H88" i="18" s="1"/>
  <c r="F88" i="18" a="1"/>
  <c r="F88" i="18" s="1"/>
  <c r="I84" i="18"/>
  <c r="K133" i="40" s="1"/>
  <c r="I68" i="18"/>
  <c r="K191" i="40" s="1"/>
  <c r="I52" i="18"/>
  <c r="K243" i="40" s="1"/>
  <c r="I36" i="18"/>
  <c r="K312" i="40" s="1"/>
  <c r="G28" i="18"/>
  <c r="H28" i="39" s="1"/>
  <c r="I20" i="18"/>
  <c r="K372" i="40" s="1"/>
  <c r="I371" i="18"/>
  <c r="K169" i="40" s="1"/>
  <c r="G359" i="18"/>
  <c r="H359" i="39" s="1"/>
  <c r="I355" i="18"/>
  <c r="K356" i="40" s="1"/>
  <c r="I339" i="18"/>
  <c r="K294" i="40" s="1"/>
  <c r="I323" i="18"/>
  <c r="K349" i="40" s="1"/>
  <c r="G319" i="18"/>
  <c r="H319" i="39" s="1"/>
  <c r="G303" i="18"/>
  <c r="H303" i="39" s="1"/>
  <c r="I299" i="18"/>
  <c r="K256" i="40" s="1"/>
  <c r="I295" i="18"/>
  <c r="K167" i="40" s="1"/>
  <c r="I291" i="18"/>
  <c r="K92" i="40" s="1"/>
  <c r="I287" i="18"/>
  <c r="K300" i="40" s="1"/>
  <c r="I283" i="18"/>
  <c r="K320" i="40" s="1"/>
  <c r="I279" i="18"/>
  <c r="K235" i="40" s="1"/>
  <c r="I275" i="18"/>
  <c r="K150" i="40" s="1"/>
  <c r="I271" i="18"/>
  <c r="K277" i="40" s="1"/>
  <c r="I267" i="18"/>
  <c r="K362" i="40" s="1"/>
  <c r="I263" i="18"/>
  <c r="K292" i="40" s="1"/>
  <c r="I259" i="18"/>
  <c r="K207" i="40" s="1"/>
  <c r="I255" i="18"/>
  <c r="K138" i="40" s="1"/>
  <c r="I251" i="18"/>
  <c r="K48" i="40" s="1"/>
  <c r="I247" i="18"/>
  <c r="K355" i="40" s="1"/>
  <c r="I243" i="18"/>
  <c r="K275" i="40" s="1"/>
  <c r="I239" i="18"/>
  <c r="K192" i="40" s="1"/>
  <c r="I235" i="18"/>
  <c r="K115" i="40" s="1"/>
  <c r="I203" i="18"/>
  <c r="K224" i="40" s="1"/>
  <c r="I195" i="18"/>
  <c r="K79" i="40" s="1"/>
  <c r="I187" i="18"/>
  <c r="K280" i="40" s="1"/>
  <c r="I179" i="18"/>
  <c r="K135" i="40" s="1"/>
  <c r="I171" i="18"/>
  <c r="K358" i="40" s="1"/>
  <c r="I139" i="18"/>
  <c r="K82" i="40" s="1"/>
  <c r="G111" i="18"/>
  <c r="H111" i="39" s="1"/>
  <c r="I107" i="18"/>
  <c r="K213" i="40" s="1"/>
  <c r="I75" i="18"/>
  <c r="K62" i="40" s="1"/>
  <c r="I43" i="18"/>
  <c r="K64" i="40" s="1"/>
  <c r="I11" i="18"/>
  <c r="K198" i="40" s="1"/>
  <c r="I374" i="18"/>
  <c r="K379" i="40" s="1"/>
  <c r="I366" i="18"/>
  <c r="K68" i="40" s="1"/>
  <c r="I358" i="18"/>
  <c r="K296" i="40" s="1"/>
  <c r="I350" i="18"/>
  <c r="K122" i="40" s="1"/>
  <c r="I342" i="18"/>
  <c r="K343" i="40" s="1"/>
  <c r="I334" i="18"/>
  <c r="K194" i="40" s="1"/>
  <c r="I326" i="18"/>
  <c r="K27" i="40" s="1"/>
  <c r="I318" i="18"/>
  <c r="K251" i="40" s="1"/>
  <c r="I310" i="18"/>
  <c r="K87" i="40" s="1"/>
  <c r="I306" i="18"/>
  <c r="K8" i="40" s="1"/>
  <c r="I302" i="18"/>
  <c r="K310" i="40" s="1"/>
  <c r="G254" i="18"/>
  <c r="H254" i="39" s="1"/>
  <c r="I146" i="18"/>
  <c r="K234" i="40" s="1"/>
  <c r="I114" i="18"/>
  <c r="K352" i="40" s="1"/>
  <c r="I82" i="18"/>
  <c r="K97" i="40" s="1"/>
  <c r="G58" i="18"/>
  <c r="H58" i="39" s="1"/>
  <c r="I50" i="18"/>
  <c r="K219" i="40" s="1"/>
  <c r="I18" i="18"/>
  <c r="K334" i="40" s="1"/>
  <c r="F360" i="18" a="1"/>
  <c r="F360" i="18" s="1"/>
  <c r="F56" i="18" a="1"/>
  <c r="F56" i="18" s="1"/>
  <c r="F328" i="18" a="1"/>
  <c r="F328" i="18" s="1"/>
  <c r="F36" i="18" a="1"/>
  <c r="F36" i="18" s="1"/>
  <c r="F304" i="18" a="1"/>
  <c r="F304" i="18" s="1"/>
  <c r="F4" i="18" a="1"/>
  <c r="F4" i="18" s="1"/>
  <c r="F275" i="18" a="1"/>
  <c r="F275" i="18" s="1"/>
  <c r="F243" i="18" a="1"/>
  <c r="F243" i="18" s="1"/>
  <c r="F171" i="18" a="1"/>
  <c r="F171" i="18" s="1"/>
  <c r="F381" i="18" a="1"/>
  <c r="F381" i="18" s="1"/>
  <c r="F349" i="18" a="1"/>
  <c r="F349" i="18" s="1"/>
  <c r="F317" i="18" a="1"/>
  <c r="F317" i="18" s="1"/>
  <c r="F299" i="18" a="1"/>
  <c r="F299" i="18" s="1"/>
  <c r="F267" i="18" a="1"/>
  <c r="F267" i="18" s="1"/>
  <c r="F235" i="18" a="1"/>
  <c r="F235" i="18" s="1"/>
  <c r="F120" i="18" a="1"/>
  <c r="F120" i="18" s="1"/>
  <c r="F81" i="18" a="1"/>
  <c r="F81" i="18" s="1"/>
  <c r="F49" i="18" a="1"/>
  <c r="F49" i="18" s="1"/>
  <c r="F24" i="18" a="1"/>
  <c r="F24" i="18" s="1"/>
  <c r="F376" i="18" a="1"/>
  <c r="F376" i="18" s="1"/>
  <c r="F344" i="18" a="1"/>
  <c r="F344" i="18" s="1"/>
  <c r="F312" i="18" a="1"/>
  <c r="F312" i="18" s="1"/>
  <c r="F291" i="18" a="1"/>
  <c r="F291" i="18" s="1"/>
  <c r="F259" i="18" a="1"/>
  <c r="F259" i="18" s="1"/>
  <c r="F220" i="18" a="1"/>
  <c r="F220" i="18" s="1"/>
  <c r="F113" i="18" a="1"/>
  <c r="F113" i="18" s="1"/>
  <c r="F69" i="18" a="1"/>
  <c r="F69" i="18" s="1"/>
  <c r="F43" i="18" a="1"/>
  <c r="F43" i="18" s="1"/>
  <c r="F17" i="18" a="1"/>
  <c r="F17" i="18" s="1"/>
  <c r="F365" i="18" a="1"/>
  <c r="F365" i="18" s="1"/>
  <c r="F333" i="18" a="1"/>
  <c r="F333" i="18" s="1"/>
  <c r="F308" i="18" a="1"/>
  <c r="F308" i="18" s="1"/>
  <c r="F283" i="18" a="1"/>
  <c r="F283" i="18" s="1"/>
  <c r="F251" i="18" a="1"/>
  <c r="F251" i="18" s="1"/>
  <c r="F203" i="18" a="1"/>
  <c r="F203" i="18" s="1"/>
  <c r="F101" i="18" a="1"/>
  <c r="F101" i="18" s="1"/>
  <c r="F68" i="18" a="1"/>
  <c r="F68" i="18" s="1"/>
  <c r="F37" i="18" a="1"/>
  <c r="F37" i="18" s="1"/>
  <c r="H319" i="18" a="1"/>
  <c r="H319" i="18" s="1"/>
  <c r="H2" i="18" a="1"/>
  <c r="H2" i="18" s="1"/>
  <c r="F2" i="18" a="1"/>
  <c r="F2" i="18" s="1"/>
  <c r="H378" i="18" a="1"/>
  <c r="H378" i="18" s="1"/>
  <c r="F378" i="18" a="1"/>
  <c r="F378" i="18" s="1"/>
  <c r="H362" i="18" a="1"/>
  <c r="H362" i="18" s="1"/>
  <c r="F362" i="18" a="1"/>
  <c r="F362" i="18" s="1"/>
  <c r="H346" i="18" a="1"/>
  <c r="H346" i="18" s="1"/>
  <c r="F346" i="18" a="1"/>
  <c r="F346" i="18" s="1"/>
  <c r="H330" i="18" a="1"/>
  <c r="H330" i="18" s="1"/>
  <c r="F330" i="18" a="1"/>
  <c r="F330" i="18" s="1"/>
  <c r="H322" i="18" a="1"/>
  <c r="H322" i="18" s="1"/>
  <c r="F322" i="18" a="1"/>
  <c r="F322" i="18" s="1"/>
  <c r="H298" i="18" a="1"/>
  <c r="H298" i="18" s="1"/>
  <c r="F298" i="18" a="1"/>
  <c r="F298" i="18" s="1"/>
  <c r="H290" i="18" a="1"/>
  <c r="H290" i="18" s="1"/>
  <c r="F290" i="18" a="1"/>
  <c r="F290" i="18" s="1"/>
  <c r="H282" i="18" a="1"/>
  <c r="H282" i="18" s="1"/>
  <c r="F282" i="18" a="1"/>
  <c r="F282" i="18" s="1"/>
  <c r="H274" i="18" a="1"/>
  <c r="H274" i="18" s="1"/>
  <c r="F274" i="18" a="1"/>
  <c r="F274" i="18" s="1"/>
  <c r="H270" i="18" a="1"/>
  <c r="H270" i="18" s="1"/>
  <c r="F270" i="18" a="1"/>
  <c r="F270" i="18" s="1"/>
  <c r="H266" i="18" a="1"/>
  <c r="H266" i="18" s="1"/>
  <c r="F266" i="18" a="1"/>
  <c r="F266" i="18" s="1"/>
  <c r="H262" i="18" a="1"/>
  <c r="H262" i="18" s="1"/>
  <c r="F262" i="18" a="1"/>
  <c r="F262" i="18" s="1"/>
  <c r="H258" i="18" a="1"/>
  <c r="H258" i="18" s="1"/>
  <c r="F258" i="18" a="1"/>
  <c r="F258" i="18" s="1"/>
  <c r="H250" i="18" a="1"/>
  <c r="H250" i="18" s="1"/>
  <c r="F250" i="18" a="1"/>
  <c r="F250" i="18" s="1"/>
  <c r="H242" i="18" a="1"/>
  <c r="H242" i="18" s="1"/>
  <c r="F242" i="18" a="1"/>
  <c r="F242" i="18" s="1"/>
  <c r="H234" i="18" a="1"/>
  <c r="H234" i="18" s="1"/>
  <c r="F234" i="18" a="1"/>
  <c r="F234" i="18" s="1"/>
  <c r="H226" i="18" a="1"/>
  <c r="H226" i="18" s="1"/>
  <c r="F226" i="18" a="1"/>
  <c r="F226" i="18" s="1"/>
  <c r="H218" i="18" a="1"/>
  <c r="H218" i="18" s="1"/>
  <c r="F218" i="18" a="1"/>
  <c r="F218" i="18" s="1"/>
  <c r="H210" i="18" a="1"/>
  <c r="H210" i="18" s="1"/>
  <c r="F210" i="18" a="1"/>
  <c r="F210" i="18" s="1"/>
  <c r="H206" i="18" a="1"/>
  <c r="H206" i="18" s="1"/>
  <c r="F206" i="18" a="1"/>
  <c r="F206" i="18" s="1"/>
  <c r="H198" i="18" a="1"/>
  <c r="H198" i="18" s="1"/>
  <c r="F198" i="18" a="1"/>
  <c r="F198" i="18" s="1"/>
  <c r="H190" i="18" a="1"/>
  <c r="H190" i="18" s="1"/>
  <c r="F190" i="18" a="1"/>
  <c r="F190" i="18" s="1"/>
  <c r="H178" i="18" a="1"/>
  <c r="H178" i="18" s="1"/>
  <c r="F178" i="18" a="1"/>
  <c r="F178" i="18" s="1"/>
  <c r="H74" i="18" a="1"/>
  <c r="H74" i="18" s="1"/>
  <c r="F74" i="18" a="1"/>
  <c r="F74" i="18" s="1"/>
  <c r="H66" i="18" a="1"/>
  <c r="H66" i="18" s="1"/>
  <c r="F66" i="18" a="1"/>
  <c r="F66" i="18" s="1"/>
  <c r="H54" i="18" a="1"/>
  <c r="H54" i="18" s="1"/>
  <c r="F54" i="18" a="1"/>
  <c r="F54" i="18" s="1"/>
  <c r="H46" i="18" a="1"/>
  <c r="H46" i="18" s="1"/>
  <c r="F46" i="18" a="1"/>
  <c r="F46" i="18" s="1"/>
  <c r="H10" i="18" a="1"/>
  <c r="H10" i="18" s="1"/>
  <c r="F10" i="18" a="1"/>
  <c r="F10" i="18" s="1"/>
  <c r="H6" i="18" a="1"/>
  <c r="H6" i="18" s="1"/>
  <c r="F6" i="18" a="1"/>
  <c r="F6" i="18" s="1"/>
  <c r="F146" i="18" a="1"/>
  <c r="F146" i="18" s="1"/>
  <c r="H369" i="18" a="1"/>
  <c r="H369" i="18" s="1"/>
  <c r="F369" i="18" a="1"/>
  <c r="F369" i="18" s="1"/>
  <c r="H361" i="18" a="1"/>
  <c r="H361" i="18" s="1"/>
  <c r="F361" i="18" a="1"/>
  <c r="F361" i="18" s="1"/>
  <c r="H353" i="18" a="1"/>
  <c r="H353" i="18" s="1"/>
  <c r="F353" i="18" a="1"/>
  <c r="F353" i="18" s="1"/>
  <c r="H345" i="18" a="1"/>
  <c r="H345" i="18" s="1"/>
  <c r="F345" i="18" a="1"/>
  <c r="F345" i="18" s="1"/>
  <c r="F337" i="18" a="1"/>
  <c r="F337" i="18" s="1"/>
  <c r="H337" i="18" a="1"/>
  <c r="H337" i="18" s="1"/>
  <c r="H329" i="18" a="1"/>
  <c r="H329" i="18" s="1"/>
  <c r="F329" i="18" a="1"/>
  <c r="F329" i="18" s="1"/>
  <c r="H321" i="18" a="1"/>
  <c r="H321" i="18" s="1"/>
  <c r="F321" i="18" a="1"/>
  <c r="F321" i="18" s="1"/>
  <c r="H313" i="18" a="1"/>
  <c r="H313" i="18" s="1"/>
  <c r="F313" i="18" a="1"/>
  <c r="F313" i="18" s="1"/>
  <c r="H309" i="18" a="1"/>
  <c r="H309" i="18" s="1"/>
  <c r="F309" i="18" a="1"/>
  <c r="F309" i="18" s="1"/>
  <c r="H305" i="18" a="1"/>
  <c r="H305" i="18" s="1"/>
  <c r="F305" i="18" a="1"/>
  <c r="F305" i="18" s="1"/>
  <c r="H301" i="18" a="1"/>
  <c r="H301" i="18" s="1"/>
  <c r="F301" i="18" a="1"/>
  <c r="F301" i="18" s="1"/>
  <c r="H297" i="18" a="1"/>
  <c r="H297" i="18" s="1"/>
  <c r="F297" i="18" a="1"/>
  <c r="F297" i="18" s="1"/>
  <c r="H293" i="18" a="1"/>
  <c r="H293" i="18" s="1"/>
  <c r="F293" i="18" a="1"/>
  <c r="F293" i="18" s="1"/>
  <c r="H289" i="18" a="1"/>
  <c r="H289" i="18" s="1"/>
  <c r="F289" i="18" a="1"/>
  <c r="F289" i="18" s="1"/>
  <c r="H285" i="18" a="1"/>
  <c r="H285" i="18" s="1"/>
  <c r="F285" i="18" a="1"/>
  <c r="F285" i="18" s="1"/>
  <c r="H277" i="18" a="1"/>
  <c r="H277" i="18" s="1"/>
  <c r="F277" i="18" a="1"/>
  <c r="F277" i="18" s="1"/>
  <c r="H273" i="18" a="1"/>
  <c r="H273" i="18" s="1"/>
  <c r="F273" i="18" a="1"/>
  <c r="F273" i="18" s="1"/>
  <c r="F269" i="18" a="1"/>
  <c r="F269" i="18" s="1"/>
  <c r="H269" i="18" a="1"/>
  <c r="H269" i="18" s="1"/>
  <c r="H265" i="18" a="1"/>
  <c r="H265" i="18" s="1"/>
  <c r="F265" i="18" a="1"/>
  <c r="F265" i="18" s="1"/>
  <c r="H261" i="18" a="1"/>
  <c r="H261" i="18" s="1"/>
  <c r="F261" i="18" a="1"/>
  <c r="F261" i="18" s="1"/>
  <c r="H257" i="18" a="1"/>
  <c r="H257" i="18" s="1"/>
  <c r="F257" i="18" a="1"/>
  <c r="F257" i="18" s="1"/>
  <c r="F253" i="18" a="1"/>
  <c r="F253" i="18" s="1"/>
  <c r="H253" i="18" a="1"/>
  <c r="H253" i="18" s="1"/>
  <c r="H249" i="18" a="1"/>
  <c r="H249" i="18" s="1"/>
  <c r="F249" i="18" a="1"/>
  <c r="F249" i="18" s="1"/>
  <c r="H245" i="18" a="1"/>
  <c r="H245" i="18" s="1"/>
  <c r="F245" i="18" a="1"/>
  <c r="F245" i="18" s="1"/>
  <c r="H241" i="18" a="1"/>
  <c r="H241" i="18" s="1"/>
  <c r="F241" i="18" a="1"/>
  <c r="F241" i="18" s="1"/>
  <c r="H237" i="18" a="1"/>
  <c r="H237" i="18" s="1"/>
  <c r="F237" i="18" a="1"/>
  <c r="F237" i="18" s="1"/>
  <c r="H233" i="18" a="1"/>
  <c r="H233" i="18" s="1"/>
  <c r="F233" i="18" a="1"/>
  <c r="F233" i="18" s="1"/>
  <c r="H229" i="18" a="1"/>
  <c r="H229" i="18" s="1"/>
  <c r="F229" i="18" a="1"/>
  <c r="F229" i="18" s="1"/>
  <c r="H225" i="18" a="1"/>
  <c r="H225" i="18" s="1"/>
  <c r="F225" i="18" a="1"/>
  <c r="F225" i="18" s="1"/>
  <c r="H221" i="18" a="1"/>
  <c r="H221" i="18" s="1"/>
  <c r="F221" i="18" a="1"/>
  <c r="F221" i="18" s="1"/>
  <c r="H217" i="18" a="1"/>
  <c r="H217" i="18" s="1"/>
  <c r="F217" i="18" a="1"/>
  <c r="F217" i="18" s="1"/>
  <c r="H213" i="18" a="1"/>
  <c r="H213" i="18" s="1"/>
  <c r="F213" i="18" a="1"/>
  <c r="F213" i="18" s="1"/>
  <c r="H209" i="18" a="1"/>
  <c r="H209" i="18" s="1"/>
  <c r="F209" i="18" a="1"/>
  <c r="F209" i="18" s="1"/>
  <c r="H205" i="18" a="1"/>
  <c r="H205" i="18" s="1"/>
  <c r="F205" i="18" a="1"/>
  <c r="F205" i="18" s="1"/>
  <c r="H201" i="18" a="1"/>
  <c r="H201" i="18" s="1"/>
  <c r="F201" i="18" a="1"/>
  <c r="F201" i="18" s="1"/>
  <c r="H197" i="18" a="1"/>
  <c r="H197" i="18" s="1"/>
  <c r="F197" i="18" a="1"/>
  <c r="F197" i="18" s="1"/>
  <c r="H193" i="18" a="1"/>
  <c r="H193" i="18" s="1"/>
  <c r="F193" i="18" a="1"/>
  <c r="F193" i="18" s="1"/>
  <c r="H189" i="18" a="1"/>
  <c r="H189" i="18" s="1"/>
  <c r="F189" i="18" a="1"/>
  <c r="F189" i="18" s="1"/>
  <c r="H185" i="18" a="1"/>
  <c r="H185" i="18" s="1"/>
  <c r="F185" i="18" a="1"/>
  <c r="F185" i="18" s="1"/>
  <c r="H181" i="18" a="1"/>
  <c r="H181" i="18" s="1"/>
  <c r="F181" i="18" a="1"/>
  <c r="F181" i="18" s="1"/>
  <c r="H177" i="18" a="1"/>
  <c r="H177" i="18" s="1"/>
  <c r="F177" i="18" a="1"/>
  <c r="F177" i="18" s="1"/>
  <c r="H173" i="18" a="1"/>
  <c r="H173" i="18" s="1"/>
  <c r="F173" i="18" a="1"/>
  <c r="F173" i="18" s="1"/>
  <c r="H169" i="18" a="1"/>
  <c r="H169" i="18" s="1"/>
  <c r="F169" i="18" a="1"/>
  <c r="F169" i="18" s="1"/>
  <c r="H161" i="18" a="1"/>
  <c r="H161" i="18" s="1"/>
  <c r="F161" i="18" a="1"/>
  <c r="F161" i="18" s="1"/>
  <c r="H157" i="18" a="1"/>
  <c r="H157" i="18" s="1"/>
  <c r="F157" i="18" a="1"/>
  <c r="F157" i="18" s="1"/>
  <c r="H153" i="18" a="1"/>
  <c r="H153" i="18" s="1"/>
  <c r="F153" i="18" a="1"/>
  <c r="F153" i="18" s="1"/>
  <c r="H149" i="18" a="1"/>
  <c r="H149" i="18" s="1"/>
  <c r="F149" i="18" a="1"/>
  <c r="F149" i="18" s="1"/>
  <c r="H145" i="18" a="1"/>
  <c r="H145" i="18" s="1"/>
  <c r="F145" i="18" a="1"/>
  <c r="F145" i="18" s="1"/>
  <c r="H141" i="18" a="1"/>
  <c r="H141" i="18" s="1"/>
  <c r="F141" i="18" a="1"/>
  <c r="F141" i="18" s="1"/>
  <c r="H137" i="18" a="1"/>
  <c r="H137" i="18" s="1"/>
  <c r="F137" i="18" a="1"/>
  <c r="F137" i="18" s="1"/>
  <c r="F379" i="18" a="1"/>
  <c r="F379" i="18" s="1"/>
  <c r="F374" i="18" a="1"/>
  <c r="F374" i="18" s="1"/>
  <c r="F363" i="18" a="1"/>
  <c r="F363" i="18" s="1"/>
  <c r="F358" i="18" a="1"/>
  <c r="F358" i="18" s="1"/>
  <c r="F347" i="18" a="1"/>
  <c r="F347" i="18" s="1"/>
  <c r="F342" i="18" a="1"/>
  <c r="F342" i="18" s="1"/>
  <c r="F331" i="18" a="1"/>
  <c r="F331" i="18" s="1"/>
  <c r="F326" i="18" a="1"/>
  <c r="F326" i="18" s="1"/>
  <c r="F315" i="18" a="1"/>
  <c r="F315" i="18" s="1"/>
  <c r="F296" i="18" a="1"/>
  <c r="F296" i="18" s="1"/>
  <c r="F288" i="18" a="1"/>
  <c r="F288" i="18" s="1"/>
  <c r="F280" i="18" a="1"/>
  <c r="F280" i="18" s="1"/>
  <c r="F272" i="18" a="1"/>
  <c r="F272" i="18" s="1"/>
  <c r="F264" i="18" a="1"/>
  <c r="F264" i="18" s="1"/>
  <c r="F256" i="18" a="1"/>
  <c r="F256" i="18" s="1"/>
  <c r="F248" i="18" a="1"/>
  <c r="F248" i="18" s="1"/>
  <c r="F240" i="18" a="1"/>
  <c r="F240" i="18" s="1"/>
  <c r="F232" i="18" a="1"/>
  <c r="F232" i="18" s="1"/>
  <c r="F216" i="18" a="1"/>
  <c r="F216" i="18" s="1"/>
  <c r="F195" i="18" a="1"/>
  <c r="F195" i="18" s="1"/>
  <c r="F165" i="18" a="1"/>
  <c r="F165" i="18" s="1"/>
  <c r="F139" i="18" a="1"/>
  <c r="F139" i="18" s="1"/>
  <c r="F114" i="18" a="1"/>
  <c r="F114" i="18" s="1"/>
  <c r="F75" i="18" a="1"/>
  <c r="F75" i="18" s="1"/>
  <c r="F18" i="18" a="1"/>
  <c r="F18" i="18" s="1"/>
  <c r="H377" i="18" a="1"/>
  <c r="H377" i="18" s="1"/>
  <c r="H303" i="18" a="1"/>
  <c r="H303" i="18" s="1"/>
  <c r="H370" i="18" a="1"/>
  <c r="H370" i="18" s="1"/>
  <c r="F370" i="18" a="1"/>
  <c r="F370" i="18" s="1"/>
  <c r="H354" i="18" a="1"/>
  <c r="H354" i="18" s="1"/>
  <c r="F354" i="18" a="1"/>
  <c r="F354" i="18" s="1"/>
  <c r="H338" i="18" a="1"/>
  <c r="H338" i="18" s="1"/>
  <c r="F338" i="18" a="1"/>
  <c r="F338" i="18" s="1"/>
  <c r="H314" i="18" a="1"/>
  <c r="H314" i="18" s="1"/>
  <c r="F314" i="18" a="1"/>
  <c r="F314" i="18" s="1"/>
  <c r="H294" i="18" a="1"/>
  <c r="H294" i="18" s="1"/>
  <c r="F294" i="18" a="1"/>
  <c r="F294" i="18" s="1"/>
  <c r="H286" i="18" a="1"/>
  <c r="H286" i="18" s="1"/>
  <c r="F286" i="18" a="1"/>
  <c r="F286" i="18" s="1"/>
  <c r="H278" i="18" a="1"/>
  <c r="H278" i="18" s="1"/>
  <c r="F278" i="18" a="1"/>
  <c r="F278" i="18" s="1"/>
  <c r="H246" i="18" a="1"/>
  <c r="H246" i="18" s="1"/>
  <c r="F246" i="18" a="1"/>
  <c r="F246" i="18" s="1"/>
  <c r="H238" i="18" a="1"/>
  <c r="H238" i="18" s="1"/>
  <c r="F238" i="18" a="1"/>
  <c r="F238" i="18" s="1"/>
  <c r="H230" i="18" a="1"/>
  <c r="H230" i="18" s="1"/>
  <c r="F230" i="18" a="1"/>
  <c r="F230" i="18" s="1"/>
  <c r="H222" i="18" a="1"/>
  <c r="H222" i="18" s="1"/>
  <c r="F222" i="18" a="1"/>
  <c r="F222" i="18" s="1"/>
  <c r="H214" i="18" a="1"/>
  <c r="H214" i="18" s="1"/>
  <c r="F214" i="18" a="1"/>
  <c r="F214" i="18" s="1"/>
  <c r="H202" i="18" a="1"/>
  <c r="H202" i="18" s="1"/>
  <c r="F202" i="18" a="1"/>
  <c r="F202" i="18" s="1"/>
  <c r="H194" i="18" a="1"/>
  <c r="H194" i="18" s="1"/>
  <c r="F194" i="18" a="1"/>
  <c r="F194" i="18" s="1"/>
  <c r="H186" i="18" a="1"/>
  <c r="H186" i="18" s="1"/>
  <c r="F186" i="18" a="1"/>
  <c r="F186" i="18" s="1"/>
  <c r="H182" i="18" a="1"/>
  <c r="H182" i="18" s="1"/>
  <c r="F182" i="18" a="1"/>
  <c r="F182" i="18" s="1"/>
  <c r="H174" i="18" a="1"/>
  <c r="H174" i="18" s="1"/>
  <c r="F174" i="18" a="1"/>
  <c r="F174" i="18" s="1"/>
  <c r="H170" i="18" a="1"/>
  <c r="H170" i="18" s="1"/>
  <c r="F170" i="18" a="1"/>
  <c r="F170" i="18" s="1"/>
  <c r="H166" i="18" a="1"/>
  <c r="H166" i="18" s="1"/>
  <c r="F166" i="18" a="1"/>
  <c r="F166" i="18" s="1"/>
  <c r="H162" i="18" a="1"/>
  <c r="H162" i="18" s="1"/>
  <c r="F162" i="18" a="1"/>
  <c r="F162" i="18" s="1"/>
  <c r="H158" i="18" a="1"/>
  <c r="H158" i="18" s="1"/>
  <c r="F158" i="18" a="1"/>
  <c r="F158" i="18" s="1"/>
  <c r="H154" i="18" a="1"/>
  <c r="H154" i="18" s="1"/>
  <c r="F154" i="18" a="1"/>
  <c r="F154" i="18" s="1"/>
  <c r="H150" i="18" a="1"/>
  <c r="H150" i="18" s="1"/>
  <c r="F150" i="18" a="1"/>
  <c r="F150" i="18" s="1"/>
  <c r="H142" i="18" a="1"/>
  <c r="H142" i="18" s="1"/>
  <c r="F142" i="18" a="1"/>
  <c r="F142" i="18" s="1"/>
  <c r="H138" i="18" a="1"/>
  <c r="H138" i="18" s="1"/>
  <c r="F138" i="18" a="1"/>
  <c r="F138" i="18" s="1"/>
  <c r="H134" i="18" a="1"/>
  <c r="H134" i="18" s="1"/>
  <c r="F134" i="18" a="1"/>
  <c r="F134" i="18" s="1"/>
  <c r="H130" i="18" a="1"/>
  <c r="H130" i="18" s="1"/>
  <c r="F130" i="18" a="1"/>
  <c r="F130" i="18" s="1"/>
  <c r="H126" i="18" a="1"/>
  <c r="H126" i="18" s="1"/>
  <c r="F126" i="18" a="1"/>
  <c r="F126" i="18" s="1"/>
  <c r="H122" i="18" a="1"/>
  <c r="H122" i="18" s="1"/>
  <c r="F122" i="18" a="1"/>
  <c r="F122" i="18" s="1"/>
  <c r="H118" i="18" a="1"/>
  <c r="H118" i="18" s="1"/>
  <c r="F118" i="18" a="1"/>
  <c r="F118" i="18" s="1"/>
  <c r="H110" i="18" a="1"/>
  <c r="H110" i="18" s="1"/>
  <c r="F110" i="18" a="1"/>
  <c r="F110" i="18" s="1"/>
  <c r="H106" i="18" a="1"/>
  <c r="H106" i="18" s="1"/>
  <c r="F106" i="18" a="1"/>
  <c r="F106" i="18" s="1"/>
  <c r="H102" i="18" a="1"/>
  <c r="H102" i="18" s="1"/>
  <c r="F102" i="18" a="1"/>
  <c r="F102" i="18" s="1"/>
  <c r="H98" i="18" a="1"/>
  <c r="H98" i="18" s="1"/>
  <c r="F98" i="18" a="1"/>
  <c r="F98" i="18" s="1"/>
  <c r="H94" i="18" a="1"/>
  <c r="H94" i="18" s="1"/>
  <c r="F94" i="18" a="1"/>
  <c r="F94" i="18" s="1"/>
  <c r="H90" i="18" a="1"/>
  <c r="H90" i="18" s="1"/>
  <c r="F90" i="18" a="1"/>
  <c r="F90" i="18" s="1"/>
  <c r="H86" i="18" a="1"/>
  <c r="H86" i="18" s="1"/>
  <c r="F86" i="18" a="1"/>
  <c r="F86" i="18" s="1"/>
  <c r="H78" i="18" a="1"/>
  <c r="H78" i="18" s="1"/>
  <c r="F78" i="18" a="1"/>
  <c r="F78" i="18" s="1"/>
  <c r="H70" i="18" a="1"/>
  <c r="H70" i="18" s="1"/>
  <c r="F70" i="18" a="1"/>
  <c r="F70" i="18" s="1"/>
  <c r="H62" i="18" a="1"/>
  <c r="H62" i="18" s="1"/>
  <c r="F62" i="18" a="1"/>
  <c r="F62" i="18" s="1"/>
  <c r="H42" i="18" a="1"/>
  <c r="H42" i="18" s="1"/>
  <c r="F42" i="18" a="1"/>
  <c r="F42" i="18" s="1"/>
  <c r="H38" i="18" a="1"/>
  <c r="H38" i="18" s="1"/>
  <c r="F38" i="18" a="1"/>
  <c r="F38" i="18" s="1"/>
  <c r="H34" i="18" a="1"/>
  <c r="H34" i="18" s="1"/>
  <c r="F34" i="18" a="1"/>
  <c r="F34" i="18" s="1"/>
  <c r="H30" i="18" a="1"/>
  <c r="H30" i="18" s="1"/>
  <c r="F30" i="18" a="1"/>
  <c r="F30" i="18" s="1"/>
  <c r="H26" i="18" a="1"/>
  <c r="H26" i="18" s="1"/>
  <c r="F26" i="18" a="1"/>
  <c r="F26" i="18" s="1"/>
  <c r="H22" i="18" a="1"/>
  <c r="H22" i="18" s="1"/>
  <c r="F22" i="18" a="1"/>
  <c r="F22" i="18" s="1"/>
  <c r="H14" i="18" a="1"/>
  <c r="H14" i="18" s="1"/>
  <c r="F14" i="18" a="1"/>
  <c r="F14" i="18" s="1"/>
  <c r="H380" i="18" a="1"/>
  <c r="H380" i="18" s="1"/>
  <c r="F380" i="18" a="1"/>
  <c r="F380" i="18" s="1"/>
  <c r="H372" i="18" a="1"/>
  <c r="H372" i="18" s="1"/>
  <c r="F372" i="18" a="1"/>
  <c r="F372" i="18" s="1"/>
  <c r="H364" i="18" a="1"/>
  <c r="H364" i="18" s="1"/>
  <c r="F364" i="18" a="1"/>
  <c r="F364" i="18" s="1"/>
  <c r="H356" i="18" a="1"/>
  <c r="H356" i="18" s="1"/>
  <c r="F356" i="18" a="1"/>
  <c r="F356" i="18" s="1"/>
  <c r="F348" i="18" a="1"/>
  <c r="F348" i="18" s="1"/>
  <c r="H348" i="18" a="1"/>
  <c r="H348" i="18" s="1"/>
  <c r="H340" i="18" a="1"/>
  <c r="H340" i="18" s="1"/>
  <c r="F340" i="18" a="1"/>
  <c r="F340" i="18" s="1"/>
  <c r="H332" i="18" a="1"/>
  <c r="H332" i="18" s="1"/>
  <c r="F332" i="18" a="1"/>
  <c r="F332" i="18" s="1"/>
  <c r="H324" i="18" a="1"/>
  <c r="H324" i="18" s="1"/>
  <c r="F324" i="18" a="1"/>
  <c r="F324" i="18" s="1"/>
  <c r="H316" i="18" a="1"/>
  <c r="H316" i="18" s="1"/>
  <c r="F316" i="18" a="1"/>
  <c r="F316" i="18" s="1"/>
  <c r="H204" i="18" a="1"/>
  <c r="H204" i="18" s="1"/>
  <c r="F204" i="18" a="1"/>
  <c r="F204" i="18" s="1"/>
  <c r="H200" i="18" a="1"/>
  <c r="H200" i="18" s="1"/>
  <c r="F200" i="18" a="1"/>
  <c r="F200" i="18" s="1"/>
  <c r="H196" i="18" a="1"/>
  <c r="H196" i="18" s="1"/>
  <c r="F196" i="18" a="1"/>
  <c r="F196" i="18" s="1"/>
  <c r="H192" i="18" a="1"/>
  <c r="H192" i="18" s="1"/>
  <c r="F192" i="18" a="1"/>
  <c r="F192" i="18" s="1"/>
  <c r="F188" i="18" a="1"/>
  <c r="F188" i="18" s="1"/>
  <c r="H188" i="18" a="1"/>
  <c r="H188" i="18" s="1"/>
  <c r="H184" i="18" a="1"/>
  <c r="H184" i="18" s="1"/>
  <c r="F184" i="18" a="1"/>
  <c r="F184" i="18" s="1"/>
  <c r="H180" i="18" a="1"/>
  <c r="H180" i="18" s="1"/>
  <c r="F180" i="18" a="1"/>
  <c r="F180" i="18" s="1"/>
  <c r="H176" i="18" a="1"/>
  <c r="H176" i="18" s="1"/>
  <c r="F176" i="18" a="1"/>
  <c r="F176" i="18" s="1"/>
  <c r="H172" i="18" a="1"/>
  <c r="H172" i="18" s="1"/>
  <c r="F172" i="18" a="1"/>
  <c r="F172" i="18" s="1"/>
  <c r="H168" i="18" a="1"/>
  <c r="H168" i="18" s="1"/>
  <c r="F168" i="18" a="1"/>
  <c r="F168" i="18" s="1"/>
  <c r="H164" i="18" a="1"/>
  <c r="H164" i="18" s="1"/>
  <c r="F164" i="18" a="1"/>
  <c r="F164" i="18" s="1"/>
  <c r="H160" i="18" a="1"/>
  <c r="H160" i="18" s="1"/>
  <c r="F160" i="18" a="1"/>
  <c r="F160" i="18" s="1"/>
  <c r="H156" i="18" a="1"/>
  <c r="H156" i="18" s="1"/>
  <c r="F156" i="18" a="1"/>
  <c r="F156" i="18" s="1"/>
  <c r="H148" i="18" a="1"/>
  <c r="H148" i="18" s="1"/>
  <c r="F148" i="18" a="1"/>
  <c r="F148" i="18" s="1"/>
  <c r="H144" i="18" a="1"/>
  <c r="H144" i="18" s="1"/>
  <c r="F144" i="18" a="1"/>
  <c r="F144" i="18" s="1"/>
  <c r="H140" i="18" a="1"/>
  <c r="H140" i="18" s="1"/>
  <c r="F140" i="18" a="1"/>
  <c r="F140" i="18" s="1"/>
  <c r="H136" i="18" a="1"/>
  <c r="H136" i="18" s="1"/>
  <c r="F136" i="18" a="1"/>
  <c r="F136" i="18" s="1"/>
  <c r="H132" i="18" a="1"/>
  <c r="H132" i="18" s="1"/>
  <c r="F132" i="18" a="1"/>
  <c r="F132" i="18" s="1"/>
  <c r="H128" i="18" a="1"/>
  <c r="H128" i="18" s="1"/>
  <c r="F128" i="18" a="1"/>
  <c r="F128" i="18" s="1"/>
  <c r="H124" i="18" a="1"/>
  <c r="H124" i="18" s="1"/>
  <c r="F124" i="18" a="1"/>
  <c r="F124" i="18" s="1"/>
  <c r="H116" i="18" a="1"/>
  <c r="H116" i="18" s="1"/>
  <c r="F116" i="18" a="1"/>
  <c r="F116" i="18" s="1"/>
  <c r="H112" i="18" a="1"/>
  <c r="H112" i="18" s="1"/>
  <c r="F112" i="18" a="1"/>
  <c r="F112" i="18" s="1"/>
  <c r="H108" i="18" a="1"/>
  <c r="H108" i="18" s="1"/>
  <c r="F108" i="18" a="1"/>
  <c r="F108" i="18" s="1"/>
  <c r="H104" i="18" a="1"/>
  <c r="H104" i="18" s="1"/>
  <c r="F104" i="18" a="1"/>
  <c r="F104" i="18" s="1"/>
  <c r="F373" i="18" a="1"/>
  <c r="F373" i="18" s="1"/>
  <c r="F368" i="18" a="1"/>
  <c r="F368" i="18" s="1"/>
  <c r="F357" i="18" a="1"/>
  <c r="F357" i="18" s="1"/>
  <c r="F352" i="18" a="1"/>
  <c r="F352" i="18" s="1"/>
  <c r="F341" i="18" a="1"/>
  <c r="F341" i="18" s="1"/>
  <c r="F336" i="18" a="1"/>
  <c r="F336" i="18" s="1"/>
  <c r="F325" i="18" a="1"/>
  <c r="F325" i="18" s="1"/>
  <c r="F320" i="18" a="1"/>
  <c r="F320" i="18" s="1"/>
  <c r="F310" i="18" a="1"/>
  <c r="F310" i="18" s="1"/>
  <c r="F306" i="18" a="1"/>
  <c r="F306" i="18" s="1"/>
  <c r="F302" i="18" a="1"/>
  <c r="F302" i="18" s="1"/>
  <c r="F295" i="18" a="1"/>
  <c r="F295" i="18" s="1"/>
  <c r="F287" i="18" a="1"/>
  <c r="F287" i="18" s="1"/>
  <c r="F279" i="18" a="1"/>
  <c r="F279" i="18" s="1"/>
  <c r="F271" i="18" a="1"/>
  <c r="F271" i="18" s="1"/>
  <c r="F263" i="18" a="1"/>
  <c r="F263" i="18" s="1"/>
  <c r="F255" i="18" a="1"/>
  <c r="F255" i="18" s="1"/>
  <c r="F247" i="18" a="1"/>
  <c r="F247" i="18" s="1"/>
  <c r="F239" i="18" a="1"/>
  <c r="F239" i="18" s="1"/>
  <c r="F228" i="18" a="1"/>
  <c r="F228" i="18" s="1"/>
  <c r="F212" i="18" a="1"/>
  <c r="F212" i="18" s="1"/>
  <c r="F187" i="18" a="1"/>
  <c r="F187" i="18" s="1"/>
  <c r="F133" i="18" a="1"/>
  <c r="F133" i="18" s="1"/>
  <c r="F50" i="18" a="1"/>
  <c r="F50" i="18" s="1"/>
  <c r="H359" i="18" a="1"/>
  <c r="H359" i="18" s="1"/>
  <c r="H281" i="18" a="1"/>
  <c r="H281" i="18" s="1"/>
  <c r="H111" i="18" a="1"/>
  <c r="H111" i="18" s="1"/>
  <c r="H375" i="18" a="1"/>
  <c r="H375" i="18" s="1"/>
  <c r="F375" i="18" a="1"/>
  <c r="F375" i="18" s="1"/>
  <c r="H367" i="18" a="1"/>
  <c r="H367" i="18" s="1"/>
  <c r="F367" i="18" a="1"/>
  <c r="F367" i="18" s="1"/>
  <c r="H351" i="18" a="1"/>
  <c r="H351" i="18" s="1"/>
  <c r="F351" i="18" a="1"/>
  <c r="F351" i="18" s="1"/>
  <c r="H343" i="18" a="1"/>
  <c r="H343" i="18" s="1"/>
  <c r="F343" i="18" a="1"/>
  <c r="F343" i="18" s="1"/>
  <c r="H335" i="18" a="1"/>
  <c r="H335" i="18" s="1"/>
  <c r="F335" i="18" a="1"/>
  <c r="F335" i="18" s="1"/>
  <c r="H327" i="18" a="1"/>
  <c r="H327" i="18" s="1"/>
  <c r="F327" i="18" a="1"/>
  <c r="F327" i="18" s="1"/>
  <c r="F311" i="18" a="1"/>
  <c r="F311" i="18" s="1"/>
  <c r="H311" i="18" a="1"/>
  <c r="H311" i="18" s="1"/>
  <c r="H307" i="18" a="1"/>
  <c r="H307" i="18" s="1"/>
  <c r="F307" i="18" a="1"/>
  <c r="F307" i="18" s="1"/>
  <c r="H231" i="18" a="1"/>
  <c r="H231" i="18" s="1"/>
  <c r="F231" i="18" a="1"/>
  <c r="F231" i="18" s="1"/>
  <c r="H227" i="18" a="1"/>
  <c r="H227" i="18" s="1"/>
  <c r="F227" i="18" a="1"/>
  <c r="F227" i="18" s="1"/>
  <c r="H223" i="18" a="1"/>
  <c r="H223" i="18" s="1"/>
  <c r="F223" i="18" a="1"/>
  <c r="F223" i="18" s="1"/>
  <c r="H219" i="18" a="1"/>
  <c r="H219" i="18" s="1"/>
  <c r="F219" i="18" a="1"/>
  <c r="F219" i="18" s="1"/>
  <c r="H215" i="18" a="1"/>
  <c r="H215" i="18" s="1"/>
  <c r="F215" i="18" a="1"/>
  <c r="F215" i="18" s="1"/>
  <c r="H211" i="18" a="1"/>
  <c r="H211" i="18" s="1"/>
  <c r="F211" i="18" a="1"/>
  <c r="F211" i="18" s="1"/>
  <c r="H207" i="18" a="1"/>
  <c r="H207" i="18" s="1"/>
  <c r="F207" i="18" a="1"/>
  <c r="F207" i="18" s="1"/>
  <c r="H199" i="18" a="1"/>
  <c r="H199" i="18" s="1"/>
  <c r="F199" i="18" a="1"/>
  <c r="F199" i="18" s="1"/>
  <c r="H191" i="18" a="1"/>
  <c r="H191" i="18" s="1"/>
  <c r="F191" i="18" a="1"/>
  <c r="F191" i="18" s="1"/>
  <c r="H183" i="18" a="1"/>
  <c r="H183" i="18" s="1"/>
  <c r="F183" i="18" a="1"/>
  <c r="F183" i="18" s="1"/>
  <c r="H175" i="18" a="1"/>
  <c r="H175" i="18" s="1"/>
  <c r="F175" i="18" a="1"/>
  <c r="F175" i="18" s="1"/>
  <c r="H167" i="18" a="1"/>
  <c r="H167" i="18" s="1"/>
  <c r="F167" i="18" a="1"/>
  <c r="F167" i="18" s="1"/>
  <c r="F163" i="18" a="1"/>
  <c r="F163" i="18" s="1"/>
  <c r="H163" i="18" a="1"/>
  <c r="H163" i="18" s="1"/>
  <c r="H159" i="18" a="1"/>
  <c r="H159" i="18" s="1"/>
  <c r="F159" i="18" a="1"/>
  <c r="F159" i="18" s="1"/>
  <c r="H155" i="18" a="1"/>
  <c r="H155" i="18" s="1"/>
  <c r="F155" i="18" a="1"/>
  <c r="F155" i="18" s="1"/>
  <c r="H151" i="18" a="1"/>
  <c r="H151" i="18" s="1"/>
  <c r="F151" i="18" a="1"/>
  <c r="F151" i="18" s="1"/>
  <c r="H147" i="18" a="1"/>
  <c r="H147" i="18" s="1"/>
  <c r="F147" i="18" a="1"/>
  <c r="F147" i="18" s="1"/>
  <c r="H143" i="18" a="1"/>
  <c r="H143" i="18" s="1"/>
  <c r="F143" i="18" a="1"/>
  <c r="F143" i="18" s="1"/>
  <c r="H135" i="18" a="1"/>
  <c r="H135" i="18" s="1"/>
  <c r="F135" i="18" a="1"/>
  <c r="F135" i="18" s="1"/>
  <c r="H131" i="18" a="1"/>
  <c r="H131" i="18" s="1"/>
  <c r="F131" i="18" a="1"/>
  <c r="F131" i="18" s="1"/>
  <c r="H127" i="18" a="1"/>
  <c r="H127" i="18" s="1"/>
  <c r="F127" i="18" a="1"/>
  <c r="F127" i="18" s="1"/>
  <c r="H123" i="18" a="1"/>
  <c r="H123" i="18" s="1"/>
  <c r="F123" i="18" a="1"/>
  <c r="F123" i="18" s="1"/>
  <c r="H119" i="18" a="1"/>
  <c r="H119" i="18" s="1"/>
  <c r="F119" i="18" a="1"/>
  <c r="F119" i="18" s="1"/>
  <c r="H115" i="18" a="1"/>
  <c r="H115" i="18" s="1"/>
  <c r="F115" i="18" a="1"/>
  <c r="F115" i="18" s="1"/>
  <c r="H103" i="18" a="1"/>
  <c r="H103" i="18" s="1"/>
  <c r="F103" i="18" a="1"/>
  <c r="F103" i="18" s="1"/>
  <c r="H99" i="18" a="1"/>
  <c r="H99" i="18" s="1"/>
  <c r="F99" i="18" a="1"/>
  <c r="F99" i="18" s="1"/>
  <c r="H95" i="18" a="1"/>
  <c r="H95" i="18" s="1"/>
  <c r="F95" i="18" a="1"/>
  <c r="F95" i="18" s="1"/>
  <c r="H91" i="18" a="1"/>
  <c r="H91" i="18" s="1"/>
  <c r="F91" i="18" a="1"/>
  <c r="F91" i="18" s="1"/>
  <c r="H87" i="18" a="1"/>
  <c r="H87" i="18" s="1"/>
  <c r="F87" i="18" a="1"/>
  <c r="F87" i="18" s="1"/>
  <c r="H83" i="18" a="1"/>
  <c r="H83" i="18" s="1"/>
  <c r="F83" i="18" a="1"/>
  <c r="F83" i="18" s="1"/>
  <c r="H79" i="18" a="1"/>
  <c r="H79" i="18" s="1"/>
  <c r="F79" i="18" a="1"/>
  <c r="F79" i="18" s="1"/>
  <c r="H71" i="18" a="1"/>
  <c r="H71" i="18" s="1"/>
  <c r="F71" i="18" a="1"/>
  <c r="F71" i="18" s="1"/>
  <c r="H67" i="18" a="1"/>
  <c r="H67" i="18" s="1"/>
  <c r="F67" i="18" a="1"/>
  <c r="F67" i="18" s="1"/>
  <c r="H63" i="18" a="1"/>
  <c r="H63" i="18" s="1"/>
  <c r="F63" i="18" a="1"/>
  <c r="F63" i="18" s="1"/>
  <c r="H59" i="18" a="1"/>
  <c r="H59" i="18" s="1"/>
  <c r="F59" i="18" a="1"/>
  <c r="F59" i="18" s="1"/>
  <c r="H55" i="18" a="1"/>
  <c r="H55" i="18" s="1"/>
  <c r="F55" i="18" a="1"/>
  <c r="F55" i="18" s="1"/>
  <c r="H51" i="18" a="1"/>
  <c r="H51" i="18" s="1"/>
  <c r="F51" i="18" a="1"/>
  <c r="F51" i="18" s="1"/>
  <c r="H47" i="18" a="1"/>
  <c r="H47" i="18" s="1"/>
  <c r="F47" i="18" a="1"/>
  <c r="F47" i="18" s="1"/>
  <c r="H39" i="18" a="1"/>
  <c r="H39" i="18" s="1"/>
  <c r="F39" i="18" a="1"/>
  <c r="F39" i="18" s="1"/>
  <c r="H35" i="18" a="1"/>
  <c r="H35" i="18" s="1"/>
  <c r="F35" i="18" a="1"/>
  <c r="F35" i="18" s="1"/>
  <c r="H31" i="18" a="1"/>
  <c r="H31" i="18" s="1"/>
  <c r="F31" i="18" a="1"/>
  <c r="F31" i="18" s="1"/>
  <c r="H27" i="18" a="1"/>
  <c r="H27" i="18" s="1"/>
  <c r="F27" i="18" a="1"/>
  <c r="F27" i="18" s="1"/>
  <c r="H23" i="18" a="1"/>
  <c r="H23" i="18" s="1"/>
  <c r="F23" i="18" a="1"/>
  <c r="F23" i="18" s="1"/>
  <c r="H19" i="18" a="1"/>
  <c r="H19" i="18" s="1"/>
  <c r="F19" i="18" a="1"/>
  <c r="F19" i="18" s="1"/>
  <c r="H15" i="18" a="1"/>
  <c r="H15" i="18" s="1"/>
  <c r="F15" i="18" a="1"/>
  <c r="F15" i="18" s="1"/>
  <c r="H7" i="18" a="1"/>
  <c r="H7" i="18" s="1"/>
  <c r="F7" i="18" a="1"/>
  <c r="F7" i="18" s="1"/>
  <c r="H3" i="18" a="1"/>
  <c r="H3" i="18" s="1"/>
  <c r="F3" i="18" a="1"/>
  <c r="F3" i="18" s="1"/>
  <c r="F371" i="18" a="1"/>
  <c r="F371" i="18" s="1"/>
  <c r="F366" i="18" a="1"/>
  <c r="F366" i="18" s="1"/>
  <c r="F355" i="18" a="1"/>
  <c r="F355" i="18" s="1"/>
  <c r="F350" i="18" a="1"/>
  <c r="F350" i="18" s="1"/>
  <c r="F339" i="18" a="1"/>
  <c r="F339" i="18" s="1"/>
  <c r="F334" i="18" a="1"/>
  <c r="F334" i="18" s="1"/>
  <c r="F323" i="18" a="1"/>
  <c r="F323" i="18" s="1"/>
  <c r="F318" i="18" a="1"/>
  <c r="F318" i="18" s="1"/>
  <c r="F300" i="18" a="1"/>
  <c r="F300" i="18" s="1"/>
  <c r="F292" i="18" a="1"/>
  <c r="F292" i="18" s="1"/>
  <c r="F284" i="18" a="1"/>
  <c r="F284" i="18" s="1"/>
  <c r="F276" i="18" a="1"/>
  <c r="F276" i="18" s="1"/>
  <c r="F268" i="18" a="1"/>
  <c r="F268" i="18" s="1"/>
  <c r="F260" i="18" a="1"/>
  <c r="F260" i="18" s="1"/>
  <c r="F252" i="18" a="1"/>
  <c r="F252" i="18" s="1"/>
  <c r="F244" i="18" a="1"/>
  <c r="F244" i="18" s="1"/>
  <c r="F236" i="18" a="1"/>
  <c r="F236" i="18" s="1"/>
  <c r="F224" i="18" a="1"/>
  <c r="F224" i="18" s="1"/>
  <c r="F208" i="18" a="1"/>
  <c r="F208" i="18" s="1"/>
  <c r="F179" i="18" a="1"/>
  <c r="F179" i="18" s="1"/>
  <c r="F152" i="18" a="1"/>
  <c r="F152" i="18" s="1"/>
  <c r="F107" i="18" a="1"/>
  <c r="F107" i="18" s="1"/>
  <c r="F82" i="18" a="1"/>
  <c r="F82" i="18" s="1"/>
  <c r="F11" i="18" a="1"/>
  <c r="F11" i="18" s="1"/>
  <c r="H254" i="18" a="1"/>
  <c r="H254" i="18" s="1"/>
  <c r="H58" i="18" a="1"/>
  <c r="H58" i="18" s="1"/>
  <c r="F100" i="18" a="1"/>
  <c r="F100" i="18" s="1"/>
  <c r="H125" i="18" a="1"/>
  <c r="H125" i="18" s="1"/>
  <c r="F125" i="18" a="1"/>
  <c r="F125" i="18" s="1"/>
  <c r="H121" i="18" a="1"/>
  <c r="H121" i="18" s="1"/>
  <c r="F121" i="18" a="1"/>
  <c r="F121" i="18" s="1"/>
  <c r="H109" i="18" a="1"/>
  <c r="H109" i="18" s="1"/>
  <c r="F109" i="18" a="1"/>
  <c r="F109" i="18" s="1"/>
  <c r="H105" i="18" a="1"/>
  <c r="H105" i="18" s="1"/>
  <c r="F105" i="18" a="1"/>
  <c r="F105" i="18" s="1"/>
  <c r="H93" i="18" a="1"/>
  <c r="H93" i="18" s="1"/>
  <c r="F93" i="18" a="1"/>
  <c r="F93" i="18" s="1"/>
  <c r="H89" i="18" a="1"/>
  <c r="H89" i="18" s="1"/>
  <c r="F89" i="18" a="1"/>
  <c r="F89" i="18" s="1"/>
  <c r="H77" i="18" a="1"/>
  <c r="H77" i="18" s="1"/>
  <c r="F77" i="18" a="1"/>
  <c r="F77" i="18" s="1"/>
  <c r="H73" i="18" a="1"/>
  <c r="H73" i="18" s="1"/>
  <c r="F73" i="18" a="1"/>
  <c r="F73" i="18" s="1"/>
  <c r="H61" i="18" a="1"/>
  <c r="H61" i="18" s="1"/>
  <c r="F61" i="18" a="1"/>
  <c r="F61" i="18" s="1"/>
  <c r="H57" i="18" a="1"/>
  <c r="H57" i="18" s="1"/>
  <c r="F57" i="18" a="1"/>
  <c r="F57" i="18" s="1"/>
  <c r="H45" i="18" a="1"/>
  <c r="H45" i="18" s="1"/>
  <c r="F45" i="18" a="1"/>
  <c r="F45" i="18" s="1"/>
  <c r="H41" i="18" a="1"/>
  <c r="H41" i="18" s="1"/>
  <c r="F41" i="18" a="1"/>
  <c r="F41" i="18" s="1"/>
  <c r="H29" i="18" a="1"/>
  <c r="H29" i="18" s="1"/>
  <c r="F29" i="18" a="1"/>
  <c r="F29" i="18" s="1"/>
  <c r="H25" i="18" a="1"/>
  <c r="H25" i="18" s="1"/>
  <c r="F25" i="18" a="1"/>
  <c r="F25" i="18" s="1"/>
  <c r="H13" i="18" a="1"/>
  <c r="H13" i="18" s="1"/>
  <c r="F13" i="18" a="1"/>
  <c r="F13" i="18" s="1"/>
  <c r="H9" i="18" a="1"/>
  <c r="H9" i="18" s="1"/>
  <c r="F9" i="18" a="1"/>
  <c r="F9" i="18" s="1"/>
  <c r="H5" i="18" a="1"/>
  <c r="H5" i="18" s="1"/>
  <c r="F5" i="18" a="1"/>
  <c r="F5" i="18" s="1"/>
  <c r="F117" i="18" a="1"/>
  <c r="F117" i="18" s="1"/>
  <c r="F85" i="18" a="1"/>
  <c r="F85" i="18" s="1"/>
  <c r="F72" i="18" a="1"/>
  <c r="F72" i="18" s="1"/>
  <c r="F53" i="18" a="1"/>
  <c r="F53" i="18" s="1"/>
  <c r="F40" i="18" a="1"/>
  <c r="F40" i="18" s="1"/>
  <c r="F21" i="18" a="1"/>
  <c r="F21" i="18" s="1"/>
  <c r="F8" i="18" a="1"/>
  <c r="F8" i="18" s="1"/>
  <c r="H96" i="18" a="1"/>
  <c r="H96" i="18" s="1"/>
  <c r="F96" i="18" a="1"/>
  <c r="F96" i="18" s="1"/>
  <c r="H92" i="18" a="1"/>
  <c r="H92" i="18" s="1"/>
  <c r="F92" i="18" a="1"/>
  <c r="F92" i="18" s="1"/>
  <c r="H80" i="18" a="1"/>
  <c r="H80" i="18" s="1"/>
  <c r="F80" i="18" a="1"/>
  <c r="F80" i="18" s="1"/>
  <c r="H76" i="18" a="1"/>
  <c r="H76" i="18" s="1"/>
  <c r="F76" i="18" a="1"/>
  <c r="F76" i="18" s="1"/>
  <c r="H64" i="18" a="1"/>
  <c r="H64" i="18" s="1"/>
  <c r="F64" i="18" a="1"/>
  <c r="F64" i="18" s="1"/>
  <c r="H60" i="18" a="1"/>
  <c r="H60" i="18" s="1"/>
  <c r="F60" i="18" a="1"/>
  <c r="F60" i="18" s="1"/>
  <c r="H48" i="18" a="1"/>
  <c r="H48" i="18" s="1"/>
  <c r="F48" i="18" a="1"/>
  <c r="F48" i="18" s="1"/>
  <c r="F44" i="18" a="1"/>
  <c r="F44" i="18" s="1"/>
  <c r="H44" i="18" a="1"/>
  <c r="H44" i="18" s="1"/>
  <c r="H32" i="18" a="1"/>
  <c r="H32" i="18" s="1"/>
  <c r="F32" i="18" a="1"/>
  <c r="F32" i="18" s="1"/>
  <c r="H16" i="18" a="1"/>
  <c r="H16" i="18" s="1"/>
  <c r="F16" i="18" a="1"/>
  <c r="F16" i="18" s="1"/>
  <c r="H12" i="18" a="1"/>
  <c r="H12" i="18" s="1"/>
  <c r="F12" i="18" a="1"/>
  <c r="F12" i="18" s="1"/>
  <c r="F129" i="18" a="1"/>
  <c r="F129" i="18" s="1"/>
  <c r="F97" i="18" a="1"/>
  <c r="F97" i="18" s="1"/>
  <c r="F84" i="18" a="1"/>
  <c r="F84" i="18" s="1"/>
  <c r="F65" i="18" a="1"/>
  <c r="F65" i="18" s="1"/>
  <c r="F52" i="18" a="1"/>
  <c r="F52" i="18" s="1"/>
  <c r="F33" i="18" a="1"/>
  <c r="F33" i="18" s="1"/>
  <c r="F20" i="18" a="1"/>
  <c r="F20" i="18" s="1"/>
  <c r="H28" i="18" a="1"/>
  <c r="H28" i="18" s="1"/>
  <c r="F144" i="34" l="1"/>
  <c r="F237" i="34"/>
  <c r="F174" i="34"/>
  <c r="F291" i="34"/>
  <c r="F142" i="34"/>
  <c r="F241" i="34"/>
  <c r="F4" i="34"/>
  <c r="F283" i="34"/>
  <c r="F149" i="34"/>
  <c r="F73" i="34"/>
  <c r="F49" i="34"/>
  <c r="F115" i="34"/>
  <c r="F161" i="34"/>
  <c r="F10" i="34"/>
  <c r="F240" i="34"/>
  <c r="F139" i="34"/>
  <c r="F375" i="34"/>
  <c r="F250" i="34"/>
  <c r="F307" i="34"/>
  <c r="F147" i="34"/>
  <c r="F37" i="34"/>
  <c r="F190" i="34"/>
  <c r="F364" i="34"/>
  <c r="F269" i="34"/>
  <c r="F145" i="34"/>
  <c r="F239" i="34"/>
  <c r="F139" i="50"/>
  <c r="F361" i="50"/>
  <c r="F247" i="50"/>
  <c r="F50" i="50"/>
  <c r="F107" i="50"/>
  <c r="F257" i="50"/>
  <c r="F355" i="50"/>
  <c r="F228" i="50"/>
  <c r="F288" i="50"/>
  <c r="F168" i="50"/>
  <c r="F118" i="50"/>
  <c r="F35" i="50"/>
  <c r="F295" i="50"/>
  <c r="F51" i="50"/>
  <c r="F151" i="50"/>
  <c r="F271" i="34"/>
  <c r="F287" i="34"/>
  <c r="F224" i="34"/>
  <c r="F9" i="34"/>
  <c r="F96" i="34"/>
  <c r="F136" i="34"/>
  <c r="F2" i="34"/>
  <c r="F178" i="34"/>
  <c r="F293" i="34"/>
  <c r="F356" i="34"/>
  <c r="F44" i="34"/>
  <c r="F225" i="34"/>
  <c r="F258" i="34"/>
  <c r="F23" i="34"/>
  <c r="F349" i="34"/>
  <c r="F318" i="34"/>
  <c r="F195" i="34"/>
  <c r="F189" i="34"/>
  <c r="F124" i="34"/>
  <c r="F273" i="34"/>
  <c r="F270" i="34"/>
  <c r="F254" i="34"/>
  <c r="F242" i="34"/>
  <c r="F82" i="34"/>
  <c r="F228" i="34"/>
  <c r="F182" i="34"/>
  <c r="F196" i="34"/>
  <c r="F53" i="34"/>
  <c r="F81" i="34"/>
  <c r="F213" i="34"/>
  <c r="F80" i="34"/>
  <c r="F362" i="50"/>
  <c r="F207" i="50"/>
  <c r="F249" i="50"/>
  <c r="F156" i="34"/>
  <c r="F172" i="34"/>
  <c r="F70" i="34"/>
  <c r="F171" i="34"/>
  <c r="F363" i="34"/>
  <c r="F105" i="34"/>
  <c r="F36" i="34"/>
  <c r="F226" i="34"/>
  <c r="F304" i="34"/>
  <c r="F140" i="34"/>
  <c r="F62" i="34"/>
  <c r="F251" i="34"/>
  <c r="F61" i="34"/>
  <c r="F302" i="34"/>
  <c r="F93" i="34"/>
  <c r="F106" i="34"/>
  <c r="F207" i="34"/>
  <c r="F322" i="34"/>
  <c r="F281" i="34"/>
  <c r="F170" i="34"/>
  <c r="F264" i="50"/>
  <c r="F87" i="34"/>
  <c r="F6" i="34"/>
  <c r="F342" i="34"/>
  <c r="F16" i="34"/>
  <c r="F327" i="34"/>
  <c r="F316" i="34"/>
  <c r="F132" i="34"/>
  <c r="F74" i="34"/>
  <c r="F88" i="34"/>
  <c r="F314" i="34"/>
  <c r="F153" i="34"/>
  <c r="F331" i="34"/>
  <c r="F102" i="34"/>
  <c r="F8" i="34"/>
  <c r="F60" i="34"/>
  <c r="F214" i="34"/>
  <c r="F169" i="34"/>
  <c r="F28" i="34"/>
  <c r="F167" i="34"/>
  <c r="F343" i="34"/>
  <c r="F312" i="34"/>
  <c r="F135" i="50"/>
  <c r="F183" i="50"/>
  <c r="F40" i="34"/>
  <c r="F319" i="34"/>
  <c r="F360" i="50"/>
  <c r="F245" i="50"/>
  <c r="F185" i="50"/>
  <c r="F229" i="50"/>
  <c r="F317" i="50"/>
  <c r="F220" i="50"/>
  <c r="F13" i="50"/>
  <c r="F109" i="34"/>
  <c r="F198" i="34"/>
  <c r="F190" i="50"/>
  <c r="F248" i="50"/>
  <c r="F313" i="50"/>
  <c r="F364" i="50"/>
  <c r="F46" i="50"/>
  <c r="F116" i="50"/>
  <c r="F254" i="50"/>
  <c r="F306" i="50"/>
  <c r="F225" i="50"/>
  <c r="F25" i="50"/>
  <c r="F93" i="50"/>
  <c r="F230" i="50"/>
  <c r="F149" i="50"/>
  <c r="F6" i="50"/>
  <c r="F144" i="50"/>
  <c r="F65" i="50"/>
  <c r="F202" i="50"/>
  <c r="F133" i="50"/>
  <c r="F191" i="50"/>
  <c r="F339" i="50"/>
  <c r="F243" i="50"/>
  <c r="F60" i="50"/>
  <c r="F320" i="34"/>
  <c r="F103" i="34"/>
  <c r="F337" i="34"/>
  <c r="F173" i="34"/>
  <c r="F246" i="34"/>
  <c r="F303" i="34"/>
  <c r="F345" i="34"/>
  <c r="F31" i="34"/>
  <c r="F317" i="34"/>
  <c r="F378" i="34"/>
  <c r="F83" i="34"/>
  <c r="F187" i="34"/>
  <c r="F17" i="34"/>
  <c r="F238" i="34"/>
  <c r="F104" i="34"/>
  <c r="F210" i="34"/>
  <c r="F122" i="34"/>
  <c r="F351" i="34"/>
  <c r="F91" i="34"/>
  <c r="F261" i="34"/>
  <c r="F152" i="34"/>
  <c r="F141" i="34"/>
  <c r="F290" i="34"/>
  <c r="F120" i="34"/>
  <c r="F193" i="34"/>
  <c r="F368" i="34"/>
  <c r="F366" i="34"/>
  <c r="F194" i="34"/>
  <c r="F285" i="50"/>
  <c r="F88" i="50"/>
  <c r="F368" i="50"/>
  <c r="F7" i="50"/>
  <c r="F30" i="50"/>
  <c r="F204" i="50"/>
  <c r="F305" i="50"/>
  <c r="F11" i="50"/>
  <c r="F371" i="50"/>
  <c r="F2" i="50"/>
  <c r="F340" i="50"/>
  <c r="F110" i="50"/>
  <c r="F85" i="50"/>
  <c r="F175" i="50"/>
  <c r="F83" i="50"/>
  <c r="F41" i="50"/>
  <c r="F150" i="34"/>
  <c r="F127" i="34"/>
  <c r="F324" i="34"/>
  <c r="F18" i="34"/>
  <c r="F116" i="34"/>
  <c r="F192" i="34"/>
  <c r="F379" i="34"/>
  <c r="F199" i="34"/>
  <c r="F215" i="34"/>
  <c r="F348" i="34"/>
  <c r="F110" i="34"/>
  <c r="F140" i="50"/>
  <c r="F160" i="34"/>
  <c r="F275" i="34"/>
  <c r="F33" i="34"/>
  <c r="F255" i="34"/>
  <c r="F76" i="34"/>
  <c r="F243" i="34"/>
  <c r="F48" i="34"/>
  <c r="F30" i="34"/>
  <c r="F11" i="34"/>
  <c r="F92" i="34"/>
  <c r="F98" i="34"/>
  <c r="F114" i="34"/>
  <c r="F84" i="34"/>
  <c r="F296" i="34"/>
  <c r="F334" i="34"/>
  <c r="F336" i="34"/>
  <c r="F66" i="34"/>
  <c r="F344" i="34"/>
  <c r="F146" i="34"/>
  <c r="F360" i="34"/>
  <c r="F43" i="50"/>
  <c r="F148" i="34"/>
  <c r="F267" i="34"/>
  <c r="F346" i="34"/>
  <c r="F29" i="34"/>
  <c r="F306" i="34"/>
  <c r="D307" i="50"/>
  <c r="C307" i="50"/>
  <c r="E307" i="50"/>
  <c r="C381" i="50"/>
  <c r="D381" i="50"/>
  <c r="E381" i="50"/>
  <c r="E59" i="50"/>
  <c r="D59" i="50"/>
  <c r="C59" i="50"/>
  <c r="C109" i="50"/>
  <c r="E109" i="50"/>
  <c r="D109" i="50"/>
  <c r="C180" i="50"/>
  <c r="D180" i="50"/>
  <c r="E180" i="50"/>
  <c r="D226" i="50"/>
  <c r="E226" i="50"/>
  <c r="C226" i="50"/>
  <c r="D283" i="50"/>
  <c r="C283" i="50"/>
  <c r="E283" i="50"/>
  <c r="D342" i="50"/>
  <c r="C342" i="50"/>
  <c r="E342" i="50"/>
  <c r="C23" i="50"/>
  <c r="E23" i="50"/>
  <c r="D23" i="50"/>
  <c r="C98" i="50"/>
  <c r="D98" i="50"/>
  <c r="E98" i="50"/>
  <c r="D146" i="50"/>
  <c r="C146" i="50"/>
  <c r="E146" i="50"/>
  <c r="C206" i="50"/>
  <c r="D206" i="50"/>
  <c r="E206" i="50"/>
  <c r="D271" i="50"/>
  <c r="C271" i="50"/>
  <c r="E271" i="50"/>
  <c r="D323" i="50"/>
  <c r="C323" i="50"/>
  <c r="E323" i="50"/>
  <c r="C9" i="50"/>
  <c r="E9" i="50"/>
  <c r="D9" i="50"/>
  <c r="C69" i="50"/>
  <c r="D69" i="50"/>
  <c r="E69" i="50"/>
  <c r="C126" i="50"/>
  <c r="D126" i="50"/>
  <c r="E126" i="50"/>
  <c r="C184" i="50"/>
  <c r="D184" i="50"/>
  <c r="E184" i="50"/>
  <c r="D250" i="50"/>
  <c r="C250" i="50"/>
  <c r="E250" i="50"/>
  <c r="D315" i="50"/>
  <c r="C315" i="50"/>
  <c r="E315" i="50"/>
  <c r="D363" i="50"/>
  <c r="C363" i="50"/>
  <c r="E363" i="50"/>
  <c r="C49" i="50"/>
  <c r="D49" i="50"/>
  <c r="E49" i="50"/>
  <c r="D182" i="50"/>
  <c r="C182" i="50"/>
  <c r="E182" i="50"/>
  <c r="D259" i="50"/>
  <c r="C259" i="50"/>
  <c r="E259" i="50"/>
  <c r="D379" i="50"/>
  <c r="C379" i="50"/>
  <c r="E379" i="50"/>
  <c r="D296" i="50"/>
  <c r="E296" i="50"/>
  <c r="C296" i="50"/>
  <c r="D343" i="50"/>
  <c r="C343" i="50"/>
  <c r="E343" i="50"/>
  <c r="C27" i="50"/>
  <c r="E27" i="50"/>
  <c r="D27" i="50"/>
  <c r="C87" i="50"/>
  <c r="E87" i="50"/>
  <c r="D87" i="50"/>
  <c r="C147" i="50"/>
  <c r="E147" i="50"/>
  <c r="D147" i="50"/>
  <c r="C211" i="50"/>
  <c r="D211" i="50"/>
  <c r="E211" i="50"/>
  <c r="D272" i="50"/>
  <c r="C272" i="50"/>
  <c r="E272" i="50"/>
  <c r="D328" i="50"/>
  <c r="E328" i="50"/>
  <c r="C328" i="50"/>
  <c r="C10" i="50"/>
  <c r="D10" i="50"/>
  <c r="E10" i="50"/>
  <c r="C71" i="50"/>
  <c r="E71" i="50"/>
  <c r="D71" i="50"/>
  <c r="C129" i="50"/>
  <c r="D129" i="50"/>
  <c r="E129" i="50"/>
  <c r="D199" i="50"/>
  <c r="E199" i="50"/>
  <c r="C199" i="50"/>
  <c r="D242" i="50"/>
  <c r="E242" i="50"/>
  <c r="C242" i="50"/>
  <c r="D318" i="50"/>
  <c r="C318" i="50"/>
  <c r="E318" i="50"/>
  <c r="D375" i="50"/>
  <c r="C375" i="50"/>
  <c r="E375" i="50"/>
  <c r="C58" i="50"/>
  <c r="D58" i="50"/>
  <c r="E58" i="50"/>
  <c r="C113" i="50"/>
  <c r="D113" i="50"/>
  <c r="E113" i="50"/>
  <c r="C163" i="50"/>
  <c r="D163" i="50"/>
  <c r="E163" i="50"/>
  <c r="C223" i="50"/>
  <c r="D223" i="50"/>
  <c r="E223" i="50"/>
  <c r="C297" i="50"/>
  <c r="D297" i="50"/>
  <c r="E297" i="50"/>
  <c r="C12" i="50"/>
  <c r="E12" i="50"/>
  <c r="D12" i="50"/>
  <c r="C39" i="50"/>
  <c r="E39" i="50"/>
  <c r="D39" i="50"/>
  <c r="D170" i="50"/>
  <c r="C170" i="50"/>
  <c r="E170" i="50"/>
  <c r="F252" i="34"/>
  <c r="F268" i="34"/>
  <c r="F264" i="34"/>
  <c r="F276" i="34"/>
  <c r="F301" i="34"/>
  <c r="F220" i="34"/>
  <c r="F313" i="34"/>
  <c r="F47" i="50"/>
  <c r="F179" i="50"/>
  <c r="F67" i="50"/>
  <c r="F52" i="50"/>
  <c r="F26" i="50"/>
  <c r="F370" i="50"/>
  <c r="F354" i="50"/>
  <c r="F224" i="50"/>
  <c r="F127" i="50"/>
  <c r="F82" i="50"/>
  <c r="F66" i="50"/>
  <c r="F134" i="50"/>
  <c r="F353" i="50"/>
  <c r="F274" i="50"/>
  <c r="F61" i="50"/>
  <c r="F258" i="50"/>
  <c r="F131" i="50"/>
  <c r="F270" i="50"/>
  <c r="F177" i="34"/>
  <c r="F19" i="34"/>
  <c r="F353" i="34"/>
  <c r="F333" i="34"/>
  <c r="F309" i="34"/>
  <c r="F217" i="34"/>
  <c r="F305" i="34"/>
  <c r="F369" i="34"/>
  <c r="F297" i="34"/>
  <c r="F212" i="34"/>
  <c r="F227" i="34"/>
  <c r="F325" i="50"/>
  <c r="F154" i="50"/>
  <c r="F380" i="50"/>
  <c r="F235" i="50"/>
  <c r="F37" i="50"/>
  <c r="F291" i="50"/>
  <c r="F302" i="50"/>
  <c r="F145" i="50"/>
  <c r="F172" i="50"/>
  <c r="F15" i="50"/>
  <c r="F104" i="50"/>
  <c r="F125" i="50"/>
  <c r="F204" i="34"/>
  <c r="F347" i="50"/>
  <c r="F269" i="50"/>
  <c r="F337" i="50"/>
  <c r="F3" i="50"/>
  <c r="F155" i="50"/>
  <c r="F76" i="50"/>
  <c r="F136" i="50"/>
  <c r="F266" i="50"/>
  <c r="F193" i="50"/>
  <c r="F336" i="50"/>
  <c r="F75" i="50"/>
  <c r="F241" i="50"/>
  <c r="F57" i="50"/>
  <c r="F188" i="50"/>
  <c r="F308" i="50"/>
  <c r="F289" i="50"/>
  <c r="F357" i="50"/>
  <c r="F111" i="50"/>
  <c r="F40" i="50"/>
  <c r="F171" i="50"/>
  <c r="F89" i="50"/>
  <c r="F236" i="50"/>
  <c r="F286" i="50"/>
  <c r="F346" i="50"/>
  <c r="F273" i="50"/>
  <c r="F4" i="50"/>
  <c r="F63" i="50"/>
  <c r="F197" i="34"/>
  <c r="F256" i="34"/>
  <c r="F232" i="34"/>
  <c r="F216" i="34"/>
  <c r="F233" i="34"/>
  <c r="F377" i="34"/>
  <c r="F21" i="50"/>
  <c r="F77" i="50"/>
  <c r="F117" i="50"/>
  <c r="F92" i="50"/>
  <c r="F150" i="50"/>
  <c r="F277" i="50"/>
  <c r="F138" i="50"/>
  <c r="F101" i="50"/>
  <c r="F81" i="50"/>
  <c r="F106" i="50"/>
  <c r="F314" i="50"/>
  <c r="F233" i="50"/>
  <c r="F287" i="50"/>
  <c r="F164" i="50"/>
  <c r="F197" i="50"/>
  <c r="F201" i="50"/>
  <c r="F350" i="50"/>
  <c r="F232" i="50"/>
  <c r="F299" i="50"/>
  <c r="F173" i="50"/>
  <c r="F103" i="50"/>
  <c r="F280" i="34"/>
  <c r="F200" i="34"/>
  <c r="F284" i="34"/>
  <c r="F367" i="50"/>
  <c r="F341" i="34"/>
  <c r="F260" i="34"/>
  <c r="C148" i="50"/>
  <c r="D148" i="50"/>
  <c r="E148" i="50"/>
  <c r="C227" i="50"/>
  <c r="D227" i="50"/>
  <c r="E227" i="50"/>
  <c r="D338" i="50"/>
  <c r="C338" i="50"/>
  <c r="E338" i="50"/>
  <c r="D331" i="50"/>
  <c r="C331" i="50"/>
  <c r="E331" i="50"/>
  <c r="C8" i="50"/>
  <c r="E8" i="50"/>
  <c r="D8" i="50"/>
  <c r="E80" i="50"/>
  <c r="D80" i="50"/>
  <c r="C80" i="50"/>
  <c r="D130" i="50"/>
  <c r="C130" i="50"/>
  <c r="E130" i="50"/>
  <c r="C195" i="50"/>
  <c r="D195" i="50"/>
  <c r="E195" i="50"/>
  <c r="D246" i="50"/>
  <c r="C246" i="50"/>
  <c r="E246" i="50"/>
  <c r="D304" i="50"/>
  <c r="C304" i="50"/>
  <c r="E304" i="50"/>
  <c r="D378" i="50"/>
  <c r="C378" i="50"/>
  <c r="E378" i="50"/>
  <c r="C56" i="50"/>
  <c r="E56" i="50"/>
  <c r="D56" i="50"/>
  <c r="C121" i="50"/>
  <c r="E121" i="50"/>
  <c r="D121" i="50"/>
  <c r="C165" i="50"/>
  <c r="D165" i="50"/>
  <c r="E165" i="50"/>
  <c r="D234" i="50"/>
  <c r="C234" i="50"/>
  <c r="E234" i="50"/>
  <c r="D282" i="50"/>
  <c r="C282" i="50"/>
  <c r="E282" i="50"/>
  <c r="C352" i="50"/>
  <c r="D352" i="50"/>
  <c r="E352" i="50"/>
  <c r="C33" i="50"/>
  <c r="D33" i="50"/>
  <c r="E33" i="50"/>
  <c r="C97" i="50"/>
  <c r="D97" i="50"/>
  <c r="E97" i="50"/>
  <c r="C160" i="50"/>
  <c r="D160" i="50"/>
  <c r="E160" i="50"/>
  <c r="D219" i="50"/>
  <c r="C219" i="50"/>
  <c r="E219" i="50"/>
  <c r="C348" i="50"/>
  <c r="D348" i="50"/>
  <c r="E348" i="50"/>
  <c r="D22" i="50"/>
  <c r="C22" i="50"/>
  <c r="E22" i="50"/>
  <c r="E99" i="50"/>
  <c r="C99" i="50"/>
  <c r="D99" i="50"/>
  <c r="F315" i="34"/>
  <c r="F371" i="34"/>
  <c r="F123" i="34"/>
  <c r="F43" i="34"/>
  <c r="F295" i="34"/>
  <c r="F72" i="34"/>
  <c r="F14" i="34"/>
  <c r="F111" i="34"/>
  <c r="F24" i="34"/>
  <c r="F5" i="34"/>
  <c r="F54" i="34"/>
  <c r="F112" i="34"/>
  <c r="F79" i="34"/>
  <c r="F27" i="34"/>
  <c r="F85" i="34"/>
  <c r="F159" i="34"/>
  <c r="F165" i="34"/>
  <c r="F276" i="50"/>
  <c r="F208" i="50"/>
  <c r="F181" i="50"/>
  <c r="F256" i="50"/>
  <c r="F137" i="50"/>
  <c r="F187" i="50"/>
  <c r="F48" i="50"/>
  <c r="F329" i="50"/>
  <c r="F358" i="50"/>
  <c r="F237" i="50"/>
  <c r="F252" i="50"/>
  <c r="F142" i="50"/>
  <c r="F260" i="50"/>
  <c r="F143" i="50"/>
  <c r="F365" i="50"/>
  <c r="F64" i="50"/>
  <c r="F316" i="50"/>
  <c r="F77" i="34"/>
  <c r="F332" i="34"/>
  <c r="F223" i="34"/>
  <c r="F126" i="34"/>
  <c r="F257" i="34"/>
  <c r="F65" i="34"/>
  <c r="F179" i="34"/>
  <c r="F164" i="34"/>
  <c r="F22" i="34"/>
  <c r="F265" i="34"/>
  <c r="F367" i="34"/>
  <c r="F218" i="34"/>
  <c r="F166" i="34"/>
  <c r="F154" i="34"/>
  <c r="F51" i="34"/>
  <c r="F279" i="34"/>
  <c r="F272" i="34"/>
  <c r="F58" i="34"/>
  <c r="F119" i="34"/>
  <c r="F294" i="34"/>
  <c r="F181" i="34"/>
  <c r="F338" i="34"/>
  <c r="F131" i="34"/>
  <c r="F97" i="34"/>
  <c r="F133" i="34"/>
  <c r="F370" i="34"/>
  <c r="F279" i="50"/>
  <c r="F16" i="50"/>
  <c r="F192" i="50"/>
  <c r="F376" i="50"/>
  <c r="F374" i="50"/>
  <c r="F213" i="50"/>
  <c r="F253" i="50"/>
  <c r="F369" i="50"/>
  <c r="F198" i="50"/>
  <c r="F78" i="50"/>
  <c r="F222" i="34"/>
  <c r="F191" i="34"/>
  <c r="F31" i="50"/>
  <c r="F96" i="50"/>
  <c r="F321" i="50"/>
  <c r="F91" i="50"/>
  <c r="F19" i="50"/>
  <c r="F203" i="50"/>
  <c r="F132" i="50"/>
  <c r="F268" i="50"/>
  <c r="F335" i="50"/>
  <c r="F261" i="50"/>
  <c r="F377" i="50"/>
  <c r="F53" i="50"/>
  <c r="F186" i="50"/>
  <c r="F311" i="50"/>
  <c r="F54" i="50"/>
  <c r="F24" i="50"/>
  <c r="F84" i="50"/>
  <c r="F312" i="50"/>
  <c r="F231" i="50"/>
  <c r="F157" i="50"/>
  <c r="F209" i="50"/>
  <c r="F359" i="34"/>
  <c r="F326" i="34"/>
  <c r="F323" i="34"/>
  <c r="F201" i="34"/>
  <c r="F151" i="34"/>
  <c r="F308" i="34"/>
  <c r="F209" i="34"/>
  <c r="F100" i="34"/>
  <c r="F247" i="34"/>
  <c r="F13" i="34"/>
  <c r="F135" i="34"/>
  <c r="F248" i="34"/>
  <c r="F219" i="34"/>
  <c r="F95" i="34"/>
  <c r="F7" i="34"/>
  <c r="F68" i="34"/>
  <c r="F155" i="34"/>
  <c r="F55" i="34"/>
  <c r="F361" i="34"/>
  <c r="F356" i="50"/>
  <c r="F161" i="50"/>
  <c r="F294" i="50"/>
  <c r="F205" i="50"/>
  <c r="F303" i="50"/>
  <c r="F238" i="50"/>
  <c r="F284" i="50"/>
  <c r="F292" i="50"/>
  <c r="F275" i="50"/>
  <c r="F158" i="50"/>
  <c r="F141" i="50"/>
  <c r="F280" i="50"/>
  <c r="F210" i="50"/>
  <c r="F42" i="50"/>
  <c r="F70" i="50"/>
  <c r="F309" i="50"/>
  <c r="F114" i="50"/>
  <c r="F62" i="50"/>
  <c r="F222" i="50"/>
  <c r="F71" i="34"/>
  <c r="F186" i="34"/>
  <c r="F47" i="34"/>
  <c r="F205" i="34"/>
  <c r="F358" i="34"/>
  <c r="F355" i="34"/>
  <c r="F330" i="34"/>
  <c r="F282" i="34"/>
  <c r="F52" i="34"/>
  <c r="F288" i="34"/>
  <c r="F163" i="34"/>
  <c r="F180" i="34"/>
  <c r="F253" i="34"/>
  <c r="F266" i="34"/>
  <c r="C68" i="50"/>
  <c r="E68" i="50"/>
  <c r="D68" i="50"/>
  <c r="D122" i="50"/>
  <c r="C122" i="50"/>
  <c r="E122" i="50"/>
  <c r="D194" i="50"/>
  <c r="E194" i="50"/>
  <c r="C194" i="50"/>
  <c r="D251" i="50"/>
  <c r="C251" i="50"/>
  <c r="E251" i="50"/>
  <c r="D310" i="50"/>
  <c r="C310" i="50"/>
  <c r="E310" i="50"/>
  <c r="D366" i="50"/>
  <c r="C366" i="50"/>
  <c r="E366" i="50"/>
  <c r="C45" i="50"/>
  <c r="E45" i="50"/>
  <c r="D45" i="50"/>
  <c r="E112" i="50"/>
  <c r="C112" i="50"/>
  <c r="D112" i="50"/>
  <c r="C176" i="50"/>
  <c r="D176" i="50"/>
  <c r="E176" i="50"/>
  <c r="C239" i="50"/>
  <c r="D239" i="50"/>
  <c r="E239" i="50"/>
  <c r="C301" i="50"/>
  <c r="D301" i="50"/>
  <c r="E301" i="50"/>
  <c r="D344" i="50"/>
  <c r="E344" i="50"/>
  <c r="C344" i="50"/>
  <c r="C28" i="50"/>
  <c r="E28" i="50"/>
  <c r="D28" i="50"/>
  <c r="D86" i="50"/>
  <c r="C86" i="50"/>
  <c r="E86" i="50"/>
  <c r="C152" i="50"/>
  <c r="D152" i="50"/>
  <c r="E152" i="50"/>
  <c r="C212" i="50"/>
  <c r="D212" i="50"/>
  <c r="E212" i="50"/>
  <c r="D262" i="50"/>
  <c r="C262" i="50"/>
  <c r="E262" i="50"/>
  <c r="D327" i="50"/>
  <c r="C327" i="50"/>
  <c r="E327" i="50"/>
  <c r="C5" i="50"/>
  <c r="D5" i="50"/>
  <c r="E5" i="50"/>
  <c r="C72" i="50"/>
  <c r="E72" i="50"/>
  <c r="D72" i="50"/>
  <c r="E124" i="50"/>
  <c r="D124" i="50"/>
  <c r="C124" i="50"/>
  <c r="D290" i="50"/>
  <c r="C290" i="50"/>
  <c r="E290" i="50"/>
  <c r="D334" i="50"/>
  <c r="C334" i="50"/>
  <c r="E334" i="50"/>
  <c r="F230" i="34"/>
  <c r="F286" i="34"/>
  <c r="F274" i="34"/>
  <c r="F21" i="34"/>
  <c r="F183" i="34"/>
  <c r="F365" i="34"/>
  <c r="F176" i="34"/>
  <c r="F236" i="34"/>
  <c r="F328" i="34"/>
  <c r="F94" i="34"/>
  <c r="F3" i="34"/>
  <c r="F263" i="34"/>
  <c r="F41" i="34"/>
  <c r="F69" i="34"/>
  <c r="F310" i="34"/>
  <c r="F278" i="34"/>
  <c r="F101" i="34"/>
  <c r="F26" i="34"/>
  <c r="F99" i="34"/>
  <c r="F42" i="34"/>
  <c r="F89" i="34"/>
  <c r="F357" i="34"/>
  <c r="F206" i="34"/>
  <c r="F39" i="34"/>
  <c r="F45" i="34"/>
  <c r="F255" i="50"/>
  <c r="F217" i="50"/>
  <c r="F108" i="50"/>
  <c r="F38" i="50"/>
  <c r="F333" i="50"/>
  <c r="F349" i="50"/>
  <c r="F330" i="50"/>
  <c r="F320" i="50"/>
  <c r="F177" i="50"/>
  <c r="F115" i="50"/>
  <c r="F240" i="50"/>
  <c r="F156" i="50"/>
  <c r="F36" i="50"/>
  <c r="F162" i="50"/>
  <c r="F100" i="50"/>
  <c r="F359" i="50"/>
  <c r="F326" i="50"/>
  <c r="F263" i="50"/>
  <c r="F94" i="50"/>
  <c r="F14" i="50"/>
  <c r="F341" i="50"/>
  <c r="F90" i="34"/>
  <c r="F202" i="34"/>
  <c r="F311" i="34"/>
  <c r="F298" i="34"/>
  <c r="F340" i="34"/>
  <c r="F259" i="34"/>
  <c r="F25" i="34"/>
  <c r="F299" i="34"/>
  <c r="F373" i="34"/>
  <c r="F15" i="34"/>
  <c r="F56" i="34"/>
  <c r="F229" i="34"/>
  <c r="F63" i="34"/>
  <c r="F12" i="34"/>
  <c r="F59" i="34"/>
  <c r="F339" i="34"/>
  <c r="F35" i="34"/>
  <c r="F121" i="34"/>
  <c r="F372" i="34"/>
  <c r="F50" i="34"/>
  <c r="F34" i="34"/>
  <c r="F350" i="34"/>
  <c r="F277" i="34"/>
  <c r="F175" i="34"/>
  <c r="F262" i="34"/>
  <c r="F75" i="34"/>
  <c r="F285" i="34"/>
  <c r="F208" i="34"/>
  <c r="F128" i="50"/>
  <c r="F167" i="50"/>
  <c r="F345" i="50"/>
  <c r="F44" i="50"/>
  <c r="F79" i="50"/>
  <c r="F153" i="50"/>
  <c r="F73" i="50"/>
  <c r="F168" i="34"/>
  <c r="F184" i="34"/>
  <c r="F128" i="34"/>
  <c r="F113" i="34"/>
  <c r="F46" i="34"/>
  <c r="F120" i="50"/>
  <c r="F196" i="50"/>
  <c r="F221" i="50"/>
  <c r="F293" i="50"/>
  <c r="F32" i="50"/>
  <c r="F166" i="50"/>
  <c r="F159" i="50"/>
  <c r="F298" i="50"/>
  <c r="F351" i="50"/>
  <c r="F119" i="50"/>
  <c r="F178" i="50"/>
  <c r="F18" i="50"/>
  <c r="F74" i="50"/>
  <c r="F215" i="50"/>
  <c r="F278" i="50"/>
  <c r="F332" i="50"/>
  <c r="F244" i="50"/>
  <c r="F373" i="50"/>
  <c r="F105" i="50"/>
  <c r="F174" i="50"/>
  <c r="F372" i="50"/>
  <c r="F281" i="50"/>
  <c r="F123" i="50"/>
  <c r="F300" i="34"/>
  <c r="F118" i="34"/>
  <c r="F157" i="34"/>
  <c r="F188" i="34"/>
  <c r="F143" i="34"/>
  <c r="F129" i="34"/>
  <c r="F292" i="34"/>
  <c r="F125" i="34"/>
  <c r="F231" i="34"/>
  <c r="F354" i="34"/>
  <c r="F64" i="34"/>
  <c r="F335" i="34"/>
  <c r="F138" i="34"/>
  <c r="F235" i="34"/>
  <c r="F362" i="34"/>
  <c r="F108" i="34"/>
  <c r="F137" i="34"/>
  <c r="F234" i="34"/>
  <c r="F107" i="34"/>
  <c r="F329" i="34"/>
  <c r="F203" i="34"/>
  <c r="F374" i="34"/>
  <c r="F169" i="50"/>
  <c r="F319" i="50"/>
  <c r="F95" i="50"/>
  <c r="F300" i="50"/>
  <c r="F265" i="50"/>
  <c r="F322" i="50"/>
  <c r="F324" i="50"/>
  <c r="F216" i="50"/>
  <c r="F218" i="50"/>
  <c r="F200" i="50"/>
  <c r="F267" i="50"/>
  <c r="F189" i="50"/>
  <c r="F214" i="50"/>
  <c r="F55" i="50"/>
  <c r="F34" i="50"/>
  <c r="F20" i="50"/>
  <c r="F90" i="50"/>
  <c r="F102" i="50"/>
  <c r="F29" i="50"/>
  <c r="F17" i="50"/>
  <c r="F162" i="34"/>
  <c r="F249" i="34"/>
  <c r="F380" i="34"/>
  <c r="F352" i="34"/>
  <c r="F32" i="34"/>
  <c r="F221" i="34"/>
  <c r="F38" i="34"/>
  <c r="F117" i="34"/>
  <c r="F57" i="34"/>
  <c r="F321" i="34"/>
  <c r="F78" i="34"/>
  <c r="F185" i="34"/>
  <c r="F20" i="34"/>
  <c r="F289" i="34"/>
  <c r="F347" i="34"/>
  <c r="F244" i="34"/>
  <c r="F86" i="34"/>
  <c r="C5" i="41"/>
  <c r="K5" i="42"/>
  <c r="K4" i="26"/>
  <c r="B4" i="41"/>
  <c r="J58" i="40"/>
  <c r="J254" i="40"/>
  <c r="J319" i="40"/>
  <c r="J359" i="40"/>
  <c r="J111" i="40"/>
  <c r="J303" i="40"/>
  <c r="J28" i="40"/>
  <c r="J377" i="40"/>
  <c r="J281" i="40"/>
  <c r="G282" i="18"/>
  <c r="H282" i="39" s="1"/>
  <c r="G68" i="18"/>
  <c r="H68" i="39" s="1"/>
  <c r="G81" i="18"/>
  <c r="H81" i="39" s="1"/>
  <c r="G60" i="18"/>
  <c r="H60" i="39" s="1"/>
  <c r="I5" i="18"/>
  <c r="K78" i="40" s="1"/>
  <c r="I77" i="18"/>
  <c r="K365" i="40" s="1"/>
  <c r="G179" i="18"/>
  <c r="H179" i="39" s="1"/>
  <c r="G3" i="18"/>
  <c r="G51" i="18"/>
  <c r="H51" i="39" s="1"/>
  <c r="G95" i="18"/>
  <c r="H95" i="39" s="1"/>
  <c r="G127" i="18"/>
  <c r="H127" i="39" s="1"/>
  <c r="G147" i="18"/>
  <c r="H147" i="39" s="1"/>
  <c r="G207" i="18"/>
  <c r="H207" i="39" s="1"/>
  <c r="G335" i="18"/>
  <c r="H335" i="39" s="1"/>
  <c r="G255" i="18"/>
  <c r="H255" i="39" s="1"/>
  <c r="I108" i="18"/>
  <c r="K236" i="40" s="1"/>
  <c r="I156" i="18"/>
  <c r="K53" i="40" s="1"/>
  <c r="I196" i="18"/>
  <c r="K93" i="40" s="1"/>
  <c r="I340" i="18"/>
  <c r="K313" i="40" s="1"/>
  <c r="I34" i="18"/>
  <c r="K290" i="40" s="1"/>
  <c r="I102" i="18"/>
  <c r="K113" i="40" s="1"/>
  <c r="I150" i="18"/>
  <c r="K318" i="40" s="1"/>
  <c r="I202" i="18"/>
  <c r="K206" i="40" s="1"/>
  <c r="I338" i="18"/>
  <c r="K338" i="40" s="1"/>
  <c r="G195" i="18"/>
  <c r="H195" i="39" s="1"/>
  <c r="G137" i="18"/>
  <c r="H137" i="39" s="1"/>
  <c r="G181" i="18"/>
  <c r="H181" i="39" s="1"/>
  <c r="G213" i="18"/>
  <c r="H213" i="39" s="1"/>
  <c r="I253" i="18"/>
  <c r="K101" i="40" s="1"/>
  <c r="G297" i="18"/>
  <c r="H297" i="39" s="1"/>
  <c r="G361" i="18"/>
  <c r="H361" i="39" s="1"/>
  <c r="I206" i="18"/>
  <c r="K301" i="40" s="1"/>
  <c r="I270" i="18"/>
  <c r="K45" i="40" s="1"/>
  <c r="I362" i="18"/>
  <c r="K381" i="40" s="1"/>
  <c r="G259" i="18"/>
  <c r="H259" i="39" s="1"/>
  <c r="G243" i="18"/>
  <c r="H243" i="39" s="1"/>
  <c r="G20" i="18"/>
  <c r="I12" i="18"/>
  <c r="K209" i="40" s="1"/>
  <c r="I32" i="18"/>
  <c r="K231" i="40" s="1"/>
  <c r="I64" i="18"/>
  <c r="K105" i="40" s="1"/>
  <c r="I80" i="18"/>
  <c r="K54" i="40" s="1"/>
  <c r="I96" i="18"/>
  <c r="K373" i="40" s="1"/>
  <c r="G53" i="18"/>
  <c r="H53" i="39" s="1"/>
  <c r="G5" i="18"/>
  <c r="G13" i="18"/>
  <c r="G29" i="18"/>
  <c r="H29" i="39" s="1"/>
  <c r="G45" i="18"/>
  <c r="H45" i="39" s="1"/>
  <c r="G61" i="18"/>
  <c r="H61" i="39" s="1"/>
  <c r="G77" i="18"/>
  <c r="H77" i="39" s="1"/>
  <c r="G93" i="18"/>
  <c r="H93" i="39" s="1"/>
  <c r="G109" i="18"/>
  <c r="H109" i="39" s="1"/>
  <c r="G125" i="18"/>
  <c r="H125" i="39" s="1"/>
  <c r="I254" i="18"/>
  <c r="K112" i="40" s="1"/>
  <c r="G152" i="18"/>
  <c r="H152" i="39" s="1"/>
  <c r="G236" i="18"/>
  <c r="H236" i="39" s="1"/>
  <c r="G268" i="18"/>
  <c r="H268" i="39" s="1"/>
  <c r="G339" i="18"/>
  <c r="H339" i="39" s="1"/>
  <c r="I7" i="18"/>
  <c r="K103" i="40" s="1"/>
  <c r="I27" i="18"/>
  <c r="K131" i="40" s="1"/>
  <c r="I47" i="18"/>
  <c r="K61" i="40" s="1"/>
  <c r="I63" i="18"/>
  <c r="K94" i="40" s="1"/>
  <c r="I83" i="18"/>
  <c r="K114" i="40" s="1"/>
  <c r="I99" i="18"/>
  <c r="K104" i="40" s="1"/>
  <c r="I123" i="18"/>
  <c r="K142" i="40" s="1"/>
  <c r="I143" i="18"/>
  <c r="K172" i="40" s="1"/>
  <c r="I159" i="18"/>
  <c r="K118" i="40" s="1"/>
  <c r="I183" i="18"/>
  <c r="K210" i="40" s="1"/>
  <c r="I219" i="18"/>
  <c r="K168" i="40" s="1"/>
  <c r="I307" i="18"/>
  <c r="K30" i="40" s="1"/>
  <c r="I343" i="18"/>
  <c r="K368" i="40" s="1"/>
  <c r="I281" i="18"/>
  <c r="K265" i="40" s="1"/>
  <c r="G247" i="18"/>
  <c r="H247" i="39" s="1"/>
  <c r="G306" i="18"/>
  <c r="H306" i="39" s="1"/>
  <c r="G368" i="18"/>
  <c r="H368" i="39" s="1"/>
  <c r="G116" i="18"/>
  <c r="H116" i="39" s="1"/>
  <c r="G136" i="18"/>
  <c r="H136" i="39" s="1"/>
  <c r="G156" i="18"/>
  <c r="H156" i="39" s="1"/>
  <c r="G172" i="18"/>
  <c r="H172" i="39" s="1"/>
  <c r="I188" i="18"/>
  <c r="K308" i="40" s="1"/>
  <c r="G204" i="18"/>
  <c r="H204" i="39" s="1"/>
  <c r="G340" i="18"/>
  <c r="H340" i="39" s="1"/>
  <c r="G372" i="18"/>
  <c r="H372" i="39" s="1"/>
  <c r="G26" i="18"/>
  <c r="H26" i="39" s="1"/>
  <c r="G42" i="18"/>
  <c r="H42" i="39" s="1"/>
  <c r="G86" i="18"/>
  <c r="H86" i="39" s="1"/>
  <c r="G102" i="18"/>
  <c r="H102" i="39" s="1"/>
  <c r="G110" i="18"/>
  <c r="H110" i="39" s="1"/>
  <c r="G130" i="18"/>
  <c r="H130" i="39" s="1"/>
  <c r="G150" i="18"/>
  <c r="H150" i="39" s="1"/>
  <c r="G166" i="18"/>
  <c r="H166" i="39" s="1"/>
  <c r="G186" i="18"/>
  <c r="H186" i="39" s="1"/>
  <c r="G222" i="18"/>
  <c r="H222" i="39" s="1"/>
  <c r="G238" i="18"/>
  <c r="H238" i="39" s="1"/>
  <c r="G294" i="18"/>
  <c r="H294" i="39" s="1"/>
  <c r="G338" i="18"/>
  <c r="H338" i="39" s="1"/>
  <c r="G370" i="18"/>
  <c r="H370" i="39" s="1"/>
  <c r="G18" i="18"/>
  <c r="G165" i="18"/>
  <c r="H165" i="39" s="1"/>
  <c r="G240" i="18"/>
  <c r="H240" i="39" s="1"/>
  <c r="G272" i="18"/>
  <c r="H272" i="39" s="1"/>
  <c r="G315" i="18"/>
  <c r="H315" i="39" s="1"/>
  <c r="G347" i="18"/>
  <c r="H347" i="39" s="1"/>
  <c r="G379" i="18"/>
  <c r="H379" i="39" s="1"/>
  <c r="I141" i="18"/>
  <c r="K127" i="40" s="1"/>
  <c r="I149" i="18"/>
  <c r="K153" i="40" s="1"/>
  <c r="I157" i="18"/>
  <c r="K70" i="40" s="1"/>
  <c r="I169" i="18"/>
  <c r="K302" i="40" s="1"/>
  <c r="I177" i="18"/>
  <c r="K100" i="40" s="1"/>
  <c r="I185" i="18"/>
  <c r="K245" i="40" s="1"/>
  <c r="I193" i="18"/>
  <c r="K36" i="40" s="1"/>
  <c r="I201" i="18"/>
  <c r="K200" i="40" s="1"/>
  <c r="I209" i="18"/>
  <c r="K354" i="40" s="1"/>
  <c r="I217" i="18"/>
  <c r="K141" i="40" s="1"/>
  <c r="I225" i="18"/>
  <c r="K288" i="40" s="1"/>
  <c r="I233" i="18"/>
  <c r="K81" i="40" s="1"/>
  <c r="I241" i="18"/>
  <c r="K228" i="40" s="1"/>
  <c r="I249" i="18"/>
  <c r="K16" i="40" s="1"/>
  <c r="I257" i="18"/>
  <c r="K177" i="40" s="1"/>
  <c r="I265" i="18"/>
  <c r="K322" i="40" s="1"/>
  <c r="I273" i="18"/>
  <c r="K107" i="40" s="1"/>
  <c r="I285" i="18"/>
  <c r="K345" i="40" s="1"/>
  <c r="I293" i="18"/>
  <c r="K137" i="40" s="1"/>
  <c r="I301" i="18"/>
  <c r="K284" i="40" s="1"/>
  <c r="I309" i="18"/>
  <c r="K67" i="40" s="1"/>
  <c r="G337" i="18"/>
  <c r="H337" i="39" s="1"/>
  <c r="I369" i="18"/>
  <c r="K139" i="40" s="1"/>
  <c r="G54" i="18"/>
  <c r="H54" i="39" s="1"/>
  <c r="G190" i="18"/>
  <c r="H190" i="39" s="1"/>
  <c r="G218" i="18"/>
  <c r="H218" i="39" s="1"/>
  <c r="G250" i="18"/>
  <c r="H250" i="39" s="1"/>
  <c r="G270" i="18"/>
  <c r="H270" i="39" s="1"/>
  <c r="G330" i="18"/>
  <c r="H330" i="39" s="1"/>
  <c r="G2" i="18"/>
  <c r="H2" i="39" s="1"/>
  <c r="G17" i="18"/>
  <c r="G344" i="18"/>
  <c r="H344" i="39" s="1"/>
  <c r="G171" i="18"/>
  <c r="H171" i="39" s="1"/>
  <c r="G97" i="18"/>
  <c r="H97" i="39" s="1"/>
  <c r="I44" i="18"/>
  <c r="K84" i="40" s="1"/>
  <c r="G76" i="18"/>
  <c r="H76" i="39" s="1"/>
  <c r="G72" i="18"/>
  <c r="H72" i="39" s="1"/>
  <c r="I13" i="18"/>
  <c r="K222" i="40" s="1"/>
  <c r="I45" i="18"/>
  <c r="K102" i="40" s="1"/>
  <c r="I93" i="18"/>
  <c r="K309" i="40" s="1"/>
  <c r="I125" i="18"/>
  <c r="K185" i="40" s="1"/>
  <c r="G276" i="18"/>
  <c r="H276" i="39" s="1"/>
  <c r="G350" i="18"/>
  <c r="H350" i="39" s="1"/>
  <c r="G15" i="18"/>
  <c r="G31" i="18"/>
  <c r="H31" i="39" s="1"/>
  <c r="G67" i="18"/>
  <c r="H67" i="39" s="1"/>
  <c r="G87" i="18"/>
  <c r="H87" i="39" s="1"/>
  <c r="G103" i="18"/>
  <c r="H103" i="39" s="1"/>
  <c r="G135" i="18"/>
  <c r="H135" i="39" s="1"/>
  <c r="I163" i="18"/>
  <c r="K189" i="40" s="1"/>
  <c r="G191" i="18"/>
  <c r="H191" i="39" s="1"/>
  <c r="G223" i="18"/>
  <c r="H223" i="39" s="1"/>
  <c r="I311" i="18"/>
  <c r="K117" i="40" s="1"/>
  <c r="G351" i="18"/>
  <c r="H351" i="39" s="1"/>
  <c r="I359" i="18"/>
  <c r="K319" i="40" s="1"/>
  <c r="G287" i="18"/>
  <c r="H287" i="39" s="1"/>
  <c r="G341" i="18"/>
  <c r="H341" i="39" s="1"/>
  <c r="I116" i="18"/>
  <c r="K6" i="40" s="1"/>
  <c r="I136" i="18"/>
  <c r="K40" i="40" s="1"/>
  <c r="I172" i="18"/>
  <c r="K377" i="40" s="1"/>
  <c r="G188" i="18"/>
  <c r="H188" i="39" s="1"/>
  <c r="I204" i="18"/>
  <c r="K261" i="40" s="1"/>
  <c r="I356" i="18"/>
  <c r="K248" i="40" s="1"/>
  <c r="I14" i="18"/>
  <c r="K259" i="40" s="1"/>
  <c r="I70" i="18"/>
  <c r="K223" i="40" s="1"/>
  <c r="I86" i="18"/>
  <c r="K163" i="40" s="1"/>
  <c r="I110" i="18"/>
  <c r="K262" i="40" s="1"/>
  <c r="I130" i="18"/>
  <c r="K282" i="40" s="1"/>
  <c r="I158" i="18"/>
  <c r="K86" i="40" s="1"/>
  <c r="I174" i="18"/>
  <c r="K28" i="40" s="1"/>
  <c r="I222" i="18"/>
  <c r="K239" i="40" s="1"/>
  <c r="I278" i="18"/>
  <c r="K211" i="40" s="1"/>
  <c r="G75" i="18"/>
  <c r="H75" i="39" s="1"/>
  <c r="G280" i="18"/>
  <c r="H280" i="39" s="1"/>
  <c r="G326" i="18"/>
  <c r="H326" i="39" s="1"/>
  <c r="G145" i="18"/>
  <c r="H145" i="39" s="1"/>
  <c r="G161" i="18"/>
  <c r="H161" i="39" s="1"/>
  <c r="G189" i="18"/>
  <c r="H189" i="39" s="1"/>
  <c r="G205" i="18"/>
  <c r="H205" i="39" s="1"/>
  <c r="G229" i="18"/>
  <c r="H229" i="39" s="1"/>
  <c r="G245" i="18"/>
  <c r="H245" i="39" s="1"/>
  <c r="I269" i="18"/>
  <c r="K26" i="40" s="1"/>
  <c r="G277" i="18"/>
  <c r="H277" i="39" s="1"/>
  <c r="G305" i="18"/>
  <c r="H305" i="39" s="1"/>
  <c r="G329" i="18"/>
  <c r="H329" i="39" s="1"/>
  <c r="G146" i="18"/>
  <c r="H146" i="39" s="1"/>
  <c r="I54" i="18"/>
  <c r="K297" i="40" s="1"/>
  <c r="I190" i="18"/>
  <c r="K344" i="40" s="1"/>
  <c r="I234" i="18"/>
  <c r="K98" i="40" s="1"/>
  <c r="I262" i="18"/>
  <c r="K272" i="40" s="1"/>
  <c r="I298" i="18"/>
  <c r="K226" i="40" s="1"/>
  <c r="I2" i="18"/>
  <c r="K12" i="40" s="1"/>
  <c r="G308" i="18"/>
  <c r="H308" i="39" s="1"/>
  <c r="G376" i="18"/>
  <c r="H376" i="39" s="1"/>
  <c r="G317" i="18"/>
  <c r="H317" i="39" s="1"/>
  <c r="G36" i="18"/>
  <c r="H36" i="39" s="1"/>
  <c r="G52" i="18"/>
  <c r="H52" i="39" s="1"/>
  <c r="G129" i="18"/>
  <c r="H129" i="39" s="1"/>
  <c r="I16" i="18"/>
  <c r="K281" i="40" s="1"/>
  <c r="G44" i="18"/>
  <c r="H44" i="39" s="1"/>
  <c r="I60" i="18"/>
  <c r="K24" i="40" s="1"/>
  <c r="I76" i="18"/>
  <c r="K346" i="40" s="1"/>
  <c r="I92" i="18"/>
  <c r="K286" i="40" s="1"/>
  <c r="G21" i="18"/>
  <c r="G85" i="18"/>
  <c r="H85" i="39" s="1"/>
  <c r="G9" i="18"/>
  <c r="G25" i="18"/>
  <c r="H25" i="39" s="1"/>
  <c r="G41" i="18"/>
  <c r="H41" i="39" s="1"/>
  <c r="G57" i="18"/>
  <c r="H57" i="39" s="1"/>
  <c r="G73" i="18"/>
  <c r="H73" i="39" s="1"/>
  <c r="G89" i="18"/>
  <c r="H89" i="39" s="1"/>
  <c r="G105" i="18"/>
  <c r="H105" i="39" s="1"/>
  <c r="G121" i="18"/>
  <c r="H121" i="39" s="1"/>
  <c r="G100" i="18"/>
  <c r="H100" i="39" s="1"/>
  <c r="G82" i="18"/>
  <c r="H82" i="39" s="1"/>
  <c r="G208" i="18"/>
  <c r="H208" i="39" s="1"/>
  <c r="G252" i="18"/>
  <c r="H252" i="39" s="1"/>
  <c r="G284" i="18"/>
  <c r="H284" i="39" s="1"/>
  <c r="G323" i="18"/>
  <c r="H323" i="39" s="1"/>
  <c r="G355" i="18"/>
  <c r="H355" i="39" s="1"/>
  <c r="I3" i="18"/>
  <c r="K41" i="40" s="1"/>
  <c r="I15" i="18"/>
  <c r="K270" i="40" s="1"/>
  <c r="I23" i="18"/>
  <c r="K51" i="40" s="1"/>
  <c r="I31" i="18"/>
  <c r="K220" i="40" s="1"/>
  <c r="I39" i="18"/>
  <c r="K369" i="40" s="1"/>
  <c r="I51" i="18"/>
  <c r="K232" i="40" s="1"/>
  <c r="I59" i="18"/>
  <c r="K14" i="40" s="1"/>
  <c r="I67" i="18"/>
  <c r="K175" i="40" s="1"/>
  <c r="I79" i="18"/>
  <c r="K90" i="40" s="1"/>
  <c r="I87" i="18"/>
  <c r="K197" i="40" s="1"/>
  <c r="I95" i="18"/>
  <c r="K353" i="40" s="1"/>
  <c r="I103" i="18"/>
  <c r="K134" i="40" s="1"/>
  <c r="I119" i="18"/>
  <c r="K66" i="40" s="1"/>
  <c r="I127" i="18"/>
  <c r="K233" i="40" s="1"/>
  <c r="I135" i="18"/>
  <c r="K15" i="40" s="1"/>
  <c r="I147" i="18"/>
  <c r="K252" i="40" s="1"/>
  <c r="I155" i="18"/>
  <c r="K35" i="40" s="1"/>
  <c r="G163" i="18"/>
  <c r="H163" i="39" s="1"/>
  <c r="I175" i="18"/>
  <c r="K42" i="40" s="1"/>
  <c r="I191" i="18"/>
  <c r="K371" i="40" s="1"/>
  <c r="I207" i="18"/>
  <c r="K218" i="40" s="1"/>
  <c r="I215" i="18"/>
  <c r="K240" i="40" s="1"/>
  <c r="I223" i="18"/>
  <c r="K249" i="40" s="1"/>
  <c r="I231" i="18"/>
  <c r="K37" i="40" s="1"/>
  <c r="G311" i="18"/>
  <c r="H311" i="39" s="1"/>
  <c r="I335" i="18"/>
  <c r="K205" i="40" s="1"/>
  <c r="I351" i="18"/>
  <c r="K161" i="40" s="1"/>
  <c r="I375" i="18"/>
  <c r="K255" i="40" s="1"/>
  <c r="G50" i="18"/>
  <c r="H50" i="39" s="1"/>
  <c r="G228" i="18"/>
  <c r="H228" i="39" s="1"/>
  <c r="G263" i="18"/>
  <c r="H263" i="39" s="1"/>
  <c r="G295" i="18"/>
  <c r="H295" i="39" s="1"/>
  <c r="G320" i="18"/>
  <c r="H320" i="39" s="1"/>
  <c r="G352" i="18"/>
  <c r="H352" i="39" s="1"/>
  <c r="G104" i="18"/>
  <c r="H104" i="39" s="1"/>
  <c r="G112" i="18"/>
  <c r="H112" i="39" s="1"/>
  <c r="G124" i="18"/>
  <c r="H124" i="39" s="1"/>
  <c r="G132" i="18"/>
  <c r="H132" i="39" s="1"/>
  <c r="G140" i="18"/>
  <c r="H140" i="39" s="1"/>
  <c r="G148" i="18"/>
  <c r="H148" i="39" s="1"/>
  <c r="G160" i="18"/>
  <c r="H160" i="39" s="1"/>
  <c r="G168" i="18"/>
  <c r="H168" i="39" s="1"/>
  <c r="G176" i="18"/>
  <c r="H176" i="39" s="1"/>
  <c r="G184" i="18"/>
  <c r="H184" i="39" s="1"/>
  <c r="G192" i="18"/>
  <c r="H192" i="39" s="1"/>
  <c r="G200" i="18"/>
  <c r="H200" i="39" s="1"/>
  <c r="G316" i="18"/>
  <c r="H316" i="39" s="1"/>
  <c r="G332" i="18"/>
  <c r="H332" i="39" s="1"/>
  <c r="I348" i="18"/>
  <c r="K96" i="40" s="1"/>
  <c r="G364" i="18"/>
  <c r="H364" i="39" s="1"/>
  <c r="G380" i="18"/>
  <c r="H380" i="39" s="1"/>
  <c r="G22" i="18"/>
  <c r="H22" i="39" s="1"/>
  <c r="G30" i="18"/>
  <c r="H30" i="39" s="1"/>
  <c r="G38" i="18"/>
  <c r="H38" i="39" s="1"/>
  <c r="G62" i="18"/>
  <c r="H62" i="39" s="1"/>
  <c r="G78" i="18"/>
  <c r="H78" i="39" s="1"/>
  <c r="G90" i="18"/>
  <c r="H90" i="39" s="1"/>
  <c r="G98" i="18"/>
  <c r="H98" i="39" s="1"/>
  <c r="G106" i="18"/>
  <c r="H106" i="39" s="1"/>
  <c r="G118" i="18"/>
  <c r="H118" i="39" s="1"/>
  <c r="G126" i="18"/>
  <c r="H126" i="39" s="1"/>
  <c r="G134" i="18"/>
  <c r="H134" i="39" s="1"/>
  <c r="G142" i="18"/>
  <c r="H142" i="39" s="1"/>
  <c r="G154" i="18"/>
  <c r="H154" i="39" s="1"/>
  <c r="G162" i="18"/>
  <c r="H162" i="39" s="1"/>
  <c r="G170" i="18"/>
  <c r="H170" i="39" s="1"/>
  <c r="G182" i="18"/>
  <c r="H182" i="39" s="1"/>
  <c r="G194" i="18"/>
  <c r="H194" i="39" s="1"/>
  <c r="G214" i="18"/>
  <c r="H214" i="39" s="1"/>
  <c r="G230" i="18"/>
  <c r="H230" i="39" s="1"/>
  <c r="G246" i="18"/>
  <c r="H246" i="39" s="1"/>
  <c r="G286" i="18"/>
  <c r="H286" i="39" s="1"/>
  <c r="G314" i="18"/>
  <c r="H314" i="39" s="1"/>
  <c r="G354" i="18"/>
  <c r="H354" i="39" s="1"/>
  <c r="I303" i="18"/>
  <c r="K330" i="40" s="1"/>
  <c r="G114" i="18"/>
  <c r="H114" i="39" s="1"/>
  <c r="G216" i="18"/>
  <c r="H216" i="39" s="1"/>
  <c r="G256" i="18"/>
  <c r="H256" i="39" s="1"/>
  <c r="G288" i="18"/>
  <c r="H288" i="39" s="1"/>
  <c r="G331" i="18"/>
  <c r="H331" i="39" s="1"/>
  <c r="G363" i="18"/>
  <c r="H363" i="39" s="1"/>
  <c r="I137" i="18"/>
  <c r="K55" i="40" s="1"/>
  <c r="I145" i="18"/>
  <c r="K214" i="40" s="1"/>
  <c r="I153" i="18"/>
  <c r="K376" i="40" s="1"/>
  <c r="I161" i="18"/>
  <c r="K145" i="40" s="1"/>
  <c r="I173" i="18"/>
  <c r="K2" i="40" s="1"/>
  <c r="I181" i="18"/>
  <c r="K162" i="40" s="1"/>
  <c r="I189" i="18"/>
  <c r="K329" i="40" s="1"/>
  <c r="I197" i="18"/>
  <c r="K106" i="40" s="1"/>
  <c r="I205" i="18"/>
  <c r="K291" i="40" s="1"/>
  <c r="I213" i="18"/>
  <c r="K44" i="40" s="1"/>
  <c r="I221" i="18"/>
  <c r="K216" i="40" s="1"/>
  <c r="I229" i="18"/>
  <c r="K370" i="40" s="1"/>
  <c r="I237" i="18"/>
  <c r="K158" i="40" s="1"/>
  <c r="I245" i="18"/>
  <c r="K305" i="40" s="1"/>
  <c r="G253" i="18"/>
  <c r="H253" i="39" s="1"/>
  <c r="I261" i="18"/>
  <c r="K257" i="40" s="1"/>
  <c r="G269" i="18"/>
  <c r="H269" i="39" s="1"/>
  <c r="I277" i="18"/>
  <c r="K187" i="40" s="1"/>
  <c r="I289" i="18"/>
  <c r="K52" i="40" s="1"/>
  <c r="I297" i="18"/>
  <c r="K204" i="40" s="1"/>
  <c r="I305" i="18"/>
  <c r="K380" i="40" s="1"/>
  <c r="I313" i="18"/>
  <c r="K154" i="40" s="1"/>
  <c r="I329" i="18"/>
  <c r="K95" i="40" s="1"/>
  <c r="I345" i="18"/>
  <c r="K38" i="40" s="1"/>
  <c r="I361" i="18"/>
  <c r="K361" i="40" s="1"/>
  <c r="G6" i="18"/>
  <c r="G46" i="18"/>
  <c r="H46" i="39" s="1"/>
  <c r="G66" i="18"/>
  <c r="H66" i="39" s="1"/>
  <c r="G178" i="18"/>
  <c r="H178" i="39" s="1"/>
  <c r="G198" i="18"/>
  <c r="H198" i="39" s="1"/>
  <c r="G210" i="18"/>
  <c r="H210" i="39" s="1"/>
  <c r="G226" i="18"/>
  <c r="H226" i="39" s="1"/>
  <c r="G242" i="18"/>
  <c r="H242" i="39" s="1"/>
  <c r="G258" i="18"/>
  <c r="H258" i="39" s="1"/>
  <c r="G266" i="18"/>
  <c r="H266" i="39" s="1"/>
  <c r="G274" i="18"/>
  <c r="H274" i="39" s="1"/>
  <c r="G290" i="18"/>
  <c r="H290" i="39" s="1"/>
  <c r="G322" i="18"/>
  <c r="H322" i="39" s="1"/>
  <c r="G346" i="18"/>
  <c r="H346" i="39" s="1"/>
  <c r="G378" i="18"/>
  <c r="H378" i="39" s="1"/>
  <c r="I319" i="18"/>
  <c r="K279" i="40" s="1"/>
  <c r="G203" i="18"/>
  <c r="H203" i="39" s="1"/>
  <c r="G333" i="18"/>
  <c r="H333" i="39" s="1"/>
  <c r="G69" i="18"/>
  <c r="H69" i="39" s="1"/>
  <c r="G291" i="18"/>
  <c r="H291" i="39" s="1"/>
  <c r="G24" i="18"/>
  <c r="H24" i="39" s="1"/>
  <c r="G235" i="18"/>
  <c r="H235" i="39" s="1"/>
  <c r="G349" i="18"/>
  <c r="H349" i="39" s="1"/>
  <c r="G275" i="18"/>
  <c r="H275" i="39" s="1"/>
  <c r="G328" i="18"/>
  <c r="H328" i="39" s="1"/>
  <c r="G88" i="18"/>
  <c r="H88" i="39" s="1"/>
  <c r="G84" i="18"/>
  <c r="H84" i="39" s="1"/>
  <c r="I48" i="18"/>
  <c r="K174" i="40" s="1"/>
  <c r="G300" i="18"/>
  <c r="H300" i="39" s="1"/>
  <c r="G371" i="18"/>
  <c r="H371" i="39" s="1"/>
  <c r="I19" i="18"/>
  <c r="K17" i="40" s="1"/>
  <c r="I35" i="18"/>
  <c r="K299" i="40" s="1"/>
  <c r="I55" i="18"/>
  <c r="K317" i="40" s="1"/>
  <c r="I71" i="18"/>
  <c r="K253" i="40" s="1"/>
  <c r="I91" i="18"/>
  <c r="K263" i="40" s="1"/>
  <c r="I115" i="18"/>
  <c r="K374" i="40" s="1"/>
  <c r="I131" i="18"/>
  <c r="K314" i="40" s="1"/>
  <c r="I151" i="18"/>
  <c r="K340" i="40" s="1"/>
  <c r="I167" i="18"/>
  <c r="K267" i="40" s="1"/>
  <c r="I199" i="18"/>
  <c r="K156" i="40" s="1"/>
  <c r="I211" i="18"/>
  <c r="K11" i="40" s="1"/>
  <c r="I227" i="18"/>
  <c r="K324" i="40" s="1"/>
  <c r="I327" i="18"/>
  <c r="K50" i="40" s="1"/>
  <c r="I367" i="18"/>
  <c r="K88" i="40" s="1"/>
  <c r="G187" i="18"/>
  <c r="H187" i="39" s="1"/>
  <c r="G279" i="18"/>
  <c r="H279" i="39" s="1"/>
  <c r="G336" i="18"/>
  <c r="H336" i="39" s="1"/>
  <c r="G108" i="18"/>
  <c r="H108" i="39" s="1"/>
  <c r="G128" i="18"/>
  <c r="H128" i="39" s="1"/>
  <c r="G144" i="18"/>
  <c r="H144" i="39" s="1"/>
  <c r="G164" i="18"/>
  <c r="H164" i="39" s="1"/>
  <c r="G180" i="18"/>
  <c r="H180" i="39" s="1"/>
  <c r="G196" i="18"/>
  <c r="H196" i="39" s="1"/>
  <c r="G324" i="18"/>
  <c r="H324" i="39" s="1"/>
  <c r="G356" i="18"/>
  <c r="H356" i="39" s="1"/>
  <c r="G14" i="18"/>
  <c r="G34" i="18"/>
  <c r="H34" i="39" s="1"/>
  <c r="G70" i="18"/>
  <c r="H70" i="39" s="1"/>
  <c r="G94" i="18"/>
  <c r="H94" i="39" s="1"/>
  <c r="G122" i="18"/>
  <c r="H122" i="39" s="1"/>
  <c r="G138" i="18"/>
  <c r="H138" i="39" s="1"/>
  <c r="G158" i="18"/>
  <c r="H158" i="39" s="1"/>
  <c r="G174" i="18"/>
  <c r="H174" i="39" s="1"/>
  <c r="G202" i="18"/>
  <c r="H202" i="39" s="1"/>
  <c r="G278" i="18"/>
  <c r="H278" i="39" s="1"/>
  <c r="I321" i="18"/>
  <c r="K303" i="40" s="1"/>
  <c r="I353" i="18"/>
  <c r="K208" i="40" s="1"/>
  <c r="G10" i="18"/>
  <c r="G74" i="18"/>
  <c r="H74" i="39" s="1"/>
  <c r="G206" i="18"/>
  <c r="H206" i="39" s="1"/>
  <c r="G234" i="18"/>
  <c r="H234" i="39" s="1"/>
  <c r="G262" i="18"/>
  <c r="H262" i="39" s="1"/>
  <c r="G298" i="18"/>
  <c r="H298" i="39" s="1"/>
  <c r="G362" i="18"/>
  <c r="H362" i="39" s="1"/>
  <c r="G283" i="18"/>
  <c r="H283" i="39" s="1"/>
  <c r="G220" i="18"/>
  <c r="H220" i="39" s="1"/>
  <c r="G299" i="18"/>
  <c r="H299" i="39" s="1"/>
  <c r="G304" i="18"/>
  <c r="H304" i="39" s="1"/>
  <c r="G360" i="18"/>
  <c r="H360" i="39" s="1"/>
  <c r="G33" i="18"/>
  <c r="H33" i="39" s="1"/>
  <c r="G16" i="18"/>
  <c r="G92" i="18"/>
  <c r="H92" i="39" s="1"/>
  <c r="G8" i="18"/>
  <c r="I29" i="18"/>
  <c r="K173" i="40" s="1"/>
  <c r="I61" i="18"/>
  <c r="K43" i="40" s="1"/>
  <c r="I109" i="18"/>
  <c r="K260" i="40" s="1"/>
  <c r="G11" i="18"/>
  <c r="G244" i="18"/>
  <c r="H244" i="39" s="1"/>
  <c r="G318" i="18"/>
  <c r="H318" i="39" s="1"/>
  <c r="G23" i="18"/>
  <c r="H23" i="39" s="1"/>
  <c r="G39" i="18"/>
  <c r="H39" i="39" s="1"/>
  <c r="G59" i="18"/>
  <c r="H59" i="39" s="1"/>
  <c r="G79" i="18"/>
  <c r="H79" i="39" s="1"/>
  <c r="G119" i="18"/>
  <c r="H119" i="39" s="1"/>
  <c r="G155" i="18"/>
  <c r="H155" i="39" s="1"/>
  <c r="G175" i="18"/>
  <c r="H175" i="39" s="1"/>
  <c r="G215" i="18"/>
  <c r="H215" i="39" s="1"/>
  <c r="G231" i="18"/>
  <c r="H231" i="39" s="1"/>
  <c r="G375" i="18"/>
  <c r="H375" i="39" s="1"/>
  <c r="G212" i="18"/>
  <c r="H212" i="39" s="1"/>
  <c r="G310" i="18"/>
  <c r="H310" i="39" s="1"/>
  <c r="G373" i="18"/>
  <c r="H373" i="39" s="1"/>
  <c r="I128" i="18"/>
  <c r="K244" i="40" s="1"/>
  <c r="I144" i="18"/>
  <c r="K186" i="40" s="1"/>
  <c r="I164" i="18"/>
  <c r="K215" i="40" s="1"/>
  <c r="I180" i="18"/>
  <c r="K149" i="40" s="1"/>
  <c r="I324" i="18"/>
  <c r="K364" i="40" s="1"/>
  <c r="I372" i="18"/>
  <c r="K190" i="40" s="1"/>
  <c r="I26" i="18"/>
  <c r="K39" i="40" s="1"/>
  <c r="I42" i="18"/>
  <c r="K49" i="40" s="1"/>
  <c r="I94" i="18"/>
  <c r="K327" i="40" s="1"/>
  <c r="I122" i="18"/>
  <c r="K126" i="40" s="1"/>
  <c r="I138" i="18"/>
  <c r="K69" i="40" s="1"/>
  <c r="I166" i="18"/>
  <c r="K242" i="40" s="1"/>
  <c r="I186" i="18"/>
  <c r="K271" i="40" s="1"/>
  <c r="I238" i="18"/>
  <c r="K176" i="40" s="1"/>
  <c r="I294" i="18"/>
  <c r="K147" i="40" s="1"/>
  <c r="I370" i="18"/>
  <c r="K148" i="40" s="1"/>
  <c r="G248" i="18"/>
  <c r="H248" i="39" s="1"/>
  <c r="G358" i="18"/>
  <c r="H358" i="39" s="1"/>
  <c r="G153" i="18"/>
  <c r="H153" i="39" s="1"/>
  <c r="G173" i="18"/>
  <c r="H173" i="39" s="1"/>
  <c r="G197" i="18"/>
  <c r="H197" i="39" s="1"/>
  <c r="G221" i="18"/>
  <c r="H221" i="39" s="1"/>
  <c r="G237" i="18"/>
  <c r="H237" i="39" s="1"/>
  <c r="G261" i="18"/>
  <c r="H261" i="39" s="1"/>
  <c r="G289" i="18"/>
  <c r="H289" i="39" s="1"/>
  <c r="G313" i="18"/>
  <c r="H313" i="39" s="1"/>
  <c r="G345" i="18"/>
  <c r="H345" i="39" s="1"/>
  <c r="I10" i="18"/>
  <c r="K170" i="40" s="1"/>
  <c r="I74" i="18"/>
  <c r="K315" i="40" s="1"/>
  <c r="I218" i="18"/>
  <c r="K146" i="40" s="1"/>
  <c r="I250" i="18"/>
  <c r="K23" i="40" s="1"/>
  <c r="I282" i="18"/>
  <c r="K283" i="40" s="1"/>
  <c r="I330" i="18"/>
  <c r="K109" i="40" s="1"/>
  <c r="G101" i="18"/>
  <c r="H101" i="39" s="1"/>
  <c r="G43" i="18"/>
  <c r="H43" i="39" s="1"/>
  <c r="G120" i="18"/>
  <c r="H120" i="39" s="1"/>
  <c r="I28" i="18"/>
  <c r="K157" i="40" s="1"/>
  <c r="G65" i="18"/>
  <c r="H65" i="39" s="1"/>
  <c r="G12" i="18"/>
  <c r="G32" i="18"/>
  <c r="H32" i="39" s="1"/>
  <c r="G48" i="18"/>
  <c r="H48" i="39" s="1"/>
  <c r="G64" i="18"/>
  <c r="H64" i="39" s="1"/>
  <c r="G80" i="18"/>
  <c r="H80" i="39" s="1"/>
  <c r="G96" i="18"/>
  <c r="H96" i="39" s="1"/>
  <c r="G40" i="18"/>
  <c r="H40" i="39" s="1"/>
  <c r="G117" i="18"/>
  <c r="H117" i="39" s="1"/>
  <c r="I9" i="18"/>
  <c r="K151" i="40" s="1"/>
  <c r="I25" i="18"/>
  <c r="K83" i="40" s="1"/>
  <c r="I41" i="18"/>
  <c r="K29" i="40" s="1"/>
  <c r="I57" i="18"/>
  <c r="K350" i="40" s="1"/>
  <c r="I73" i="18"/>
  <c r="K295" i="40" s="1"/>
  <c r="I89" i="18"/>
  <c r="K229" i="40" s="1"/>
  <c r="I105" i="18"/>
  <c r="K164" i="40" s="1"/>
  <c r="I121" i="18"/>
  <c r="K110" i="40" s="1"/>
  <c r="I58" i="18"/>
  <c r="K363" i="40" s="1"/>
  <c r="G107" i="18"/>
  <c r="H107" i="39" s="1"/>
  <c r="G224" i="18"/>
  <c r="H224" i="39" s="1"/>
  <c r="G260" i="18"/>
  <c r="H260" i="39" s="1"/>
  <c r="G292" i="18"/>
  <c r="H292" i="39" s="1"/>
  <c r="G334" i="18"/>
  <c r="H334" i="39" s="1"/>
  <c r="G366" i="18"/>
  <c r="H366" i="39" s="1"/>
  <c r="G7" i="18"/>
  <c r="G19" i="18"/>
  <c r="G27" i="18"/>
  <c r="H27" i="39" s="1"/>
  <c r="G35" i="18"/>
  <c r="H35" i="39" s="1"/>
  <c r="G47" i="18"/>
  <c r="H47" i="39" s="1"/>
  <c r="G55" i="18"/>
  <c r="H55" i="39" s="1"/>
  <c r="G63" i="18"/>
  <c r="H63" i="39" s="1"/>
  <c r="G71" i="18"/>
  <c r="H71" i="39" s="1"/>
  <c r="G83" i="18"/>
  <c r="H83" i="39" s="1"/>
  <c r="G91" i="18"/>
  <c r="H91" i="39" s="1"/>
  <c r="G99" i="18"/>
  <c r="H99" i="39" s="1"/>
  <c r="G115" i="18"/>
  <c r="H115" i="39" s="1"/>
  <c r="G123" i="18"/>
  <c r="H123" i="39" s="1"/>
  <c r="G131" i="18"/>
  <c r="H131" i="39" s="1"/>
  <c r="G143" i="18"/>
  <c r="H143" i="39" s="1"/>
  <c r="G151" i="18"/>
  <c r="H151" i="39" s="1"/>
  <c r="G159" i="18"/>
  <c r="H159" i="39" s="1"/>
  <c r="G167" i="18"/>
  <c r="H167" i="39" s="1"/>
  <c r="G183" i="18"/>
  <c r="H183" i="39" s="1"/>
  <c r="G199" i="18"/>
  <c r="H199" i="39" s="1"/>
  <c r="G211" i="18"/>
  <c r="H211" i="39" s="1"/>
  <c r="G219" i="18"/>
  <c r="H219" i="39" s="1"/>
  <c r="G227" i="18"/>
  <c r="H227" i="39" s="1"/>
  <c r="G307" i="18"/>
  <c r="H307" i="39" s="1"/>
  <c r="G327" i="18"/>
  <c r="H327" i="39" s="1"/>
  <c r="G343" i="18"/>
  <c r="H343" i="39" s="1"/>
  <c r="G367" i="18"/>
  <c r="H367" i="39" s="1"/>
  <c r="I111" i="18"/>
  <c r="K287" i="40" s="1"/>
  <c r="G133" i="18"/>
  <c r="H133" i="39" s="1"/>
  <c r="G239" i="18"/>
  <c r="H239" i="39" s="1"/>
  <c r="G271" i="18"/>
  <c r="H271" i="39" s="1"/>
  <c r="G302" i="18"/>
  <c r="H302" i="39" s="1"/>
  <c r="G325" i="18"/>
  <c r="H325" i="39" s="1"/>
  <c r="G357" i="18"/>
  <c r="H357" i="39" s="1"/>
  <c r="I104" i="18"/>
  <c r="K144" i="40" s="1"/>
  <c r="I112" i="18"/>
  <c r="K311" i="40" s="1"/>
  <c r="I124" i="18"/>
  <c r="K171" i="40" s="1"/>
  <c r="I132" i="18"/>
  <c r="K332" i="40" s="1"/>
  <c r="I140" i="18"/>
  <c r="K111" i="40" s="1"/>
  <c r="I148" i="18"/>
  <c r="K278" i="40" s="1"/>
  <c r="I160" i="18"/>
  <c r="K140" i="40" s="1"/>
  <c r="I168" i="18"/>
  <c r="K289" i="40" s="1"/>
  <c r="I176" i="18"/>
  <c r="K74" i="40" s="1"/>
  <c r="I184" i="18"/>
  <c r="K230" i="40" s="1"/>
  <c r="I192" i="18"/>
  <c r="K18" i="40" s="1"/>
  <c r="I200" i="18"/>
  <c r="K178" i="40" s="1"/>
  <c r="I316" i="18"/>
  <c r="K321" i="40" s="1"/>
  <c r="I332" i="18"/>
  <c r="K155" i="40" s="1"/>
  <c r="G348" i="18"/>
  <c r="H348" i="39" s="1"/>
  <c r="I364" i="18"/>
  <c r="K31" i="40" s="1"/>
  <c r="I380" i="18"/>
  <c r="K347" i="40" s="1"/>
  <c r="I22" i="18"/>
  <c r="K22" i="40" s="1"/>
  <c r="I30" i="18"/>
  <c r="K182" i="40" s="1"/>
  <c r="I38" i="18"/>
  <c r="K348" i="40" s="1"/>
  <c r="I62" i="18"/>
  <c r="K72" i="40" s="1"/>
  <c r="I78" i="18"/>
  <c r="K5" i="40" s="1"/>
  <c r="I90" i="18"/>
  <c r="K250" i="40" s="1"/>
  <c r="I98" i="18"/>
  <c r="K33" i="40" s="1"/>
  <c r="I106" i="18"/>
  <c r="K184" i="40" s="1"/>
  <c r="I118" i="18"/>
  <c r="K58" i="40" s="1"/>
  <c r="I126" i="18"/>
  <c r="K212" i="40" s="1"/>
  <c r="I134" i="18"/>
  <c r="K375" i="40" s="1"/>
  <c r="I142" i="18"/>
  <c r="K152" i="40" s="1"/>
  <c r="I154" i="18"/>
  <c r="K9" i="40" s="1"/>
  <c r="I162" i="18"/>
  <c r="K165" i="40" s="1"/>
  <c r="I170" i="18"/>
  <c r="K323" i="40" s="1"/>
  <c r="I182" i="18"/>
  <c r="K199" i="40" s="1"/>
  <c r="I194" i="18"/>
  <c r="K56" i="40" s="1"/>
  <c r="I214" i="18"/>
  <c r="K71" i="40" s="1"/>
  <c r="I230" i="18"/>
  <c r="K10" i="40" s="1"/>
  <c r="I246" i="18"/>
  <c r="K328" i="40" s="1"/>
  <c r="I286" i="18"/>
  <c r="K366" i="40" s="1"/>
  <c r="I314" i="18"/>
  <c r="K180" i="40" s="1"/>
  <c r="I354" i="18"/>
  <c r="K227" i="40" s="1"/>
  <c r="I377" i="18"/>
  <c r="K285" i="40" s="1"/>
  <c r="G139" i="18"/>
  <c r="H139" i="39" s="1"/>
  <c r="G232" i="18"/>
  <c r="H232" i="39" s="1"/>
  <c r="G264" i="18"/>
  <c r="H264" i="39" s="1"/>
  <c r="G296" i="18"/>
  <c r="H296" i="39" s="1"/>
  <c r="G342" i="18"/>
  <c r="H342" i="39" s="1"/>
  <c r="G374" i="18"/>
  <c r="H374" i="39" s="1"/>
  <c r="G141" i="18"/>
  <c r="H141" i="39" s="1"/>
  <c r="G149" i="18"/>
  <c r="H149" i="39" s="1"/>
  <c r="G157" i="18"/>
  <c r="H157" i="39" s="1"/>
  <c r="G169" i="18"/>
  <c r="H169" i="39" s="1"/>
  <c r="G177" i="18"/>
  <c r="H177" i="39" s="1"/>
  <c r="G185" i="18"/>
  <c r="H185" i="39" s="1"/>
  <c r="G193" i="18"/>
  <c r="H193" i="39" s="1"/>
  <c r="G201" i="18"/>
  <c r="H201" i="39" s="1"/>
  <c r="G209" i="18"/>
  <c r="H209" i="39" s="1"/>
  <c r="G217" i="18"/>
  <c r="H217" i="39" s="1"/>
  <c r="G225" i="18"/>
  <c r="H225" i="39" s="1"/>
  <c r="G233" i="18"/>
  <c r="H233" i="39" s="1"/>
  <c r="G241" i="18"/>
  <c r="H241" i="39" s="1"/>
  <c r="G249" i="18"/>
  <c r="H249" i="39" s="1"/>
  <c r="G257" i="18"/>
  <c r="H257" i="39" s="1"/>
  <c r="G265" i="18"/>
  <c r="H265" i="39" s="1"/>
  <c r="G273" i="18"/>
  <c r="H273" i="39" s="1"/>
  <c r="G285" i="18"/>
  <c r="H285" i="39" s="1"/>
  <c r="G293" i="18"/>
  <c r="H293" i="39" s="1"/>
  <c r="G301" i="18"/>
  <c r="H301" i="39" s="1"/>
  <c r="G309" i="18"/>
  <c r="H309" i="39" s="1"/>
  <c r="G321" i="18"/>
  <c r="H321" i="39" s="1"/>
  <c r="I337" i="18"/>
  <c r="K247" i="40" s="1"/>
  <c r="G353" i="18"/>
  <c r="H353" i="39" s="1"/>
  <c r="G369" i="18"/>
  <c r="H369" i="39" s="1"/>
  <c r="I6" i="18"/>
  <c r="K99" i="40" s="1"/>
  <c r="I46" i="18"/>
  <c r="K124" i="40" s="1"/>
  <c r="I66" i="18"/>
  <c r="K160" i="40" s="1"/>
  <c r="I178" i="18"/>
  <c r="K121" i="40" s="1"/>
  <c r="I198" i="18"/>
  <c r="K129" i="40" s="1"/>
  <c r="I210" i="18"/>
  <c r="K378" i="40" s="1"/>
  <c r="I226" i="18"/>
  <c r="K304" i="40" s="1"/>
  <c r="I242" i="18"/>
  <c r="K246" i="40" s="1"/>
  <c r="I258" i="18"/>
  <c r="K195" i="40" s="1"/>
  <c r="I266" i="18"/>
  <c r="K342" i="40" s="1"/>
  <c r="I274" i="18"/>
  <c r="K130" i="40" s="1"/>
  <c r="I290" i="18"/>
  <c r="K80" i="40" s="1"/>
  <c r="I322" i="18"/>
  <c r="K331" i="40" s="1"/>
  <c r="I346" i="18"/>
  <c r="K59" i="40" s="1"/>
  <c r="I378" i="18"/>
  <c r="K307" i="40" s="1"/>
  <c r="G37" i="18"/>
  <c r="H37" i="39" s="1"/>
  <c r="G251" i="18"/>
  <c r="H251" i="39" s="1"/>
  <c r="G365" i="18"/>
  <c r="H365" i="39" s="1"/>
  <c r="G113" i="18"/>
  <c r="H113" i="39" s="1"/>
  <c r="G312" i="18"/>
  <c r="H312" i="39" s="1"/>
  <c r="G49" i="18"/>
  <c r="H49" i="39" s="1"/>
  <c r="G267" i="18"/>
  <c r="H267" i="39" s="1"/>
  <c r="G381" i="18"/>
  <c r="H381" i="39" s="1"/>
  <c r="G4" i="18"/>
  <c r="G56" i="18"/>
  <c r="H56" i="39" s="1"/>
  <c r="I88" i="18"/>
  <c r="K202" i="40" s="1"/>
  <c r="F72" i="50" l="1"/>
  <c r="F212" i="50"/>
  <c r="F97" i="50"/>
  <c r="F12" i="50"/>
  <c r="F113" i="50"/>
  <c r="F10" i="50"/>
  <c r="F147" i="50"/>
  <c r="F49" i="50"/>
  <c r="F184" i="50"/>
  <c r="F98" i="50"/>
  <c r="F381" i="50"/>
  <c r="F334" i="50"/>
  <c r="F304" i="50"/>
  <c r="F262" i="50"/>
  <c r="F310" i="50"/>
  <c r="F99" i="50"/>
  <c r="F282" i="50"/>
  <c r="F331" i="50"/>
  <c r="F318" i="50"/>
  <c r="F343" i="50"/>
  <c r="F182" i="50"/>
  <c r="F250" i="50"/>
  <c r="F146" i="50"/>
  <c r="F283" i="50"/>
  <c r="F290" i="50"/>
  <c r="F327" i="50"/>
  <c r="F86" i="50"/>
  <c r="F28" i="50"/>
  <c r="F176" i="50"/>
  <c r="F366" i="50"/>
  <c r="F194" i="50"/>
  <c r="F122" i="50"/>
  <c r="F68" i="50"/>
  <c r="F219" i="50"/>
  <c r="F160" i="50"/>
  <c r="F56" i="50"/>
  <c r="F246" i="50"/>
  <c r="F195" i="50"/>
  <c r="F80" i="50"/>
  <c r="F170" i="50"/>
  <c r="F39" i="50"/>
  <c r="F163" i="50"/>
  <c r="F375" i="50"/>
  <c r="F199" i="50"/>
  <c r="F71" i="50"/>
  <c r="F328" i="50"/>
  <c r="F272" i="50"/>
  <c r="F211" i="50"/>
  <c r="F259" i="50"/>
  <c r="F315" i="50"/>
  <c r="F9" i="50"/>
  <c r="F342" i="50"/>
  <c r="F344" i="50"/>
  <c r="F239" i="50"/>
  <c r="F352" i="50"/>
  <c r="F121" i="50"/>
  <c r="F8" i="50"/>
  <c r="F148" i="50"/>
  <c r="F223" i="50"/>
  <c r="F242" i="50"/>
  <c r="F129" i="50"/>
  <c r="F27" i="50"/>
  <c r="F296" i="50"/>
  <c r="F379" i="50"/>
  <c r="F363" i="50"/>
  <c r="F69" i="50"/>
  <c r="F271" i="50"/>
  <c r="F206" i="50"/>
  <c r="F226" i="50"/>
  <c r="F109" i="50"/>
  <c r="F307" i="50"/>
  <c r="F124" i="50"/>
  <c r="F5" i="50"/>
  <c r="F152" i="50"/>
  <c r="F301" i="50"/>
  <c r="F112" i="50"/>
  <c r="F45" i="50"/>
  <c r="F251" i="50"/>
  <c r="F22" i="50"/>
  <c r="F348" i="50"/>
  <c r="F33" i="50"/>
  <c r="F234" i="50"/>
  <c r="F165" i="50"/>
  <c r="F378" i="50"/>
  <c r="F130" i="50"/>
  <c r="F338" i="50"/>
  <c r="F227" i="50"/>
  <c r="F297" i="50"/>
  <c r="F58" i="50"/>
  <c r="F87" i="50"/>
  <c r="F126" i="50"/>
  <c r="F323" i="50"/>
  <c r="F23" i="50"/>
  <c r="F180" i="50"/>
  <c r="F59" i="50"/>
  <c r="H4" i="39"/>
  <c r="J4" i="40"/>
  <c r="H19" i="39"/>
  <c r="J19" i="40"/>
  <c r="H12" i="39"/>
  <c r="J12" i="40"/>
  <c r="H16" i="39"/>
  <c r="J16" i="40"/>
  <c r="H6" i="39"/>
  <c r="J6" i="40"/>
  <c r="H17" i="39"/>
  <c r="J17" i="40"/>
  <c r="K5" i="26"/>
  <c r="B5" i="41"/>
  <c r="H21" i="39"/>
  <c r="J21" i="40"/>
  <c r="H15" i="39"/>
  <c r="J15" i="40"/>
  <c r="H7" i="39"/>
  <c r="J7" i="40"/>
  <c r="H10" i="39"/>
  <c r="J10" i="40"/>
  <c r="H14" i="39"/>
  <c r="J14" i="40"/>
  <c r="H9" i="39"/>
  <c r="J9" i="40"/>
  <c r="H18" i="39"/>
  <c r="J18" i="40"/>
  <c r="H13" i="39"/>
  <c r="J13" i="40"/>
  <c r="H20" i="39"/>
  <c r="J20" i="40"/>
  <c r="C6" i="41"/>
  <c r="K6" i="42"/>
  <c r="H11" i="39"/>
  <c r="J11" i="40"/>
  <c r="H8" i="39"/>
  <c r="J8" i="40"/>
  <c r="H5" i="39"/>
  <c r="J5" i="40"/>
  <c r="H3" i="39"/>
  <c r="J3" i="40"/>
  <c r="J267" i="40"/>
  <c r="J312" i="40"/>
  <c r="J365" i="40"/>
  <c r="J37" i="40"/>
  <c r="J369" i="40"/>
  <c r="J309" i="40"/>
  <c r="J293" i="40"/>
  <c r="J273" i="40"/>
  <c r="J257" i="40"/>
  <c r="J241" i="40"/>
  <c r="J225" i="40"/>
  <c r="J209" i="40"/>
  <c r="J193" i="40"/>
  <c r="J177" i="40"/>
  <c r="J157" i="40"/>
  <c r="J141" i="40"/>
  <c r="J342" i="40"/>
  <c r="J264" i="40"/>
  <c r="J139" i="40"/>
  <c r="J357" i="40"/>
  <c r="J302" i="40"/>
  <c r="J239" i="40"/>
  <c r="J343" i="40"/>
  <c r="J307" i="40"/>
  <c r="J219" i="40"/>
  <c r="J199" i="40"/>
  <c r="J167" i="40"/>
  <c r="J151" i="40"/>
  <c r="J131" i="40"/>
  <c r="J115" i="40"/>
  <c r="J91" i="40"/>
  <c r="J71" i="40"/>
  <c r="J55" i="40"/>
  <c r="J35" i="40"/>
  <c r="J366" i="40"/>
  <c r="J292" i="40"/>
  <c r="J224" i="40"/>
  <c r="J40" i="40"/>
  <c r="J80" i="40"/>
  <c r="J48" i="40"/>
  <c r="J43" i="40"/>
  <c r="J345" i="40"/>
  <c r="J289" i="40"/>
  <c r="J237" i="40"/>
  <c r="J197" i="40"/>
  <c r="J153" i="40"/>
  <c r="J248" i="40"/>
  <c r="J310" i="40"/>
  <c r="J375" i="40"/>
  <c r="J215" i="40"/>
  <c r="J155" i="40"/>
  <c r="J79" i="40"/>
  <c r="J39" i="40"/>
  <c r="J318" i="40"/>
  <c r="J360" i="40"/>
  <c r="J299" i="40"/>
  <c r="J283" i="40"/>
  <c r="J298" i="40"/>
  <c r="J234" i="40"/>
  <c r="J74" i="40"/>
  <c r="J278" i="40"/>
  <c r="J174" i="40"/>
  <c r="J138" i="40"/>
  <c r="J94" i="40"/>
  <c r="J34" i="40"/>
  <c r="J356" i="40"/>
  <c r="J196" i="40"/>
  <c r="J164" i="40"/>
  <c r="J128" i="40"/>
  <c r="J336" i="40"/>
  <c r="J187" i="40"/>
  <c r="J300" i="40"/>
  <c r="J84" i="40"/>
  <c r="J328" i="40"/>
  <c r="J349" i="40"/>
  <c r="J24" i="40"/>
  <c r="J69" i="40"/>
  <c r="J203" i="40"/>
  <c r="J378" i="40"/>
  <c r="J322" i="40"/>
  <c r="J274" i="40"/>
  <c r="J258" i="40"/>
  <c r="J226" i="40"/>
  <c r="J198" i="40"/>
  <c r="J66" i="40"/>
  <c r="J363" i="40"/>
  <c r="J288" i="40"/>
  <c r="J216" i="40"/>
  <c r="J314" i="40"/>
  <c r="J246" i="40"/>
  <c r="J214" i="40"/>
  <c r="J182" i="40"/>
  <c r="J162" i="40"/>
  <c r="J142" i="40"/>
  <c r="J126" i="40"/>
  <c r="J106" i="40"/>
  <c r="J90" i="40"/>
  <c r="J62" i="40"/>
  <c r="J30" i="40"/>
  <c r="J380" i="40"/>
  <c r="J316" i="40"/>
  <c r="J192" i="40"/>
  <c r="J176" i="40"/>
  <c r="J160" i="40"/>
  <c r="J140" i="40"/>
  <c r="J124" i="40"/>
  <c r="J104" i="40"/>
  <c r="J320" i="40"/>
  <c r="J263" i="40"/>
  <c r="J50" i="40"/>
  <c r="J311" i="40"/>
  <c r="J323" i="40"/>
  <c r="J252" i="40"/>
  <c r="J82" i="40"/>
  <c r="J121" i="40"/>
  <c r="J89" i="40"/>
  <c r="J57" i="40"/>
  <c r="J25" i="40"/>
  <c r="J85" i="40"/>
  <c r="J52" i="40"/>
  <c r="J317" i="40"/>
  <c r="J308" i="40"/>
  <c r="J329" i="40"/>
  <c r="J277" i="40"/>
  <c r="J245" i="40"/>
  <c r="J205" i="40"/>
  <c r="J161" i="40"/>
  <c r="J326" i="40"/>
  <c r="J75" i="40"/>
  <c r="J188" i="40"/>
  <c r="J341" i="40"/>
  <c r="J191" i="40"/>
  <c r="J135" i="40"/>
  <c r="J87" i="40"/>
  <c r="J31" i="40"/>
  <c r="J350" i="40"/>
  <c r="J72" i="40"/>
  <c r="J171" i="40"/>
  <c r="J330" i="40"/>
  <c r="J250" i="40"/>
  <c r="J190" i="40"/>
  <c r="J347" i="40"/>
  <c r="J272" i="40"/>
  <c r="J165" i="40"/>
  <c r="J370" i="40"/>
  <c r="J294" i="40"/>
  <c r="J222" i="40"/>
  <c r="J166" i="40"/>
  <c r="J130" i="40"/>
  <c r="J102" i="40"/>
  <c r="J42" i="40"/>
  <c r="J372" i="40"/>
  <c r="J204" i="40"/>
  <c r="J172" i="40"/>
  <c r="J136" i="40"/>
  <c r="J368" i="40"/>
  <c r="J247" i="40"/>
  <c r="J268" i="40"/>
  <c r="J152" i="40"/>
  <c r="J125" i="40"/>
  <c r="J93" i="40"/>
  <c r="J61" i="40"/>
  <c r="J29" i="40"/>
  <c r="J243" i="40"/>
  <c r="J297" i="40"/>
  <c r="J213" i="40"/>
  <c r="J137" i="40"/>
  <c r="J335" i="40"/>
  <c r="J147" i="40"/>
  <c r="J95" i="40"/>
  <c r="J60" i="40"/>
  <c r="J68" i="40"/>
  <c r="J56" i="40"/>
  <c r="J381" i="40"/>
  <c r="J49" i="40"/>
  <c r="J113" i="40"/>
  <c r="J251" i="40"/>
  <c r="J353" i="40"/>
  <c r="J321" i="40"/>
  <c r="J301" i="40"/>
  <c r="J285" i="40"/>
  <c r="J265" i="40"/>
  <c r="J249" i="40"/>
  <c r="J233" i="40"/>
  <c r="J217" i="40"/>
  <c r="J201" i="40"/>
  <c r="J185" i="40"/>
  <c r="J169" i="40"/>
  <c r="J149" i="40"/>
  <c r="J374" i="40"/>
  <c r="J296" i="40"/>
  <c r="J232" i="40"/>
  <c r="J348" i="40"/>
  <c r="J325" i="40"/>
  <c r="J271" i="40"/>
  <c r="J133" i="40"/>
  <c r="J367" i="40"/>
  <c r="J327" i="40"/>
  <c r="J227" i="40"/>
  <c r="J211" i="40"/>
  <c r="J183" i="40"/>
  <c r="J159" i="40"/>
  <c r="J143" i="40"/>
  <c r="J123" i="40"/>
  <c r="J99" i="40"/>
  <c r="J83" i="40"/>
  <c r="J63" i="40"/>
  <c r="J47" i="40"/>
  <c r="J27" i="40"/>
  <c r="J334" i="40"/>
  <c r="J260" i="40"/>
  <c r="J107" i="40"/>
  <c r="J117" i="40"/>
  <c r="J96" i="40"/>
  <c r="J64" i="40"/>
  <c r="J32" i="40"/>
  <c r="J65" i="40"/>
  <c r="J120" i="40"/>
  <c r="J101" i="40"/>
  <c r="J313" i="40"/>
  <c r="J261" i="40"/>
  <c r="J221" i="40"/>
  <c r="J173" i="40"/>
  <c r="J358" i="40"/>
  <c r="J373" i="40"/>
  <c r="J212" i="40"/>
  <c r="J231" i="40"/>
  <c r="J175" i="40"/>
  <c r="J119" i="40"/>
  <c r="J59" i="40"/>
  <c r="J23" i="40"/>
  <c r="J244" i="40"/>
  <c r="J92" i="40"/>
  <c r="J33" i="40"/>
  <c r="J304" i="40"/>
  <c r="J220" i="40"/>
  <c r="J362" i="40"/>
  <c r="J262" i="40"/>
  <c r="J206" i="40"/>
  <c r="J202" i="40"/>
  <c r="J158" i="40"/>
  <c r="J122" i="40"/>
  <c r="J70" i="40"/>
  <c r="J324" i="40"/>
  <c r="J180" i="40"/>
  <c r="J144" i="40"/>
  <c r="J108" i="40"/>
  <c r="J279" i="40"/>
  <c r="J371" i="40"/>
  <c r="J88" i="40"/>
  <c r="J275" i="40"/>
  <c r="J235" i="40"/>
  <c r="J291" i="40"/>
  <c r="J333" i="40"/>
  <c r="J346" i="40"/>
  <c r="J290" i="40"/>
  <c r="J266" i="40"/>
  <c r="J242" i="40"/>
  <c r="J210" i="40"/>
  <c r="J178" i="40"/>
  <c r="J46" i="40"/>
  <c r="J269" i="40"/>
  <c r="J253" i="40"/>
  <c r="J331" i="40"/>
  <c r="J256" i="40"/>
  <c r="J114" i="40"/>
  <c r="J354" i="40"/>
  <c r="J286" i="40"/>
  <c r="J230" i="40"/>
  <c r="J194" i="40"/>
  <c r="J170" i="40"/>
  <c r="J154" i="40"/>
  <c r="J134" i="40"/>
  <c r="J118" i="40"/>
  <c r="J98" i="40"/>
  <c r="J78" i="40"/>
  <c r="J38" i="40"/>
  <c r="J22" i="40"/>
  <c r="J364" i="40"/>
  <c r="J332" i="40"/>
  <c r="J200" i="40"/>
  <c r="J184" i="40"/>
  <c r="J168" i="40"/>
  <c r="J148" i="40"/>
  <c r="J132" i="40"/>
  <c r="J112" i="40"/>
  <c r="J352" i="40"/>
  <c r="J295" i="40"/>
  <c r="J228" i="40"/>
  <c r="J163" i="40"/>
  <c r="J355" i="40"/>
  <c r="J284" i="40"/>
  <c r="J208" i="40"/>
  <c r="J100" i="40"/>
  <c r="J105" i="40"/>
  <c r="J73" i="40"/>
  <c r="J41" i="40"/>
  <c r="J44" i="40"/>
  <c r="J129" i="40"/>
  <c r="J36" i="40"/>
  <c r="J376" i="40"/>
  <c r="J146" i="40"/>
  <c r="J305" i="40"/>
  <c r="J229" i="40"/>
  <c r="J189" i="40"/>
  <c r="J145" i="40"/>
  <c r="J280" i="40"/>
  <c r="J287" i="40"/>
  <c r="J351" i="40"/>
  <c r="J223" i="40"/>
  <c r="J103" i="40"/>
  <c r="J67" i="40"/>
  <c r="J276" i="40"/>
  <c r="J76" i="40"/>
  <c r="J97" i="40"/>
  <c r="J344" i="40"/>
  <c r="J2" i="40"/>
  <c r="J270" i="40"/>
  <c r="J218" i="40"/>
  <c r="J54" i="40"/>
  <c r="J337" i="40"/>
  <c r="J379" i="40"/>
  <c r="J315" i="40"/>
  <c r="J240" i="40"/>
  <c r="J338" i="40"/>
  <c r="J238" i="40"/>
  <c r="J186" i="40"/>
  <c r="J150" i="40"/>
  <c r="J110" i="40"/>
  <c r="J86" i="40"/>
  <c r="J26" i="40"/>
  <c r="J340" i="40"/>
  <c r="J156" i="40"/>
  <c r="J116" i="40"/>
  <c r="J306" i="40"/>
  <c r="J339" i="40"/>
  <c r="J236" i="40"/>
  <c r="J109" i="40"/>
  <c r="J77" i="40"/>
  <c r="J45" i="40"/>
  <c r="J53" i="40"/>
  <c r="J259" i="40"/>
  <c r="J361" i="40"/>
  <c r="J181" i="40"/>
  <c r="J195" i="40"/>
  <c r="J255" i="40"/>
  <c r="J207" i="40"/>
  <c r="J127" i="40"/>
  <c r="J51" i="40"/>
  <c r="J179" i="40"/>
  <c r="J81" i="40"/>
  <c r="J282" i="40"/>
  <c r="C7" i="41" l="1"/>
  <c r="K7" i="42"/>
  <c r="K6" i="26"/>
  <c r="B6" i="41"/>
  <c r="K8" i="42" l="1"/>
  <c r="C8" i="41"/>
  <c r="K7" i="26"/>
  <c r="B7" i="41"/>
  <c r="K8" i="26" l="1"/>
  <c r="B8" i="41"/>
  <c r="K9" i="42"/>
  <c r="C9" i="41"/>
  <c r="K10" i="42" l="1"/>
  <c r="C10" i="41"/>
  <c r="K9" i="26"/>
  <c r="B9" i="41"/>
  <c r="K10" i="26" l="1"/>
  <c r="B10" i="41"/>
  <c r="K11" i="42"/>
  <c r="C11" i="41"/>
  <c r="K12" i="42" l="1"/>
  <c r="C12" i="41"/>
  <c r="K11" i="26"/>
  <c r="B11" i="41"/>
  <c r="K12" i="26" l="1"/>
  <c r="B12" i="41"/>
  <c r="K13" i="42"/>
  <c r="C13" i="41"/>
  <c r="K14" i="42" l="1"/>
  <c r="C14" i="41"/>
  <c r="K13" i="26"/>
  <c r="B13" i="41"/>
  <c r="K14" i="26" l="1"/>
  <c r="B14" i="41"/>
  <c r="K15" i="42"/>
  <c r="C15" i="41"/>
  <c r="K16" i="42" l="1"/>
  <c r="C16" i="41"/>
  <c r="K15" i="26"/>
  <c r="B15" i="41"/>
  <c r="K16" i="26" l="1"/>
  <c r="B16" i="41"/>
  <c r="K17" i="42"/>
  <c r="C17" i="41"/>
  <c r="K18" i="42" l="1"/>
  <c r="C18" i="41"/>
  <c r="K17" i="26"/>
  <c r="B17" i="41"/>
  <c r="K18" i="26" l="1"/>
  <c r="B18" i="41"/>
  <c r="K19" i="42"/>
  <c r="C19" i="41"/>
  <c r="K20" i="42" l="1"/>
  <c r="C20" i="41"/>
  <c r="K19" i="26"/>
  <c r="B19" i="41"/>
  <c r="K20" i="26" l="1"/>
  <c r="B20" i="41"/>
  <c r="K21" i="42"/>
  <c r="C21" i="41"/>
  <c r="K22" i="42" l="1"/>
  <c r="C22" i="41"/>
  <c r="K21" i="26"/>
  <c r="B21" i="41"/>
  <c r="K22" i="26" l="1"/>
  <c r="B22" i="41"/>
  <c r="K23" i="42"/>
  <c r="C23" i="41"/>
  <c r="K24" i="42" l="1"/>
  <c r="C24" i="41"/>
  <c r="K23" i="26"/>
  <c r="B23" i="41"/>
  <c r="K24" i="26" l="1"/>
  <c r="B24" i="41"/>
  <c r="K25" i="42"/>
  <c r="C25" i="41"/>
  <c r="K26" i="42" l="1"/>
  <c r="C26" i="41"/>
  <c r="K25" i="26"/>
  <c r="B25" i="41"/>
  <c r="K26" i="26" l="1"/>
  <c r="B26" i="41"/>
  <c r="K27" i="42"/>
  <c r="C27" i="41"/>
  <c r="K28" i="42" l="1"/>
  <c r="C28" i="41"/>
  <c r="K27" i="26"/>
  <c r="B27" i="41"/>
  <c r="K28" i="26" l="1"/>
  <c r="B28" i="41"/>
  <c r="K29" i="42"/>
  <c r="C29" i="41"/>
  <c r="K30" i="42" l="1"/>
  <c r="C30" i="41"/>
  <c r="K29" i="26"/>
  <c r="B29" i="41"/>
  <c r="K30" i="26" l="1"/>
  <c r="B30" i="41"/>
  <c r="K31" i="42"/>
  <c r="C31" i="41"/>
  <c r="K32" i="42" l="1"/>
  <c r="C32" i="41"/>
  <c r="K31" i="26"/>
  <c r="B31" i="41"/>
  <c r="K32" i="26" l="1"/>
  <c r="B32" i="41"/>
  <c r="K33" i="42"/>
  <c r="C33" i="41"/>
  <c r="K34" i="42" l="1"/>
  <c r="C34" i="41"/>
  <c r="K33" i="26"/>
  <c r="B33" i="41"/>
  <c r="K34" i="26" l="1"/>
  <c r="B34" i="41"/>
  <c r="K35" i="42"/>
  <c r="C35" i="41"/>
  <c r="K36" i="42" l="1"/>
  <c r="C36" i="41"/>
  <c r="K35" i="26"/>
  <c r="B35" i="41"/>
  <c r="K36" i="26" l="1"/>
  <c r="B36" i="41"/>
  <c r="K37" i="42"/>
  <c r="C37" i="41"/>
  <c r="K38" i="42" l="1"/>
  <c r="C38" i="41"/>
  <c r="K37" i="26"/>
  <c r="B37" i="41"/>
  <c r="K38" i="26" l="1"/>
  <c r="B38" i="41"/>
  <c r="K39" i="42"/>
  <c r="C40" i="41" s="1"/>
  <c r="C39" i="41"/>
  <c r="K39" i="26" l="1"/>
  <c r="B40" i="41" s="1"/>
  <c r="B39" i="4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<sst xmlns="http://schemas.openxmlformats.org/spreadsheetml/2006/main" count="7676" uniqueCount="473">
  <si>
    <t>Div</t>
  </si>
  <si>
    <t>Date</t>
  </si>
  <si>
    <t>Time</t>
  </si>
  <si>
    <t>HomeTeam</t>
  </si>
  <si>
    <t>AwayTeam</t>
  </si>
  <si>
    <t>FTHG</t>
  </si>
  <si>
    <t>FTAG</t>
  </si>
  <si>
    <t>FTR</t>
  </si>
  <si>
    <t>HTHG</t>
  </si>
  <si>
    <t>HTAG</t>
  </si>
  <si>
    <t>HTR</t>
  </si>
  <si>
    <t>Referee</t>
  </si>
  <si>
    <t>HS</t>
  </si>
  <si>
    <t>AS</t>
  </si>
  <si>
    <t>HST</t>
  </si>
  <si>
    <t>AST</t>
  </si>
  <si>
    <t>HF</t>
  </si>
  <si>
    <t>AF</t>
  </si>
  <si>
    <t>HC</t>
  </si>
  <si>
    <t>AC</t>
  </si>
  <si>
    <t>HY</t>
  </si>
  <si>
    <t>AY</t>
  </si>
  <si>
    <t>HR</t>
  </si>
  <si>
    <t>AR</t>
  </si>
  <si>
    <t>B365H</t>
  </si>
  <si>
    <t>B365D</t>
  </si>
  <si>
    <t>B365A</t>
  </si>
  <si>
    <t>BWH</t>
  </si>
  <si>
    <t>BWD</t>
  </si>
  <si>
    <t>BWA</t>
  </si>
  <si>
    <t>IWH</t>
  </si>
  <si>
    <t>IWD</t>
  </si>
  <si>
    <t>IWA</t>
  </si>
  <si>
    <t>PSH</t>
  </si>
  <si>
    <t>PSD</t>
  </si>
  <si>
    <t>PSA</t>
  </si>
  <si>
    <t>WHH</t>
  </si>
  <si>
    <t>WHD</t>
  </si>
  <si>
    <t>WHA</t>
  </si>
  <si>
    <t>VCH</t>
  </si>
  <si>
    <t>VCD</t>
  </si>
  <si>
    <t>VCA</t>
  </si>
  <si>
    <t>MaxH</t>
  </si>
  <si>
    <t>MaxD</t>
  </si>
  <si>
    <t>MaxA</t>
  </si>
  <si>
    <t>AvgH</t>
  </si>
  <si>
    <t>AvgD</t>
  </si>
  <si>
    <t>AvgA</t>
  </si>
  <si>
    <t>B365&gt;2.5</t>
  </si>
  <si>
    <t>B365&lt;2.5</t>
  </si>
  <si>
    <t>P&gt;2.5</t>
  </si>
  <si>
    <t>P&lt;2.5</t>
  </si>
  <si>
    <t>Max&gt;2.5</t>
  </si>
  <si>
    <t>Max&lt;2.5</t>
  </si>
  <si>
    <t>Avg&gt;2.5</t>
  </si>
  <si>
    <t>Avg&lt;2.5</t>
  </si>
  <si>
    <t>AHh</t>
  </si>
  <si>
    <t>B365AHH</t>
  </si>
  <si>
    <t>B365AHA</t>
  </si>
  <si>
    <t>PAHH</t>
  </si>
  <si>
    <t>PAHA</t>
  </si>
  <si>
    <t>MaxAHH</t>
  </si>
  <si>
    <t>MaxAHA</t>
  </si>
  <si>
    <t>AvgAHH</t>
  </si>
  <si>
    <t>AvgAHA</t>
  </si>
  <si>
    <t>B365CH</t>
  </si>
  <si>
    <t>B365CD</t>
  </si>
  <si>
    <t>B365CA</t>
  </si>
  <si>
    <t>BWCH</t>
  </si>
  <si>
    <t>BWCD</t>
  </si>
  <si>
    <t>BWCA</t>
  </si>
  <si>
    <t>IWCH</t>
  </si>
  <si>
    <t>IWCD</t>
  </si>
  <si>
    <t>IWCA</t>
  </si>
  <si>
    <t>PSCH</t>
  </si>
  <si>
    <t>PSCD</t>
  </si>
  <si>
    <t>PSCA</t>
  </si>
  <si>
    <t>WHCH</t>
  </si>
  <si>
    <t>WHCD</t>
  </si>
  <si>
    <t>WHCA</t>
  </si>
  <si>
    <t>VCCH</t>
  </si>
  <si>
    <t>VCCD</t>
  </si>
  <si>
    <t>VCCA</t>
  </si>
  <si>
    <t>MaxCH</t>
  </si>
  <si>
    <t>MaxCD</t>
  </si>
  <si>
    <t>MaxCA</t>
  </si>
  <si>
    <t>AvgCH</t>
  </si>
  <si>
    <t>AvgCD</t>
  </si>
  <si>
    <t>AvgCA</t>
  </si>
  <si>
    <t>B365C&gt;2.5</t>
  </si>
  <si>
    <t>B365C&lt;2.5</t>
  </si>
  <si>
    <t>PC&gt;2.5</t>
  </si>
  <si>
    <t>PC&lt;2.5</t>
  </si>
  <si>
    <t>MaxC&gt;2.5</t>
  </si>
  <si>
    <t>MaxC&lt;2.5</t>
  </si>
  <si>
    <t>AvgC&gt;2.5</t>
  </si>
  <si>
    <t>AvgC&lt;2.5</t>
  </si>
  <si>
    <t>AHCh</t>
  </si>
  <si>
    <t>B365CAHH</t>
  </si>
  <si>
    <t>B365CAHA</t>
  </si>
  <si>
    <t>PCAHH</t>
  </si>
  <si>
    <t>PCAHA</t>
  </si>
  <si>
    <t>MaxCAHH</t>
  </si>
  <si>
    <t>MaxCAHA</t>
  </si>
  <si>
    <t>AvgCAHH</t>
  </si>
  <si>
    <t>AvgCAHA</t>
  </si>
  <si>
    <t>E0</t>
  </si>
  <si>
    <t>Liverpool</t>
  </si>
  <si>
    <t>Norwich</t>
  </si>
  <si>
    <t>H</t>
  </si>
  <si>
    <t>M Oliver</t>
  </si>
  <si>
    <t>West Ham</t>
  </si>
  <si>
    <t>Man City</t>
  </si>
  <si>
    <t>A</t>
  </si>
  <si>
    <t>M Dean</t>
  </si>
  <si>
    <t>Bournemouth</t>
  </si>
  <si>
    <t>Sheffield United</t>
  </si>
  <si>
    <t>D</t>
  </si>
  <si>
    <t>K Friend</t>
  </si>
  <si>
    <t>Burnley</t>
  </si>
  <si>
    <t>Southampton</t>
  </si>
  <si>
    <t>G Scott</t>
  </si>
  <si>
    <t>Crystal Palace</t>
  </si>
  <si>
    <t>Everton</t>
  </si>
  <si>
    <t>J Moss</t>
  </si>
  <si>
    <t>Watford</t>
  </si>
  <si>
    <t>Brighton</t>
  </si>
  <si>
    <t>C Pawson</t>
  </si>
  <si>
    <t>Tottenham</t>
  </si>
  <si>
    <t>Aston Villa</t>
  </si>
  <si>
    <t>C Kavanagh</t>
  </si>
  <si>
    <t>Leicester</t>
  </si>
  <si>
    <t>Wolves</t>
  </si>
  <si>
    <t>A Marriner</t>
  </si>
  <si>
    <t>Newcastle</t>
  </si>
  <si>
    <t>Arsenal</t>
  </si>
  <si>
    <t>M Atkinson</t>
  </si>
  <si>
    <t>Man United</t>
  </si>
  <si>
    <t>Chelsea</t>
  </si>
  <si>
    <t>A Taylor</t>
  </si>
  <si>
    <t>L Mason</t>
  </si>
  <si>
    <t>S Attwell</t>
  </si>
  <si>
    <t>D Coote</t>
  </si>
  <si>
    <t>O Langford</t>
  </si>
  <si>
    <t>P Tierney</t>
  </si>
  <si>
    <t>A Madley</t>
  </si>
  <si>
    <t>P Bankes</t>
  </si>
  <si>
    <t>S Hooper</t>
  </si>
  <si>
    <t>T Robinson</t>
  </si>
  <si>
    <t>R Jones</t>
  </si>
  <si>
    <t>S Scott</t>
  </si>
  <si>
    <t>D England</t>
  </si>
  <si>
    <t>Notes for Football Data</t>
  </si>
  <si>
    <t>XScores - http://www.xscores .com</t>
  </si>
  <si>
    <t>Match statistics</t>
  </si>
  <si>
    <t>Points</t>
  </si>
  <si>
    <t>Do VLOOKUP with RANGES</t>
  </si>
  <si>
    <t xml:space="preserve">Data Handling Summary </t>
  </si>
  <si>
    <t xml:space="preserve">Data Analysis </t>
  </si>
  <si>
    <t xml:space="preserve">Reference </t>
  </si>
  <si>
    <t>Extra Tables</t>
  </si>
  <si>
    <t>Match identifier for each football match</t>
  </si>
  <si>
    <t>Match Date (dd/mm/yy)</t>
  </si>
  <si>
    <t>Time of match kick off</t>
  </si>
  <si>
    <t>Home Team</t>
  </si>
  <si>
    <t>Home_Team</t>
  </si>
  <si>
    <t>Match_ID</t>
  </si>
  <si>
    <t xml:space="preserve">Match_ID </t>
  </si>
  <si>
    <t>Away_Team</t>
  </si>
  <si>
    <t>Full Time Result (H=Home Win, D=Draw, A=Away Win)</t>
  </si>
  <si>
    <t>Half Time Home Team Goals</t>
  </si>
  <si>
    <t>Half Time Away Team Goals</t>
  </si>
  <si>
    <t>Half Time Result (H=Home Win, D=Draw, A=Away Win)</t>
  </si>
  <si>
    <t>Away Team</t>
  </si>
  <si>
    <t>Full Time Home Team Goals</t>
  </si>
  <si>
    <t>Full Time Away Team Goals</t>
  </si>
  <si>
    <t>Match Statistics</t>
  </si>
  <si>
    <t>Note also that English yellow cards do not include the initial yellow card when a second is shown to a player converting it into a red</t>
  </si>
  <si>
    <t>Match Referee</t>
  </si>
  <si>
    <t>Home Team Shots</t>
  </si>
  <si>
    <t>Away Team Shots</t>
  </si>
  <si>
    <t>Home Team Shots on Target</t>
  </si>
  <si>
    <t>Away Team Shots on Target</t>
  </si>
  <si>
    <t>Home_Shots</t>
  </si>
  <si>
    <t>Away_Shots</t>
  </si>
  <si>
    <t>Home Team Fouls Committed</t>
  </si>
  <si>
    <t>Away Team Fouls Committed</t>
  </si>
  <si>
    <t>Home Team Corners</t>
  </si>
  <si>
    <t>Away Team Corners</t>
  </si>
  <si>
    <t>Home Team Yellow Cards</t>
  </si>
  <si>
    <t>Away Team Yellow Cards</t>
  </si>
  <si>
    <t>Home Team Red Cards</t>
  </si>
  <si>
    <t>Away Team Red Cards</t>
  </si>
  <si>
    <t>Home_Red</t>
  </si>
  <si>
    <t>Away_Red</t>
  </si>
  <si>
    <t>Away_Yellow</t>
  </si>
  <si>
    <t>Home_Yellow</t>
  </si>
  <si>
    <t>Away_Corners</t>
  </si>
  <si>
    <t>HT_Home_Goals</t>
  </si>
  <si>
    <t>HT_Away_Goals</t>
  </si>
  <si>
    <t>FT_Result</t>
  </si>
  <si>
    <t>FT_Away_Goals</t>
  </si>
  <si>
    <t>FT_Home_Goals</t>
  </si>
  <si>
    <t>HT_Result</t>
  </si>
  <si>
    <t>HShots_Target</t>
  </si>
  <si>
    <t>AShots_Target</t>
  </si>
  <si>
    <t>Home_Fouls</t>
  </si>
  <si>
    <t>Away_Fouls</t>
  </si>
  <si>
    <t>Home_Corners</t>
  </si>
  <si>
    <t xml:space="preserve">home </t>
  </si>
  <si>
    <t>date</t>
  </si>
  <si>
    <t>away</t>
  </si>
  <si>
    <t>fthomegoals</t>
  </si>
  <si>
    <t>ftawaygoals</t>
  </si>
  <si>
    <t>ftresult</t>
  </si>
  <si>
    <t>for last 5 matches</t>
  </si>
  <si>
    <t>split each match into to two results- 1 for home team, 1 for away team</t>
  </si>
  <si>
    <t>split each row into 2 rows</t>
  </si>
  <si>
    <t>TeamStats</t>
  </si>
  <si>
    <t>League Table Needed</t>
  </si>
  <si>
    <t>No</t>
  </si>
  <si>
    <t>Yes</t>
  </si>
  <si>
    <t>Other Notes</t>
  </si>
  <si>
    <t>Questions for Aga</t>
  </si>
  <si>
    <t>Function to Use</t>
  </si>
  <si>
    <t>Vlookup?</t>
  </si>
  <si>
    <t>Which game has the most shots on target in a game but least goals (for prolifigacy)?</t>
  </si>
  <si>
    <t>Which team has the best recent form?</t>
  </si>
  <si>
    <t>Which team has the most wins?</t>
  </si>
  <si>
    <t>Which team has the most clean sheets?</t>
  </si>
  <si>
    <t>Which referee hands out the most cards per game on average? strict referee?</t>
  </si>
  <si>
    <t>Meaningful Questions for Stakeholders</t>
  </si>
  <si>
    <t>Not So Meaningful Questions for Stakeholders</t>
  </si>
  <si>
    <t>How many times did a team score high scores of above 3 goals per match? High scoring teams</t>
  </si>
  <si>
    <t>Connect Home stats and away stats together to get Team Stats?</t>
  </si>
  <si>
    <t>Does Date/Period/Month affect goals scored ?</t>
  </si>
  <si>
    <t>Does Date/Period/Month affect wins?</t>
  </si>
  <si>
    <t>Who Accumulated the most points in the season?</t>
  </si>
  <si>
    <t>Who Accumulated the most wins in the season?</t>
  </si>
  <si>
    <t>Total Home Goals + Total Away Goals</t>
  </si>
  <si>
    <t>Is there a trend between league position and number of red cards?</t>
  </si>
  <si>
    <t>Yes?</t>
  </si>
  <si>
    <t>Join Needed</t>
  </si>
  <si>
    <t>Which team has the most away red + yellow cards? (bad disciplinary)</t>
  </si>
  <si>
    <t>Pivot Table + Bar Chart</t>
  </si>
  <si>
    <t>Which referee handed out the most cards in the season?</t>
  </si>
  <si>
    <t>football-data.co.uk</t>
  </si>
  <si>
    <t>BBC, ESPN Soccer</t>
  </si>
  <si>
    <t>Not Necessary</t>
  </si>
  <si>
    <t>Still useful to stakeholders???</t>
  </si>
  <si>
    <t>Definitely useful to stakeholders</t>
  </si>
  <si>
    <t>Index, Match, Vlookup</t>
  </si>
  <si>
    <t>Index?, MAX,COUNTIF</t>
  </si>
  <si>
    <t>For team related queries - the Data need a "team identifier" for each win draw or loss</t>
  </si>
  <si>
    <t>Are away teams likely to get handed out a red or yellow card?</t>
  </si>
  <si>
    <t>??? An aggregator</t>
  </si>
  <si>
    <t>Aggregator complicated?</t>
  </si>
  <si>
    <t>Then Concatonate?</t>
  </si>
  <si>
    <t>*Do I need to make a "team identifier" for each win, draw or loss ie who won?</t>
  </si>
  <si>
    <t>*Do I need to make a fully blown league table to make those conclusions?</t>
  </si>
  <si>
    <t>*Make 3 points for a win, 1 point for a draw rule, 0 for loss rule for table?</t>
  </si>
  <si>
    <t>*Do the questions have to relate?</t>
  </si>
  <si>
    <t>*Tell 1 full story?</t>
  </si>
  <si>
    <t>*Does underscore help with Column headers?</t>
  </si>
  <si>
    <t>Away or home performance for each team?</t>
  </si>
  <si>
    <t>*Home Stats + Away Stats Table, Then Concatonate?, - too complicated?</t>
  </si>
  <si>
    <t>Card Impact on Game Result</t>
  </si>
  <si>
    <t>*Do you want me to ask a question and do slides answering a question?</t>
  </si>
  <si>
    <t>*Do we have to use every single tool we've learnt in excel/show it on workbook? Eg null if there is no NULL</t>
  </si>
  <si>
    <t>Home</t>
  </si>
  <si>
    <t>Home Points</t>
  </si>
  <si>
    <t>Home Result</t>
  </si>
  <si>
    <t>Away Result</t>
  </si>
  <si>
    <t>Where</t>
  </si>
  <si>
    <t>Away</t>
  </si>
  <si>
    <t>Away Points</t>
  </si>
  <si>
    <t>Team</t>
  </si>
  <si>
    <t>Result</t>
  </si>
  <si>
    <t>Win = 3 points</t>
  </si>
  <si>
    <t>Draw = 1 point</t>
  </si>
  <si>
    <t>Loss = 0 points</t>
  </si>
  <si>
    <t>Key</t>
  </si>
  <si>
    <t>Result Code</t>
  </si>
  <si>
    <t>L</t>
  </si>
  <si>
    <t>W</t>
  </si>
  <si>
    <t>Total</t>
  </si>
  <si>
    <t>Stuart Atwell</t>
  </si>
  <si>
    <t>Michael Oliver</t>
  </si>
  <si>
    <t>Jon Moss</t>
  </si>
  <si>
    <t>Mike Dean</t>
  </si>
  <si>
    <t>Martin Atkinson</t>
  </si>
  <si>
    <t>Andre Marriner</t>
  </si>
  <si>
    <t>Lee Mason</t>
  </si>
  <si>
    <t>David Coote</t>
  </si>
  <si>
    <t>Kevin Friend</t>
  </si>
  <si>
    <t>Craig Pawson</t>
  </si>
  <si>
    <t>Chris Kavanagh</t>
  </si>
  <si>
    <t>Cumulative Points</t>
  </si>
  <si>
    <t>Opposition</t>
  </si>
  <si>
    <t>Matches</t>
  </si>
  <si>
    <t>Row Labels</t>
  </si>
  <si>
    <t>Grand Total</t>
  </si>
  <si>
    <t>Sum of Points</t>
  </si>
  <si>
    <t>Sum of W</t>
  </si>
  <si>
    <t>Sum of L</t>
  </si>
  <si>
    <t>Sum of D</t>
  </si>
  <si>
    <t>Sum of Matches</t>
  </si>
  <si>
    <t>Match No</t>
  </si>
  <si>
    <t>Gameweek</t>
  </si>
  <si>
    <t>Home Goals</t>
  </si>
  <si>
    <t>Away Goals</t>
  </si>
  <si>
    <t>Opposition Goals</t>
  </si>
  <si>
    <t>Goals For</t>
  </si>
  <si>
    <t>Goals Against</t>
  </si>
  <si>
    <t>Goal Difference</t>
  </si>
  <si>
    <t>Total For</t>
  </si>
  <si>
    <t>Total Against</t>
  </si>
  <si>
    <t>Cumulative Gameweek Points for the Top 2 Teams</t>
  </si>
  <si>
    <t>No of Matches Officiated</t>
  </si>
  <si>
    <t>Total Matches</t>
  </si>
  <si>
    <t>Total Season YH</t>
  </si>
  <si>
    <t>Total Season YA</t>
  </si>
  <si>
    <t>Total Season RH</t>
  </si>
  <si>
    <t>Total Season RA</t>
  </si>
  <si>
    <t>Total Season Yellow</t>
  </si>
  <si>
    <t>Total Season Red</t>
  </si>
  <si>
    <t>Total Season Cards</t>
  </si>
  <si>
    <t>Referee Name</t>
  </si>
  <si>
    <t>Home Reds</t>
  </si>
  <si>
    <t>Away Reds</t>
  </si>
  <si>
    <t>Total Yellows</t>
  </si>
  <si>
    <t>Total Reds</t>
  </si>
  <si>
    <t>Home Yellows</t>
  </si>
  <si>
    <t>Away Yellows</t>
  </si>
  <si>
    <t>Count of Matches</t>
  </si>
  <si>
    <t>Home W</t>
  </si>
  <si>
    <t>Away L</t>
  </si>
  <si>
    <t>Away D</t>
  </si>
  <si>
    <t>Home L</t>
  </si>
  <si>
    <t>Home D</t>
  </si>
  <si>
    <t>Away W</t>
  </si>
  <si>
    <t>Rule</t>
  </si>
  <si>
    <t>Sum of Home W</t>
  </si>
  <si>
    <t>Sum of Home D</t>
  </si>
  <si>
    <t>Sum of Home L</t>
  </si>
  <si>
    <t>Sum of Away W</t>
  </si>
  <si>
    <t>Sum of Away D</t>
  </si>
  <si>
    <t>Sum of Away L</t>
  </si>
  <si>
    <t>Total Points</t>
  </si>
  <si>
    <t>Sum of Away Points</t>
  </si>
  <si>
    <t>Sum of Total Points</t>
  </si>
  <si>
    <t>Total Away Points</t>
  </si>
  <si>
    <t>Total Home Points</t>
  </si>
  <si>
    <t>Sum of Total Home Points</t>
  </si>
  <si>
    <t>Sum of Total Away Points</t>
  </si>
  <si>
    <t>Total Sum of Points</t>
  </si>
  <si>
    <t>Final Premier League Points Table (2019-2020)</t>
  </si>
  <si>
    <t>Data Dictionary for Clean Data Worksheet</t>
  </si>
  <si>
    <t>Average</t>
  </si>
  <si>
    <t>Draft Workings</t>
  </si>
  <si>
    <t>NOTES</t>
  </si>
  <si>
    <t>Original Raw Data</t>
  </si>
  <si>
    <t>Raw Data</t>
  </si>
  <si>
    <t>FILE NAME:</t>
  </si>
  <si>
    <t>Man United Tally</t>
  </si>
  <si>
    <t>Clean Data</t>
  </si>
  <si>
    <t>EPL - 2019-2020 (Raw Data)</t>
  </si>
  <si>
    <t>Worksheets Index</t>
  </si>
  <si>
    <t>Points Value</t>
  </si>
  <si>
    <t>Data Dictionary</t>
  </si>
  <si>
    <t>Explored meaningful questions to answer vs  not so meaningful questions from the data. This helped me choose what useful insights I can make from the dataset for my project.</t>
  </si>
  <si>
    <t>A test version of the Points Pivot Table that I was intending to make. Helped me tally up Win, Draw and Loss points in a binary manner.</t>
  </si>
  <si>
    <t>A test version of the Points Pivot Table that I was intending to make in the Draft Workings Worksheet</t>
  </si>
  <si>
    <t>Analysis &amp; Charts</t>
  </si>
  <si>
    <t>Data Handling Summary</t>
  </si>
  <si>
    <t>Pivot for Average H&amp;A</t>
  </si>
  <si>
    <t>Pivot from Values</t>
  </si>
  <si>
    <t>Pivot from BPivot</t>
  </si>
  <si>
    <t>Total Points Pivot Test</t>
  </si>
  <si>
    <t>Away Pivot Creator</t>
  </si>
  <si>
    <t>Away Pivot</t>
  </si>
  <si>
    <t>Ref Tally</t>
  </si>
  <si>
    <t>Referee Card Count</t>
  </si>
  <si>
    <t>Man City Tally</t>
  </si>
  <si>
    <t>Liverpool Tally</t>
  </si>
  <si>
    <t>Cumulative Chart</t>
  </si>
  <si>
    <t>ADDED Match_ID  column</t>
  </si>
  <si>
    <t>Points Per Match</t>
  </si>
  <si>
    <t>Home Sheet</t>
  </si>
  <si>
    <t>Away Sheet</t>
  </si>
  <si>
    <t>Home Pivot Creator</t>
  </si>
  <si>
    <t xml:space="preserve">Edited the column titles </t>
  </si>
  <si>
    <t>Made this after cleaning and editing the column titles in the raw data</t>
  </si>
  <si>
    <t>I explained what each of the column titles mean</t>
  </si>
  <si>
    <t>Home Pivot</t>
  </si>
  <si>
    <t>Data Type</t>
  </si>
  <si>
    <t>TEXT</t>
  </si>
  <si>
    <t>DATE</t>
  </si>
  <si>
    <t>CUSTOM - (hh:mm)</t>
  </si>
  <si>
    <t>NUMBER</t>
  </si>
  <si>
    <t>Column Name</t>
  </si>
  <si>
    <t>Match Details</t>
  </si>
  <si>
    <t>Question 1) How many points did each team accumulate? And who Won the League Title?</t>
  </si>
  <si>
    <t>A tally of all of Liverpool's Home and Away Scores and Results.</t>
  </si>
  <si>
    <t>A tally of all of Man City's Home and Away Scores and Results.</t>
  </si>
  <si>
    <t>Points Rule (W = 3 points, D = 1 point, L = 0 points) created for the Home and Away Sheets to reference in order to work out total points all the team accumulated in a season.</t>
  </si>
  <si>
    <t>An Home Pivot chart created from Home Pivot Creator.</t>
  </si>
  <si>
    <t>An Away Pivot chart created from Away Pivot Creator.</t>
  </si>
  <si>
    <t>A clean version of the EPL - 2019-2020 (Raw Data).</t>
  </si>
  <si>
    <t>Reference Sheet for Column Title meanings the Clean Data.</t>
  </si>
  <si>
    <t>Overview of how I came to answer the 4 questions I set out to answer and my findings.</t>
  </si>
  <si>
    <t>Overview of how I handled the dataset I used.</t>
  </si>
  <si>
    <t>This was going to to be a tally of all of Man United's Home and Away Scores and Results but I didn't use it and stuck with only compariaring Liverpool and Man City performance throught the season.</t>
  </si>
  <si>
    <t>Sheet of Home Team results and points taken from the Points Per Match worksheet</t>
  </si>
  <si>
    <t>Sheet of Away Team results and points taken from the Points Per Match worksheet</t>
  </si>
  <si>
    <t>A sheet with a tally of all the Home results tallied from the Away Sheet.</t>
  </si>
  <si>
    <t>A sheet with a tally of all the Away results tallied from the Away Sheet.</t>
  </si>
  <si>
    <t>Worksheet showing charts of total Yellow and Red Home Cards given out by each Referee for both Home and Away teams. Sum of totals used to produce chart in answer to Question 4.</t>
  </si>
  <si>
    <t>Table showing the Points each Home and Away team gained per match. IFS and VLOOKUP functions used in this worksheet to do points calculation.</t>
  </si>
  <si>
    <t>Y</t>
  </si>
  <si>
    <t>Bart Chart</t>
  </si>
  <si>
    <t>SUM</t>
  </si>
  <si>
    <t>Bar Chart</t>
  </si>
  <si>
    <t>Cumulative Points for Top 2</t>
  </si>
  <si>
    <t xml:space="preserve"> AVERAGE</t>
  </si>
  <si>
    <t>I felt only one of the Questions on this chart from the notes page provided meaningful insight to the stakeholder hence why I answer the rest in this chart</t>
  </si>
  <si>
    <t>Extra Charts</t>
  </si>
  <si>
    <t>Notes</t>
  </si>
  <si>
    <t>Extra Pivots</t>
  </si>
  <si>
    <t xml:space="preserve">Didn’t use any of the extra pivots - Home Pivot, Away Pivot, Total Points Pivot Test, Pivot from BPivot for my presentation </t>
  </si>
  <si>
    <t>But I did use the Pivots from Home Pivot, Away Pivot to make the Pivot from BPivot to create a final chart in Pivot from Values which is from the raw tallied values</t>
  </si>
  <si>
    <t>Pivot From Values</t>
  </si>
  <si>
    <t>Things I Would Improve In My Research &amp; Analysis</t>
  </si>
  <si>
    <t>Question 2) Are you more likely to win points if you play at home?</t>
  </si>
  <si>
    <t>Question 3) Cumulative Gameweek Points of Top 2 – Liverpool VS Man City</t>
  </si>
  <si>
    <t>Question 4) Which Referee(s) Handed Out The Most Cards - Reds + Yellows?</t>
  </si>
  <si>
    <t>Here is a summary of the order in which and how I handled the data:</t>
  </si>
  <si>
    <t xml:space="preserve">Points Rule I created a rule for the Home and Away Sheets to reference in order to work out total points all the team accumulated in a season. (W = 3 points, D = 1 point, L = 0 points) </t>
  </si>
  <si>
    <t>Made a table showing the Points each Home and Away team gained per match. Used IFS and VLOOKUP functions used in this worksheet to do points calculation and reference points value.</t>
  </si>
  <si>
    <t>Made a sheet of Home Team results and points taken from the Points Per Match worksheet</t>
  </si>
  <si>
    <t>A bar chart and Pivot Chart chart from the raw tallied values of Pivot from BPivot. Used these values to prduce the chart that helps answer Question 1.</t>
  </si>
  <si>
    <t>Made a sheet of Away Team results and points taken from the Points Per Match worksheet</t>
  </si>
  <si>
    <t>Used IFS and referenced Points Per Match in this worksheet to do points calculation and reference points value.</t>
  </si>
  <si>
    <t>Pivot from BPivot helped to create a final chart in Pivot from Values which is from the raw tallied values of Total Points Pivot Test</t>
  </si>
  <si>
    <t>Wanted to see if I added the Home Pivot and Away Pivot values together by just adding on the Home Pivot to Away Pivot Table value by cell referencing, and it worked</t>
  </si>
  <si>
    <t>ADD Format As Table Colours - this ADDED a FILTER at the column headings. This helped sort and arrange the data according for when I wanted to reference something.</t>
  </si>
  <si>
    <t>A sheet with a tally of all the Away results tallied from the Away Sheet. IF statements were used to work out the score.</t>
  </si>
  <si>
    <t>A sheet with a tally of all the Home results tallied from the Away Sheet. IF statements were used to work out the score.</t>
  </si>
  <si>
    <t>A Cumulative Chart showing the number of points both Liverpool and Man City accumulated each Gameweek during the season. Chart was used to answer Question 3.</t>
  </si>
  <si>
    <t>Used the Pivots Chart from Home Pivot and Away Pivot to make the Pivot from BPivot to create a final chart in Pivot from Values which is from the raw tallied values. This chart was used to answer Question 2.</t>
  </si>
  <si>
    <t>From the Ref Tally, I highlighted the whole table and produced a Stacked Bar Chart from it. COUNTIF annd SUM was used in the Referee Card Count worksheet.</t>
  </si>
  <si>
    <t>Items &amp; Charts That I Explored But Didn't Use in My Presentation</t>
  </si>
  <si>
    <t>Duplicated the EPL - 2019-2020 (Raw Data) worksheet so that I can clean the data on a separate worksheet accordingly.</t>
  </si>
  <si>
    <t>Deleted Div Column - it was of no use.</t>
  </si>
  <si>
    <t>Didn't use these charts in my presentation, I used a different format for the charts instead</t>
  </si>
  <si>
    <t>Used Find &amp; Replace -&gt; Go To Special to search for Blanks and found that threr no blanks returned. Also, on zooming out and viewing the relatively small Clean Data worksheet couldn't find any null values in 381R:24C cell range.</t>
  </si>
  <si>
    <t>Didn't need to remove duplicates as the data file was for individual match data none of which had uniqure values in them. The only unique idetifier that is in the Clean Data worksheet is in the Match_ID column that I added myself.</t>
  </si>
  <si>
    <t>I edited the colours to make the values stand out, give it a title and labels.  Then pasted it into my presentation in answer to Question 4.</t>
  </si>
  <si>
    <t>A Cumulative Chart showing the number of points per Gameweek they accumulated for both Liverpool and Man City, values references were taken from the Liverpool Tally and Man City Tally worksheets . A Bar Chart was produced from this tally and it was used to answer Question 3.</t>
  </si>
  <si>
    <t>I used the filter in the Clean Data worksheet and sorted the data by Referee. I copied and pasted the value of cards each referee used.</t>
  </si>
  <si>
    <t>A Referee card tally taken from card data the Clean Data Sheet.</t>
  </si>
  <si>
    <t>A tally of all of Liverpool's Home and Away Scores and Results copied and pasted in from Clean Data after using the home and away team filters.  Used VLOOKUP to work out points referencing that values in the Points Value worksheet.</t>
  </si>
  <si>
    <t>A tally of all of Man City's Home and Away Scores and Results copied and pasted in from Clean Data after using the home and away team filters.  Used VLOOKUP to work out points referencing that values in the Points Value worksheet.</t>
  </si>
  <si>
    <t>Made a slicer in the worksheet to create buttons that let you filter the team points values for any particular team you've selected. This is good for comparing the values of specific teams and making charts from them.</t>
  </si>
  <si>
    <t>I used use the Pivot Tables from Home Pivot, Away Pivot to make the Pivot from BPivot to create a final chart in Pivot from Values which is from the raw tallied values.</t>
  </si>
  <si>
    <t>An Home Pivot Table created from Home Pivot Creator.</t>
  </si>
  <si>
    <t>An Away Pivot Table created from Away Pivot Creator.</t>
  </si>
  <si>
    <t>Wanted to see if I added the Home Pivot and Away Pivot values together by just adding on the Away Pivot Table values to the Home Pivot Pivot Table values by cell referencing and it worked.</t>
  </si>
  <si>
    <t>Pivot Table creted to help create a final chart in Pivot from Values which is from the raw tallied values of Total Points Pivot Test</t>
  </si>
  <si>
    <t>A neater Pivot Table created plus a test Bar Chart created from the raw tallied values of Total Points Pivot Test.</t>
  </si>
  <si>
    <t>Made a bar chart via Pivot Table made from the raw tallied values taken from Pivot from BPivot. Used these values to produce the chart that helps answer Question 1.</t>
  </si>
  <si>
    <t>ADDED the total home and total away points put together produce a Pivot Chart from which I produced the Bar Chart that I used to answer Question 2.</t>
  </si>
  <si>
    <t>Worked out the average values using the AVERAGE function for Home Points, Away Points and Total Points. But I was unable to add these values to the Stacked Bar Chart that I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</si>
</sst>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rgb="FF000000"/>
      <name val="Calibri"/>
      <family val="2"/>
      <scheme val="minor"/>
    </font>
    <font>
      <b/>
      <sz val="11"/>
      <color rgb="FF000000"/>
      <name val="Calibri"/>
      <family val="2"/>
      <scheme val="minor"/>
    </font>
    <font>
      <strike/>
      <sz val="11"/>
      <color theme="1"/>
      <name val="Calibri"/>
      <family val="2"/>
      <scheme val="minor"/>
    </font>
    <font>
      <b/>
      <sz val="11"/>
      <name val="Calibri"/>
      <family val="2"/>
      <scheme val="minor"/>
    </font>
    <font>
      <b/>
      <sz val="10"/>
      <color rgb="FFC77B7B"/>
      <name val="Calibri"/>
      <family val="2"/>
    </font>
    <font>
      <b/>
      <sz val="10"/>
      <color rgb="FFE4208C"/>
      <name val="Calibri"/>
      <family val="2"/>
    </font>
    <font>
      <sz val="10"/>
      <color rgb="FFFFFFFF"/>
      <name val="Calibri"/>
      <family val="2"/>
    </font>
    <font>
      <b/>
      <sz val="10"/>
      <color rgb="FFFFFFFF"/>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rgb="FFFFFFFF"/>
      </left>
      <right style="medium">
        <color rgb="FFFFFFFF"/>
      </right>
      <top style="medium">
        <color rgb="FFFFFFFF"/>
      </top>
      <bottom style="medium">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14" fontId="0" fillId="0" borderId="0" xfId="0" applyNumberFormat="1"/>
    <xf numFmtId="20" fontId="0" fillId="0" borderId="0" xfId="0" applyNumberFormat="1"/>
    <xf numFmtId="0" fontId="18" fillId="0" borderId="0" xfId="0" applyFont="1"/>
    <xf numFmtId="0" fontId="0" fillId="0" borderId="0" xfId="0" applyFont="1"/>
    <xf numFmtId="0" fontId="0" fillId="0" borderId="0" xfId="0" applyFont="1" applyAlignment="1">
      <alignment vertical="center"/>
    </xf>
    <xf numFmtId="0" fontId="16" fillId="0" borderId="0" xfId="0" applyFont="1"/>
    <xf numFmtId="0" fontId="20" fillId="0" borderId="0" xfId="0" applyFont="1" applyAlignment="1">
      <alignment vertical="center"/>
    </xf>
    <xf numFmtId="0" fontId="19" fillId="0" borderId="0" xfId="0" applyFont="1" applyAlignment="1">
      <alignment vertical="center"/>
    </xf>
    <xf numFmtId="0" fontId="0" fillId="0" borderId="11" xfId="0" applyBorder="1"/>
    <xf numFmtId="0" fontId="0" fillId="0" borderId="0" xfId="0" applyBorder="1"/>
    <xf numFmtId="0" fontId="0" fillId="0" borderId="12" xfId="0" applyBorder="1"/>
    <xf numFmtId="0" fontId="0" fillId="0" borderId="13" xfId="0" applyBorder="1"/>
    <xf numFmtId="0" fontId="0" fillId="0" borderId="10" xfId="0" applyBorder="1"/>
    <xf numFmtId="0" fontId="16" fillId="0" borderId="14" xfId="0" applyFont="1" applyBorder="1"/>
    <xf numFmtId="0" fontId="16" fillId="0" borderId="10" xfId="0" applyFont="1" applyBorder="1"/>
    <xf numFmtId="0" fontId="16" fillId="0" borderId="15" xfId="0" applyFont="1" applyBorder="1"/>
    <xf numFmtId="0" fontId="21" fillId="0" borderId="11" xfId="0" applyFont="1" applyBorder="1"/>
    <xf numFmtId="0" fontId="21" fillId="0" borderId="13" xfId="0" applyFont="1" applyBorder="1"/>
    <xf numFmtId="0" fontId="0" fillId="0" borderId="11" xfId="0" applyFill="1" applyBorder="1"/>
    <xf numFmtId="0" fontId="0" fillId="0" borderId="0" xfId="0" applyFill="1" applyBorder="1"/>
    <xf numFmtId="0" fontId="0" fillId="0" borderId="0" xfId="0" pivotButton="1"/>
    <xf numFmtId="0" fontId="0" fillId="0" borderId="0" xfId="0" applyAlignment="1">
      <alignment horizontal="left"/>
    </xf>
    <xf numFmtId="0" fontId="0" fillId="0" borderId="0" xfId="0" applyNumberFormat="1"/>
    <xf numFmtId="0" fontId="0" fillId="0" borderId="16" xfId="0" applyBorder="1"/>
    <xf numFmtId="0" fontId="16" fillId="0" borderId="13" xfId="0" applyFont="1" applyBorder="1"/>
    <xf numFmtId="0" fontId="16" fillId="0" borderId="17" xfId="0" applyFont="1" applyBorder="1"/>
    <xf numFmtId="0" fontId="0" fillId="0" borderId="18" xfId="0" applyBorder="1"/>
    <xf numFmtId="0" fontId="0" fillId="0" borderId="19" xfId="0" applyBorder="1"/>
    <xf numFmtId="0" fontId="0" fillId="0" borderId="17" xfId="0" applyBorder="1"/>
    <xf numFmtId="0" fontId="16" fillId="0" borderId="0" xfId="0" applyFont="1" applyAlignment="1">
      <alignment horizontal="left"/>
    </xf>
    <xf numFmtId="49" fontId="0" fillId="0" borderId="0" xfId="0" applyNumberFormat="1"/>
    <xf numFmtId="1" fontId="0" fillId="0" borderId="0" xfId="0" applyNumberFormat="1"/>
    <xf numFmtId="0" fontId="0" fillId="0" borderId="13" xfId="0" applyFill="1" applyBorder="1"/>
    <xf numFmtId="0" fontId="0" fillId="0" borderId="13" xfId="0" applyFont="1" applyBorder="1"/>
    <xf numFmtId="0" fontId="21" fillId="0" borderId="0" xfId="0" applyFont="1" applyBorder="1"/>
    <xf numFmtId="0" fontId="20" fillId="0" borderId="0" xfId="0" applyFont="1" applyAlignment="1">
      <alignment vertical="center" readingOrder="1"/>
    </xf>
    <xf numFmtId="0" fontId="22" fillId="0" borderId="0" xfId="0" applyFont="1"/>
    <xf numFmtId="0" fontId="23" fillId="33" borderId="20" xfId="0" applyFont="1" applyFill="1" applyBorder="1" applyAlignment="1">
      <alignment horizontal="left" wrapText="1" readingOrder="1"/>
    </xf>
    <xf numFmtId="0" fontId="24" fillId="33" borderId="20" xfId="0" applyFont="1" applyFill="1" applyBorder="1" applyAlignment="1">
      <alignment horizontal="left" wrapText="1" readingOrder="1"/>
    </xf>
    <xf numFmtId="0" fontId="25" fillId="33" borderId="20" xfId="0" applyFont="1" applyFill="1" applyBorder="1" applyAlignment="1">
      <alignment horizontal="right" wrapText="1" readingOrder="1"/>
    </xf>
    <xf numFmtId="0" fontId="26" fillId="33" borderId="20" xfId="0" applyFont="1" applyFill="1" applyBorder="1" applyAlignment="1">
      <alignment horizontal="right" wrapTex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0" formatCode="@"/>
    </dxf>
    <dxf>
      <numFmt numFmtId="30" formatCode="@"/>
    </dxf>
    <dxf>
      <numFmt numFmtId="1" formatCode="0"/>
    </dxf>
    <dxf>
      <numFmt numFmtId="1" formatCode="0"/>
    </dxf>
    <dxf>
      <numFmt numFmtId="30" formatCode="@"/>
    </dxf>
    <dxf>
      <numFmt numFmtId="1" formatCode="0"/>
    </dxf>
    <dxf>
      <numFmt numFmtId="1" formatCode="0"/>
    </dxf>
    <dxf>
      <numFmt numFmtId="30" formatCode="@"/>
    </dxf>
    <dxf>
      <numFmt numFmtId="30" formatCode="@"/>
    </dxf>
    <dxf>
      <numFmt numFmtId="25" formatCode="hh:mm"/>
    </dxf>
    <dxf>
      <numFmt numFmtId="19" formatCode="dd/mm/yy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1.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pivotCacheDefinition" Target="pivotCache/pivotCacheDefinition4.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Number of Cards Handed Out Per Referee (2019-2020)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'Referee Card Count'!$C$1</c:f>
              <c:strCache>
                <c:ptCount val="1"/>
                <c:pt idx="0">
                  <c:v>Home Yellows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Count'!$C$2:$C$23</c:f>
              <c:numCache>
                <c:formatCode>General</c:formatCode>
                <c:ptCount val="22"/>
                <c:pt idx="0">
                  <c:v>18</c:v>
                </c:pt>
                <c:pt idx="1">
                  <c:v>23</c:v>
                </c:pt>
                <c:pt idx="2">
                  <c:v>60</c:v>
                </c:pt>
                <c:pt idx="3">
                  <c:v>39</c:v>
                </c:pt>
                <c:pt idx="4">
                  <c:v>41</c:v>
                </c:pt>
                <c:pt idx="5">
                  <c:v>23</c:v>
                </c:pt>
                <c:pt idx="6">
                  <c:v>2</c:v>
                </c:pt>
                <c:pt idx="7">
                  <c:v>22</c:v>
                </c:pt>
                <c:pt idx="8">
                  <c:v>50</c:v>
                </c:pt>
                <c:pt idx="9">
                  <c:v>33</c:v>
                </c:pt>
                <c:pt idx="10">
                  <c:v>28</c:v>
                </c:pt>
                <c:pt idx="11">
                  <c:v>40</c:v>
                </c:pt>
                <c:pt idx="12">
                  <c:v>58</c:v>
                </c:pt>
                <c:pt idx="13">
                  <c:v>54</c:v>
                </c:pt>
                <c:pt idx="14">
                  <c:v>1</c:v>
                </c:pt>
                <c:pt idx="15">
                  <c:v>15</c:v>
                </c:pt>
                <c:pt idx="16">
                  <c:v>32</c:v>
                </c:pt>
                <c:pt idx="17">
                  <c:v>1</c:v>
                </c:pt>
                <c:pt idx="18">
                  <c:v>45</c:v>
                </c:pt>
                <c:pt idx="19">
                  <c:v>17</c:v>
                </c:pt>
                <c:pt idx="20">
                  <c:v>1</c:v>
                </c:pt>
                <c:pt idx="21">
                  <c:v>0</c:v>
                </c:pt>
              </c:numCache>
            </c:numRef>
          </c:val>
          <c:extLst>
            <c:ext xmlns:c16="http://schemas.microsoft.com/office/drawing/2014/chart" uri="{C3380CC4-5D6E-409C-BE32-E72D297353CC}">
              <c16:uniqueId val="{00000000-89AE-4CBE-BFD4-955F85B0F551}"/>
            </c:ext>
          </c:extLst>
        </c:ser>
        <c:ser>
          <c:idx val="1"/>
          <c:order val="1"/>
          <c:tx>
            <c:strRef>
              <c:f>'Referee Card Count'!$D$1</c:f>
              <c:strCache>
                <c:ptCount val="1"/>
                <c:pt idx="0">
                  <c:v>Away Yellows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Count'!$D$2:$D$23</c:f>
              <c:numCache>
                <c:formatCode>General</c:formatCode>
                <c:ptCount val="22"/>
                <c:pt idx="0">
                  <c:v>20</c:v>
                </c:pt>
                <c:pt idx="1">
                  <c:v>62</c:v>
                </c:pt>
                <c:pt idx="2">
                  <c:v>62</c:v>
                </c:pt>
                <c:pt idx="3">
                  <c:v>47</c:v>
                </c:pt>
                <c:pt idx="4">
                  <c:v>43</c:v>
                </c:pt>
                <c:pt idx="5">
                  <c:v>26</c:v>
                </c:pt>
                <c:pt idx="6">
                  <c:v>1</c:v>
                </c:pt>
                <c:pt idx="7">
                  <c:v>30</c:v>
                </c:pt>
                <c:pt idx="8">
                  <c:v>42</c:v>
                </c:pt>
                <c:pt idx="9">
                  <c:v>40</c:v>
                </c:pt>
                <c:pt idx="10">
                  <c:v>32</c:v>
                </c:pt>
                <c:pt idx="11">
                  <c:v>52</c:v>
                </c:pt>
                <c:pt idx="12">
                  <c:v>54</c:v>
                </c:pt>
                <c:pt idx="13">
                  <c:v>51</c:v>
                </c:pt>
                <c:pt idx="14">
                  <c:v>0</c:v>
                </c:pt>
                <c:pt idx="15">
                  <c:v>26</c:v>
                </c:pt>
                <c:pt idx="16">
                  <c:v>43</c:v>
                </c:pt>
                <c:pt idx="17">
                  <c:v>3</c:v>
                </c:pt>
                <c:pt idx="18">
                  <c:v>43</c:v>
                </c:pt>
                <c:pt idx="19">
                  <c:v>17</c:v>
                </c:pt>
                <c:pt idx="20">
                  <c:v>2</c:v>
                </c:pt>
                <c:pt idx="21">
                  <c:v>2</c:v>
                </c:pt>
              </c:numCache>
            </c:numRef>
          </c:val>
          <c:extLst>
            <c:ext xmlns:c16="http://schemas.microsoft.com/office/drawing/2014/chart" uri="{C3380CC4-5D6E-409C-BE32-E72D297353CC}">
              <c16:uniqueId val="{00000001-89AE-4CBE-BFD4-955F85B0F551}"/>
            </c:ext>
          </c:extLst>
        </c:ser>
        <c:ser>
          <c:idx val="2"/>
          <c:order val="2"/>
          <c:tx>
            <c:strRef>
              <c:f>'Referee Card Count'!$E$1</c:f>
              <c:strCache>
                <c:ptCount val="1"/>
                <c:pt idx="0">
                  <c:v>Home Reds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Count'!$E$2:$E$23</c:f>
              <c:numCache>
                <c:formatCode>General</c:formatCode>
                <c:ptCount val="22"/>
                <c:pt idx="0">
                  <c:v>1</c:v>
                </c:pt>
                <c:pt idx="1">
                  <c:v>3</c:v>
                </c:pt>
                <c:pt idx="2">
                  <c:v>3</c:v>
                </c:pt>
                <c:pt idx="3">
                  <c:v>1</c:v>
                </c:pt>
                <c:pt idx="4">
                  <c:v>0</c:v>
                </c:pt>
                <c:pt idx="5">
                  <c:v>0</c:v>
                </c:pt>
                <c:pt idx="6">
                  <c:v>0</c:v>
                </c:pt>
                <c:pt idx="7">
                  <c:v>4</c:v>
                </c:pt>
                <c:pt idx="8">
                  <c:v>1</c:v>
                </c:pt>
                <c:pt idx="9">
                  <c:v>4</c:v>
                </c:pt>
                <c:pt idx="10">
                  <c:v>1</c:v>
                </c:pt>
                <c:pt idx="11">
                  <c:v>2</c:v>
                </c:pt>
                <c:pt idx="12">
                  <c:v>1</c:v>
                </c:pt>
                <c:pt idx="13">
                  <c:v>0</c:v>
                </c:pt>
                <c:pt idx="14">
                  <c:v>0</c:v>
                </c:pt>
                <c:pt idx="15">
                  <c:v>0</c:v>
                </c:pt>
                <c:pt idx="16">
                  <c:v>1</c:v>
                </c:pt>
                <c:pt idx="17">
                  <c:v>0</c:v>
                </c:pt>
                <c:pt idx="18">
                  <c:v>0</c:v>
                </c:pt>
                <c:pt idx="19">
                  <c:v>2</c:v>
                </c:pt>
                <c:pt idx="20">
                  <c:v>0</c:v>
                </c:pt>
                <c:pt idx="21">
                  <c:v>0</c:v>
                </c:pt>
              </c:numCache>
            </c:numRef>
          </c:val>
          <c:extLst>
            <c:ext xmlns:c16="http://schemas.microsoft.com/office/drawing/2014/chart" uri="{C3380CC4-5D6E-409C-BE32-E72D297353CC}">
              <c16:uniqueId val="{00000002-89AE-4CBE-BFD4-955F85B0F551}"/>
            </c:ext>
          </c:extLst>
        </c:ser>
        <c:ser>
          <c:idx val="3"/>
          <c:order val="3"/>
          <c:tx>
            <c:strRef>
              <c:f>'Referee Card Count'!$F$1</c:f>
              <c:strCache>
                <c:ptCount val="1"/>
                <c:pt idx="0">
                  <c:v>Away Reds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Count'!$F$2:$F$23</c:f>
              <c:numCache>
                <c:formatCode>General</c:formatCode>
                <c:ptCount val="22"/>
                <c:pt idx="0">
                  <c:v>0</c:v>
                </c:pt>
                <c:pt idx="1">
                  <c:v>2</c:v>
                </c:pt>
                <c:pt idx="2">
                  <c:v>2</c:v>
                </c:pt>
                <c:pt idx="3">
                  <c:v>0</c:v>
                </c:pt>
                <c:pt idx="4">
                  <c:v>2</c:v>
                </c:pt>
                <c:pt idx="5">
                  <c:v>2</c:v>
                </c:pt>
                <c:pt idx="6">
                  <c:v>0</c:v>
                </c:pt>
                <c:pt idx="7">
                  <c:v>1</c:v>
                </c:pt>
                <c:pt idx="8">
                  <c:v>1</c:v>
                </c:pt>
                <c:pt idx="9">
                  <c:v>1</c:v>
                </c:pt>
                <c:pt idx="10">
                  <c:v>0</c:v>
                </c:pt>
                <c:pt idx="11">
                  <c:v>3</c:v>
                </c:pt>
                <c:pt idx="12">
                  <c:v>3</c:v>
                </c:pt>
                <c:pt idx="13">
                  <c:v>0</c:v>
                </c:pt>
                <c:pt idx="14">
                  <c:v>0</c:v>
                </c:pt>
                <c:pt idx="15">
                  <c:v>1</c:v>
                </c:pt>
                <c:pt idx="16">
                  <c:v>2</c:v>
                </c:pt>
                <c:pt idx="17">
                  <c:v>0</c:v>
                </c:pt>
                <c:pt idx="18">
                  <c:v>4</c:v>
                </c:pt>
                <c:pt idx="19">
                  <c:v>0</c:v>
                </c:pt>
                <c:pt idx="20">
                  <c:v>0</c:v>
                </c:pt>
                <c:pt idx="21">
                  <c:v>0</c:v>
                </c:pt>
              </c:numCache>
            </c:numRef>
          </c:val>
          <c:extLst>
            <c:ext xmlns:c16="http://schemas.microsoft.com/office/drawing/2014/chart" uri="{C3380CC4-5D6E-409C-BE32-E72D297353CC}">
              <c16:uniqueId val="{00000003-89AE-4CBE-BFD4-955F85B0F551}"/>
            </c:ext>
          </c:extLst>
        </c:ser>
        <c:dLbls>
          <c:showLegendKey val="0"/>
          <c:showVal val="0"/>
          <c:showCatName val="0"/>
          <c:showSerName val="0"/>
          <c:showPercent val="0"/>
          <c:showBubbleSize val="0"/>
        </c:dLbls>
        <c:gapWidth val="150"/>
        <c:overlap val="100"/>
        <c:axId val="1065909183"/>
        <c:axId val="1065910431"/>
      </c:barChart>
      <c:catAx>
        <c:axId val="106590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5910431"/>
        <c:crosses val="autoZero"/>
        <c:auto val="1"/>
        <c:lblAlgn val="ctr"/>
        <c:lblOffset val="100"/>
        <c:noMultiLvlLbl val="0"/>
      </c:catAx>
      <c:valAx>
        <c:axId val="10659104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5909183"/>
        <c:crosses val="autoZero"/>
        <c:crossBetween val="between"/>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Cumulative Gameweek Points for the Top 2 Teams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'Cumulative Chart'!$B$2</c:f>
              <c:strCache>
                <c:ptCount val="1"/>
                <c:pt idx="0">
                  <c:v>Liverpool</c:v>
                </c:pt>
              </c:strCache>
            </c:strRef>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'Cumulative Chart'!$B$3:$B$40</c:f>
              <c:numCache>
                <c:formatCode>General</c:formatCode>
                <c:ptCount val="38"/>
                <c:pt idx="0">
                  <c:v>3</c:v>
                </c:pt>
                <c:pt idx="1">
                  <c:v>6</c:v>
                </c:pt>
                <c:pt idx="2">
                  <c:v>9</c:v>
                </c:pt>
                <c:pt idx="3">
                  <c:v>12</c:v>
                </c:pt>
                <c:pt idx="4">
                  <c:v>15</c:v>
                </c:pt>
                <c:pt idx="5">
                  <c:v>18</c:v>
                </c:pt>
                <c:pt idx="6">
                  <c:v>21</c:v>
                </c:pt>
                <c:pt idx="7">
                  <c:v>24</c:v>
                </c:pt>
                <c:pt idx="8">
                  <c:v>25</c:v>
                </c:pt>
                <c:pt idx="9">
                  <c:v>28</c:v>
                </c:pt>
                <c:pt idx="10">
                  <c:v>31</c:v>
                </c:pt>
                <c:pt idx="11">
                  <c:v>34</c:v>
                </c:pt>
                <c:pt idx="12">
                  <c:v>37</c:v>
                </c:pt>
                <c:pt idx="13">
                  <c:v>40</c:v>
                </c:pt>
                <c:pt idx="14">
                  <c:v>43</c:v>
                </c:pt>
                <c:pt idx="15">
                  <c:v>46</c:v>
                </c:pt>
                <c:pt idx="16">
                  <c:v>49</c:v>
                </c:pt>
                <c:pt idx="17">
                  <c:v>52</c:v>
                </c:pt>
                <c:pt idx="18">
                  <c:v>55</c:v>
                </c:pt>
                <c:pt idx="19">
                  <c:v>58</c:v>
                </c:pt>
                <c:pt idx="20">
                  <c:v>61</c:v>
                </c:pt>
                <c:pt idx="21">
                  <c:v>64</c:v>
                </c:pt>
                <c:pt idx="22">
                  <c:v>67</c:v>
                </c:pt>
                <c:pt idx="23">
                  <c:v>70</c:v>
                </c:pt>
                <c:pt idx="24">
                  <c:v>73</c:v>
                </c:pt>
                <c:pt idx="25">
                  <c:v>76</c:v>
                </c:pt>
                <c:pt idx="26">
                  <c:v>79</c:v>
                </c:pt>
                <c:pt idx="27">
                  <c:v>79</c:v>
                </c:pt>
                <c:pt idx="28">
                  <c:v>82</c:v>
                </c:pt>
                <c:pt idx="29">
                  <c:v>83</c:v>
                </c:pt>
                <c:pt idx="30">
                  <c:v>86</c:v>
                </c:pt>
                <c:pt idx="31">
                  <c:v>86</c:v>
                </c:pt>
                <c:pt idx="32">
                  <c:v>89</c:v>
                </c:pt>
                <c:pt idx="33">
                  <c:v>92</c:v>
                </c:pt>
                <c:pt idx="34">
                  <c:v>93</c:v>
                </c:pt>
                <c:pt idx="35">
                  <c:v>93</c:v>
                </c:pt>
                <c:pt idx="36">
                  <c:v>96</c:v>
                </c:pt>
                <c:pt idx="37">
                  <c:v>99</c:v>
                </c:pt>
              </c:numCache>
            </c:numRef>
          </c:val>
          <c:smooth val="0"/>
          <c:extLst>
            <c:ext xmlns:c16="http://schemas.microsoft.com/office/drawing/2014/chart" uri="{C3380CC4-5D6E-409C-BE32-E72D297353CC}">
              <c16:uniqueId val="{00000000-BA8A-459B-92FC-847ED9232880}"/>
            </c:ext>
          </c:extLst>
        </c:ser>
        <c:ser>
          <c:idx val="1"/>
          <c:order val="1"/>
          <c:tx>
            <c:strRef>
              <c:f>'Cumulative Chart'!$C$2</c:f>
              <c:strCache>
                <c:ptCount val="1"/>
                <c:pt idx="0">
                  <c:v>Man City</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'Cumulative Chart'!$C$3:$C$40</c:f>
              <c:numCache>
                <c:formatCode>General</c:formatCode>
                <c:ptCount val="38"/>
                <c:pt idx="0">
                  <c:v>3</c:v>
                </c:pt>
                <c:pt idx="1">
                  <c:v>4</c:v>
                </c:pt>
                <c:pt idx="2">
                  <c:v>7</c:v>
                </c:pt>
                <c:pt idx="3">
                  <c:v>10</c:v>
                </c:pt>
                <c:pt idx="4">
                  <c:v>10</c:v>
                </c:pt>
                <c:pt idx="5">
                  <c:v>13</c:v>
                </c:pt>
                <c:pt idx="6">
                  <c:v>13</c:v>
                </c:pt>
                <c:pt idx="7">
                  <c:v>13</c:v>
                </c:pt>
                <c:pt idx="8">
                  <c:v>16</c:v>
                </c:pt>
                <c:pt idx="9">
                  <c:v>19</c:v>
                </c:pt>
                <c:pt idx="10">
                  <c:v>22</c:v>
                </c:pt>
                <c:pt idx="11">
                  <c:v>22</c:v>
                </c:pt>
                <c:pt idx="12">
                  <c:v>25</c:v>
                </c:pt>
                <c:pt idx="13">
                  <c:v>26</c:v>
                </c:pt>
                <c:pt idx="14">
                  <c:v>29</c:v>
                </c:pt>
                <c:pt idx="15">
                  <c:v>29</c:v>
                </c:pt>
                <c:pt idx="16">
                  <c:v>32</c:v>
                </c:pt>
                <c:pt idx="17">
                  <c:v>35</c:v>
                </c:pt>
                <c:pt idx="18">
                  <c:v>35</c:v>
                </c:pt>
                <c:pt idx="19">
                  <c:v>38</c:v>
                </c:pt>
                <c:pt idx="20">
                  <c:v>41</c:v>
                </c:pt>
                <c:pt idx="21">
                  <c:v>44</c:v>
                </c:pt>
                <c:pt idx="22">
                  <c:v>45</c:v>
                </c:pt>
                <c:pt idx="23">
                  <c:v>48</c:v>
                </c:pt>
                <c:pt idx="24">
                  <c:v>48</c:v>
                </c:pt>
                <c:pt idx="25">
                  <c:v>51</c:v>
                </c:pt>
                <c:pt idx="26">
                  <c:v>54</c:v>
                </c:pt>
                <c:pt idx="27">
                  <c:v>54</c:v>
                </c:pt>
                <c:pt idx="28">
                  <c:v>57</c:v>
                </c:pt>
                <c:pt idx="29">
                  <c:v>60</c:v>
                </c:pt>
                <c:pt idx="30">
                  <c:v>60</c:v>
                </c:pt>
                <c:pt idx="31">
                  <c:v>63</c:v>
                </c:pt>
                <c:pt idx="32">
                  <c:v>63</c:v>
                </c:pt>
                <c:pt idx="33">
                  <c:v>66</c:v>
                </c:pt>
                <c:pt idx="34">
                  <c:v>69</c:v>
                </c:pt>
                <c:pt idx="35">
                  <c:v>72</c:v>
                </c:pt>
                <c:pt idx="36">
                  <c:v>75</c:v>
                </c:pt>
                <c:pt idx="37">
                  <c:v>78</c:v>
                </c:pt>
              </c:numCache>
            </c:numRef>
          </c:val>
          <c:smooth val="0"/>
          <c:extLst>
            <c:ext xmlns:c16="http://schemas.microsoft.com/office/drawing/2014/chart" uri="{C3380CC4-5D6E-409C-BE32-E72D297353CC}">
              <c16:uniqueId val="{00000001-BA8A-459B-92FC-847ED9232880}"/>
            </c:ext>
          </c:extLst>
        </c:ser>
        <c:dLbls>
          <c:dLblPos val="t"/>
          <c:showLegendKey val="0"/>
          <c:showVal val="1"/>
          <c:showCatName val="0"/>
          <c:showSerName val="0"/>
          <c:showPercent val="0"/>
          <c:showBubbleSize val="0"/>
        </c:dLbls>
        <c:smooth val="0"/>
        <c:axId val="173849007"/>
        <c:axId val="457850991"/>
      </c:lineChart>
      <c:catAx>
        <c:axId val="17384900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Gameweek Number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7850991"/>
        <c:crosses val="autoZero"/>
        <c:auto val="1"/>
        <c:lblAlgn val="ctr"/>
        <c:lblOffset val="100"/>
        <c:tickLblSkip val="1"/>
        <c:tickMarkSkip val="1"/>
        <c:noMultiLvlLbl val="0"/>
      </c:catAx>
      <c:valAx>
        <c:axId val="457850991"/>
        <c:scaling>
          <c:orientation val="minMax"/>
          <c:max val="10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849007"/>
        <c:crosses val="autoZero"/>
        <c:crossBetween val="midCat"/>
        <c:majorUnit val="1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Cumulative Gameweek Points for the Top 2 Teams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'Cumulative Chart'!$B$2</c:f>
              <c:strCache>
                <c:ptCount val="1"/>
                <c:pt idx="0">
                  <c:v>Liverpool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'Cumulative Chart'!$B$3:$B$40</c:f>
              <c:numCache>
                <c:formatCode>General</c:formatCode>
                <c:ptCount val="38"/>
                <c:pt idx="0">
                  <c:v>3</c:v>
                </c:pt>
                <c:pt idx="1">
                  <c:v>6</c:v>
                </c:pt>
                <c:pt idx="2">
                  <c:v>9</c:v>
                </c:pt>
                <c:pt idx="3">
                  <c:v>12</c:v>
                </c:pt>
                <c:pt idx="4">
                  <c:v>15</c:v>
                </c:pt>
                <c:pt idx="5">
                  <c:v>18</c:v>
                </c:pt>
                <c:pt idx="6">
                  <c:v>21</c:v>
                </c:pt>
                <c:pt idx="7">
                  <c:v>24</c:v>
                </c:pt>
                <c:pt idx="8">
                  <c:v>25</c:v>
                </c:pt>
                <c:pt idx="9">
                  <c:v>28</c:v>
                </c:pt>
                <c:pt idx="10">
                  <c:v>31</c:v>
                </c:pt>
                <c:pt idx="11">
                  <c:v>34</c:v>
                </c:pt>
                <c:pt idx="12">
                  <c:v>37</c:v>
                </c:pt>
                <c:pt idx="13">
                  <c:v>40</c:v>
                </c:pt>
                <c:pt idx="14">
                  <c:v>43</c:v>
                </c:pt>
                <c:pt idx="15">
                  <c:v>46</c:v>
                </c:pt>
                <c:pt idx="16">
                  <c:v>49</c:v>
                </c:pt>
                <c:pt idx="17">
                  <c:v>52</c:v>
                </c:pt>
                <c:pt idx="18">
                  <c:v>55</c:v>
                </c:pt>
                <c:pt idx="19">
                  <c:v>58</c:v>
                </c:pt>
                <c:pt idx="20">
                  <c:v>61</c:v>
                </c:pt>
                <c:pt idx="21">
                  <c:v>64</c:v>
                </c:pt>
                <c:pt idx="22">
                  <c:v>67</c:v>
                </c:pt>
                <c:pt idx="23">
                  <c:v>70</c:v>
                </c:pt>
                <c:pt idx="24">
                  <c:v>73</c:v>
                </c:pt>
                <c:pt idx="25">
                  <c:v>76</c:v>
                </c:pt>
                <c:pt idx="26">
                  <c:v>79</c:v>
                </c:pt>
                <c:pt idx="27">
                  <c:v>79</c:v>
                </c:pt>
                <c:pt idx="28">
                  <c:v>82</c:v>
                </c:pt>
                <c:pt idx="29">
                  <c:v>83</c:v>
                </c:pt>
                <c:pt idx="30">
                  <c:v>86</c:v>
                </c:pt>
                <c:pt idx="31">
                  <c:v>86</c:v>
                </c:pt>
                <c:pt idx="32">
                  <c:v>89</c:v>
                </c:pt>
                <c:pt idx="33">
                  <c:v>92</c:v>
                </c:pt>
                <c:pt idx="34">
                  <c:v>93</c:v>
                </c:pt>
                <c:pt idx="35">
                  <c:v>93</c:v>
                </c:pt>
                <c:pt idx="36">
                  <c:v>96</c:v>
                </c:pt>
                <c:pt idx="37">
                  <c:v>99</c:v>
                </c:pt>
              </c:numCache>
            </c:numRef>
          </c:val>
          <c:smooth val="0"/>
          <c:extLst>
            <c:ext xmlns:c16="http://schemas.microsoft.com/office/drawing/2014/chart" uri="{C3380CC4-5D6E-409C-BE32-E72D297353CC}">
              <c16:uniqueId val="{00000000-DCF9-40EA-8099-E5D3048EE1D6}"/>
            </c:ext>
          </c:extLst>
        </c:ser>
        <c:ser>
          <c:idx val="1"/>
          <c:order val="1"/>
          <c:tx>
            <c:strRef>
              <c:f>'Cumulative Chart'!$C$2</c:f>
              <c:strCache>
                <c:ptCount val="1"/>
                <c:pt idx="0">
                  <c:v>Man City</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'Cumulative Chart'!$C$3:$C$40</c:f>
              <c:numCache>
                <c:formatCode>General</c:formatCode>
                <c:ptCount val="38"/>
                <c:pt idx="0">
                  <c:v>3</c:v>
                </c:pt>
                <c:pt idx="1">
                  <c:v>4</c:v>
                </c:pt>
                <c:pt idx="2">
                  <c:v>7</c:v>
                </c:pt>
                <c:pt idx="3">
                  <c:v>10</c:v>
                </c:pt>
                <c:pt idx="4">
                  <c:v>10</c:v>
                </c:pt>
                <c:pt idx="5">
                  <c:v>13</c:v>
                </c:pt>
                <c:pt idx="6">
                  <c:v>13</c:v>
                </c:pt>
                <c:pt idx="7">
                  <c:v>13</c:v>
                </c:pt>
                <c:pt idx="8">
                  <c:v>16</c:v>
                </c:pt>
                <c:pt idx="9">
                  <c:v>19</c:v>
                </c:pt>
                <c:pt idx="10">
                  <c:v>22</c:v>
                </c:pt>
                <c:pt idx="11">
                  <c:v>22</c:v>
                </c:pt>
                <c:pt idx="12">
                  <c:v>25</c:v>
                </c:pt>
                <c:pt idx="13">
                  <c:v>26</c:v>
                </c:pt>
                <c:pt idx="14">
                  <c:v>29</c:v>
                </c:pt>
                <c:pt idx="15">
                  <c:v>29</c:v>
                </c:pt>
                <c:pt idx="16">
                  <c:v>32</c:v>
                </c:pt>
                <c:pt idx="17">
                  <c:v>35</c:v>
                </c:pt>
                <c:pt idx="18">
                  <c:v>35</c:v>
                </c:pt>
                <c:pt idx="19">
                  <c:v>38</c:v>
                </c:pt>
                <c:pt idx="20">
                  <c:v>41</c:v>
                </c:pt>
                <c:pt idx="21">
                  <c:v>44</c:v>
                </c:pt>
                <c:pt idx="22">
                  <c:v>45</c:v>
                </c:pt>
                <c:pt idx="23">
                  <c:v>48</c:v>
                </c:pt>
                <c:pt idx="24">
                  <c:v>48</c:v>
                </c:pt>
                <c:pt idx="25">
                  <c:v>51</c:v>
                </c:pt>
                <c:pt idx="26">
                  <c:v>54</c:v>
                </c:pt>
                <c:pt idx="27">
                  <c:v>54</c:v>
                </c:pt>
                <c:pt idx="28">
                  <c:v>57</c:v>
                </c:pt>
                <c:pt idx="29">
                  <c:v>60</c:v>
                </c:pt>
                <c:pt idx="30">
                  <c:v>60</c:v>
                </c:pt>
                <c:pt idx="31">
                  <c:v>63</c:v>
                </c:pt>
                <c:pt idx="32">
                  <c:v>63</c:v>
                </c:pt>
                <c:pt idx="33">
                  <c:v>66</c:v>
                </c:pt>
                <c:pt idx="34">
                  <c:v>69</c:v>
                </c:pt>
                <c:pt idx="35">
                  <c:v>72</c:v>
                </c:pt>
                <c:pt idx="36">
                  <c:v>75</c:v>
                </c:pt>
                <c:pt idx="37">
                  <c:v>78</c:v>
                </c:pt>
              </c:numCache>
            </c:numRef>
          </c:val>
          <c:smooth val="0"/>
          <c:extLst>
            <c:ext xmlns:c16="http://schemas.microsoft.com/office/drawing/2014/chart" uri="{C3380CC4-5D6E-409C-BE32-E72D297353CC}">
              <c16:uniqueId val="{00000001-DCF9-40EA-8099-E5D3048EE1D6}"/>
            </c:ext>
          </c:extLst>
        </c:ser>
        <c:dLbls>
          <c:dLblPos val="t"/>
          <c:showLegendKey val="0"/>
          <c:showVal val="1"/>
          <c:showCatName val="0"/>
          <c:showSerName val="0"/>
          <c:showPercent val="0"/>
          <c:showBubbleSize val="0"/>
        </c:dLbls>
        <c:marker val="1"/>
        <c:smooth val="0"/>
        <c:axId val="173849007"/>
        <c:axId val="457850991"/>
      </c:lineChart>
      <c:catAx>
        <c:axId val="173849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Gameweek Number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57850991"/>
        <c:crosses val="autoZero"/>
        <c:auto val="1"/>
        <c:lblAlgn val="ctr"/>
        <c:lblOffset val="100"/>
        <c:tickLblSkip val="1"/>
        <c:tickMarkSkip val="1"/>
        <c:noMultiLvlLbl val="0"/>
      </c:catAx>
      <c:valAx>
        <c:axId val="457850991"/>
        <c:scaling>
          <c:orientation val="minMax"/>
          <c:max val="100"/>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Points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9007"/>
        <c:crosses val="autoZero"/>
        <c:crossBetween val="midCat"/>
        <c:majorUnit val="1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GB"/>
              <a:t>Cumulative Gameweek Points for the Top 2 Teams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'Cumulative Chart'!$B$2</c:f>
              <c:strCache>
                <c:ptCount val="1"/>
                <c:pt idx="0">
                  <c:v>Liverpool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'Cumulative Chart'!$B$3:$B$40</c:f>
              <c:numCache>
                <c:formatCode>General</c:formatCode>
                <c:ptCount val="38"/>
                <c:pt idx="0">
                  <c:v>3</c:v>
                </c:pt>
                <c:pt idx="1">
                  <c:v>6</c:v>
                </c:pt>
                <c:pt idx="2">
                  <c:v>9</c:v>
                </c:pt>
                <c:pt idx="3">
                  <c:v>12</c:v>
                </c:pt>
                <c:pt idx="4">
                  <c:v>15</c:v>
                </c:pt>
                <c:pt idx="5">
                  <c:v>18</c:v>
                </c:pt>
                <c:pt idx="6">
                  <c:v>21</c:v>
                </c:pt>
                <c:pt idx="7">
                  <c:v>24</c:v>
                </c:pt>
                <c:pt idx="8">
                  <c:v>25</c:v>
                </c:pt>
                <c:pt idx="9">
                  <c:v>28</c:v>
                </c:pt>
                <c:pt idx="10">
                  <c:v>31</c:v>
                </c:pt>
                <c:pt idx="11">
                  <c:v>34</c:v>
                </c:pt>
                <c:pt idx="12">
                  <c:v>37</c:v>
                </c:pt>
                <c:pt idx="13">
                  <c:v>40</c:v>
                </c:pt>
                <c:pt idx="14">
                  <c:v>43</c:v>
                </c:pt>
                <c:pt idx="15">
                  <c:v>46</c:v>
                </c:pt>
                <c:pt idx="16">
                  <c:v>49</c:v>
                </c:pt>
                <c:pt idx="17">
                  <c:v>52</c:v>
                </c:pt>
                <c:pt idx="18">
                  <c:v>55</c:v>
                </c:pt>
                <c:pt idx="19">
                  <c:v>58</c:v>
                </c:pt>
                <c:pt idx="20">
                  <c:v>61</c:v>
                </c:pt>
                <c:pt idx="21">
                  <c:v>64</c:v>
                </c:pt>
                <c:pt idx="22">
                  <c:v>67</c:v>
                </c:pt>
                <c:pt idx="23">
                  <c:v>70</c:v>
                </c:pt>
                <c:pt idx="24">
                  <c:v>73</c:v>
                </c:pt>
                <c:pt idx="25">
                  <c:v>76</c:v>
                </c:pt>
                <c:pt idx="26">
                  <c:v>79</c:v>
                </c:pt>
                <c:pt idx="27">
                  <c:v>79</c:v>
                </c:pt>
                <c:pt idx="28">
                  <c:v>82</c:v>
                </c:pt>
                <c:pt idx="29">
                  <c:v>83</c:v>
                </c:pt>
                <c:pt idx="30">
                  <c:v>86</c:v>
                </c:pt>
                <c:pt idx="31">
                  <c:v>86</c:v>
                </c:pt>
                <c:pt idx="32">
                  <c:v>89</c:v>
                </c:pt>
                <c:pt idx="33">
                  <c:v>92</c:v>
                </c:pt>
                <c:pt idx="34">
                  <c:v>93</c:v>
                </c:pt>
                <c:pt idx="35">
                  <c:v>93</c:v>
                </c:pt>
                <c:pt idx="36">
                  <c:v>96</c:v>
                </c:pt>
                <c:pt idx="37">
                  <c:v>99</c:v>
                </c:pt>
              </c:numCache>
            </c:numRef>
          </c:val>
          <c:smooth val="0"/>
          <c:extLst>
            <c:ext xmlns:c16="http://schemas.microsoft.com/office/drawing/2014/chart" uri="{C3380CC4-5D6E-409C-BE32-E72D297353CC}">
              <c16:uniqueId val="{00000000-A5BC-4D67-8EDF-89BB700E4CC0}"/>
            </c:ext>
          </c:extLst>
        </c:ser>
        <c:ser>
          <c:idx val="1"/>
          <c:order val="1"/>
          <c:tx>
            <c:strRef>
              <c:f>'Cumulative Chart'!$C$2</c:f>
              <c:strCache>
                <c:ptCount val="1"/>
                <c:pt idx="0">
                  <c:v>Man City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'Cumulative Chart'!$C$3:$C$40</c:f>
              <c:numCache>
                <c:formatCode>General</c:formatCode>
                <c:ptCount val="38"/>
                <c:pt idx="0">
                  <c:v>3</c:v>
                </c:pt>
                <c:pt idx="1">
                  <c:v>4</c:v>
                </c:pt>
                <c:pt idx="2">
                  <c:v>7</c:v>
                </c:pt>
                <c:pt idx="3">
                  <c:v>10</c:v>
                </c:pt>
                <c:pt idx="4">
                  <c:v>10</c:v>
                </c:pt>
                <c:pt idx="5">
                  <c:v>13</c:v>
                </c:pt>
                <c:pt idx="6">
                  <c:v>13</c:v>
                </c:pt>
                <c:pt idx="7">
                  <c:v>13</c:v>
                </c:pt>
                <c:pt idx="8">
                  <c:v>16</c:v>
                </c:pt>
                <c:pt idx="9">
                  <c:v>19</c:v>
                </c:pt>
                <c:pt idx="10">
                  <c:v>22</c:v>
                </c:pt>
                <c:pt idx="11">
                  <c:v>22</c:v>
                </c:pt>
                <c:pt idx="12">
                  <c:v>25</c:v>
                </c:pt>
                <c:pt idx="13">
                  <c:v>26</c:v>
                </c:pt>
                <c:pt idx="14">
                  <c:v>29</c:v>
                </c:pt>
                <c:pt idx="15">
                  <c:v>29</c:v>
                </c:pt>
                <c:pt idx="16">
                  <c:v>32</c:v>
                </c:pt>
                <c:pt idx="17">
                  <c:v>35</c:v>
                </c:pt>
                <c:pt idx="18">
                  <c:v>35</c:v>
                </c:pt>
                <c:pt idx="19">
                  <c:v>38</c:v>
                </c:pt>
                <c:pt idx="20">
                  <c:v>41</c:v>
                </c:pt>
                <c:pt idx="21">
                  <c:v>44</c:v>
                </c:pt>
                <c:pt idx="22">
                  <c:v>45</c:v>
                </c:pt>
                <c:pt idx="23">
                  <c:v>48</c:v>
                </c:pt>
                <c:pt idx="24">
                  <c:v>48</c:v>
                </c:pt>
                <c:pt idx="25">
                  <c:v>51</c:v>
                </c:pt>
                <c:pt idx="26">
                  <c:v>54</c:v>
                </c:pt>
                <c:pt idx="27">
                  <c:v>54</c:v>
                </c:pt>
                <c:pt idx="28">
                  <c:v>57</c:v>
                </c:pt>
                <c:pt idx="29">
                  <c:v>60</c:v>
                </c:pt>
                <c:pt idx="30">
                  <c:v>60</c:v>
                </c:pt>
                <c:pt idx="31">
                  <c:v>63</c:v>
                </c:pt>
                <c:pt idx="32">
                  <c:v>63</c:v>
                </c:pt>
                <c:pt idx="33">
                  <c:v>66</c:v>
                </c:pt>
                <c:pt idx="34">
                  <c:v>69</c:v>
                </c:pt>
                <c:pt idx="35">
                  <c:v>72</c:v>
                </c:pt>
                <c:pt idx="36">
                  <c:v>75</c:v>
                </c:pt>
                <c:pt idx="37">
                  <c:v>78</c:v>
                </c:pt>
              </c:numCache>
            </c:numRef>
          </c:val>
          <c:smooth val="0"/>
          <c:extLst>
            <c:ext xmlns:c16="http://schemas.microsoft.com/office/drawing/2014/chart" uri="{C3380CC4-5D6E-409C-BE32-E72D297353CC}">
              <c16:uniqueId val="{00000001-A5BC-4D67-8EDF-89BB700E4CC0}"/>
            </c:ext>
          </c:extLst>
        </c:ser>
        <c:dLbls>
          <c:dLblPos val="t"/>
          <c:showLegendKey val="0"/>
          <c:showVal val="1"/>
          <c:showCatName val="0"/>
          <c:showSerName val="0"/>
          <c:showPercent val="0"/>
          <c:showBubbleSize val="0"/>
        </c:dLbls>
        <c:smooth val="0"/>
        <c:axId val="173849007"/>
        <c:axId val="457850991"/>
      </c:lineChart>
      <c:catAx>
        <c:axId val="1738490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GB"/>
                  <a:t>Gameweek Number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7850991"/>
        <c:crosses val="autoZero"/>
        <c:auto val="1"/>
        <c:lblAlgn val="ctr"/>
        <c:lblOffset val="100"/>
        <c:tickLblSkip val="1"/>
        <c:tickMarkSkip val="1"/>
        <c:noMultiLvlLbl val="0"/>
      </c:catAx>
      <c:valAx>
        <c:axId val="457850991"/>
        <c:scaling>
          <c:orientation val="minMax"/>
          <c:max val="100"/>
        </c:scaling>
        <c:delete val="0"/>
        <c:axPos val="l"/>
        <c:majorGridlines>
          <c:spPr>
            <a:ln w="9525" cap="flat" cmpd="sng" algn="ctr">
              <a:solidFill>
                <a:schemeClr val="tx1">
                  <a:lumMod val="95000"/>
                  <a:lumOff val="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GB"/>
                  <a:t>Points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3849007"/>
        <c:crosses val="autoZero"/>
        <c:crossBetween val="midCat"/>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a:noFill/>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EPL Football Data.xlsx]Pivot for Average H&amp;A!PivotTable12</c:name>
    <c:fmtId val="4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Total</a:t>
            </a:r>
            <a:r>
              <a:rPr lang="en-GB" baseline="0">
                <a:solidFill>
                  <a:schemeClr val="bg1"/>
                </a:solidFill>
              </a:rPr>
              <a:t> Home and Away Points as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8D010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for Average H&amp;A'!$H$2</c:f>
              <c:strCache>
                <c:ptCount val="1"/>
                <c:pt idx="0">
                  <c:v>Sum of Total Home Points</c:v>
                </c:pt>
              </c:strCache>
            </c:strRef>
          </c:tx>
          <c:spPr>
            <a:solidFill>
              <a:srgbClr val="8D010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for Average H&amp;A'!$G$3:$G$23</c:f>
              <c:strCache>
                <c:ptCount val="20"/>
                <c:pt idx="0">
                  <c:v>Arsenal</c:v>
                </c:pt>
                <c:pt idx="1">
                  <c:v>Aston Villa</c:v>
                </c:pt>
                <c:pt idx="2">
                  <c:v>Bournemouth</c:v>
                </c:pt>
                <c:pt idx="3">
                  <c:v>Brighton</c:v>
                </c:pt>
                <c:pt idx="4">
                  <c:v>Burnley</c:v>
                </c:pt>
                <c:pt idx="5">
                  <c:v>Chelsea</c:v>
                </c:pt>
                <c:pt idx="6">
                  <c:v>Crystal Palace</c:v>
                </c:pt>
                <c:pt idx="7">
                  <c:v>Everton</c:v>
                </c:pt>
                <c:pt idx="8">
                  <c:v>Leicester</c:v>
                </c:pt>
                <c:pt idx="9">
                  <c:v>Liverpool</c:v>
                </c:pt>
                <c:pt idx="10">
                  <c:v>Man City</c:v>
                </c:pt>
                <c:pt idx="11">
                  <c:v>Man United</c:v>
                </c:pt>
                <c:pt idx="12">
                  <c:v>Newcastle</c:v>
                </c:pt>
                <c:pt idx="13">
                  <c:v>Norwich</c:v>
                </c:pt>
                <c:pt idx="14">
                  <c:v>Sheffield United</c:v>
                </c:pt>
                <c:pt idx="15">
                  <c:v>Southampton</c:v>
                </c:pt>
                <c:pt idx="16">
                  <c:v>Tottenham</c:v>
                </c:pt>
                <c:pt idx="17">
                  <c:v>Watford</c:v>
                </c:pt>
                <c:pt idx="18">
                  <c:v>West Ham</c:v>
                </c:pt>
                <c:pt idx="19">
                  <c:v>Wolves</c:v>
                </c:pt>
              </c:strCache>
            </c:strRef>
          </c:cat>
          <c:val>
            <c:numRef>
              <c:f>'Pivot for Average H&amp;A'!$H$3:$H$23</c:f>
              <c:numCache>
                <c:formatCode>General</c:formatCode>
                <c:ptCount val="20"/>
                <c:pt idx="0">
                  <c:v>36</c:v>
                </c:pt>
                <c:pt idx="1">
                  <c:v>24</c:v>
                </c:pt>
                <c:pt idx="2">
                  <c:v>21</c:v>
                </c:pt>
                <c:pt idx="3">
                  <c:v>22</c:v>
                </c:pt>
                <c:pt idx="4">
                  <c:v>28</c:v>
                </c:pt>
                <c:pt idx="5">
                  <c:v>36</c:v>
                </c:pt>
                <c:pt idx="6">
                  <c:v>23</c:v>
                </c:pt>
                <c:pt idx="7">
                  <c:v>31</c:v>
                </c:pt>
                <c:pt idx="8">
                  <c:v>37</c:v>
                </c:pt>
                <c:pt idx="9">
                  <c:v>55</c:v>
                </c:pt>
                <c:pt idx="10">
                  <c:v>47</c:v>
                </c:pt>
                <c:pt idx="11">
                  <c:v>37</c:v>
                </c:pt>
                <c:pt idx="12">
                  <c:v>26</c:v>
                </c:pt>
                <c:pt idx="13">
                  <c:v>15</c:v>
                </c:pt>
                <c:pt idx="14">
                  <c:v>33</c:v>
                </c:pt>
                <c:pt idx="15">
                  <c:v>21</c:v>
                </c:pt>
                <c:pt idx="16">
                  <c:v>39</c:v>
                </c:pt>
                <c:pt idx="17">
                  <c:v>24</c:v>
                </c:pt>
                <c:pt idx="18">
                  <c:v>22</c:v>
                </c:pt>
                <c:pt idx="19">
                  <c:v>31</c:v>
                </c:pt>
              </c:numCache>
            </c:numRef>
          </c:val>
          <c:extLst>
            <c:ext xmlns:c16="http://schemas.microsoft.com/office/drawing/2014/chart" uri="{C3380CC4-5D6E-409C-BE32-E72D297353CC}">
              <c16:uniqueId val="{00000000-FE9D-4920-91B5-B2A5B43C467A}"/>
            </c:ext>
          </c:extLst>
        </c:ser>
        <c:ser>
          <c:idx val="1"/>
          <c:order val="1"/>
          <c:tx>
            <c:strRef>
              <c:f>'Pivot for Average H&amp;A'!$I$2</c:f>
              <c:strCache>
                <c:ptCount val="1"/>
                <c:pt idx="0">
                  <c:v>Sum of Total Away Points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for Average H&amp;A'!$G$3:$G$23</c:f>
              <c:strCache>
                <c:ptCount val="20"/>
                <c:pt idx="0">
                  <c:v>Arsenal</c:v>
                </c:pt>
                <c:pt idx="1">
                  <c:v>Aston Villa</c:v>
                </c:pt>
                <c:pt idx="2">
                  <c:v>Bournemouth</c:v>
                </c:pt>
                <c:pt idx="3">
                  <c:v>Brighton</c:v>
                </c:pt>
                <c:pt idx="4">
                  <c:v>Burnley</c:v>
                </c:pt>
                <c:pt idx="5">
                  <c:v>Chelsea</c:v>
                </c:pt>
                <c:pt idx="6">
                  <c:v>Crystal Palace</c:v>
                </c:pt>
                <c:pt idx="7">
                  <c:v>Everton</c:v>
                </c:pt>
                <c:pt idx="8">
                  <c:v>Leicester</c:v>
                </c:pt>
                <c:pt idx="9">
                  <c:v>Liverpool</c:v>
                </c:pt>
                <c:pt idx="10">
                  <c:v>Man City</c:v>
                </c:pt>
                <c:pt idx="11">
                  <c:v>Man United</c:v>
                </c:pt>
                <c:pt idx="12">
                  <c:v>Newcastle</c:v>
                </c:pt>
                <c:pt idx="13">
                  <c:v>Norwich</c:v>
                </c:pt>
                <c:pt idx="14">
                  <c:v>Sheffield United</c:v>
                </c:pt>
                <c:pt idx="15">
                  <c:v>Southampton</c:v>
                </c:pt>
                <c:pt idx="16">
                  <c:v>Tottenham</c:v>
                </c:pt>
                <c:pt idx="17">
                  <c:v>Watford</c:v>
                </c:pt>
                <c:pt idx="18">
                  <c:v>West Ham</c:v>
                </c:pt>
                <c:pt idx="19">
                  <c:v>Wolves</c:v>
                </c:pt>
              </c:strCache>
            </c:strRef>
          </c:cat>
          <c:val>
            <c:numRef>
              <c:f>'Pivot for Average H&amp;A'!$I$3:$I$23</c:f>
              <c:numCache>
                <c:formatCode>General</c:formatCode>
                <c:ptCount val="20"/>
                <c:pt idx="0">
                  <c:v>20</c:v>
                </c:pt>
                <c:pt idx="1">
                  <c:v>11</c:v>
                </c:pt>
                <c:pt idx="2">
                  <c:v>13</c:v>
                </c:pt>
                <c:pt idx="3">
                  <c:v>19</c:v>
                </c:pt>
                <c:pt idx="4">
                  <c:v>26</c:v>
                </c:pt>
                <c:pt idx="5">
                  <c:v>30</c:v>
                </c:pt>
                <c:pt idx="6">
                  <c:v>20</c:v>
                </c:pt>
                <c:pt idx="7">
                  <c:v>18</c:v>
                </c:pt>
                <c:pt idx="8">
                  <c:v>25</c:v>
                </c:pt>
                <c:pt idx="9">
                  <c:v>44</c:v>
                </c:pt>
                <c:pt idx="10">
                  <c:v>34</c:v>
                </c:pt>
                <c:pt idx="11">
                  <c:v>29</c:v>
                </c:pt>
                <c:pt idx="12">
                  <c:v>18</c:v>
                </c:pt>
                <c:pt idx="13">
                  <c:v>6</c:v>
                </c:pt>
                <c:pt idx="14">
                  <c:v>21</c:v>
                </c:pt>
                <c:pt idx="15">
                  <c:v>31</c:v>
                </c:pt>
                <c:pt idx="16">
                  <c:v>20</c:v>
                </c:pt>
                <c:pt idx="17">
                  <c:v>10</c:v>
                </c:pt>
                <c:pt idx="18">
                  <c:v>17</c:v>
                </c:pt>
                <c:pt idx="19">
                  <c:v>28</c:v>
                </c:pt>
              </c:numCache>
            </c:numRef>
          </c:val>
          <c:extLst>
            <c:ext xmlns:c16="http://schemas.microsoft.com/office/drawing/2014/chart" uri="{C3380CC4-5D6E-409C-BE32-E72D297353CC}">
              <c16:uniqueId val="{00000001-FE9D-4920-91B5-B2A5B43C467A}"/>
            </c:ext>
          </c:extLst>
        </c:ser>
        <c:dLbls>
          <c:dLblPos val="ctr"/>
          <c:showLegendKey val="0"/>
          <c:showVal val="1"/>
          <c:showCatName val="0"/>
          <c:showSerName val="0"/>
          <c:showPercent val="0"/>
          <c:showBubbleSize val="0"/>
        </c:dLbls>
        <c:gapWidth val="150"/>
        <c:overlap val="100"/>
        <c:axId val="1064655983"/>
        <c:axId val="1064646415"/>
      </c:barChart>
      <c:catAx>
        <c:axId val="1064655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Team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646415"/>
        <c:crosses val="autoZero"/>
        <c:auto val="1"/>
        <c:lblAlgn val="ctr"/>
        <c:lblOffset val="100"/>
        <c:noMultiLvlLbl val="0"/>
      </c:catAx>
      <c:valAx>
        <c:axId val="1064646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Points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6559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7B7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EPL Football Data.xlsx]Pivot from Values!PivotTable12</c:name>
    <c:fmtId val="37"/>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GB" b="1">
                <a:solidFill>
                  <a:schemeClr val="bg1"/>
                </a:solidFill>
              </a:rPr>
              <a:t>English Premier League Points Table Comparison Chart (Season 2019-2020)</a:t>
            </a:r>
          </a:p>
        </c:rich>
      </c:tx>
      <c:layout>
        <c:manualLayout>
          <c:xMode val="edge"/>
          <c:yMode val="edge"/>
          <c:x val="0.16525633259403766"/>
          <c:y val="2.71800679501698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3"/>
          </a:solidFill>
          <a:ln>
            <a:noFill/>
          </a:ln>
          <a:effectLst/>
        </c:spPr>
      </c:pivotFmt>
      <c:pivotFmt>
        <c:idx val="7"/>
        <c:spPr>
          <a:solidFill>
            <a:schemeClr val="accent3"/>
          </a:solidFill>
          <a:ln>
            <a:noFill/>
          </a:ln>
          <a:effectLst/>
        </c:spPr>
      </c:pivotFmt>
      <c:pivotFmt>
        <c:idx val="8"/>
        <c:spPr>
          <a:solidFill>
            <a:schemeClr val="accent3"/>
          </a:solidFill>
          <a:ln>
            <a:noFill/>
          </a:ln>
          <a:effectLst/>
        </c:spPr>
      </c:pivotFmt>
      <c:pivotFmt>
        <c:idx val="9"/>
        <c:spPr>
          <a:solidFill>
            <a:schemeClr val="accent3"/>
          </a:solidFill>
          <a:ln>
            <a:noFill/>
          </a:ln>
          <a:effectLst/>
        </c:spPr>
      </c:pivotFmt>
      <c:pivotFmt>
        <c:idx val="10"/>
        <c:spPr>
          <a:solidFill>
            <a:schemeClr val="accent3"/>
          </a:solidFill>
          <a:ln>
            <a:noFill/>
          </a:ln>
          <a:effectLst/>
        </c:spPr>
      </c:pivotFmt>
      <c:pivotFmt>
        <c:idx val="11"/>
        <c:spPr>
          <a:solidFill>
            <a:schemeClr val="accent3"/>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3"/>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solidFill>
          <a:ln>
            <a:noFill/>
          </a:ln>
          <a:effectLst/>
        </c:spPr>
        <c:dLbl>
          <c:idx val="0"/>
          <c:layout>
            <c:manualLayout>
              <c:x val="2.7574317671338017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solidFill>
          <a:ln>
            <a:noFill/>
          </a:ln>
          <a:effectLst/>
        </c:spPr>
        <c:dLbl>
          <c:idx val="0"/>
          <c:layout>
            <c:manualLayout>
              <c:x val="2.7574317671338017E-2"/>
              <c:y val="6.7950169875424689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3"/>
          </a:solidFill>
          <a:ln>
            <a:noFill/>
          </a:ln>
          <a:effectLst/>
        </c:spPr>
        <c:dLbl>
          <c:idx val="0"/>
          <c:layout>
            <c:manualLayout>
              <c:x val="1.7233948544586261E-3"/>
              <c:y val="-8.3049248233516607E-17"/>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dLbl>
          <c:idx val="0"/>
          <c:layout>
            <c:manualLayout>
              <c:x val="1.206376398121032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dLbl>
          <c:idx val="0"/>
          <c:layout>
            <c:manualLayout>
              <c:x val="2.2404133107962139E-2"/>
              <c:y val="2.2650056625141564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dLbl>
          <c:idx val="0"/>
          <c:layout>
            <c:manualLayout>
              <c:x val="2.5850922816879389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dLbl>
          <c:idx val="0"/>
          <c:layout>
            <c:manualLayout>
              <c:x val="-5.1701845633759409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dLbl>
          <c:idx val="0"/>
          <c:layout>
            <c:manualLayout>
              <c:x val="5.1701845633758785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dLbl>
          <c:idx val="0"/>
          <c:layout>
            <c:manualLayout>
              <c:x val="1.6372386817739188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3.4726406317341314E-2"/>
                  <c:h val="3.7214043035107586E-2"/>
                </c:manualLayout>
              </c15:layout>
            </c:ext>
          </c:extLst>
        </c:dLbl>
      </c:pivotFmt>
      <c:pivotFmt>
        <c:idx val="27"/>
        <c:spPr>
          <a:solidFill>
            <a:schemeClr val="accent3"/>
          </a:solidFill>
          <a:ln>
            <a:noFill/>
          </a:ln>
          <a:effectLst/>
        </c:spPr>
        <c:dLbl>
          <c:idx val="0"/>
          <c:layout>
            <c:manualLayout>
              <c:x val="-3.4467897089172522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3"/>
          </a:solidFill>
          <a:ln>
            <a:noFill/>
          </a:ln>
          <a:effectLst/>
        </c:spPr>
        <c:dLbl>
          <c:idx val="0"/>
          <c:layout>
            <c:manualLayout>
              <c:x val="-5.1701845633758785E-3"/>
              <c:y val="2.2650056625141356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3"/>
          </a:solidFill>
          <a:ln>
            <a:noFill/>
          </a:ln>
          <a:effectLst/>
        </c:spPr>
        <c:dLbl>
          <c:idx val="0"/>
          <c:layout>
            <c:manualLayout>
              <c:x val="2.7574317671338017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solidFill>
          <a:ln>
            <a:noFill/>
          </a:ln>
          <a:effectLst/>
        </c:spPr>
        <c:dLbl>
          <c:idx val="0"/>
          <c:layout>
            <c:manualLayout>
              <c:x val="2.7574317671338017E-2"/>
              <c:y val="6.7950169875424689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3"/>
          </a:solidFill>
          <a:ln>
            <a:noFill/>
          </a:ln>
          <a:effectLst/>
        </c:spPr>
        <c:dLbl>
          <c:idx val="0"/>
          <c:layout>
            <c:manualLayout>
              <c:x val="1.7233948544586261E-3"/>
              <c:y val="-8.3049248233516607E-17"/>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3"/>
          </a:solidFill>
          <a:ln>
            <a:noFill/>
          </a:ln>
          <a:effectLst/>
        </c:spPr>
        <c:dLbl>
          <c:idx val="0"/>
          <c:layout>
            <c:manualLayout>
              <c:x val="1.206376398121032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3"/>
          </a:solidFill>
          <a:ln>
            <a:noFill/>
          </a:ln>
          <a:effectLst/>
        </c:spPr>
        <c:dLbl>
          <c:idx val="0"/>
          <c:layout>
            <c:manualLayout>
              <c:x val="2.2404133107962139E-2"/>
              <c:y val="2.2650056625141564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3"/>
          </a:solidFill>
          <a:ln>
            <a:noFill/>
          </a:ln>
          <a:effectLst/>
        </c:spPr>
        <c:dLbl>
          <c:idx val="0"/>
          <c:layout>
            <c:manualLayout>
              <c:x val="2.5850922816879389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3"/>
          </a:solidFill>
          <a:ln>
            <a:noFill/>
          </a:ln>
          <a:effectLst/>
        </c:spPr>
        <c:dLbl>
          <c:idx val="0"/>
          <c:layout>
            <c:manualLayout>
              <c:x val="-5.1701845633759409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3"/>
          </a:solidFill>
          <a:ln>
            <a:noFill/>
          </a:ln>
          <a:effectLst/>
        </c:spPr>
        <c:dLbl>
          <c:idx val="0"/>
          <c:layout>
            <c:manualLayout>
              <c:x val="5.1701845633758785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3"/>
          </a:solidFill>
          <a:ln>
            <a:noFill/>
          </a:ln>
          <a:effectLst/>
        </c:spPr>
        <c:dLbl>
          <c:idx val="0"/>
          <c:layout>
            <c:manualLayout>
              <c:x val="1.6372386817739188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3.4726406317341314E-2"/>
                  <c:h val="3.7214043035107586E-2"/>
                </c:manualLayout>
              </c15:layout>
            </c:ext>
          </c:extLst>
        </c:dLbl>
      </c:pivotFmt>
      <c:pivotFmt>
        <c:idx val="41"/>
        <c:spPr>
          <a:solidFill>
            <a:schemeClr val="accent3"/>
          </a:solidFill>
          <a:ln>
            <a:noFill/>
          </a:ln>
          <a:effectLst/>
        </c:spPr>
        <c:dLbl>
          <c:idx val="0"/>
          <c:layout>
            <c:manualLayout>
              <c:x val="-3.4467897089172522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3"/>
          </a:solidFill>
          <a:ln>
            <a:noFill/>
          </a:ln>
          <a:effectLst/>
        </c:spPr>
        <c:dLbl>
          <c:idx val="0"/>
          <c:layout>
            <c:manualLayout>
              <c:x val="-5.1701845633758785E-3"/>
              <c:y val="2.2650056625141356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C00000"/>
          </a:solidFill>
          <a:ln>
            <a:solidFill>
              <a:srgbClr val="C00000"/>
            </a:solidFill>
          </a:ln>
          <a:effectLst/>
        </c:spPr>
        <c:dLbl>
          <c:idx val="0"/>
          <c:layout>
            <c:manualLayout>
              <c:x val="6.8935794178345043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C00000"/>
          </a:solidFill>
          <a:ln>
            <a:solidFill>
              <a:srgbClr val="C00000"/>
            </a:solidFill>
          </a:ln>
          <a:effectLst/>
        </c:spPr>
        <c:dLbl>
          <c:idx val="0"/>
          <c:layout>
            <c:manualLayout>
              <c:x val="6.8935794178345043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C00000"/>
          </a:solidFill>
          <a:ln>
            <a:solidFill>
              <a:srgbClr val="C00000"/>
            </a:solidFill>
          </a:ln>
          <a:effectLst/>
        </c:spPr>
        <c:dLbl>
          <c:idx val="0"/>
          <c:layout>
            <c:manualLayout>
              <c:x val="1.2063763981210382E-2"/>
              <c:y val="-4.1524624116758303E-17"/>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3">
              <a:lumMod val="40000"/>
              <a:lumOff val="60000"/>
            </a:schemeClr>
          </a:solidFill>
          <a:ln>
            <a:noFill/>
          </a:ln>
          <a:effectLst/>
        </c:spPr>
        <c:dLbl>
          <c:idx val="0"/>
          <c:layout>
            <c:manualLayout>
              <c:x val="2.7574317671338017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3">
              <a:lumMod val="40000"/>
              <a:lumOff val="60000"/>
            </a:schemeClr>
          </a:solidFill>
          <a:ln>
            <a:noFill/>
          </a:ln>
          <a:effectLst/>
        </c:spPr>
        <c:dLbl>
          <c:idx val="0"/>
          <c:layout>
            <c:manualLayout>
              <c:x val="2.7574317671338017E-2"/>
              <c:y val="6.7950169875424689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3">
              <a:lumMod val="40000"/>
              <a:lumOff val="60000"/>
            </a:schemeClr>
          </a:solidFill>
          <a:ln>
            <a:noFill/>
          </a:ln>
          <a:effectLst/>
        </c:spPr>
        <c:dLbl>
          <c:idx val="0"/>
          <c:layout>
            <c:manualLayout>
              <c:x val="1.7233948544586261E-3"/>
              <c:y val="-8.3049248233516607E-17"/>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3">
              <a:lumMod val="40000"/>
              <a:lumOff val="60000"/>
            </a:schemeClr>
          </a:solidFill>
          <a:ln>
            <a:noFill/>
          </a:ln>
          <a:effectLst/>
        </c:spPr>
        <c:dLbl>
          <c:idx val="0"/>
          <c:layout>
            <c:manualLayout>
              <c:x val="1.206376398121032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3">
              <a:lumMod val="40000"/>
              <a:lumOff val="60000"/>
            </a:schemeClr>
          </a:solidFill>
          <a:ln>
            <a:noFill/>
          </a:ln>
          <a:effectLst/>
        </c:spPr>
        <c:dLbl>
          <c:idx val="0"/>
          <c:layout>
            <c:manualLayout>
              <c:x val="2.2404133107962139E-2"/>
              <c:y val="2.2650056625141564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3">
              <a:lumMod val="40000"/>
              <a:lumOff val="60000"/>
            </a:schemeClr>
          </a:solidFill>
          <a:ln>
            <a:noFill/>
          </a:ln>
          <a:effectLst/>
        </c:spPr>
        <c:dLbl>
          <c:idx val="0"/>
          <c:layout>
            <c:manualLayout>
              <c:x val="2.5850922816879389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3">
              <a:lumMod val="40000"/>
              <a:lumOff val="60000"/>
            </a:schemeClr>
          </a:solidFill>
          <a:ln>
            <a:noFill/>
          </a:ln>
          <a:effectLst/>
        </c:spPr>
        <c:dLbl>
          <c:idx val="0"/>
          <c:layout>
            <c:manualLayout>
              <c:x val="-5.1701845633759409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3">
              <a:lumMod val="40000"/>
              <a:lumOff val="60000"/>
            </a:schemeClr>
          </a:solidFill>
          <a:ln>
            <a:noFill/>
          </a:ln>
          <a:effectLst/>
        </c:spPr>
        <c:dLbl>
          <c:idx val="0"/>
          <c:layout>
            <c:manualLayout>
              <c:x val="5.1701845633758785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3">
              <a:lumMod val="40000"/>
              <a:lumOff val="60000"/>
            </a:schemeClr>
          </a:solidFill>
          <a:ln>
            <a:noFill/>
          </a:ln>
          <a:effectLst/>
        </c:spPr>
        <c:dLbl>
          <c:idx val="0"/>
          <c:layout>
            <c:manualLayout>
              <c:x val="1.6372386817739188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3.4726406317341314E-2"/>
                  <c:h val="3.7214043035107586E-2"/>
                </c:manualLayout>
              </c15:layout>
            </c:ext>
          </c:extLst>
        </c:dLbl>
      </c:pivotFmt>
      <c:pivotFmt>
        <c:idx val="58"/>
        <c:spPr>
          <a:solidFill>
            <a:schemeClr val="accent3">
              <a:lumMod val="40000"/>
              <a:lumOff val="60000"/>
            </a:schemeClr>
          </a:solidFill>
          <a:ln>
            <a:noFill/>
          </a:ln>
          <a:effectLst/>
        </c:spPr>
        <c:dLbl>
          <c:idx val="0"/>
          <c:layout>
            <c:manualLayout>
              <c:x val="-3.4467897089172522E-3"/>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3">
              <a:lumMod val="40000"/>
              <a:lumOff val="60000"/>
            </a:schemeClr>
          </a:solidFill>
          <a:ln>
            <a:noFill/>
          </a:ln>
          <a:effectLst/>
        </c:spPr>
        <c:dLbl>
          <c:idx val="0"/>
          <c:layout>
            <c:manualLayout>
              <c:x val="-5.1701845633758785E-3"/>
              <c:y val="2.2650056625141356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from Values'!$G$2</c:f>
              <c:strCache>
                <c:ptCount val="1"/>
                <c:pt idx="0">
                  <c:v>Sum of Total Home Points</c:v>
                </c:pt>
              </c:strCache>
            </c:strRef>
          </c:tx>
          <c:spPr>
            <a:solidFill>
              <a:srgbClr val="C00000"/>
            </a:solidFill>
            <a:ln>
              <a:solidFill>
                <a:srgbClr val="C00000"/>
              </a:solidFill>
            </a:ln>
            <a:effectLst/>
          </c:spPr>
          <c:invertIfNegative val="0"/>
          <c:dPt>
            <c:idx val="9"/>
            <c:invertIfNegative val="0"/>
            <c:bubble3D val="0"/>
            <c:spPr>
              <a:solidFill>
                <a:srgbClr val="C00000"/>
              </a:solidFill>
              <a:ln>
                <a:solidFill>
                  <a:srgbClr val="C00000"/>
                </a:solidFill>
              </a:ln>
              <a:effectLst/>
            </c:spPr>
            <c:extLst>
              <c:ext xmlns:c16="http://schemas.microsoft.com/office/drawing/2014/chart" uri="{C3380CC4-5D6E-409C-BE32-E72D297353CC}">
                <c16:uniqueId val="{00000000-C2EF-4640-A8BB-0E4E68046D9F}"/>
              </c:ext>
            </c:extLst>
          </c:dPt>
          <c:dPt>
            <c:idx val="13"/>
            <c:invertIfNegative val="0"/>
            <c:bubble3D val="0"/>
            <c:spPr>
              <a:solidFill>
                <a:srgbClr val="C00000"/>
              </a:solidFill>
              <a:ln>
                <a:solidFill>
                  <a:srgbClr val="C00000"/>
                </a:solidFill>
              </a:ln>
              <a:effectLst/>
            </c:spPr>
            <c:extLst>
              <c:ext xmlns:c16="http://schemas.microsoft.com/office/drawing/2014/chart" uri="{C3380CC4-5D6E-409C-BE32-E72D297353CC}">
                <c16:uniqueId val="{00000001-C2EF-4640-A8BB-0E4E68046D9F}"/>
              </c:ext>
            </c:extLst>
          </c:dPt>
          <c:dPt>
            <c:idx val="14"/>
            <c:invertIfNegative val="0"/>
            <c:bubble3D val="0"/>
            <c:spPr>
              <a:solidFill>
                <a:srgbClr val="C00000"/>
              </a:solidFill>
              <a:ln>
                <a:solidFill>
                  <a:srgbClr val="C00000"/>
                </a:solidFill>
              </a:ln>
              <a:effectLst/>
            </c:spPr>
            <c:extLst>
              <c:ext xmlns:c16="http://schemas.microsoft.com/office/drawing/2014/chart" uri="{C3380CC4-5D6E-409C-BE32-E72D297353CC}">
                <c16:uniqueId val="{00000002-C2EF-4640-A8BB-0E4E68046D9F}"/>
              </c:ext>
            </c:extLst>
          </c:dPt>
          <c:dLbls>
            <c:dLbl>
              <c:idx val="9"/>
              <c:layout>
                <c:manualLayout>
                  <c:x val="6.8935794178345043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2EF-4640-A8BB-0E4E68046D9F}"/>
                </c:ext>
              </c:extLst>
            </c:dLbl>
            <c:dLbl>
              <c:idx val="13"/>
              <c:layout>
                <c:manualLayout>
                  <c:x val="6.8935794178345043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2EF-4640-A8BB-0E4E68046D9F}"/>
                </c:ext>
              </c:extLst>
            </c:dLbl>
            <c:dLbl>
              <c:idx val="14"/>
              <c:layout>
                <c:manualLayout>
                  <c:x val="1.2063763981210382E-2"/>
                  <c:y val="-4.152462411675830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2EF-4640-A8BB-0E4E68046D9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from Values'!$F$3:$F$23</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Values'!$G$3:$G$23</c:f>
              <c:numCache>
                <c:formatCode>General</c:formatCode>
                <c:ptCount val="20"/>
                <c:pt idx="0">
                  <c:v>55</c:v>
                </c:pt>
                <c:pt idx="1">
                  <c:v>47</c:v>
                </c:pt>
                <c:pt idx="2">
                  <c:v>36</c:v>
                </c:pt>
                <c:pt idx="3">
                  <c:v>37</c:v>
                </c:pt>
                <c:pt idx="4">
                  <c:v>37</c:v>
                </c:pt>
                <c:pt idx="5">
                  <c:v>39</c:v>
                </c:pt>
                <c:pt idx="6">
                  <c:v>31</c:v>
                </c:pt>
                <c:pt idx="7">
                  <c:v>36</c:v>
                </c:pt>
                <c:pt idx="8">
                  <c:v>33</c:v>
                </c:pt>
                <c:pt idx="9">
                  <c:v>28</c:v>
                </c:pt>
                <c:pt idx="10">
                  <c:v>21</c:v>
                </c:pt>
                <c:pt idx="11">
                  <c:v>31</c:v>
                </c:pt>
                <c:pt idx="12">
                  <c:v>26</c:v>
                </c:pt>
                <c:pt idx="13">
                  <c:v>23</c:v>
                </c:pt>
                <c:pt idx="14">
                  <c:v>22</c:v>
                </c:pt>
                <c:pt idx="15">
                  <c:v>22</c:v>
                </c:pt>
                <c:pt idx="16">
                  <c:v>24</c:v>
                </c:pt>
                <c:pt idx="17">
                  <c:v>24</c:v>
                </c:pt>
                <c:pt idx="18">
                  <c:v>21</c:v>
                </c:pt>
                <c:pt idx="19">
                  <c:v>15</c:v>
                </c:pt>
              </c:numCache>
            </c:numRef>
          </c:val>
          <c:extLst>
            <c:ext xmlns:c16="http://schemas.microsoft.com/office/drawing/2014/chart" uri="{C3380CC4-5D6E-409C-BE32-E72D297353CC}">
              <c16:uniqueId val="{00000003-C2EF-4640-A8BB-0E4E68046D9F}"/>
            </c:ext>
          </c:extLst>
        </c:ser>
        <c:ser>
          <c:idx val="1"/>
          <c:order val="1"/>
          <c:tx>
            <c:strRef>
              <c:f>'Pivot from Values'!$H$2</c:f>
              <c:strCache>
                <c:ptCount val="1"/>
                <c:pt idx="0">
                  <c:v>Sum of Total Away Points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from Values'!$F$3:$F$23</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Values'!$H$3:$H$23</c:f>
              <c:numCache>
                <c:formatCode>General</c:formatCode>
                <c:ptCount val="20"/>
                <c:pt idx="0">
                  <c:v>44</c:v>
                </c:pt>
                <c:pt idx="1">
                  <c:v>34</c:v>
                </c:pt>
                <c:pt idx="2">
                  <c:v>30</c:v>
                </c:pt>
                <c:pt idx="3">
                  <c:v>29</c:v>
                </c:pt>
                <c:pt idx="4">
                  <c:v>25</c:v>
                </c:pt>
                <c:pt idx="5">
                  <c:v>20</c:v>
                </c:pt>
                <c:pt idx="6">
                  <c:v>28</c:v>
                </c:pt>
                <c:pt idx="7">
                  <c:v>20</c:v>
                </c:pt>
                <c:pt idx="8">
                  <c:v>21</c:v>
                </c:pt>
                <c:pt idx="9">
                  <c:v>26</c:v>
                </c:pt>
                <c:pt idx="10">
                  <c:v>31</c:v>
                </c:pt>
                <c:pt idx="11">
                  <c:v>18</c:v>
                </c:pt>
                <c:pt idx="12">
                  <c:v>18</c:v>
                </c:pt>
                <c:pt idx="13">
                  <c:v>20</c:v>
                </c:pt>
                <c:pt idx="14">
                  <c:v>19</c:v>
                </c:pt>
                <c:pt idx="15">
                  <c:v>17</c:v>
                </c:pt>
                <c:pt idx="16">
                  <c:v>11</c:v>
                </c:pt>
                <c:pt idx="17">
                  <c:v>10</c:v>
                </c:pt>
                <c:pt idx="18">
                  <c:v>13</c:v>
                </c:pt>
                <c:pt idx="19">
                  <c:v>6</c:v>
                </c:pt>
              </c:numCache>
            </c:numRef>
          </c:val>
          <c:extLst>
            <c:ext xmlns:c16="http://schemas.microsoft.com/office/drawing/2014/chart" uri="{C3380CC4-5D6E-409C-BE32-E72D297353CC}">
              <c16:uniqueId val="{00000004-C2EF-4640-A8BB-0E4E68046D9F}"/>
            </c:ext>
          </c:extLst>
        </c:ser>
        <c:ser>
          <c:idx val="2"/>
          <c:order val="2"/>
          <c:tx>
            <c:strRef>
              <c:f>'Pivot from Values'!$I$2</c:f>
              <c:strCache>
                <c:ptCount val="1"/>
                <c:pt idx="0">
                  <c:v>Total Sum of Points</c:v>
                </c:pt>
              </c:strCache>
            </c:strRef>
          </c:tx>
          <c:spPr>
            <a:solidFill>
              <a:schemeClr val="accent3">
                <a:lumMod val="40000"/>
                <a:lumOff val="60000"/>
              </a:schemeClr>
            </a:solidFill>
            <a:ln>
              <a:noFill/>
            </a:ln>
            <a:effectLst/>
          </c:spPr>
          <c:invertIfNegative val="0"/>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C2EF-4640-A8BB-0E4E68046D9F}"/>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6-C2EF-4640-A8BB-0E4E68046D9F}"/>
              </c:ext>
            </c:extLst>
          </c:dPt>
          <c:dPt>
            <c:idx val="6"/>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C2EF-4640-A8BB-0E4E68046D9F}"/>
              </c:ext>
            </c:extLst>
          </c:dPt>
          <c:dPt>
            <c:idx val="7"/>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8-C2EF-4640-A8BB-0E4E68046D9F}"/>
              </c:ext>
            </c:extLst>
          </c:dPt>
          <c:dPt>
            <c:idx val="8"/>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9-C2EF-4640-A8BB-0E4E68046D9F}"/>
              </c:ext>
            </c:extLst>
          </c:dPt>
          <c:dPt>
            <c:idx val="9"/>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A-C2EF-4640-A8BB-0E4E68046D9F}"/>
              </c:ext>
            </c:extLst>
          </c:dPt>
          <c:dPt>
            <c:idx val="1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B-C2EF-4640-A8BB-0E4E68046D9F}"/>
              </c:ext>
            </c:extLst>
          </c:dPt>
          <c:dPt>
            <c:idx val="15"/>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C-C2EF-4640-A8BB-0E4E68046D9F}"/>
              </c:ext>
            </c:extLst>
          </c:dPt>
          <c:dPt>
            <c:idx val="16"/>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D-C2EF-4640-A8BB-0E4E68046D9F}"/>
              </c:ext>
            </c:extLst>
          </c:dPt>
          <c:dPt>
            <c:idx val="17"/>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E-C2EF-4640-A8BB-0E4E68046D9F}"/>
              </c:ext>
            </c:extLst>
          </c:dPt>
          <c:dPt>
            <c:idx val="18"/>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F-C2EF-4640-A8BB-0E4E68046D9F}"/>
              </c:ext>
            </c:extLst>
          </c:dPt>
          <c:dLbls>
            <c:dLbl>
              <c:idx val="2"/>
              <c:layout>
                <c:manualLayout>
                  <c:x val="2.7574317671338017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2EF-4640-A8BB-0E4E68046D9F}"/>
                </c:ext>
              </c:extLst>
            </c:dLbl>
            <c:dLbl>
              <c:idx val="3"/>
              <c:layout>
                <c:manualLayout>
                  <c:x val="2.7574317671338017E-2"/>
                  <c:y val="6.795016987542468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2EF-4640-A8BB-0E4E68046D9F}"/>
                </c:ext>
              </c:extLst>
            </c:dLbl>
            <c:dLbl>
              <c:idx val="6"/>
              <c:layout>
                <c:manualLayout>
                  <c:x val="1.7233948544586261E-3"/>
                  <c:y val="-8.3049248233516607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2EF-4640-A8BB-0E4E68046D9F}"/>
                </c:ext>
              </c:extLst>
            </c:dLbl>
            <c:dLbl>
              <c:idx val="7"/>
              <c:layout>
                <c:manualLayout>
                  <c:x val="1.20637639812103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2EF-4640-A8BB-0E4E68046D9F}"/>
                </c:ext>
              </c:extLst>
            </c:dLbl>
            <c:dLbl>
              <c:idx val="8"/>
              <c:layout>
                <c:manualLayout>
                  <c:x val="2.2404133107962139E-2"/>
                  <c:y val="2.265005662514156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2EF-4640-A8BB-0E4E68046D9F}"/>
                </c:ext>
              </c:extLst>
            </c:dLbl>
            <c:dLbl>
              <c:idx val="9"/>
              <c:layout>
                <c:manualLayout>
                  <c:x val="2.5850922816879389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2EF-4640-A8BB-0E4E68046D9F}"/>
                </c:ext>
              </c:extLst>
            </c:dLbl>
            <c:dLbl>
              <c:idx val="12"/>
              <c:layout>
                <c:manualLayout>
                  <c:x val="-5.1701845633759409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2EF-4640-A8BB-0E4E68046D9F}"/>
                </c:ext>
              </c:extLst>
            </c:dLbl>
            <c:dLbl>
              <c:idx val="15"/>
              <c:layout>
                <c:manualLayout>
                  <c:x val="5.1701845633758785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2EF-4640-A8BB-0E4E68046D9F}"/>
                </c:ext>
              </c:extLst>
            </c:dLbl>
            <c:dLbl>
              <c:idx val="16"/>
              <c:layout>
                <c:manualLayout>
                  <c:x val="1.6372386817739188E-2"/>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3.4726406317341314E-2"/>
                      <c:h val="3.7214043035107586E-2"/>
                    </c:manualLayout>
                  </c15:layout>
                </c:ext>
                <c:ext xmlns:c16="http://schemas.microsoft.com/office/drawing/2014/chart" uri="{C3380CC4-5D6E-409C-BE32-E72D297353CC}">
                  <c16:uniqueId val="{0000000D-C2EF-4640-A8BB-0E4E68046D9F}"/>
                </c:ext>
              </c:extLst>
            </c:dLbl>
            <c:dLbl>
              <c:idx val="17"/>
              <c:layout>
                <c:manualLayout>
                  <c:x val="-3.4467897089172522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2EF-4640-A8BB-0E4E68046D9F}"/>
                </c:ext>
              </c:extLst>
            </c:dLbl>
            <c:dLbl>
              <c:idx val="18"/>
              <c:layout>
                <c:manualLayout>
                  <c:x val="-5.1701845633758785E-3"/>
                  <c:y val="2.265005662514135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C2EF-4640-A8BB-0E4E68046D9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19050" cap="rnd">
                <a:solidFill>
                  <a:schemeClr val="accent3"/>
                </a:solidFill>
                <a:prstDash val="sysDot"/>
              </a:ln>
              <a:effectLst/>
            </c:spPr>
            <c:trendlineType val="linear"/>
            <c:dispRSqr val="0"/>
            <c:dispEq val="0"/>
          </c:trendline>
          <c:cat>
            <c:strRef>
              <c:f>'Pivot from Values'!$F$3:$F$23</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Values'!$I$3:$I$23</c:f>
              <c:numCache>
                <c:formatCode>General</c:formatCode>
                <c:ptCount val="20"/>
                <c:pt idx="0">
                  <c:v>99</c:v>
                </c:pt>
                <c:pt idx="1">
                  <c:v>81</c:v>
                </c:pt>
                <c:pt idx="2">
                  <c:v>66</c:v>
                </c:pt>
                <c:pt idx="3">
                  <c:v>66</c:v>
                </c:pt>
                <c:pt idx="4">
                  <c:v>62</c:v>
                </c:pt>
                <c:pt idx="5">
                  <c:v>59</c:v>
                </c:pt>
                <c:pt idx="6">
                  <c:v>59</c:v>
                </c:pt>
                <c:pt idx="7">
                  <c:v>56</c:v>
                </c:pt>
                <c:pt idx="8">
                  <c:v>54</c:v>
                </c:pt>
                <c:pt idx="9">
                  <c:v>54</c:v>
                </c:pt>
                <c:pt idx="10">
                  <c:v>52</c:v>
                </c:pt>
                <c:pt idx="11">
                  <c:v>49</c:v>
                </c:pt>
                <c:pt idx="12">
                  <c:v>44</c:v>
                </c:pt>
                <c:pt idx="13">
                  <c:v>43</c:v>
                </c:pt>
                <c:pt idx="14">
                  <c:v>41</c:v>
                </c:pt>
                <c:pt idx="15">
                  <c:v>39</c:v>
                </c:pt>
                <c:pt idx="16">
                  <c:v>35</c:v>
                </c:pt>
                <c:pt idx="17">
                  <c:v>34</c:v>
                </c:pt>
                <c:pt idx="18">
                  <c:v>34</c:v>
                </c:pt>
                <c:pt idx="19">
                  <c:v>21</c:v>
                </c:pt>
              </c:numCache>
            </c:numRef>
          </c:val>
          <c:extLst>
            <c:ext xmlns:c16="http://schemas.microsoft.com/office/drawing/2014/chart" uri="{C3380CC4-5D6E-409C-BE32-E72D297353CC}">
              <c16:uniqueId val="{00000011-C2EF-4640-A8BB-0E4E68046D9F}"/>
            </c:ext>
          </c:extLst>
        </c:ser>
        <c:dLbls>
          <c:dLblPos val="outEnd"/>
          <c:showLegendKey val="0"/>
          <c:showVal val="1"/>
          <c:showCatName val="0"/>
          <c:showSerName val="0"/>
          <c:showPercent val="0"/>
          <c:showBubbleSize val="0"/>
        </c:dLbls>
        <c:gapWidth val="250"/>
        <c:overlap val="-100"/>
        <c:axId val="1064680943"/>
        <c:axId val="1064673871"/>
      </c:barChart>
      <c:catAx>
        <c:axId val="1064680943"/>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GB" b="1">
                    <a:solidFill>
                      <a:schemeClr val="bg1"/>
                    </a:solidFill>
                  </a:rPr>
                  <a:t>Team</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673871"/>
        <c:crosses val="autoZero"/>
        <c:auto val="0"/>
        <c:lblAlgn val="ctr"/>
        <c:lblOffset val="100"/>
        <c:noMultiLvlLbl val="0"/>
      </c:catAx>
      <c:valAx>
        <c:axId val="1064673871"/>
        <c:scaling>
          <c:orientation val="minMax"/>
          <c:max val="110"/>
        </c:scaling>
        <c:delete val="0"/>
        <c:axPos val="b"/>
        <c:majorGridlines>
          <c:spPr>
            <a:ln w="0" cap="flat" cmpd="sng" algn="ctr">
              <a:solidFill>
                <a:schemeClr val="tx1">
                  <a:lumMod val="15000"/>
                  <a:lumOff val="85000"/>
                </a:schemeClr>
              </a:solidFill>
              <a:prstDash val="sysDash"/>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solidFill>
                      <a:schemeClr val="bg1"/>
                    </a:solidFill>
                  </a:rPr>
                  <a:t>Axis Title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680943"/>
        <c:crosses val="autoZero"/>
        <c:crossBetween val="between"/>
        <c:majorUnit val="10"/>
      </c:valAx>
      <c:spPr>
        <a:noFill/>
        <a:ln>
          <a:noFill/>
        </a:ln>
        <a:effectLst/>
      </c:spPr>
    </c:plotArea>
    <c:legend>
      <c:legendPos val="b"/>
      <c:legendEntry>
        <c:idx val="0"/>
        <c:txPr>
          <a:bodyPr rot="0" spcFirstLastPara="1" vertOverflow="ellipsis" vert="horz" wrap="square" anchor="ctr" anchorCtr="1"/>
          <a:lstStyle/>
          <a:p>
            <a:pPr>
              <a:defRPr sz="900" b="1" i="0" u="none" strike="noStrike" kern="1200" baseline="0">
                <a:ln>
                  <a:noFill/>
                </a:ln>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ln>
                  <a:noFill/>
                </a:ln>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sz="900" b="1" i="0" u="none" strike="noStrike" kern="1200" baseline="0">
                <a:ln>
                  <a:noFill/>
                </a:ln>
                <a:solidFill>
                  <a:schemeClr val="bg1"/>
                </a:solidFill>
                <a:latin typeface="+mn-lt"/>
                <a:ea typeface="+mn-ea"/>
                <a:cs typeface="+mn-cs"/>
              </a:defRPr>
            </a:pPr>
            <a:endParaRPr lang="en-US"/>
          </a:p>
        </c:txPr>
      </c:legendEntry>
      <c:legendEntry>
        <c:idx val="3"/>
        <c:txPr>
          <a:bodyPr rot="0" spcFirstLastPara="1" vertOverflow="ellipsis" vert="horz" wrap="square" anchor="ctr" anchorCtr="1"/>
          <a:lstStyle/>
          <a:p>
            <a:pPr>
              <a:defRPr sz="900" b="1" i="0" u="none" strike="noStrike" kern="1200" baseline="0">
                <a:ln>
                  <a:noFill/>
                </a:ln>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1"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A16D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spc="0" baseline="0">
                <a:solidFill>
                  <a:schemeClr val="bg1"/>
                </a:solidFill>
                <a:latin typeface="+mn-lt"/>
                <a:ea typeface="+mn-ea"/>
                <a:cs typeface="+mn-cs"/>
              </a:defRPr>
            </a:pPr>
            <a:r>
              <a:rPr lang="en-GB" dirty="0">
                <a:solidFill>
                  <a:schemeClr val="bg1"/>
                </a:solidFill>
              </a:rPr>
              <a:t>Cumulative </a:t>
            </a:r>
            <a:r>
              <a:rPr lang="en-GB" dirty="0" err="1">
                <a:solidFill>
                  <a:schemeClr val="bg1"/>
                </a:solidFill>
              </a:rPr>
              <a:t>Gameweek</a:t>
            </a:r>
            <a:r>
              <a:rPr lang="en-GB" dirty="0">
                <a:solidFill>
                  <a:schemeClr val="bg1"/>
                </a:solidFill>
              </a:rPr>
              <a:t> Points for the Top 2 Teams</a:t>
            </a:r>
          </a:p>
        </c:rich>
      </c:tx>
      <c:overlay val="0"/>
      <c:spPr>
        <a:noFill/>
        <a:ln>
          <a:noFill/>
        </a:ln>
        <a:effectLst/>
      </c:spPr>
      <c:txPr>
        <a:bodyPr rot="0" spcFirstLastPara="1" vertOverflow="ellipsis" vert="horz" wrap="square" anchor="ctr" anchorCtr="1"/>
        <a:lstStyle/>
        <a:p>
          <a:pPr>
            <a:defRPr sz="1862"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'Cumulative Chart'!$B$2</c:f>
              <c:strCache>
                <c:ptCount val="1"/>
                <c:pt idx="0">
                  <c:v>Liverpool</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C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'Cumulative Chart'!$B$3:$B$40</c:f>
              <c:numCache>
                <c:formatCode>General</c:formatCode>
                <c:ptCount val="38"/>
                <c:pt idx="0">
                  <c:v>3</c:v>
                </c:pt>
                <c:pt idx="1">
                  <c:v>6</c:v>
                </c:pt>
                <c:pt idx="2">
                  <c:v>9</c:v>
                </c:pt>
                <c:pt idx="3">
                  <c:v>12</c:v>
                </c:pt>
                <c:pt idx="4">
                  <c:v>15</c:v>
                </c:pt>
                <c:pt idx="5">
                  <c:v>18</c:v>
                </c:pt>
                <c:pt idx="6">
                  <c:v>21</c:v>
                </c:pt>
                <c:pt idx="7">
                  <c:v>24</c:v>
                </c:pt>
                <c:pt idx="8">
                  <c:v>25</c:v>
                </c:pt>
                <c:pt idx="9">
                  <c:v>28</c:v>
                </c:pt>
                <c:pt idx="10">
                  <c:v>31</c:v>
                </c:pt>
                <c:pt idx="11">
                  <c:v>34</c:v>
                </c:pt>
                <c:pt idx="12">
                  <c:v>37</c:v>
                </c:pt>
                <c:pt idx="13">
                  <c:v>40</c:v>
                </c:pt>
                <c:pt idx="14">
                  <c:v>43</c:v>
                </c:pt>
                <c:pt idx="15">
                  <c:v>46</c:v>
                </c:pt>
                <c:pt idx="16">
                  <c:v>49</c:v>
                </c:pt>
                <c:pt idx="17">
                  <c:v>52</c:v>
                </c:pt>
                <c:pt idx="18">
                  <c:v>55</c:v>
                </c:pt>
                <c:pt idx="19">
                  <c:v>58</c:v>
                </c:pt>
                <c:pt idx="20">
                  <c:v>61</c:v>
                </c:pt>
                <c:pt idx="21">
                  <c:v>64</c:v>
                </c:pt>
                <c:pt idx="22">
                  <c:v>67</c:v>
                </c:pt>
                <c:pt idx="23">
                  <c:v>70</c:v>
                </c:pt>
                <c:pt idx="24">
                  <c:v>73</c:v>
                </c:pt>
                <c:pt idx="25">
                  <c:v>76</c:v>
                </c:pt>
                <c:pt idx="26">
                  <c:v>79</c:v>
                </c:pt>
                <c:pt idx="27">
                  <c:v>79</c:v>
                </c:pt>
                <c:pt idx="28">
                  <c:v>82</c:v>
                </c:pt>
                <c:pt idx="29">
                  <c:v>83</c:v>
                </c:pt>
                <c:pt idx="30">
                  <c:v>86</c:v>
                </c:pt>
                <c:pt idx="31">
                  <c:v>86</c:v>
                </c:pt>
                <c:pt idx="32">
                  <c:v>89</c:v>
                </c:pt>
                <c:pt idx="33">
                  <c:v>92</c:v>
                </c:pt>
                <c:pt idx="34">
                  <c:v>93</c:v>
                </c:pt>
                <c:pt idx="35">
                  <c:v>93</c:v>
                </c:pt>
                <c:pt idx="36">
                  <c:v>96</c:v>
                </c:pt>
                <c:pt idx="37">
                  <c:v>99</c:v>
                </c:pt>
              </c:numCache>
            </c:numRef>
          </c:val>
          <c:smooth val="1"/>
          <c:extLst>
            <c:ext xmlns:c16="http://schemas.microsoft.com/office/drawing/2014/chart" uri="{C3380CC4-5D6E-409C-BE32-E72D297353CC}">
              <c16:uniqueId val="{00000000-66D1-4650-8732-6549C6451871}"/>
            </c:ext>
          </c:extLst>
        </c:ser>
        <c:ser>
          <c:idx val="1"/>
          <c:order val="1"/>
          <c:tx>
            <c:strRef>
              <c:f>'Cumulative Chart'!$C$2</c:f>
              <c:strCache>
                <c:ptCount val="1"/>
                <c:pt idx="0">
                  <c:v>Man City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accent5"/>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'Cumulative Chart'!$C$3:$C$40</c:f>
              <c:numCache>
                <c:formatCode>General</c:formatCode>
                <c:ptCount val="38"/>
                <c:pt idx="0">
                  <c:v>3</c:v>
                </c:pt>
                <c:pt idx="1">
                  <c:v>4</c:v>
                </c:pt>
                <c:pt idx="2">
                  <c:v>7</c:v>
                </c:pt>
                <c:pt idx="3">
                  <c:v>10</c:v>
                </c:pt>
                <c:pt idx="4">
                  <c:v>10</c:v>
                </c:pt>
                <c:pt idx="5">
                  <c:v>13</c:v>
                </c:pt>
                <c:pt idx="6">
                  <c:v>13</c:v>
                </c:pt>
                <c:pt idx="7">
                  <c:v>13</c:v>
                </c:pt>
                <c:pt idx="8">
                  <c:v>16</c:v>
                </c:pt>
                <c:pt idx="9">
                  <c:v>19</c:v>
                </c:pt>
                <c:pt idx="10">
                  <c:v>22</c:v>
                </c:pt>
                <c:pt idx="11">
                  <c:v>22</c:v>
                </c:pt>
                <c:pt idx="12">
                  <c:v>25</c:v>
                </c:pt>
                <c:pt idx="13">
                  <c:v>26</c:v>
                </c:pt>
                <c:pt idx="14">
                  <c:v>29</c:v>
                </c:pt>
                <c:pt idx="15">
                  <c:v>29</c:v>
                </c:pt>
                <c:pt idx="16">
                  <c:v>32</c:v>
                </c:pt>
                <c:pt idx="17">
                  <c:v>35</c:v>
                </c:pt>
                <c:pt idx="18">
                  <c:v>35</c:v>
                </c:pt>
                <c:pt idx="19">
                  <c:v>38</c:v>
                </c:pt>
                <c:pt idx="20">
                  <c:v>41</c:v>
                </c:pt>
                <c:pt idx="21">
                  <c:v>44</c:v>
                </c:pt>
                <c:pt idx="22">
                  <c:v>45</c:v>
                </c:pt>
                <c:pt idx="23">
                  <c:v>48</c:v>
                </c:pt>
                <c:pt idx="24">
                  <c:v>48</c:v>
                </c:pt>
                <c:pt idx="25">
                  <c:v>51</c:v>
                </c:pt>
                <c:pt idx="26">
                  <c:v>54</c:v>
                </c:pt>
                <c:pt idx="27">
                  <c:v>54</c:v>
                </c:pt>
                <c:pt idx="28">
                  <c:v>57</c:v>
                </c:pt>
                <c:pt idx="29">
                  <c:v>60</c:v>
                </c:pt>
                <c:pt idx="30">
                  <c:v>60</c:v>
                </c:pt>
                <c:pt idx="31">
                  <c:v>63</c:v>
                </c:pt>
                <c:pt idx="32">
                  <c:v>63</c:v>
                </c:pt>
                <c:pt idx="33">
                  <c:v>66</c:v>
                </c:pt>
                <c:pt idx="34">
                  <c:v>69</c:v>
                </c:pt>
                <c:pt idx="35">
                  <c:v>72</c:v>
                </c:pt>
                <c:pt idx="36">
                  <c:v>75</c:v>
                </c:pt>
                <c:pt idx="37">
                  <c:v>78</c:v>
                </c:pt>
              </c:numCache>
            </c:numRef>
          </c:val>
          <c:smooth val="1"/>
          <c:extLst>
            <c:ext xmlns:c16="http://schemas.microsoft.com/office/drawing/2014/chart" uri="{C3380CC4-5D6E-409C-BE32-E72D297353CC}">
              <c16:uniqueId val="{00000001-66D1-4650-8732-6549C6451871}"/>
            </c:ext>
          </c:extLst>
        </c:ser>
        <c:dLbls>
          <c:showLegendKey val="0"/>
          <c:showVal val="0"/>
          <c:showCatName val="0"/>
          <c:showSerName val="0"/>
          <c:showPercent val="0"/>
          <c:showBubbleSize val="0"/>
        </c:dLbls>
        <c:marker val="1"/>
        <c:smooth val="0"/>
        <c:axId val="173849007"/>
        <c:axId val="457850991"/>
      </c:lineChart>
      <c:catAx>
        <c:axId val="173849007"/>
        <c:scaling>
          <c:orientation val="minMax"/>
        </c:scaling>
        <c:delete val="0"/>
        <c:axPos val="b"/>
        <c:title>
          <c:tx>
            <c:rich>
              <a:bodyPr rot="0" spcFirstLastPara="1" vertOverflow="ellipsis" vert="horz" wrap="square" anchor="ctr" anchorCtr="1"/>
              <a:lstStyle/>
              <a:p>
                <a:pPr>
                  <a:defRPr sz="1330" b="0" i="0" u="none" strike="noStrike" kern="1200" baseline="0">
                    <a:solidFill>
                      <a:schemeClr val="bg1"/>
                    </a:solidFill>
                    <a:latin typeface="+mn-lt"/>
                    <a:ea typeface="+mn-ea"/>
                    <a:cs typeface="+mn-cs"/>
                  </a:defRPr>
                </a:pPr>
                <a:r>
                  <a:rPr lang="en-GB">
                    <a:solidFill>
                      <a:schemeClr val="bg1"/>
                    </a:solidFill>
                  </a:rPr>
                  <a:t>Gameweek Number</a:t>
                </a:r>
              </a:p>
            </c:rich>
          </c:tx>
          <c:overlay val="0"/>
          <c:spPr>
            <a:noFill/>
            <a:ln>
              <a:noFill/>
            </a:ln>
            <a:effectLst/>
          </c:spPr>
          <c:txPr>
            <a:bodyPr rot="0" spcFirstLastPara="1" vertOverflow="ellipsis" vert="horz" wrap="square" anchor="ctr" anchorCtr="1"/>
            <a:lstStyle/>
            <a:p>
              <a:pPr>
                <a:defRPr sz="1330" b="0" i="0" u="none" strike="noStrike" kern="1200" baseline="0">
                  <a:solidFill>
                    <a:schemeClr val="bg1"/>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bg1"/>
                </a:solidFill>
                <a:latin typeface="+mn-lt"/>
                <a:ea typeface="+mn-ea"/>
                <a:cs typeface="+mn-cs"/>
              </a:defRPr>
            </a:pPr>
            <a:endParaRPr lang="en-US"/>
          </a:p>
        </c:txPr>
        <c:crossAx val="457850991"/>
        <c:crosses val="autoZero"/>
        <c:auto val="1"/>
        <c:lblAlgn val="ctr"/>
        <c:lblOffset val="100"/>
        <c:tickLblSkip val="1"/>
        <c:tickMarkSkip val="1"/>
        <c:noMultiLvlLbl val="0"/>
      </c:catAx>
      <c:valAx>
        <c:axId val="457850991"/>
        <c:scaling>
          <c:orientation val="minMax"/>
          <c:max val="100"/>
        </c:scaling>
        <c:delete val="0"/>
        <c:axPos val="l"/>
        <c:majorGridlines>
          <c:spPr>
            <a:ln w="0"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330" b="0" i="0" u="none" strike="noStrike" kern="1200" baseline="0">
                    <a:solidFill>
                      <a:schemeClr val="bg1"/>
                    </a:solidFill>
                    <a:latin typeface="+mn-lt"/>
                    <a:ea typeface="+mn-ea"/>
                    <a:cs typeface="+mn-cs"/>
                  </a:defRPr>
                </a:pPr>
                <a:r>
                  <a:rPr lang="en-GB">
                    <a:solidFill>
                      <a:schemeClr val="bg1"/>
                    </a:solidFill>
                  </a:rPr>
                  <a:t>Points</a:t>
                </a:r>
              </a:p>
            </c:rich>
          </c:tx>
          <c:overlay val="0"/>
          <c:spPr>
            <a:noFill/>
            <a:ln>
              <a:noFill/>
            </a:ln>
            <a:effectLst/>
          </c:spPr>
          <c:txPr>
            <a:bodyPr rot="-5400000" spcFirstLastPara="1" vertOverflow="ellipsis" vert="horz" wrap="square" anchor="ctr" anchorCtr="1"/>
            <a:lstStyle/>
            <a:p>
              <a:pPr>
                <a:defRPr sz="133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bg1"/>
                </a:solidFill>
                <a:latin typeface="+mn-lt"/>
                <a:ea typeface="+mn-ea"/>
                <a:cs typeface="+mn-cs"/>
              </a:defRPr>
            </a:pPr>
            <a:endParaRPr lang="en-US"/>
          </a:p>
        </c:txPr>
        <c:crossAx val="173849007"/>
        <c:crosses val="autoZero"/>
        <c:crossBetween val="midCat"/>
        <c:majorUnit val="10"/>
      </c:valAx>
      <c:spPr>
        <a:noFill/>
        <a:ln>
          <a:noFill/>
        </a:ln>
        <a:effectLst>
          <a:outerShdw blurRad="12700" dist="50800" dir="5400000" sx="136000" sy="136000" algn="ctr" rotWithShape="0">
            <a:srgbClr val="000000">
              <a:alpha val="43137"/>
            </a:srgbClr>
          </a:outerShdw>
        </a:effectLst>
      </c:spPr>
    </c:plotArea>
    <c:legend>
      <c:legendPos val="b"/>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dirty="0">
                <a:solidFill>
                  <a:schemeClr val="bg1"/>
                </a:solidFill>
              </a:rPr>
              <a:t>Number of Cards Handed</a:t>
            </a:r>
            <a:r>
              <a:rPr lang="en-GB" b="1" baseline="0" dirty="0">
                <a:solidFill>
                  <a:schemeClr val="bg1"/>
                </a:solidFill>
              </a:rPr>
              <a:t> Out Per Referee (2019-2020)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'Referee Card Count'!$C$1</c:f>
              <c:strCache>
                <c:ptCount val="1"/>
                <c:pt idx="0">
                  <c:v>Home Yellows</c:v>
                </c:pt>
              </c:strCache>
            </c:strRef>
          </c:tx>
          <c:spPr>
            <a:solidFill>
              <a:srgbClr val="FFC000"/>
            </a:solidFill>
            <a:ln>
              <a:noFill/>
            </a:ln>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Count'!$C$2:$C$23</c:f>
              <c:numCache>
                <c:formatCode>General</c:formatCode>
                <c:ptCount val="22"/>
                <c:pt idx="0">
                  <c:v>18</c:v>
                </c:pt>
                <c:pt idx="1">
                  <c:v>23</c:v>
                </c:pt>
                <c:pt idx="2">
                  <c:v>60</c:v>
                </c:pt>
                <c:pt idx="3">
                  <c:v>39</c:v>
                </c:pt>
                <c:pt idx="4">
                  <c:v>41</c:v>
                </c:pt>
                <c:pt idx="5">
                  <c:v>23</c:v>
                </c:pt>
                <c:pt idx="6">
                  <c:v>2</c:v>
                </c:pt>
                <c:pt idx="7">
                  <c:v>22</c:v>
                </c:pt>
                <c:pt idx="8">
                  <c:v>50</c:v>
                </c:pt>
                <c:pt idx="9">
                  <c:v>33</c:v>
                </c:pt>
                <c:pt idx="10">
                  <c:v>28</c:v>
                </c:pt>
                <c:pt idx="11">
                  <c:v>40</c:v>
                </c:pt>
                <c:pt idx="12">
                  <c:v>58</c:v>
                </c:pt>
                <c:pt idx="13">
                  <c:v>54</c:v>
                </c:pt>
                <c:pt idx="14">
                  <c:v>1</c:v>
                </c:pt>
                <c:pt idx="15">
                  <c:v>15</c:v>
                </c:pt>
                <c:pt idx="16">
                  <c:v>32</c:v>
                </c:pt>
                <c:pt idx="17">
                  <c:v>1</c:v>
                </c:pt>
                <c:pt idx="18">
                  <c:v>45</c:v>
                </c:pt>
                <c:pt idx="19">
                  <c:v>17</c:v>
                </c:pt>
                <c:pt idx="20">
                  <c:v>1</c:v>
                </c:pt>
                <c:pt idx="21">
                  <c:v>0</c:v>
                </c:pt>
              </c:numCache>
            </c:numRef>
          </c:val>
          <c:extLst>
            <c:ext xmlns:c16="http://schemas.microsoft.com/office/drawing/2014/chart" uri="{C3380CC4-5D6E-409C-BE32-E72D297353CC}">
              <c16:uniqueId val="{00000000-8CD0-49B5-A039-933CF2FE5008}"/>
            </c:ext>
          </c:extLst>
        </c:ser>
        <c:ser>
          <c:idx val="1"/>
          <c:order val="1"/>
          <c:tx>
            <c:strRef>
              <c:f>'Referee Card Count'!$D$1</c:f>
              <c:strCache>
                <c:ptCount val="1"/>
                <c:pt idx="0">
                  <c:v>Away Yellows</c:v>
                </c:pt>
              </c:strCache>
            </c:strRef>
          </c:tx>
          <c:spPr>
            <a:solidFill>
              <a:srgbClr val="FFFF00"/>
            </a:solidFill>
            <a:ln>
              <a:noFill/>
            </a:ln>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Count'!$D$2:$D$23</c:f>
              <c:numCache>
                <c:formatCode>General</c:formatCode>
                <c:ptCount val="22"/>
                <c:pt idx="0">
                  <c:v>20</c:v>
                </c:pt>
                <c:pt idx="1">
                  <c:v>62</c:v>
                </c:pt>
                <c:pt idx="2">
                  <c:v>62</c:v>
                </c:pt>
                <c:pt idx="3">
                  <c:v>47</c:v>
                </c:pt>
                <c:pt idx="4">
                  <c:v>43</c:v>
                </c:pt>
                <c:pt idx="5">
                  <c:v>26</c:v>
                </c:pt>
                <c:pt idx="6">
                  <c:v>1</c:v>
                </c:pt>
                <c:pt idx="7">
                  <c:v>30</c:v>
                </c:pt>
                <c:pt idx="8">
                  <c:v>42</c:v>
                </c:pt>
                <c:pt idx="9">
                  <c:v>40</c:v>
                </c:pt>
                <c:pt idx="10">
                  <c:v>32</c:v>
                </c:pt>
                <c:pt idx="11">
                  <c:v>52</c:v>
                </c:pt>
                <c:pt idx="12">
                  <c:v>54</c:v>
                </c:pt>
                <c:pt idx="13">
                  <c:v>51</c:v>
                </c:pt>
                <c:pt idx="14">
                  <c:v>0</c:v>
                </c:pt>
                <c:pt idx="15">
                  <c:v>26</c:v>
                </c:pt>
                <c:pt idx="16">
                  <c:v>43</c:v>
                </c:pt>
                <c:pt idx="17">
                  <c:v>3</c:v>
                </c:pt>
                <c:pt idx="18">
                  <c:v>43</c:v>
                </c:pt>
                <c:pt idx="19">
                  <c:v>17</c:v>
                </c:pt>
                <c:pt idx="20">
                  <c:v>2</c:v>
                </c:pt>
                <c:pt idx="21">
                  <c:v>2</c:v>
                </c:pt>
              </c:numCache>
            </c:numRef>
          </c:val>
          <c:extLst>
            <c:ext xmlns:c16="http://schemas.microsoft.com/office/drawing/2014/chart" uri="{C3380CC4-5D6E-409C-BE32-E72D297353CC}">
              <c16:uniqueId val="{00000001-8CD0-49B5-A039-933CF2FE5008}"/>
            </c:ext>
          </c:extLst>
        </c:ser>
        <c:ser>
          <c:idx val="2"/>
          <c:order val="2"/>
          <c:tx>
            <c:strRef>
              <c:f>'Referee Card Count'!$E$1</c:f>
              <c:strCache>
                <c:ptCount val="1"/>
                <c:pt idx="0">
                  <c:v>Home Reds</c:v>
                </c:pt>
              </c:strCache>
            </c:strRef>
          </c:tx>
          <c:spPr>
            <a:solidFill>
              <a:schemeClr val="accent1">
                <a:lumMod val="75000"/>
              </a:schemeClr>
            </a:solidFill>
            <a:ln>
              <a:noFill/>
            </a:ln>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Count'!$E$2:$E$23</c:f>
              <c:numCache>
                <c:formatCode>General</c:formatCode>
                <c:ptCount val="22"/>
                <c:pt idx="0">
                  <c:v>1</c:v>
                </c:pt>
                <c:pt idx="1">
                  <c:v>3</c:v>
                </c:pt>
                <c:pt idx="2">
                  <c:v>3</c:v>
                </c:pt>
                <c:pt idx="3">
                  <c:v>1</c:v>
                </c:pt>
                <c:pt idx="4">
                  <c:v>0</c:v>
                </c:pt>
                <c:pt idx="5">
                  <c:v>0</c:v>
                </c:pt>
                <c:pt idx="6">
                  <c:v>0</c:v>
                </c:pt>
                <c:pt idx="7">
                  <c:v>4</c:v>
                </c:pt>
                <c:pt idx="8">
                  <c:v>1</c:v>
                </c:pt>
                <c:pt idx="9">
                  <c:v>4</c:v>
                </c:pt>
                <c:pt idx="10">
                  <c:v>1</c:v>
                </c:pt>
                <c:pt idx="11">
                  <c:v>2</c:v>
                </c:pt>
                <c:pt idx="12">
                  <c:v>1</c:v>
                </c:pt>
                <c:pt idx="13">
                  <c:v>0</c:v>
                </c:pt>
                <c:pt idx="14">
                  <c:v>0</c:v>
                </c:pt>
                <c:pt idx="15">
                  <c:v>0</c:v>
                </c:pt>
                <c:pt idx="16">
                  <c:v>1</c:v>
                </c:pt>
                <c:pt idx="17">
                  <c:v>0</c:v>
                </c:pt>
                <c:pt idx="18">
                  <c:v>0</c:v>
                </c:pt>
                <c:pt idx="19">
                  <c:v>2</c:v>
                </c:pt>
                <c:pt idx="20">
                  <c:v>0</c:v>
                </c:pt>
                <c:pt idx="21">
                  <c:v>0</c:v>
                </c:pt>
              </c:numCache>
            </c:numRef>
          </c:val>
          <c:extLst>
            <c:ext xmlns:c16="http://schemas.microsoft.com/office/drawing/2014/chart" uri="{C3380CC4-5D6E-409C-BE32-E72D297353CC}">
              <c16:uniqueId val="{00000002-8CD0-49B5-A039-933CF2FE5008}"/>
            </c:ext>
          </c:extLst>
        </c:ser>
        <c:ser>
          <c:idx val="3"/>
          <c:order val="3"/>
          <c:tx>
            <c:strRef>
              <c:f>'Referee Card Count'!$F$1</c:f>
              <c:strCache>
                <c:ptCount val="1"/>
                <c:pt idx="0">
                  <c:v>Away Reds</c:v>
                </c:pt>
              </c:strCache>
            </c:strRef>
          </c:tx>
          <c:spPr>
            <a:solidFill>
              <a:srgbClr val="FF0000"/>
            </a:solidFill>
            <a:ln>
              <a:noFill/>
            </a:ln>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Count'!$F$2:$F$23</c:f>
              <c:numCache>
                <c:formatCode>General</c:formatCode>
                <c:ptCount val="22"/>
                <c:pt idx="0">
                  <c:v>0</c:v>
                </c:pt>
                <c:pt idx="1">
                  <c:v>2</c:v>
                </c:pt>
                <c:pt idx="2">
                  <c:v>2</c:v>
                </c:pt>
                <c:pt idx="3">
                  <c:v>0</c:v>
                </c:pt>
                <c:pt idx="4">
                  <c:v>2</c:v>
                </c:pt>
                <c:pt idx="5">
                  <c:v>2</c:v>
                </c:pt>
                <c:pt idx="6">
                  <c:v>0</c:v>
                </c:pt>
                <c:pt idx="7">
                  <c:v>1</c:v>
                </c:pt>
                <c:pt idx="8">
                  <c:v>1</c:v>
                </c:pt>
                <c:pt idx="9">
                  <c:v>1</c:v>
                </c:pt>
                <c:pt idx="10">
                  <c:v>0</c:v>
                </c:pt>
                <c:pt idx="11">
                  <c:v>3</c:v>
                </c:pt>
                <c:pt idx="12">
                  <c:v>3</c:v>
                </c:pt>
                <c:pt idx="13">
                  <c:v>0</c:v>
                </c:pt>
                <c:pt idx="14">
                  <c:v>0</c:v>
                </c:pt>
                <c:pt idx="15">
                  <c:v>1</c:v>
                </c:pt>
                <c:pt idx="16">
                  <c:v>2</c:v>
                </c:pt>
                <c:pt idx="17">
                  <c:v>0</c:v>
                </c:pt>
                <c:pt idx="18">
                  <c:v>4</c:v>
                </c:pt>
                <c:pt idx="19">
                  <c:v>0</c:v>
                </c:pt>
                <c:pt idx="20">
                  <c:v>0</c:v>
                </c:pt>
                <c:pt idx="21">
                  <c:v>0</c:v>
                </c:pt>
              </c:numCache>
            </c:numRef>
          </c:val>
          <c:extLst>
            <c:ext xmlns:c16="http://schemas.microsoft.com/office/drawing/2014/chart" uri="{C3380CC4-5D6E-409C-BE32-E72D297353CC}">
              <c16:uniqueId val="{00000003-8CD0-49B5-A039-933CF2FE5008}"/>
            </c:ext>
          </c:extLst>
        </c:ser>
        <c:dLbls>
          <c:showLegendKey val="0"/>
          <c:showVal val="0"/>
          <c:showCatName val="0"/>
          <c:showSerName val="0"/>
          <c:showPercent val="0"/>
          <c:showBubbleSize val="0"/>
        </c:dLbls>
        <c:gapWidth val="150"/>
        <c:overlap val="100"/>
        <c:axId val="1065909183"/>
        <c:axId val="1065910431"/>
      </c:barChart>
      <c:catAx>
        <c:axId val="1065909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b="1">
                    <a:solidFill>
                      <a:schemeClr val="bg1"/>
                    </a:solidFill>
                  </a:rPr>
                  <a:t>Referee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5910431"/>
        <c:crosses val="autoZero"/>
        <c:auto val="1"/>
        <c:lblAlgn val="ctr"/>
        <c:lblOffset val="100"/>
        <c:noMultiLvlLbl val="0"/>
      </c:catAx>
      <c:valAx>
        <c:axId val="106591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b="1">
                    <a:solidFill>
                      <a:schemeClr val="bg1"/>
                    </a:solidFill>
                  </a:rPr>
                  <a:t>No.</a:t>
                </a:r>
                <a:r>
                  <a:rPr lang="en-GB" b="1" baseline="0">
                    <a:solidFill>
                      <a:schemeClr val="bg1"/>
                    </a:solidFill>
                  </a:rPr>
                  <a:t> of Cards</a:t>
                </a:r>
                <a:endParaRPr lang="en-GB" b="1">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5909183"/>
        <c:crosses val="autoZero"/>
        <c:crossBetween val="between"/>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76200" cap="flat" cmpd="sng" algn="ctr">
      <a:noFill/>
      <a:prstDash val="dashDot"/>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EPL Football Data.xlsx]Pivot for Average H&amp;A!PivotTable12</c:name>
    <c:fmtId val="4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Total</a:t>
            </a:r>
            <a:r>
              <a:rPr lang="en-GB" baseline="0">
                <a:solidFill>
                  <a:schemeClr val="bg1"/>
                </a:solidFill>
              </a:rPr>
              <a:t> Home and Away Points as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for Average H&amp;A'!$H$2</c:f>
              <c:strCache>
                <c:ptCount val="1"/>
                <c:pt idx="0">
                  <c:v>Sum of Total Home Points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for Average H&amp;A'!$G$3:$G$23</c:f>
              <c:strCache>
                <c:ptCount val="20"/>
                <c:pt idx="0">
                  <c:v>Arsenal</c:v>
                </c:pt>
                <c:pt idx="1">
                  <c:v>Aston Villa</c:v>
                </c:pt>
                <c:pt idx="2">
                  <c:v>Bournemouth</c:v>
                </c:pt>
                <c:pt idx="3">
                  <c:v>Brighton</c:v>
                </c:pt>
                <c:pt idx="4">
                  <c:v>Burnley</c:v>
                </c:pt>
                <c:pt idx="5">
                  <c:v>Chelsea</c:v>
                </c:pt>
                <c:pt idx="6">
                  <c:v>Crystal Palace</c:v>
                </c:pt>
                <c:pt idx="7">
                  <c:v>Everton</c:v>
                </c:pt>
                <c:pt idx="8">
                  <c:v>Leicester</c:v>
                </c:pt>
                <c:pt idx="9">
                  <c:v>Liverpool</c:v>
                </c:pt>
                <c:pt idx="10">
                  <c:v>Man City</c:v>
                </c:pt>
                <c:pt idx="11">
                  <c:v>Man United</c:v>
                </c:pt>
                <c:pt idx="12">
                  <c:v>Newcastle</c:v>
                </c:pt>
                <c:pt idx="13">
                  <c:v>Norwich</c:v>
                </c:pt>
                <c:pt idx="14">
                  <c:v>Sheffield United</c:v>
                </c:pt>
                <c:pt idx="15">
                  <c:v>Southampton</c:v>
                </c:pt>
                <c:pt idx="16">
                  <c:v>Tottenham</c:v>
                </c:pt>
                <c:pt idx="17">
                  <c:v>Watford</c:v>
                </c:pt>
                <c:pt idx="18">
                  <c:v>West Ham</c:v>
                </c:pt>
                <c:pt idx="19">
                  <c:v>Wolves</c:v>
                </c:pt>
              </c:strCache>
            </c:strRef>
          </c:cat>
          <c:val>
            <c:numRef>
              <c:f>'Pivot for Average H&amp;A'!$H$3:$H$23</c:f>
              <c:numCache>
                <c:formatCode>General</c:formatCode>
                <c:ptCount val="20"/>
                <c:pt idx="0">
                  <c:v>36</c:v>
                </c:pt>
                <c:pt idx="1">
                  <c:v>24</c:v>
                </c:pt>
                <c:pt idx="2">
                  <c:v>21</c:v>
                </c:pt>
                <c:pt idx="3">
                  <c:v>22</c:v>
                </c:pt>
                <c:pt idx="4">
                  <c:v>28</c:v>
                </c:pt>
                <c:pt idx="5">
                  <c:v>36</c:v>
                </c:pt>
                <c:pt idx="6">
                  <c:v>23</c:v>
                </c:pt>
                <c:pt idx="7">
                  <c:v>31</c:v>
                </c:pt>
                <c:pt idx="8">
                  <c:v>37</c:v>
                </c:pt>
                <c:pt idx="9">
                  <c:v>55</c:v>
                </c:pt>
                <c:pt idx="10">
                  <c:v>47</c:v>
                </c:pt>
                <c:pt idx="11">
                  <c:v>37</c:v>
                </c:pt>
                <c:pt idx="12">
                  <c:v>26</c:v>
                </c:pt>
                <c:pt idx="13">
                  <c:v>15</c:v>
                </c:pt>
                <c:pt idx="14">
                  <c:v>33</c:v>
                </c:pt>
                <c:pt idx="15">
                  <c:v>21</c:v>
                </c:pt>
                <c:pt idx="16">
                  <c:v>39</c:v>
                </c:pt>
                <c:pt idx="17">
                  <c:v>24</c:v>
                </c:pt>
                <c:pt idx="18">
                  <c:v>22</c:v>
                </c:pt>
                <c:pt idx="19">
                  <c:v>31</c:v>
                </c:pt>
              </c:numCache>
            </c:numRef>
          </c:val>
          <c:extLst>
            <c:ext xmlns:c16="http://schemas.microsoft.com/office/drawing/2014/chart" uri="{C3380CC4-5D6E-409C-BE32-E72D297353CC}">
              <c16:uniqueId val="{00000000-B9D8-4D37-9AB1-4DA79971E88B}"/>
            </c:ext>
          </c:extLst>
        </c:ser>
        <c:ser>
          <c:idx val="1"/>
          <c:order val="1"/>
          <c:tx>
            <c:strRef>
              <c:f>'Pivot for Average H&amp;A'!$I$2</c:f>
              <c:strCache>
                <c:ptCount val="1"/>
                <c:pt idx="0">
                  <c:v>Sum of Total Away Points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for Average H&amp;A'!$G$3:$G$23</c:f>
              <c:strCache>
                <c:ptCount val="20"/>
                <c:pt idx="0">
                  <c:v>Arsenal</c:v>
                </c:pt>
                <c:pt idx="1">
                  <c:v>Aston Villa</c:v>
                </c:pt>
                <c:pt idx="2">
                  <c:v>Bournemouth</c:v>
                </c:pt>
                <c:pt idx="3">
                  <c:v>Brighton</c:v>
                </c:pt>
                <c:pt idx="4">
                  <c:v>Burnley</c:v>
                </c:pt>
                <c:pt idx="5">
                  <c:v>Chelsea</c:v>
                </c:pt>
                <c:pt idx="6">
                  <c:v>Crystal Palace</c:v>
                </c:pt>
                <c:pt idx="7">
                  <c:v>Everton</c:v>
                </c:pt>
                <c:pt idx="8">
                  <c:v>Leicester</c:v>
                </c:pt>
                <c:pt idx="9">
                  <c:v>Liverpool</c:v>
                </c:pt>
                <c:pt idx="10">
                  <c:v>Man City</c:v>
                </c:pt>
                <c:pt idx="11">
                  <c:v>Man United</c:v>
                </c:pt>
                <c:pt idx="12">
                  <c:v>Newcastle</c:v>
                </c:pt>
                <c:pt idx="13">
                  <c:v>Norwich</c:v>
                </c:pt>
                <c:pt idx="14">
                  <c:v>Sheffield United</c:v>
                </c:pt>
                <c:pt idx="15">
                  <c:v>Southampton</c:v>
                </c:pt>
                <c:pt idx="16">
                  <c:v>Tottenham</c:v>
                </c:pt>
                <c:pt idx="17">
                  <c:v>Watford</c:v>
                </c:pt>
                <c:pt idx="18">
                  <c:v>West Ham</c:v>
                </c:pt>
                <c:pt idx="19">
                  <c:v>Wolves</c:v>
                </c:pt>
              </c:strCache>
            </c:strRef>
          </c:cat>
          <c:val>
            <c:numRef>
              <c:f>'Pivot for Average H&amp;A'!$I$3:$I$23</c:f>
              <c:numCache>
                <c:formatCode>General</c:formatCode>
                <c:ptCount val="20"/>
                <c:pt idx="0">
                  <c:v>20</c:v>
                </c:pt>
                <c:pt idx="1">
                  <c:v>11</c:v>
                </c:pt>
                <c:pt idx="2">
                  <c:v>13</c:v>
                </c:pt>
                <c:pt idx="3">
                  <c:v>19</c:v>
                </c:pt>
                <c:pt idx="4">
                  <c:v>26</c:v>
                </c:pt>
                <c:pt idx="5">
                  <c:v>30</c:v>
                </c:pt>
                <c:pt idx="6">
                  <c:v>20</c:v>
                </c:pt>
                <c:pt idx="7">
                  <c:v>18</c:v>
                </c:pt>
                <c:pt idx="8">
                  <c:v>25</c:v>
                </c:pt>
                <c:pt idx="9">
                  <c:v>44</c:v>
                </c:pt>
                <c:pt idx="10">
                  <c:v>34</c:v>
                </c:pt>
                <c:pt idx="11">
                  <c:v>29</c:v>
                </c:pt>
                <c:pt idx="12">
                  <c:v>18</c:v>
                </c:pt>
                <c:pt idx="13">
                  <c:v>6</c:v>
                </c:pt>
                <c:pt idx="14">
                  <c:v>21</c:v>
                </c:pt>
                <c:pt idx="15">
                  <c:v>31</c:v>
                </c:pt>
                <c:pt idx="16">
                  <c:v>20</c:v>
                </c:pt>
                <c:pt idx="17">
                  <c:v>10</c:v>
                </c:pt>
                <c:pt idx="18">
                  <c:v>17</c:v>
                </c:pt>
                <c:pt idx="19">
                  <c:v>28</c:v>
                </c:pt>
              </c:numCache>
            </c:numRef>
          </c:val>
          <c:extLst>
            <c:ext xmlns:c16="http://schemas.microsoft.com/office/drawing/2014/chart" uri="{C3380CC4-5D6E-409C-BE32-E72D297353CC}">
              <c16:uniqueId val="{00000001-B9D8-4D37-9AB1-4DA79971E88B}"/>
            </c:ext>
          </c:extLst>
        </c:ser>
        <c:dLbls>
          <c:dLblPos val="ctr"/>
          <c:showLegendKey val="0"/>
          <c:showVal val="1"/>
          <c:showCatName val="0"/>
          <c:showSerName val="0"/>
          <c:showPercent val="0"/>
          <c:showBubbleSize val="0"/>
        </c:dLbls>
        <c:gapWidth val="150"/>
        <c:overlap val="100"/>
        <c:axId val="1064655983"/>
        <c:axId val="1064646415"/>
      </c:barChart>
      <c:catAx>
        <c:axId val="1064655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Team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646415"/>
        <c:crosses val="autoZero"/>
        <c:auto val="1"/>
        <c:lblAlgn val="ctr"/>
        <c:lblOffset val="100"/>
        <c:noMultiLvlLbl val="0"/>
      </c:catAx>
      <c:valAx>
        <c:axId val="1064646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Points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6559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EPL Football Data.xlsx]Pivot from Values!PivotTable12</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GB" b="1">
                <a:solidFill>
                  <a:schemeClr val="bg1"/>
                </a:solidFill>
              </a:rPr>
              <a:t>English Premier League Points Table Comparison Chart (Season 2019-2020)</a:t>
            </a:r>
          </a:p>
        </c:rich>
      </c:tx>
      <c:layout>
        <c:manualLayout>
          <c:xMode val="edge"/>
          <c:yMode val="edge"/>
          <c:x val="0.16525633259403766"/>
          <c:y val="2.71800679501698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pivotFmt>
      <c:pivotFmt>
        <c:idx val="4"/>
        <c:spPr>
          <a:solidFill>
            <a:schemeClr val="accent3"/>
          </a:solidFill>
          <a:ln>
            <a:noFill/>
          </a:ln>
          <a:effectLst/>
        </c:spPr>
      </c:pivotFmt>
      <c:pivotFmt>
        <c:idx val="5"/>
        <c:spPr>
          <a:solidFill>
            <a:schemeClr val="accent3"/>
          </a:solidFill>
          <a:ln>
            <a:noFill/>
          </a:ln>
          <a:effectLst/>
        </c:spPr>
      </c:pivotFmt>
      <c:pivotFmt>
        <c:idx val="6"/>
        <c:spPr>
          <a:solidFill>
            <a:schemeClr val="accent3"/>
          </a:solidFill>
          <a:ln>
            <a:noFill/>
          </a:ln>
          <a:effectLst/>
        </c:spPr>
      </c:pivotFmt>
      <c:pivotFmt>
        <c:idx val="7"/>
        <c:spPr>
          <a:solidFill>
            <a:schemeClr val="accent3"/>
          </a:solidFill>
          <a:ln>
            <a:noFill/>
          </a:ln>
          <a:effectLst/>
        </c:spPr>
      </c:pivotFmt>
      <c:pivotFmt>
        <c:idx val="8"/>
        <c:spPr>
          <a:solidFill>
            <a:schemeClr val="accent3"/>
          </a:solidFill>
          <a:ln>
            <a:noFill/>
          </a:ln>
          <a:effectLst/>
        </c:spPr>
      </c:pivotFmt>
      <c:pivotFmt>
        <c:idx val="9"/>
        <c:spPr>
          <a:solidFill>
            <a:schemeClr val="accent3"/>
          </a:solidFill>
          <a:ln>
            <a:noFill/>
          </a:ln>
          <a:effectLst/>
        </c:spPr>
      </c:pivotFmt>
      <c:pivotFmt>
        <c:idx val="10"/>
        <c:spPr>
          <a:solidFill>
            <a:schemeClr val="accent3"/>
          </a:solidFill>
          <a:ln>
            <a:noFill/>
          </a:ln>
          <a:effectLst/>
        </c:spPr>
      </c:pivotFmt>
      <c:pivotFmt>
        <c:idx val="11"/>
        <c:spPr>
          <a:solidFill>
            <a:schemeClr val="accent3"/>
          </a:solidFill>
          <a:ln>
            <a:noFill/>
          </a:ln>
          <a:effectLst/>
        </c:spPr>
      </c:pivotFmt>
      <c:pivotFmt>
        <c:idx val="12"/>
        <c:spPr>
          <a:solidFill>
            <a:schemeClr val="accent3"/>
          </a:solidFill>
          <a:ln>
            <a:noFill/>
          </a:ln>
          <a:effectLst/>
        </c:spPr>
      </c:pivotFmt>
      <c:pivotFmt>
        <c:idx val="13"/>
        <c:spPr>
          <a:solidFill>
            <a:schemeClr val="accent3"/>
          </a:solidFill>
          <a:ln>
            <a:noFill/>
          </a:ln>
          <a:effectLst/>
        </c:spPr>
      </c:pivotFmt>
      <c:pivotFmt>
        <c:idx val="14"/>
        <c:spPr>
          <a:solidFill>
            <a:schemeClr val="accent3"/>
          </a:solidFill>
          <a:ln>
            <a:noFill/>
          </a:ln>
          <a:effectLst/>
        </c:spPr>
      </c:pivotFmt>
    </c:pivotFmts>
    <c:plotArea>
      <c:layout/>
      <c:barChart>
        <c:barDir val="bar"/>
        <c:grouping val="clustered"/>
        <c:varyColors val="0"/>
        <c:ser>
          <c:idx val="0"/>
          <c:order val="0"/>
          <c:tx>
            <c:strRef>
              <c:f>'Pivot from Values'!$G$2</c:f>
              <c:strCache>
                <c:ptCount val="1"/>
                <c:pt idx="0">
                  <c:v>Sum of Total Home Points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from Values'!$F$3:$F$23</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Values'!$G$3:$G$23</c:f>
              <c:numCache>
                <c:formatCode>General</c:formatCode>
                <c:ptCount val="20"/>
                <c:pt idx="0">
                  <c:v>55</c:v>
                </c:pt>
                <c:pt idx="1">
                  <c:v>47</c:v>
                </c:pt>
                <c:pt idx="2">
                  <c:v>36</c:v>
                </c:pt>
                <c:pt idx="3">
                  <c:v>37</c:v>
                </c:pt>
                <c:pt idx="4">
                  <c:v>37</c:v>
                </c:pt>
                <c:pt idx="5">
                  <c:v>39</c:v>
                </c:pt>
                <c:pt idx="6">
                  <c:v>31</c:v>
                </c:pt>
                <c:pt idx="7">
                  <c:v>36</c:v>
                </c:pt>
                <c:pt idx="8">
                  <c:v>33</c:v>
                </c:pt>
                <c:pt idx="9">
                  <c:v>28</c:v>
                </c:pt>
                <c:pt idx="10">
                  <c:v>21</c:v>
                </c:pt>
                <c:pt idx="11">
                  <c:v>31</c:v>
                </c:pt>
                <c:pt idx="12">
                  <c:v>26</c:v>
                </c:pt>
                <c:pt idx="13">
                  <c:v>23</c:v>
                </c:pt>
                <c:pt idx="14">
                  <c:v>22</c:v>
                </c:pt>
                <c:pt idx="15">
                  <c:v>22</c:v>
                </c:pt>
                <c:pt idx="16">
                  <c:v>24</c:v>
                </c:pt>
                <c:pt idx="17">
                  <c:v>24</c:v>
                </c:pt>
                <c:pt idx="18">
                  <c:v>21</c:v>
                </c:pt>
                <c:pt idx="19">
                  <c:v>15</c:v>
                </c:pt>
              </c:numCache>
            </c:numRef>
          </c:val>
          <c:extLst>
            <c:ext xmlns:c16="http://schemas.microsoft.com/office/drawing/2014/chart" uri="{C3380CC4-5D6E-409C-BE32-E72D297353CC}">
              <c16:uniqueId val="{00000000-9D7F-4ACD-B6F0-484F0E936239}"/>
            </c:ext>
          </c:extLst>
        </c:ser>
        <c:ser>
          <c:idx val="1"/>
          <c:order val="1"/>
          <c:tx>
            <c:strRef>
              <c:f>'Pivot from Values'!$H$2</c:f>
              <c:strCache>
                <c:ptCount val="1"/>
                <c:pt idx="0">
                  <c:v>Sum of Total Away Points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from Values'!$F$3:$F$23</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Values'!$H$3:$H$23</c:f>
              <c:numCache>
                <c:formatCode>General</c:formatCode>
                <c:ptCount val="20"/>
                <c:pt idx="0">
                  <c:v>44</c:v>
                </c:pt>
                <c:pt idx="1">
                  <c:v>34</c:v>
                </c:pt>
                <c:pt idx="2">
                  <c:v>30</c:v>
                </c:pt>
                <c:pt idx="3">
                  <c:v>29</c:v>
                </c:pt>
                <c:pt idx="4">
                  <c:v>25</c:v>
                </c:pt>
                <c:pt idx="5">
                  <c:v>20</c:v>
                </c:pt>
                <c:pt idx="6">
                  <c:v>28</c:v>
                </c:pt>
                <c:pt idx="7">
                  <c:v>20</c:v>
                </c:pt>
                <c:pt idx="8">
                  <c:v>21</c:v>
                </c:pt>
                <c:pt idx="9">
                  <c:v>26</c:v>
                </c:pt>
                <c:pt idx="10">
                  <c:v>31</c:v>
                </c:pt>
                <c:pt idx="11">
                  <c:v>18</c:v>
                </c:pt>
                <c:pt idx="12">
                  <c:v>18</c:v>
                </c:pt>
                <c:pt idx="13">
                  <c:v>20</c:v>
                </c:pt>
                <c:pt idx="14">
                  <c:v>19</c:v>
                </c:pt>
                <c:pt idx="15">
                  <c:v>17</c:v>
                </c:pt>
                <c:pt idx="16">
                  <c:v>11</c:v>
                </c:pt>
                <c:pt idx="17">
                  <c:v>10</c:v>
                </c:pt>
                <c:pt idx="18">
                  <c:v>13</c:v>
                </c:pt>
                <c:pt idx="19">
                  <c:v>6</c:v>
                </c:pt>
              </c:numCache>
            </c:numRef>
          </c:val>
          <c:extLst>
            <c:ext xmlns:c16="http://schemas.microsoft.com/office/drawing/2014/chart" uri="{C3380CC4-5D6E-409C-BE32-E72D297353CC}">
              <c16:uniqueId val="{00000001-9D7F-4ACD-B6F0-484F0E936239}"/>
            </c:ext>
          </c:extLst>
        </c:ser>
        <c:ser>
          <c:idx val="2"/>
          <c:order val="2"/>
          <c:tx>
            <c:strRef>
              <c:f>'Pivot from Values'!$I$2</c:f>
              <c:strCache>
                <c:ptCount val="1"/>
                <c:pt idx="0">
                  <c:v>Total Sum of Points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prstDash val="sysDot"/>
              </a:ln>
              <a:effectLst/>
            </c:spPr>
            <c:trendlineType val="linear"/>
            <c:dispRSqr val="0"/>
            <c:dispEq val="0"/>
          </c:trendline>
          <c:cat>
            <c:strRef>
              <c:f>'Pivot from Values'!$F$3:$F$23</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Values'!$I$3:$I$23</c:f>
              <c:numCache>
                <c:formatCode>General</c:formatCode>
                <c:ptCount val="20"/>
                <c:pt idx="0">
                  <c:v>99</c:v>
                </c:pt>
                <c:pt idx="1">
                  <c:v>81</c:v>
                </c:pt>
                <c:pt idx="2">
                  <c:v>66</c:v>
                </c:pt>
                <c:pt idx="3">
                  <c:v>66</c:v>
                </c:pt>
                <c:pt idx="4">
                  <c:v>62</c:v>
                </c:pt>
                <c:pt idx="5">
                  <c:v>59</c:v>
                </c:pt>
                <c:pt idx="6">
                  <c:v>59</c:v>
                </c:pt>
                <c:pt idx="7">
                  <c:v>56</c:v>
                </c:pt>
                <c:pt idx="8">
                  <c:v>54</c:v>
                </c:pt>
                <c:pt idx="9">
                  <c:v>54</c:v>
                </c:pt>
                <c:pt idx="10">
                  <c:v>52</c:v>
                </c:pt>
                <c:pt idx="11">
                  <c:v>49</c:v>
                </c:pt>
                <c:pt idx="12">
                  <c:v>44</c:v>
                </c:pt>
                <c:pt idx="13">
                  <c:v>43</c:v>
                </c:pt>
                <c:pt idx="14">
                  <c:v>41</c:v>
                </c:pt>
                <c:pt idx="15">
                  <c:v>39</c:v>
                </c:pt>
                <c:pt idx="16">
                  <c:v>35</c:v>
                </c:pt>
                <c:pt idx="17">
                  <c:v>34</c:v>
                </c:pt>
                <c:pt idx="18">
                  <c:v>34</c:v>
                </c:pt>
                <c:pt idx="19">
                  <c:v>21</c:v>
                </c:pt>
              </c:numCache>
            </c:numRef>
          </c:val>
          <c:extLst>
            <c:ext xmlns:c16="http://schemas.microsoft.com/office/drawing/2014/chart" uri="{C3380CC4-5D6E-409C-BE32-E72D297353CC}">
              <c16:uniqueId val="{00000002-9D7F-4ACD-B6F0-484F0E936239}"/>
            </c:ext>
          </c:extLst>
        </c:ser>
        <c:dLbls>
          <c:dLblPos val="outEnd"/>
          <c:showLegendKey val="0"/>
          <c:showVal val="1"/>
          <c:showCatName val="0"/>
          <c:showSerName val="0"/>
          <c:showPercent val="0"/>
          <c:showBubbleSize val="0"/>
        </c:dLbls>
        <c:gapWidth val="182"/>
        <c:axId val="1064680943"/>
        <c:axId val="1064673871"/>
      </c:barChart>
      <c:catAx>
        <c:axId val="1064680943"/>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GB" b="1">
                    <a:solidFill>
                      <a:schemeClr val="bg1"/>
                    </a:solidFill>
                  </a:rPr>
                  <a:t>Team</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673871"/>
        <c:crosses val="autoZero"/>
        <c:auto val="0"/>
        <c:lblAlgn val="ctr"/>
        <c:lblOffset val="100"/>
        <c:noMultiLvlLbl val="0"/>
      </c:catAx>
      <c:valAx>
        <c:axId val="1064673871"/>
        <c:scaling>
          <c:orientation val="minMax"/>
          <c:max val="110"/>
        </c:scaling>
        <c:delete val="0"/>
        <c:axPos val="b"/>
        <c:majorGridlines>
          <c:spPr>
            <a:ln w="0" cap="flat" cmpd="sng" algn="ctr">
              <a:solidFill>
                <a:schemeClr val="tx1">
                  <a:lumMod val="15000"/>
                  <a:lumOff val="85000"/>
                </a:schemeClr>
              </a:solidFill>
              <a:prstDash val="sysDash"/>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solidFill>
                      <a:schemeClr val="bg1"/>
                    </a:solidFill>
                  </a:rPr>
                  <a:t>Axis Title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4680943"/>
        <c:crosses val="autoZero"/>
        <c:crossBetween val="between"/>
        <c:majorUnit val="10"/>
      </c:valAx>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egendEntry>
        <c:idx val="3"/>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EPL Football Data.xlsx]Pivot from BPivot!PivotTable11</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from BPivot'!$B$1</c:f>
              <c:strCache>
                <c:ptCount val="1"/>
                <c:pt idx="0">
                  <c:v>Total Home Points</c:v>
                </c:pt>
              </c:strCache>
            </c:strRef>
          </c:tx>
          <c:spPr>
            <a:solidFill>
              <a:schemeClr val="accent1"/>
            </a:solidFill>
            <a:ln>
              <a:noFill/>
            </a:ln>
            <a:effectLst/>
          </c:spPr>
          <c:invertIfNegative val="0"/>
          <c:cat>
            <c:strRef>
              <c:f>'Pivot from BPivot'!$A$2:$A$22</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BPivot'!$B$2:$B$22</c:f>
              <c:numCache>
                <c:formatCode>General</c:formatCode>
                <c:ptCount val="20"/>
                <c:pt idx="0">
                  <c:v>55</c:v>
                </c:pt>
                <c:pt idx="1">
                  <c:v>47</c:v>
                </c:pt>
                <c:pt idx="2">
                  <c:v>36</c:v>
                </c:pt>
                <c:pt idx="3">
                  <c:v>37</c:v>
                </c:pt>
                <c:pt idx="4">
                  <c:v>37</c:v>
                </c:pt>
                <c:pt idx="5">
                  <c:v>39</c:v>
                </c:pt>
                <c:pt idx="6">
                  <c:v>31</c:v>
                </c:pt>
                <c:pt idx="7">
                  <c:v>36</c:v>
                </c:pt>
                <c:pt idx="8">
                  <c:v>33</c:v>
                </c:pt>
                <c:pt idx="9">
                  <c:v>28</c:v>
                </c:pt>
                <c:pt idx="10">
                  <c:v>21</c:v>
                </c:pt>
                <c:pt idx="11">
                  <c:v>31</c:v>
                </c:pt>
                <c:pt idx="12">
                  <c:v>26</c:v>
                </c:pt>
                <c:pt idx="13">
                  <c:v>23</c:v>
                </c:pt>
                <c:pt idx="14">
                  <c:v>22</c:v>
                </c:pt>
                <c:pt idx="15">
                  <c:v>22</c:v>
                </c:pt>
                <c:pt idx="16">
                  <c:v>24</c:v>
                </c:pt>
                <c:pt idx="17">
                  <c:v>24</c:v>
                </c:pt>
                <c:pt idx="18">
                  <c:v>21</c:v>
                </c:pt>
                <c:pt idx="19">
                  <c:v>15</c:v>
                </c:pt>
              </c:numCache>
            </c:numRef>
          </c:val>
          <c:extLst>
            <c:ext xmlns:c16="http://schemas.microsoft.com/office/drawing/2014/chart" uri="{C3380CC4-5D6E-409C-BE32-E72D297353CC}">
              <c16:uniqueId val="{00000000-1931-42C7-BCD9-5800C103A3C0}"/>
            </c:ext>
          </c:extLst>
        </c:ser>
        <c:ser>
          <c:idx val="1"/>
          <c:order val="1"/>
          <c:tx>
            <c:strRef>
              <c:f>'Pivot from BPivot'!$C$1</c:f>
              <c:strCache>
                <c:ptCount val="1"/>
                <c:pt idx="0">
                  <c:v>Total Away Points</c:v>
                </c:pt>
              </c:strCache>
            </c:strRef>
          </c:tx>
          <c:spPr>
            <a:solidFill>
              <a:schemeClr val="accent2"/>
            </a:solidFill>
            <a:ln>
              <a:noFill/>
            </a:ln>
            <a:effectLst/>
          </c:spPr>
          <c:invertIfNegative val="0"/>
          <c:cat>
            <c:strRef>
              <c:f>'Pivot from BPivot'!$A$2:$A$22</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BPivot'!$C$2:$C$22</c:f>
              <c:numCache>
                <c:formatCode>General</c:formatCode>
                <c:ptCount val="20"/>
                <c:pt idx="0">
                  <c:v>44</c:v>
                </c:pt>
                <c:pt idx="1">
                  <c:v>34</c:v>
                </c:pt>
                <c:pt idx="2">
                  <c:v>30</c:v>
                </c:pt>
                <c:pt idx="3">
                  <c:v>29</c:v>
                </c:pt>
                <c:pt idx="4">
                  <c:v>25</c:v>
                </c:pt>
                <c:pt idx="5">
                  <c:v>20</c:v>
                </c:pt>
                <c:pt idx="6">
                  <c:v>28</c:v>
                </c:pt>
                <c:pt idx="7">
                  <c:v>20</c:v>
                </c:pt>
                <c:pt idx="8">
                  <c:v>21</c:v>
                </c:pt>
                <c:pt idx="9">
                  <c:v>26</c:v>
                </c:pt>
                <c:pt idx="10">
                  <c:v>31</c:v>
                </c:pt>
                <c:pt idx="11">
                  <c:v>18</c:v>
                </c:pt>
                <c:pt idx="12">
                  <c:v>18</c:v>
                </c:pt>
                <c:pt idx="13">
                  <c:v>20</c:v>
                </c:pt>
                <c:pt idx="14">
                  <c:v>19</c:v>
                </c:pt>
                <c:pt idx="15">
                  <c:v>17</c:v>
                </c:pt>
                <c:pt idx="16">
                  <c:v>11</c:v>
                </c:pt>
                <c:pt idx="17">
                  <c:v>10</c:v>
                </c:pt>
                <c:pt idx="18">
                  <c:v>13</c:v>
                </c:pt>
                <c:pt idx="19">
                  <c:v>6</c:v>
                </c:pt>
              </c:numCache>
            </c:numRef>
          </c:val>
          <c:extLst>
            <c:ext xmlns:c16="http://schemas.microsoft.com/office/drawing/2014/chart" uri="{C3380CC4-5D6E-409C-BE32-E72D297353CC}">
              <c16:uniqueId val="{00000001-1931-42C7-BCD9-5800C103A3C0}"/>
            </c:ext>
          </c:extLst>
        </c:ser>
        <c:ser>
          <c:idx val="2"/>
          <c:order val="2"/>
          <c:tx>
            <c:strRef>
              <c:f>'Pivot from BPivot'!$D$1</c:f>
              <c:strCache>
                <c:ptCount val="1"/>
                <c:pt idx="0">
                  <c:v>Sum of Total Points</c:v>
                </c:pt>
              </c:strCache>
            </c:strRef>
          </c:tx>
          <c:spPr>
            <a:solidFill>
              <a:schemeClr val="accent3"/>
            </a:solidFill>
            <a:ln>
              <a:noFill/>
            </a:ln>
            <a:effectLst/>
          </c:spPr>
          <c:invertIfNegative val="0"/>
          <c:cat>
            <c:strRef>
              <c:f>'Pivot from BPivot'!$A$2:$A$22</c:f>
              <c:strCache>
                <c:ptCount val="20"/>
                <c:pt idx="0">
                  <c:v>Liverpool</c:v>
                </c:pt>
                <c:pt idx="1">
                  <c:v>Man City</c:v>
                </c:pt>
                <c:pt idx="2">
                  <c:v>Chelsea</c:v>
                </c:pt>
                <c:pt idx="3">
                  <c:v>Man United</c:v>
                </c:pt>
                <c:pt idx="4">
                  <c:v>Leicester</c:v>
                </c:pt>
                <c:pt idx="5">
                  <c:v>Tottenham</c:v>
                </c:pt>
                <c:pt idx="6">
                  <c:v>Wolves</c:v>
                </c:pt>
                <c:pt idx="7">
                  <c:v>Arsenal</c:v>
                </c:pt>
                <c:pt idx="8">
                  <c:v>Sheffield United</c:v>
                </c:pt>
                <c:pt idx="9">
                  <c:v>Burnley</c:v>
                </c:pt>
                <c:pt idx="10">
                  <c:v>Southampton</c:v>
                </c:pt>
                <c:pt idx="11">
                  <c:v>Everton</c:v>
                </c:pt>
                <c:pt idx="12">
                  <c:v>Newcastle</c:v>
                </c:pt>
                <c:pt idx="13">
                  <c:v>Crystal Palace</c:v>
                </c:pt>
                <c:pt idx="14">
                  <c:v>Brighton</c:v>
                </c:pt>
                <c:pt idx="15">
                  <c:v>West Ham</c:v>
                </c:pt>
                <c:pt idx="16">
                  <c:v>Aston Villa</c:v>
                </c:pt>
                <c:pt idx="17">
                  <c:v>Watford</c:v>
                </c:pt>
                <c:pt idx="18">
                  <c:v>Bournemouth</c:v>
                </c:pt>
                <c:pt idx="19">
                  <c:v>Norwich</c:v>
                </c:pt>
              </c:strCache>
            </c:strRef>
          </c:cat>
          <c:val>
            <c:numRef>
              <c:f>'Pivot from BPivot'!$D$2:$D$22</c:f>
              <c:numCache>
                <c:formatCode>General</c:formatCode>
                <c:ptCount val="20"/>
                <c:pt idx="0">
                  <c:v>99</c:v>
                </c:pt>
                <c:pt idx="1">
                  <c:v>81</c:v>
                </c:pt>
                <c:pt idx="2">
                  <c:v>66</c:v>
                </c:pt>
                <c:pt idx="3">
                  <c:v>66</c:v>
                </c:pt>
                <c:pt idx="4">
                  <c:v>62</c:v>
                </c:pt>
                <c:pt idx="5">
                  <c:v>59</c:v>
                </c:pt>
                <c:pt idx="6">
                  <c:v>59</c:v>
                </c:pt>
                <c:pt idx="7">
                  <c:v>56</c:v>
                </c:pt>
                <c:pt idx="8">
                  <c:v>54</c:v>
                </c:pt>
                <c:pt idx="9">
                  <c:v>54</c:v>
                </c:pt>
                <c:pt idx="10">
                  <c:v>52</c:v>
                </c:pt>
                <c:pt idx="11">
                  <c:v>49</c:v>
                </c:pt>
                <c:pt idx="12">
                  <c:v>44</c:v>
                </c:pt>
                <c:pt idx="13">
                  <c:v>43</c:v>
                </c:pt>
                <c:pt idx="14">
                  <c:v>41</c:v>
                </c:pt>
                <c:pt idx="15">
                  <c:v>39</c:v>
                </c:pt>
                <c:pt idx="16">
                  <c:v>35</c:v>
                </c:pt>
                <c:pt idx="17">
                  <c:v>34</c:v>
                </c:pt>
                <c:pt idx="18">
                  <c:v>34</c:v>
                </c:pt>
                <c:pt idx="19">
                  <c:v>21</c:v>
                </c:pt>
              </c:numCache>
            </c:numRef>
          </c:val>
          <c:extLst>
            <c:ext xmlns:c16="http://schemas.microsoft.com/office/drawing/2014/chart" uri="{C3380CC4-5D6E-409C-BE32-E72D297353CC}">
              <c16:uniqueId val="{00000002-1931-42C7-BCD9-5800C103A3C0}"/>
            </c:ext>
          </c:extLst>
        </c:ser>
        <c:dLbls>
          <c:showLegendKey val="0"/>
          <c:showVal val="0"/>
          <c:showCatName val="0"/>
          <c:showSerName val="0"/>
          <c:showPercent val="0"/>
          <c:showBubbleSize val="0"/>
        </c:dLbls>
        <c:gapWidth val="182"/>
        <c:axId val="1064675951"/>
        <c:axId val="1064685103"/>
      </c:barChart>
      <c:catAx>
        <c:axId val="1064675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685103"/>
        <c:crosses val="autoZero"/>
        <c:auto val="1"/>
        <c:lblAlgn val="ctr"/>
        <c:lblOffset val="100"/>
        <c:noMultiLvlLbl val="0"/>
      </c:catAx>
      <c:valAx>
        <c:axId val="1064685103"/>
        <c:scaling>
          <c:orientation val="minMax"/>
          <c:max val="1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a:softEdge rad="7620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675951"/>
        <c:crosses val="autoZero"/>
        <c:crossBetween val="between"/>
        <c:majorUnit val="1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Number of Cards Handed</a:t>
            </a:r>
            <a:r>
              <a:rPr lang="en-GB" b="1" baseline="0"/>
              <a:t> Out Per Referee (2019-2020)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'Referee Card Count'!$C$1</c:f>
              <c:strCache>
                <c:ptCount val="1"/>
                <c:pt idx="0">
                  <c:v>Home Yellows</c:v>
                </c:pt>
              </c:strCache>
            </c:strRef>
          </c:tx>
          <c:spPr>
            <a:solidFill>
              <a:srgbClr val="FFC000"/>
            </a:solidFill>
            <a:ln>
              <a:noFill/>
            </a:ln>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Count'!$C$2:$C$23</c:f>
              <c:numCache>
                <c:formatCode>General</c:formatCode>
                <c:ptCount val="22"/>
                <c:pt idx="0">
                  <c:v>18</c:v>
                </c:pt>
                <c:pt idx="1">
                  <c:v>23</c:v>
                </c:pt>
                <c:pt idx="2">
                  <c:v>60</c:v>
                </c:pt>
                <c:pt idx="3">
                  <c:v>39</c:v>
                </c:pt>
                <c:pt idx="4">
                  <c:v>41</c:v>
                </c:pt>
                <c:pt idx="5">
                  <c:v>23</c:v>
                </c:pt>
                <c:pt idx="6">
                  <c:v>2</c:v>
                </c:pt>
                <c:pt idx="7">
                  <c:v>22</c:v>
                </c:pt>
                <c:pt idx="8">
                  <c:v>50</c:v>
                </c:pt>
                <c:pt idx="9">
                  <c:v>33</c:v>
                </c:pt>
                <c:pt idx="10">
                  <c:v>28</c:v>
                </c:pt>
                <c:pt idx="11">
                  <c:v>40</c:v>
                </c:pt>
                <c:pt idx="12">
                  <c:v>58</c:v>
                </c:pt>
                <c:pt idx="13">
                  <c:v>54</c:v>
                </c:pt>
                <c:pt idx="14">
                  <c:v>1</c:v>
                </c:pt>
                <c:pt idx="15">
                  <c:v>15</c:v>
                </c:pt>
                <c:pt idx="16">
                  <c:v>32</c:v>
                </c:pt>
                <c:pt idx="17">
                  <c:v>1</c:v>
                </c:pt>
                <c:pt idx="18">
                  <c:v>45</c:v>
                </c:pt>
                <c:pt idx="19">
                  <c:v>17</c:v>
                </c:pt>
                <c:pt idx="20">
                  <c:v>1</c:v>
                </c:pt>
                <c:pt idx="21">
                  <c:v>0</c:v>
                </c:pt>
              </c:numCache>
            </c:numRef>
          </c:val>
          <c:extLst>
            <c:ext xmlns:c16="http://schemas.microsoft.com/office/drawing/2014/chart" uri="{C3380CC4-5D6E-409C-BE32-E72D297353CC}">
              <c16:uniqueId val="{00000000-EFA8-46BB-9B58-98414CD3805C}"/>
            </c:ext>
          </c:extLst>
        </c:ser>
        <c:ser>
          <c:idx val="1"/>
          <c:order val="1"/>
          <c:tx>
            <c:strRef>
              <c:f>'Referee Card Count'!$D$1</c:f>
              <c:strCache>
                <c:ptCount val="1"/>
                <c:pt idx="0">
                  <c:v>Away Yellows</c:v>
                </c:pt>
              </c:strCache>
            </c:strRef>
          </c:tx>
          <c:spPr>
            <a:solidFill>
              <a:srgbClr val="FFFF00"/>
            </a:solidFill>
            <a:ln>
              <a:noFill/>
            </a:ln>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Count'!$D$2:$D$23</c:f>
              <c:numCache>
                <c:formatCode>General</c:formatCode>
                <c:ptCount val="22"/>
                <c:pt idx="0">
                  <c:v>20</c:v>
                </c:pt>
                <c:pt idx="1">
                  <c:v>62</c:v>
                </c:pt>
                <c:pt idx="2">
                  <c:v>62</c:v>
                </c:pt>
                <c:pt idx="3">
                  <c:v>47</c:v>
                </c:pt>
                <c:pt idx="4">
                  <c:v>43</c:v>
                </c:pt>
                <c:pt idx="5">
                  <c:v>26</c:v>
                </c:pt>
                <c:pt idx="6">
                  <c:v>1</c:v>
                </c:pt>
                <c:pt idx="7">
                  <c:v>30</c:v>
                </c:pt>
                <c:pt idx="8">
                  <c:v>42</c:v>
                </c:pt>
                <c:pt idx="9">
                  <c:v>40</c:v>
                </c:pt>
                <c:pt idx="10">
                  <c:v>32</c:v>
                </c:pt>
                <c:pt idx="11">
                  <c:v>52</c:v>
                </c:pt>
                <c:pt idx="12">
                  <c:v>54</c:v>
                </c:pt>
                <c:pt idx="13">
                  <c:v>51</c:v>
                </c:pt>
                <c:pt idx="14">
                  <c:v>0</c:v>
                </c:pt>
                <c:pt idx="15">
                  <c:v>26</c:v>
                </c:pt>
                <c:pt idx="16">
                  <c:v>43</c:v>
                </c:pt>
                <c:pt idx="17">
                  <c:v>3</c:v>
                </c:pt>
                <c:pt idx="18">
                  <c:v>43</c:v>
                </c:pt>
                <c:pt idx="19">
                  <c:v>17</c:v>
                </c:pt>
                <c:pt idx="20">
                  <c:v>2</c:v>
                </c:pt>
                <c:pt idx="21">
                  <c:v>2</c:v>
                </c:pt>
              </c:numCache>
            </c:numRef>
          </c:val>
          <c:extLst>
            <c:ext xmlns:c16="http://schemas.microsoft.com/office/drawing/2014/chart" uri="{C3380CC4-5D6E-409C-BE32-E72D297353CC}">
              <c16:uniqueId val="{00000001-EFA8-46BB-9B58-98414CD3805C}"/>
            </c:ext>
          </c:extLst>
        </c:ser>
        <c:ser>
          <c:idx val="2"/>
          <c:order val="2"/>
          <c:tx>
            <c:strRef>
              <c:f>'Referee Card Count'!$E$1</c:f>
              <c:strCache>
                <c:ptCount val="1"/>
                <c:pt idx="0">
                  <c:v>Home Reds</c:v>
                </c:pt>
              </c:strCache>
            </c:strRef>
          </c:tx>
          <c:spPr>
            <a:solidFill>
              <a:schemeClr val="accent1">
                <a:lumMod val="75000"/>
              </a:schemeClr>
            </a:solidFill>
            <a:ln>
              <a:noFill/>
            </a:ln>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Count'!$E$2:$E$23</c:f>
              <c:numCache>
                <c:formatCode>General</c:formatCode>
                <c:ptCount val="22"/>
                <c:pt idx="0">
                  <c:v>1</c:v>
                </c:pt>
                <c:pt idx="1">
                  <c:v>3</c:v>
                </c:pt>
                <c:pt idx="2">
                  <c:v>3</c:v>
                </c:pt>
                <c:pt idx="3">
                  <c:v>1</c:v>
                </c:pt>
                <c:pt idx="4">
                  <c:v>0</c:v>
                </c:pt>
                <c:pt idx="5">
                  <c:v>0</c:v>
                </c:pt>
                <c:pt idx="6">
                  <c:v>0</c:v>
                </c:pt>
                <c:pt idx="7">
                  <c:v>4</c:v>
                </c:pt>
                <c:pt idx="8">
                  <c:v>1</c:v>
                </c:pt>
                <c:pt idx="9">
                  <c:v>4</c:v>
                </c:pt>
                <c:pt idx="10">
                  <c:v>1</c:v>
                </c:pt>
                <c:pt idx="11">
                  <c:v>2</c:v>
                </c:pt>
                <c:pt idx="12">
                  <c:v>1</c:v>
                </c:pt>
                <c:pt idx="13">
                  <c:v>0</c:v>
                </c:pt>
                <c:pt idx="14">
                  <c:v>0</c:v>
                </c:pt>
                <c:pt idx="15">
                  <c:v>0</c:v>
                </c:pt>
                <c:pt idx="16">
                  <c:v>1</c:v>
                </c:pt>
                <c:pt idx="17">
                  <c:v>0</c:v>
                </c:pt>
                <c:pt idx="18">
                  <c:v>0</c:v>
                </c:pt>
                <c:pt idx="19">
                  <c:v>2</c:v>
                </c:pt>
                <c:pt idx="20">
                  <c:v>0</c:v>
                </c:pt>
                <c:pt idx="21">
                  <c:v>0</c:v>
                </c:pt>
              </c:numCache>
            </c:numRef>
          </c:val>
          <c:extLst>
            <c:ext xmlns:c16="http://schemas.microsoft.com/office/drawing/2014/chart" uri="{C3380CC4-5D6E-409C-BE32-E72D297353CC}">
              <c16:uniqueId val="{00000002-EFA8-46BB-9B58-98414CD3805C}"/>
            </c:ext>
          </c:extLst>
        </c:ser>
        <c:ser>
          <c:idx val="3"/>
          <c:order val="3"/>
          <c:tx>
            <c:strRef>
              <c:f>'Referee Card Count'!$F$1</c:f>
              <c:strCache>
                <c:ptCount val="1"/>
                <c:pt idx="0">
                  <c:v>Away Reds</c:v>
                </c:pt>
              </c:strCache>
            </c:strRef>
          </c:tx>
          <c:spPr>
            <a:solidFill>
              <a:srgbClr val="FF0000"/>
            </a:solidFill>
            <a:ln>
              <a:noFill/>
            </a:ln>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Count'!$F$2:$F$23</c:f>
              <c:numCache>
                <c:formatCode>General</c:formatCode>
                <c:ptCount val="22"/>
                <c:pt idx="0">
                  <c:v>0</c:v>
                </c:pt>
                <c:pt idx="1">
                  <c:v>2</c:v>
                </c:pt>
                <c:pt idx="2">
                  <c:v>2</c:v>
                </c:pt>
                <c:pt idx="3">
                  <c:v>0</c:v>
                </c:pt>
                <c:pt idx="4">
                  <c:v>2</c:v>
                </c:pt>
                <c:pt idx="5">
                  <c:v>2</c:v>
                </c:pt>
                <c:pt idx="6">
                  <c:v>0</c:v>
                </c:pt>
                <c:pt idx="7">
                  <c:v>1</c:v>
                </c:pt>
                <c:pt idx="8">
                  <c:v>1</c:v>
                </c:pt>
                <c:pt idx="9">
                  <c:v>1</c:v>
                </c:pt>
                <c:pt idx="10">
                  <c:v>0</c:v>
                </c:pt>
                <c:pt idx="11">
                  <c:v>3</c:v>
                </c:pt>
                <c:pt idx="12">
                  <c:v>3</c:v>
                </c:pt>
                <c:pt idx="13">
                  <c:v>0</c:v>
                </c:pt>
                <c:pt idx="14">
                  <c:v>0</c:v>
                </c:pt>
                <c:pt idx="15">
                  <c:v>1</c:v>
                </c:pt>
                <c:pt idx="16">
                  <c:v>2</c:v>
                </c:pt>
                <c:pt idx="17">
                  <c:v>0</c:v>
                </c:pt>
                <c:pt idx="18">
                  <c:v>4</c:v>
                </c:pt>
                <c:pt idx="19">
                  <c:v>0</c:v>
                </c:pt>
                <c:pt idx="20">
                  <c:v>0</c:v>
                </c:pt>
                <c:pt idx="21">
                  <c:v>0</c:v>
                </c:pt>
              </c:numCache>
            </c:numRef>
          </c:val>
          <c:extLst>
            <c:ext xmlns:c16="http://schemas.microsoft.com/office/drawing/2014/chart" uri="{C3380CC4-5D6E-409C-BE32-E72D297353CC}">
              <c16:uniqueId val="{00000003-EFA8-46BB-9B58-98414CD3805C}"/>
            </c:ext>
          </c:extLst>
        </c:ser>
        <c:dLbls>
          <c:showLegendKey val="0"/>
          <c:showVal val="0"/>
          <c:showCatName val="0"/>
          <c:showSerName val="0"/>
          <c:showPercent val="0"/>
          <c:showBubbleSize val="0"/>
        </c:dLbls>
        <c:gapWidth val="150"/>
        <c:overlap val="100"/>
        <c:axId val="1065909183"/>
        <c:axId val="1065910431"/>
      </c:barChart>
      <c:catAx>
        <c:axId val="1065909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Referee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910431"/>
        <c:crosses val="autoZero"/>
        <c:auto val="1"/>
        <c:lblAlgn val="ctr"/>
        <c:lblOffset val="100"/>
        <c:noMultiLvlLbl val="0"/>
      </c:catAx>
      <c:valAx>
        <c:axId val="106591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No.</a:t>
                </a:r>
                <a:r>
                  <a:rPr lang="en-GB" b="1" baseline="0"/>
                  <a:t> of Cards</a:t>
                </a:r>
                <a:endParaRPr lang="en-GB"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909183"/>
        <c:crosses val="autoZero"/>
        <c:crossBetween val="between"/>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Number of Cards Handed Out Per Referee (2019-2020)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'Referee Card Count'!$C$1</c:f>
              <c:strCache>
                <c:ptCount val="1"/>
                <c:pt idx="0">
                  <c:v>Home Yellows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Count'!$C$2:$C$23</c:f>
              <c:numCache>
                <c:formatCode>General</c:formatCode>
                <c:ptCount val="22"/>
                <c:pt idx="0">
                  <c:v>18</c:v>
                </c:pt>
                <c:pt idx="1">
                  <c:v>23</c:v>
                </c:pt>
                <c:pt idx="2">
                  <c:v>60</c:v>
                </c:pt>
                <c:pt idx="3">
                  <c:v>39</c:v>
                </c:pt>
                <c:pt idx="4">
                  <c:v>41</c:v>
                </c:pt>
                <c:pt idx="5">
                  <c:v>23</c:v>
                </c:pt>
                <c:pt idx="6">
                  <c:v>2</c:v>
                </c:pt>
                <c:pt idx="7">
                  <c:v>22</c:v>
                </c:pt>
                <c:pt idx="8">
                  <c:v>50</c:v>
                </c:pt>
                <c:pt idx="9">
                  <c:v>33</c:v>
                </c:pt>
                <c:pt idx="10">
                  <c:v>28</c:v>
                </c:pt>
                <c:pt idx="11">
                  <c:v>40</c:v>
                </c:pt>
                <c:pt idx="12">
                  <c:v>58</c:v>
                </c:pt>
                <c:pt idx="13">
                  <c:v>54</c:v>
                </c:pt>
                <c:pt idx="14">
                  <c:v>1</c:v>
                </c:pt>
                <c:pt idx="15">
                  <c:v>15</c:v>
                </c:pt>
                <c:pt idx="16">
                  <c:v>32</c:v>
                </c:pt>
                <c:pt idx="17">
                  <c:v>1</c:v>
                </c:pt>
                <c:pt idx="18">
                  <c:v>45</c:v>
                </c:pt>
                <c:pt idx="19">
                  <c:v>17</c:v>
                </c:pt>
                <c:pt idx="20">
                  <c:v>1</c:v>
                </c:pt>
                <c:pt idx="21">
                  <c:v>0</c:v>
                </c:pt>
              </c:numCache>
            </c:numRef>
          </c:val>
          <c:extLst>
            <c:ext xmlns:c16="http://schemas.microsoft.com/office/drawing/2014/chart" uri="{C3380CC4-5D6E-409C-BE32-E72D297353CC}">
              <c16:uniqueId val="{00000000-3020-44A1-A55D-F50C517DE334}"/>
            </c:ext>
          </c:extLst>
        </c:ser>
        <c:ser>
          <c:idx val="1"/>
          <c:order val="1"/>
          <c:tx>
            <c:strRef>
              <c:f>'Referee Card Count'!$D$1</c:f>
              <c:strCache>
                <c:ptCount val="1"/>
                <c:pt idx="0">
                  <c:v>Away Yellows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Count'!$D$2:$D$23</c:f>
              <c:numCache>
                <c:formatCode>General</c:formatCode>
                <c:ptCount val="22"/>
                <c:pt idx="0">
                  <c:v>20</c:v>
                </c:pt>
                <c:pt idx="1">
                  <c:v>62</c:v>
                </c:pt>
                <c:pt idx="2">
                  <c:v>62</c:v>
                </c:pt>
                <c:pt idx="3">
                  <c:v>47</c:v>
                </c:pt>
                <c:pt idx="4">
                  <c:v>43</c:v>
                </c:pt>
                <c:pt idx="5">
                  <c:v>26</c:v>
                </c:pt>
                <c:pt idx="6">
                  <c:v>1</c:v>
                </c:pt>
                <c:pt idx="7">
                  <c:v>30</c:v>
                </c:pt>
                <c:pt idx="8">
                  <c:v>42</c:v>
                </c:pt>
                <c:pt idx="9">
                  <c:v>40</c:v>
                </c:pt>
                <c:pt idx="10">
                  <c:v>32</c:v>
                </c:pt>
                <c:pt idx="11">
                  <c:v>52</c:v>
                </c:pt>
                <c:pt idx="12">
                  <c:v>54</c:v>
                </c:pt>
                <c:pt idx="13">
                  <c:v>51</c:v>
                </c:pt>
                <c:pt idx="14">
                  <c:v>0</c:v>
                </c:pt>
                <c:pt idx="15">
                  <c:v>26</c:v>
                </c:pt>
                <c:pt idx="16">
                  <c:v>43</c:v>
                </c:pt>
                <c:pt idx="17">
                  <c:v>3</c:v>
                </c:pt>
                <c:pt idx="18">
                  <c:v>43</c:v>
                </c:pt>
                <c:pt idx="19">
                  <c:v>17</c:v>
                </c:pt>
                <c:pt idx="20">
                  <c:v>2</c:v>
                </c:pt>
                <c:pt idx="21">
                  <c:v>2</c:v>
                </c:pt>
              </c:numCache>
            </c:numRef>
          </c:val>
          <c:extLst>
            <c:ext xmlns:c16="http://schemas.microsoft.com/office/drawing/2014/chart" uri="{C3380CC4-5D6E-409C-BE32-E72D297353CC}">
              <c16:uniqueId val="{00000001-3020-44A1-A55D-F50C517DE334}"/>
            </c:ext>
          </c:extLst>
        </c:ser>
        <c:ser>
          <c:idx val="2"/>
          <c:order val="2"/>
          <c:tx>
            <c:strRef>
              <c:f>'Referee Card Count'!$E$1</c:f>
              <c:strCache>
                <c:ptCount val="1"/>
                <c:pt idx="0">
                  <c:v>Home Reds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Count'!$E$2:$E$23</c:f>
              <c:numCache>
                <c:formatCode>General</c:formatCode>
                <c:ptCount val="22"/>
                <c:pt idx="0">
                  <c:v>1</c:v>
                </c:pt>
                <c:pt idx="1">
                  <c:v>3</c:v>
                </c:pt>
                <c:pt idx="2">
                  <c:v>3</c:v>
                </c:pt>
                <c:pt idx="3">
                  <c:v>1</c:v>
                </c:pt>
                <c:pt idx="4">
                  <c:v>0</c:v>
                </c:pt>
                <c:pt idx="5">
                  <c:v>0</c:v>
                </c:pt>
                <c:pt idx="6">
                  <c:v>0</c:v>
                </c:pt>
                <c:pt idx="7">
                  <c:v>4</c:v>
                </c:pt>
                <c:pt idx="8">
                  <c:v>1</c:v>
                </c:pt>
                <c:pt idx="9">
                  <c:v>4</c:v>
                </c:pt>
                <c:pt idx="10">
                  <c:v>1</c:v>
                </c:pt>
                <c:pt idx="11">
                  <c:v>2</c:v>
                </c:pt>
                <c:pt idx="12">
                  <c:v>1</c:v>
                </c:pt>
                <c:pt idx="13">
                  <c:v>0</c:v>
                </c:pt>
                <c:pt idx="14">
                  <c:v>0</c:v>
                </c:pt>
                <c:pt idx="15">
                  <c:v>0</c:v>
                </c:pt>
                <c:pt idx="16">
                  <c:v>1</c:v>
                </c:pt>
                <c:pt idx="17">
                  <c:v>0</c:v>
                </c:pt>
                <c:pt idx="18">
                  <c:v>0</c:v>
                </c:pt>
                <c:pt idx="19">
                  <c:v>2</c:v>
                </c:pt>
                <c:pt idx="20">
                  <c:v>0</c:v>
                </c:pt>
                <c:pt idx="21">
                  <c:v>0</c:v>
                </c:pt>
              </c:numCache>
            </c:numRef>
          </c:val>
          <c:extLst>
            <c:ext xmlns:c16="http://schemas.microsoft.com/office/drawing/2014/chart" uri="{C3380CC4-5D6E-409C-BE32-E72D297353CC}">
              <c16:uniqueId val="{00000002-3020-44A1-A55D-F50C517DE334}"/>
            </c:ext>
          </c:extLst>
        </c:ser>
        <c:ser>
          <c:idx val="3"/>
          <c:order val="3"/>
          <c:tx>
            <c:strRef>
              <c:f>'Referee Card Count'!$F$1</c:f>
              <c:strCache>
                <c:ptCount val="1"/>
                <c:pt idx="0">
                  <c:v>Away Reds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'Referee Card Count'!$A$2:$A$23</c:f>
              <c:strCache>
                <c:ptCount val="22"/>
                <c:pt idx="0">
                  <c:v>A Madley</c:v>
                </c:pt>
                <c:pt idx="1">
                  <c:v>A Marriner</c:v>
                </c:pt>
                <c:pt idx="2">
                  <c:v>A Taylor</c:v>
                </c:pt>
                <c:pt idx="3">
                  <c:v>C Kavanagh</c:v>
                </c:pt>
                <c:pt idx="4">
                  <c:v>C Pawson</c:v>
                </c:pt>
                <c:pt idx="5">
                  <c:v>D Coote</c:v>
                </c:pt>
                <c:pt idx="6">
                  <c:v>D England</c:v>
                </c:pt>
                <c:pt idx="7">
                  <c:v>G Scott</c:v>
                </c:pt>
                <c:pt idx="8">
                  <c:v>J Moss</c:v>
                </c:pt>
                <c:pt idx="9">
                  <c:v>K Friend</c:v>
                </c:pt>
                <c:pt idx="10">
                  <c:v>L Mason</c:v>
                </c:pt>
                <c:pt idx="11">
                  <c:v>M Atkinson</c:v>
                </c:pt>
                <c:pt idx="12">
                  <c:v>M Dean</c:v>
                </c:pt>
                <c:pt idx="13">
                  <c:v>M Oliver</c:v>
                </c:pt>
                <c:pt idx="14">
                  <c:v>O Langford</c:v>
                </c:pt>
                <c:pt idx="15">
                  <c:v>P Bankes</c:v>
                </c:pt>
                <c:pt idx="16">
                  <c:v>P Tierney</c:v>
                </c:pt>
                <c:pt idx="17">
                  <c:v>R Jones</c:v>
                </c:pt>
                <c:pt idx="18">
                  <c:v>S Attwell</c:v>
                </c:pt>
                <c:pt idx="19">
                  <c:v>S Hooper</c:v>
                </c:pt>
                <c:pt idx="20">
                  <c:v>S Scott</c:v>
                </c:pt>
                <c:pt idx="21">
                  <c:v>T Robinson</c:v>
                </c:pt>
              </c:strCache>
            </c:strRef>
          </c:cat>
          <c:val>
            <c:numRef>
              <c:f>'Referee Card Count'!$F$2:$F$23</c:f>
              <c:numCache>
                <c:formatCode>General</c:formatCode>
                <c:ptCount val="22"/>
                <c:pt idx="0">
                  <c:v>0</c:v>
                </c:pt>
                <c:pt idx="1">
                  <c:v>2</c:v>
                </c:pt>
                <c:pt idx="2">
                  <c:v>2</c:v>
                </c:pt>
                <c:pt idx="3">
                  <c:v>0</c:v>
                </c:pt>
                <c:pt idx="4">
                  <c:v>2</c:v>
                </c:pt>
                <c:pt idx="5">
                  <c:v>2</c:v>
                </c:pt>
                <c:pt idx="6">
                  <c:v>0</c:v>
                </c:pt>
                <c:pt idx="7">
                  <c:v>1</c:v>
                </c:pt>
                <c:pt idx="8">
                  <c:v>1</c:v>
                </c:pt>
                <c:pt idx="9">
                  <c:v>1</c:v>
                </c:pt>
                <c:pt idx="10">
                  <c:v>0</c:v>
                </c:pt>
                <c:pt idx="11">
                  <c:v>3</c:v>
                </c:pt>
                <c:pt idx="12">
                  <c:v>3</c:v>
                </c:pt>
                <c:pt idx="13">
                  <c:v>0</c:v>
                </c:pt>
                <c:pt idx="14">
                  <c:v>0</c:v>
                </c:pt>
                <c:pt idx="15">
                  <c:v>1</c:v>
                </c:pt>
                <c:pt idx="16">
                  <c:v>2</c:v>
                </c:pt>
                <c:pt idx="17">
                  <c:v>0</c:v>
                </c:pt>
                <c:pt idx="18">
                  <c:v>4</c:v>
                </c:pt>
                <c:pt idx="19">
                  <c:v>0</c:v>
                </c:pt>
                <c:pt idx="20">
                  <c:v>0</c:v>
                </c:pt>
                <c:pt idx="21">
                  <c:v>0</c:v>
                </c:pt>
              </c:numCache>
            </c:numRef>
          </c:val>
          <c:extLst>
            <c:ext xmlns:c16="http://schemas.microsoft.com/office/drawing/2014/chart" uri="{C3380CC4-5D6E-409C-BE32-E72D297353CC}">
              <c16:uniqueId val="{00000003-3020-44A1-A55D-F50C517DE334}"/>
            </c:ext>
          </c:extLst>
        </c:ser>
        <c:dLbls>
          <c:showLegendKey val="0"/>
          <c:showVal val="0"/>
          <c:showCatName val="0"/>
          <c:showSerName val="0"/>
          <c:showPercent val="0"/>
          <c:showBubbleSize val="0"/>
        </c:dLbls>
        <c:gapWidth val="150"/>
        <c:overlap val="100"/>
        <c:axId val="1065909183"/>
        <c:axId val="1065910431"/>
      </c:barChart>
      <c:catAx>
        <c:axId val="106590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5910431"/>
        <c:crosses val="autoZero"/>
        <c:auto val="1"/>
        <c:lblAlgn val="ctr"/>
        <c:lblOffset val="100"/>
        <c:noMultiLvlLbl val="0"/>
      </c:catAx>
      <c:valAx>
        <c:axId val="10659104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5909183"/>
        <c:crosses val="autoZero"/>
        <c:crossBetween val="between"/>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Cumulative Gameweek Points for the Top 2 Teams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'Cumulative Chart'!$B$2</c:f>
              <c:strCache>
                <c:ptCount val="1"/>
                <c:pt idx="0">
                  <c:v>Liverpool</c:v>
                </c:pt>
              </c:strCache>
            </c:strRef>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'Cumulative Chart'!$B$3:$B$40</c:f>
              <c:numCache>
                <c:formatCode>General</c:formatCode>
                <c:ptCount val="38"/>
                <c:pt idx="0">
                  <c:v>3</c:v>
                </c:pt>
                <c:pt idx="1">
                  <c:v>6</c:v>
                </c:pt>
                <c:pt idx="2">
                  <c:v>9</c:v>
                </c:pt>
                <c:pt idx="3">
                  <c:v>12</c:v>
                </c:pt>
                <c:pt idx="4">
                  <c:v>15</c:v>
                </c:pt>
                <c:pt idx="5">
                  <c:v>18</c:v>
                </c:pt>
                <c:pt idx="6">
                  <c:v>21</c:v>
                </c:pt>
                <c:pt idx="7">
                  <c:v>24</c:v>
                </c:pt>
                <c:pt idx="8">
                  <c:v>25</c:v>
                </c:pt>
                <c:pt idx="9">
                  <c:v>28</c:v>
                </c:pt>
                <c:pt idx="10">
                  <c:v>31</c:v>
                </c:pt>
                <c:pt idx="11">
                  <c:v>34</c:v>
                </c:pt>
                <c:pt idx="12">
                  <c:v>37</c:v>
                </c:pt>
                <c:pt idx="13">
                  <c:v>40</c:v>
                </c:pt>
                <c:pt idx="14">
                  <c:v>43</c:v>
                </c:pt>
                <c:pt idx="15">
                  <c:v>46</c:v>
                </c:pt>
                <c:pt idx="16">
                  <c:v>49</c:v>
                </c:pt>
                <c:pt idx="17">
                  <c:v>52</c:v>
                </c:pt>
                <c:pt idx="18">
                  <c:v>55</c:v>
                </c:pt>
                <c:pt idx="19">
                  <c:v>58</c:v>
                </c:pt>
                <c:pt idx="20">
                  <c:v>61</c:v>
                </c:pt>
                <c:pt idx="21">
                  <c:v>64</c:v>
                </c:pt>
                <c:pt idx="22">
                  <c:v>67</c:v>
                </c:pt>
                <c:pt idx="23">
                  <c:v>70</c:v>
                </c:pt>
                <c:pt idx="24">
                  <c:v>73</c:v>
                </c:pt>
                <c:pt idx="25">
                  <c:v>76</c:v>
                </c:pt>
                <c:pt idx="26">
                  <c:v>79</c:v>
                </c:pt>
                <c:pt idx="27">
                  <c:v>79</c:v>
                </c:pt>
                <c:pt idx="28">
                  <c:v>82</c:v>
                </c:pt>
                <c:pt idx="29">
                  <c:v>83</c:v>
                </c:pt>
                <c:pt idx="30">
                  <c:v>86</c:v>
                </c:pt>
                <c:pt idx="31">
                  <c:v>86</c:v>
                </c:pt>
                <c:pt idx="32">
                  <c:v>89</c:v>
                </c:pt>
                <c:pt idx="33">
                  <c:v>92</c:v>
                </c:pt>
                <c:pt idx="34">
                  <c:v>93</c:v>
                </c:pt>
                <c:pt idx="35">
                  <c:v>93</c:v>
                </c:pt>
                <c:pt idx="36">
                  <c:v>96</c:v>
                </c:pt>
                <c:pt idx="37">
                  <c:v>99</c:v>
                </c:pt>
              </c:numCache>
            </c:numRef>
          </c:val>
          <c:smooth val="0"/>
          <c:extLst>
            <c:ext xmlns:c16="http://schemas.microsoft.com/office/drawing/2014/chart" uri="{C3380CC4-5D6E-409C-BE32-E72D297353CC}">
              <c16:uniqueId val="{00000000-E07D-4C91-9126-FAAACF595862}"/>
            </c:ext>
          </c:extLst>
        </c:ser>
        <c:ser>
          <c:idx val="1"/>
          <c:order val="1"/>
          <c:tx>
            <c:strRef>
              <c:f>'Cumulative Chart'!$C$2</c:f>
              <c:strCache>
                <c:ptCount val="1"/>
                <c:pt idx="0">
                  <c:v>Man City</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'Cumulative Chart'!$C$3:$C$40</c:f>
              <c:numCache>
                <c:formatCode>General</c:formatCode>
                <c:ptCount val="38"/>
                <c:pt idx="0">
                  <c:v>3</c:v>
                </c:pt>
                <c:pt idx="1">
                  <c:v>4</c:v>
                </c:pt>
                <c:pt idx="2">
                  <c:v>7</c:v>
                </c:pt>
                <c:pt idx="3">
                  <c:v>10</c:v>
                </c:pt>
                <c:pt idx="4">
                  <c:v>10</c:v>
                </c:pt>
                <c:pt idx="5">
                  <c:v>13</c:v>
                </c:pt>
                <c:pt idx="6">
                  <c:v>13</c:v>
                </c:pt>
                <c:pt idx="7">
                  <c:v>13</c:v>
                </c:pt>
                <c:pt idx="8">
                  <c:v>16</c:v>
                </c:pt>
                <c:pt idx="9">
                  <c:v>19</c:v>
                </c:pt>
                <c:pt idx="10">
                  <c:v>22</c:v>
                </c:pt>
                <c:pt idx="11">
                  <c:v>22</c:v>
                </c:pt>
                <c:pt idx="12">
                  <c:v>25</c:v>
                </c:pt>
                <c:pt idx="13">
                  <c:v>26</c:v>
                </c:pt>
                <c:pt idx="14">
                  <c:v>29</c:v>
                </c:pt>
                <c:pt idx="15">
                  <c:v>29</c:v>
                </c:pt>
                <c:pt idx="16">
                  <c:v>32</c:v>
                </c:pt>
                <c:pt idx="17">
                  <c:v>35</c:v>
                </c:pt>
                <c:pt idx="18">
                  <c:v>35</c:v>
                </c:pt>
                <c:pt idx="19">
                  <c:v>38</c:v>
                </c:pt>
                <c:pt idx="20">
                  <c:v>41</c:v>
                </c:pt>
                <c:pt idx="21">
                  <c:v>44</c:v>
                </c:pt>
                <c:pt idx="22">
                  <c:v>45</c:v>
                </c:pt>
                <c:pt idx="23">
                  <c:v>48</c:v>
                </c:pt>
                <c:pt idx="24">
                  <c:v>48</c:v>
                </c:pt>
                <c:pt idx="25">
                  <c:v>51</c:v>
                </c:pt>
                <c:pt idx="26">
                  <c:v>54</c:v>
                </c:pt>
                <c:pt idx="27">
                  <c:v>54</c:v>
                </c:pt>
                <c:pt idx="28">
                  <c:v>57</c:v>
                </c:pt>
                <c:pt idx="29">
                  <c:v>60</c:v>
                </c:pt>
                <c:pt idx="30">
                  <c:v>60</c:v>
                </c:pt>
                <c:pt idx="31">
                  <c:v>63</c:v>
                </c:pt>
                <c:pt idx="32">
                  <c:v>63</c:v>
                </c:pt>
                <c:pt idx="33">
                  <c:v>66</c:v>
                </c:pt>
                <c:pt idx="34">
                  <c:v>69</c:v>
                </c:pt>
                <c:pt idx="35">
                  <c:v>72</c:v>
                </c:pt>
                <c:pt idx="36">
                  <c:v>75</c:v>
                </c:pt>
                <c:pt idx="37">
                  <c:v>78</c:v>
                </c:pt>
              </c:numCache>
            </c:numRef>
          </c:val>
          <c:smooth val="0"/>
          <c:extLst>
            <c:ext xmlns:c16="http://schemas.microsoft.com/office/drawing/2014/chart" uri="{C3380CC4-5D6E-409C-BE32-E72D297353CC}">
              <c16:uniqueId val="{00000001-E07D-4C91-9126-FAAACF595862}"/>
            </c:ext>
          </c:extLst>
        </c:ser>
        <c:dLbls>
          <c:dLblPos val="t"/>
          <c:showLegendKey val="0"/>
          <c:showVal val="1"/>
          <c:showCatName val="0"/>
          <c:showSerName val="0"/>
          <c:showPercent val="0"/>
          <c:showBubbleSize val="0"/>
        </c:dLbls>
        <c:smooth val="0"/>
        <c:axId val="173849007"/>
        <c:axId val="457850991"/>
      </c:lineChart>
      <c:catAx>
        <c:axId val="17384900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Gameweek Number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7850991"/>
        <c:crosses val="autoZero"/>
        <c:auto val="1"/>
        <c:lblAlgn val="ctr"/>
        <c:lblOffset val="100"/>
        <c:tickLblSkip val="1"/>
        <c:tickMarkSkip val="1"/>
        <c:noMultiLvlLbl val="0"/>
      </c:catAx>
      <c:valAx>
        <c:axId val="457850991"/>
        <c:scaling>
          <c:orientation val="minMax"/>
          <c:max val="10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849007"/>
        <c:crosses val="autoZero"/>
        <c:crossBetween val="midCat"/>
        <c:majorUnit val="1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Cumulative Gameweek Points for the Top 2 Teams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'Cumulative Chart'!$B$2</c:f>
              <c:strCache>
                <c:ptCount val="1"/>
                <c:pt idx="0">
                  <c:v>Liverpool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'Cumulative Chart'!$B$3:$B$40</c:f>
              <c:numCache>
                <c:formatCode>General</c:formatCode>
                <c:ptCount val="38"/>
                <c:pt idx="0">
                  <c:v>3</c:v>
                </c:pt>
                <c:pt idx="1">
                  <c:v>6</c:v>
                </c:pt>
                <c:pt idx="2">
                  <c:v>9</c:v>
                </c:pt>
                <c:pt idx="3">
                  <c:v>12</c:v>
                </c:pt>
                <c:pt idx="4">
                  <c:v>15</c:v>
                </c:pt>
                <c:pt idx="5">
                  <c:v>18</c:v>
                </c:pt>
                <c:pt idx="6">
                  <c:v>21</c:v>
                </c:pt>
                <c:pt idx="7">
                  <c:v>24</c:v>
                </c:pt>
                <c:pt idx="8">
                  <c:v>25</c:v>
                </c:pt>
                <c:pt idx="9">
                  <c:v>28</c:v>
                </c:pt>
                <c:pt idx="10">
                  <c:v>31</c:v>
                </c:pt>
                <c:pt idx="11">
                  <c:v>34</c:v>
                </c:pt>
                <c:pt idx="12">
                  <c:v>37</c:v>
                </c:pt>
                <c:pt idx="13">
                  <c:v>40</c:v>
                </c:pt>
                <c:pt idx="14">
                  <c:v>43</c:v>
                </c:pt>
                <c:pt idx="15">
                  <c:v>46</c:v>
                </c:pt>
                <c:pt idx="16">
                  <c:v>49</c:v>
                </c:pt>
                <c:pt idx="17">
                  <c:v>52</c:v>
                </c:pt>
                <c:pt idx="18">
                  <c:v>55</c:v>
                </c:pt>
                <c:pt idx="19">
                  <c:v>58</c:v>
                </c:pt>
                <c:pt idx="20">
                  <c:v>61</c:v>
                </c:pt>
                <c:pt idx="21">
                  <c:v>64</c:v>
                </c:pt>
                <c:pt idx="22">
                  <c:v>67</c:v>
                </c:pt>
                <c:pt idx="23">
                  <c:v>70</c:v>
                </c:pt>
                <c:pt idx="24">
                  <c:v>73</c:v>
                </c:pt>
                <c:pt idx="25">
                  <c:v>76</c:v>
                </c:pt>
                <c:pt idx="26">
                  <c:v>79</c:v>
                </c:pt>
                <c:pt idx="27">
                  <c:v>79</c:v>
                </c:pt>
                <c:pt idx="28">
                  <c:v>82</c:v>
                </c:pt>
                <c:pt idx="29">
                  <c:v>83</c:v>
                </c:pt>
                <c:pt idx="30">
                  <c:v>86</c:v>
                </c:pt>
                <c:pt idx="31">
                  <c:v>86</c:v>
                </c:pt>
                <c:pt idx="32">
                  <c:v>89</c:v>
                </c:pt>
                <c:pt idx="33">
                  <c:v>92</c:v>
                </c:pt>
                <c:pt idx="34">
                  <c:v>93</c:v>
                </c:pt>
                <c:pt idx="35">
                  <c:v>93</c:v>
                </c:pt>
                <c:pt idx="36">
                  <c:v>96</c:v>
                </c:pt>
                <c:pt idx="37">
                  <c:v>99</c:v>
                </c:pt>
              </c:numCache>
            </c:numRef>
          </c:val>
          <c:smooth val="0"/>
          <c:extLst>
            <c:ext xmlns:c16="http://schemas.microsoft.com/office/drawing/2014/chart" uri="{C3380CC4-5D6E-409C-BE32-E72D297353CC}">
              <c16:uniqueId val="{00000000-D650-4148-B1F9-79CECABDDDF4}"/>
            </c:ext>
          </c:extLst>
        </c:ser>
        <c:ser>
          <c:idx val="1"/>
          <c:order val="1"/>
          <c:tx>
            <c:strRef>
              <c:f>'Cumulative Chart'!$C$2</c:f>
              <c:strCache>
                <c:ptCount val="1"/>
                <c:pt idx="0">
                  <c:v>Man City</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'Cumulative Chart'!$C$3:$C$40</c:f>
              <c:numCache>
                <c:formatCode>General</c:formatCode>
                <c:ptCount val="38"/>
                <c:pt idx="0">
                  <c:v>3</c:v>
                </c:pt>
                <c:pt idx="1">
                  <c:v>4</c:v>
                </c:pt>
                <c:pt idx="2">
                  <c:v>7</c:v>
                </c:pt>
                <c:pt idx="3">
                  <c:v>10</c:v>
                </c:pt>
                <c:pt idx="4">
                  <c:v>10</c:v>
                </c:pt>
                <c:pt idx="5">
                  <c:v>13</c:v>
                </c:pt>
                <c:pt idx="6">
                  <c:v>13</c:v>
                </c:pt>
                <c:pt idx="7">
                  <c:v>13</c:v>
                </c:pt>
                <c:pt idx="8">
                  <c:v>16</c:v>
                </c:pt>
                <c:pt idx="9">
                  <c:v>19</c:v>
                </c:pt>
                <c:pt idx="10">
                  <c:v>22</c:v>
                </c:pt>
                <c:pt idx="11">
                  <c:v>22</c:v>
                </c:pt>
                <c:pt idx="12">
                  <c:v>25</c:v>
                </c:pt>
                <c:pt idx="13">
                  <c:v>26</c:v>
                </c:pt>
                <c:pt idx="14">
                  <c:v>29</c:v>
                </c:pt>
                <c:pt idx="15">
                  <c:v>29</c:v>
                </c:pt>
                <c:pt idx="16">
                  <c:v>32</c:v>
                </c:pt>
                <c:pt idx="17">
                  <c:v>35</c:v>
                </c:pt>
                <c:pt idx="18">
                  <c:v>35</c:v>
                </c:pt>
                <c:pt idx="19">
                  <c:v>38</c:v>
                </c:pt>
                <c:pt idx="20">
                  <c:v>41</c:v>
                </c:pt>
                <c:pt idx="21">
                  <c:v>44</c:v>
                </c:pt>
                <c:pt idx="22">
                  <c:v>45</c:v>
                </c:pt>
                <c:pt idx="23">
                  <c:v>48</c:v>
                </c:pt>
                <c:pt idx="24">
                  <c:v>48</c:v>
                </c:pt>
                <c:pt idx="25">
                  <c:v>51</c:v>
                </c:pt>
                <c:pt idx="26">
                  <c:v>54</c:v>
                </c:pt>
                <c:pt idx="27">
                  <c:v>54</c:v>
                </c:pt>
                <c:pt idx="28">
                  <c:v>57</c:v>
                </c:pt>
                <c:pt idx="29">
                  <c:v>60</c:v>
                </c:pt>
                <c:pt idx="30">
                  <c:v>60</c:v>
                </c:pt>
                <c:pt idx="31">
                  <c:v>63</c:v>
                </c:pt>
                <c:pt idx="32">
                  <c:v>63</c:v>
                </c:pt>
                <c:pt idx="33">
                  <c:v>66</c:v>
                </c:pt>
                <c:pt idx="34">
                  <c:v>69</c:v>
                </c:pt>
                <c:pt idx="35">
                  <c:v>72</c:v>
                </c:pt>
                <c:pt idx="36">
                  <c:v>75</c:v>
                </c:pt>
                <c:pt idx="37">
                  <c:v>78</c:v>
                </c:pt>
              </c:numCache>
            </c:numRef>
          </c:val>
          <c:smooth val="0"/>
          <c:extLst>
            <c:ext xmlns:c16="http://schemas.microsoft.com/office/drawing/2014/chart" uri="{C3380CC4-5D6E-409C-BE32-E72D297353CC}">
              <c16:uniqueId val="{00000001-D650-4148-B1F9-79CECABDDDF4}"/>
            </c:ext>
          </c:extLst>
        </c:ser>
        <c:dLbls>
          <c:dLblPos val="t"/>
          <c:showLegendKey val="0"/>
          <c:showVal val="1"/>
          <c:showCatName val="0"/>
          <c:showSerName val="0"/>
          <c:showPercent val="0"/>
          <c:showBubbleSize val="0"/>
        </c:dLbls>
        <c:marker val="1"/>
        <c:smooth val="0"/>
        <c:axId val="173849007"/>
        <c:axId val="457850991"/>
      </c:lineChart>
      <c:catAx>
        <c:axId val="173849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Gameweek Number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57850991"/>
        <c:crosses val="autoZero"/>
        <c:auto val="1"/>
        <c:lblAlgn val="ctr"/>
        <c:lblOffset val="100"/>
        <c:tickLblSkip val="1"/>
        <c:tickMarkSkip val="1"/>
        <c:noMultiLvlLbl val="0"/>
      </c:catAx>
      <c:valAx>
        <c:axId val="457850991"/>
        <c:scaling>
          <c:orientation val="minMax"/>
          <c:max val="100"/>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Points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9007"/>
        <c:crosses val="autoZero"/>
        <c:crossBetween val="midCat"/>
        <c:majorUnit val="1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GB"/>
              <a:t>Cumulative Gameweek Points for the Top 2 Teams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'Cumulative Chart'!$B$2</c:f>
              <c:strCache>
                <c:ptCount val="1"/>
                <c:pt idx="0">
                  <c:v>Liverpool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'Cumulative Chart'!$B$3:$B$40</c:f>
              <c:numCache>
                <c:formatCode>General</c:formatCode>
                <c:ptCount val="38"/>
                <c:pt idx="0">
                  <c:v>3</c:v>
                </c:pt>
                <c:pt idx="1">
                  <c:v>6</c:v>
                </c:pt>
                <c:pt idx="2">
                  <c:v>9</c:v>
                </c:pt>
                <c:pt idx="3">
                  <c:v>12</c:v>
                </c:pt>
                <c:pt idx="4">
                  <c:v>15</c:v>
                </c:pt>
                <c:pt idx="5">
                  <c:v>18</c:v>
                </c:pt>
                <c:pt idx="6">
                  <c:v>21</c:v>
                </c:pt>
                <c:pt idx="7">
                  <c:v>24</c:v>
                </c:pt>
                <c:pt idx="8">
                  <c:v>25</c:v>
                </c:pt>
                <c:pt idx="9">
                  <c:v>28</c:v>
                </c:pt>
                <c:pt idx="10">
                  <c:v>31</c:v>
                </c:pt>
                <c:pt idx="11">
                  <c:v>34</c:v>
                </c:pt>
                <c:pt idx="12">
                  <c:v>37</c:v>
                </c:pt>
                <c:pt idx="13">
                  <c:v>40</c:v>
                </c:pt>
                <c:pt idx="14">
                  <c:v>43</c:v>
                </c:pt>
                <c:pt idx="15">
                  <c:v>46</c:v>
                </c:pt>
                <c:pt idx="16">
                  <c:v>49</c:v>
                </c:pt>
                <c:pt idx="17">
                  <c:v>52</c:v>
                </c:pt>
                <c:pt idx="18">
                  <c:v>55</c:v>
                </c:pt>
                <c:pt idx="19">
                  <c:v>58</c:v>
                </c:pt>
                <c:pt idx="20">
                  <c:v>61</c:v>
                </c:pt>
                <c:pt idx="21">
                  <c:v>64</c:v>
                </c:pt>
                <c:pt idx="22">
                  <c:v>67</c:v>
                </c:pt>
                <c:pt idx="23">
                  <c:v>70</c:v>
                </c:pt>
                <c:pt idx="24">
                  <c:v>73</c:v>
                </c:pt>
                <c:pt idx="25">
                  <c:v>76</c:v>
                </c:pt>
                <c:pt idx="26">
                  <c:v>79</c:v>
                </c:pt>
                <c:pt idx="27">
                  <c:v>79</c:v>
                </c:pt>
                <c:pt idx="28">
                  <c:v>82</c:v>
                </c:pt>
                <c:pt idx="29">
                  <c:v>83</c:v>
                </c:pt>
                <c:pt idx="30">
                  <c:v>86</c:v>
                </c:pt>
                <c:pt idx="31">
                  <c:v>86</c:v>
                </c:pt>
                <c:pt idx="32">
                  <c:v>89</c:v>
                </c:pt>
                <c:pt idx="33">
                  <c:v>92</c:v>
                </c:pt>
                <c:pt idx="34">
                  <c:v>93</c:v>
                </c:pt>
                <c:pt idx="35">
                  <c:v>93</c:v>
                </c:pt>
                <c:pt idx="36">
                  <c:v>96</c:v>
                </c:pt>
                <c:pt idx="37">
                  <c:v>99</c:v>
                </c:pt>
              </c:numCache>
            </c:numRef>
          </c:val>
          <c:smooth val="0"/>
          <c:extLst>
            <c:ext xmlns:c16="http://schemas.microsoft.com/office/drawing/2014/chart" uri="{C3380CC4-5D6E-409C-BE32-E72D297353CC}">
              <c16:uniqueId val="{00000000-106C-4021-A6B0-4B5096492B72}"/>
            </c:ext>
          </c:extLst>
        </c:ser>
        <c:ser>
          <c:idx val="1"/>
          <c:order val="1"/>
          <c:tx>
            <c:strRef>
              <c:f>'Cumulative Chart'!$C$2</c:f>
              <c:strCache>
                <c:ptCount val="1"/>
                <c:pt idx="0">
                  <c:v>Man City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'Cumulative Chart'!$C$3:$C$40</c:f>
              <c:numCache>
                <c:formatCode>General</c:formatCode>
                <c:ptCount val="38"/>
                <c:pt idx="0">
                  <c:v>3</c:v>
                </c:pt>
                <c:pt idx="1">
                  <c:v>4</c:v>
                </c:pt>
                <c:pt idx="2">
                  <c:v>7</c:v>
                </c:pt>
                <c:pt idx="3">
                  <c:v>10</c:v>
                </c:pt>
                <c:pt idx="4">
                  <c:v>10</c:v>
                </c:pt>
                <c:pt idx="5">
                  <c:v>13</c:v>
                </c:pt>
                <c:pt idx="6">
                  <c:v>13</c:v>
                </c:pt>
                <c:pt idx="7">
                  <c:v>13</c:v>
                </c:pt>
                <c:pt idx="8">
                  <c:v>16</c:v>
                </c:pt>
                <c:pt idx="9">
                  <c:v>19</c:v>
                </c:pt>
                <c:pt idx="10">
                  <c:v>22</c:v>
                </c:pt>
                <c:pt idx="11">
                  <c:v>22</c:v>
                </c:pt>
                <c:pt idx="12">
                  <c:v>25</c:v>
                </c:pt>
                <c:pt idx="13">
                  <c:v>26</c:v>
                </c:pt>
                <c:pt idx="14">
                  <c:v>29</c:v>
                </c:pt>
                <c:pt idx="15">
                  <c:v>29</c:v>
                </c:pt>
                <c:pt idx="16">
                  <c:v>32</c:v>
                </c:pt>
                <c:pt idx="17">
                  <c:v>35</c:v>
                </c:pt>
                <c:pt idx="18">
                  <c:v>35</c:v>
                </c:pt>
                <c:pt idx="19">
                  <c:v>38</c:v>
                </c:pt>
                <c:pt idx="20">
                  <c:v>41</c:v>
                </c:pt>
                <c:pt idx="21">
                  <c:v>44</c:v>
                </c:pt>
                <c:pt idx="22">
                  <c:v>45</c:v>
                </c:pt>
                <c:pt idx="23">
                  <c:v>48</c:v>
                </c:pt>
                <c:pt idx="24">
                  <c:v>48</c:v>
                </c:pt>
                <c:pt idx="25">
                  <c:v>51</c:v>
                </c:pt>
                <c:pt idx="26">
                  <c:v>54</c:v>
                </c:pt>
                <c:pt idx="27">
                  <c:v>54</c:v>
                </c:pt>
                <c:pt idx="28">
                  <c:v>57</c:v>
                </c:pt>
                <c:pt idx="29">
                  <c:v>60</c:v>
                </c:pt>
                <c:pt idx="30">
                  <c:v>60</c:v>
                </c:pt>
                <c:pt idx="31">
                  <c:v>63</c:v>
                </c:pt>
                <c:pt idx="32">
                  <c:v>63</c:v>
                </c:pt>
                <c:pt idx="33">
                  <c:v>66</c:v>
                </c:pt>
                <c:pt idx="34">
                  <c:v>69</c:v>
                </c:pt>
                <c:pt idx="35">
                  <c:v>72</c:v>
                </c:pt>
                <c:pt idx="36">
                  <c:v>75</c:v>
                </c:pt>
                <c:pt idx="37">
                  <c:v>78</c:v>
                </c:pt>
              </c:numCache>
            </c:numRef>
          </c:val>
          <c:smooth val="0"/>
          <c:extLst>
            <c:ext xmlns:c16="http://schemas.microsoft.com/office/drawing/2014/chart" uri="{C3380CC4-5D6E-409C-BE32-E72D297353CC}">
              <c16:uniqueId val="{00000001-106C-4021-A6B0-4B5096492B72}"/>
            </c:ext>
          </c:extLst>
        </c:ser>
        <c:dLbls>
          <c:dLblPos val="t"/>
          <c:showLegendKey val="0"/>
          <c:showVal val="1"/>
          <c:showCatName val="0"/>
          <c:showSerName val="0"/>
          <c:showPercent val="0"/>
          <c:showBubbleSize val="0"/>
        </c:dLbls>
        <c:smooth val="0"/>
        <c:axId val="173849007"/>
        <c:axId val="457850991"/>
      </c:lineChart>
      <c:catAx>
        <c:axId val="1738490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GB"/>
                  <a:t>Gameweek Number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7850991"/>
        <c:crosses val="autoZero"/>
        <c:auto val="1"/>
        <c:lblAlgn val="ctr"/>
        <c:lblOffset val="100"/>
        <c:tickLblSkip val="1"/>
        <c:tickMarkSkip val="1"/>
        <c:noMultiLvlLbl val="0"/>
      </c:catAx>
      <c:valAx>
        <c:axId val="457850991"/>
        <c:scaling>
          <c:orientation val="minMax"/>
          <c:max val="100"/>
        </c:scaling>
        <c:delete val="0"/>
        <c:axPos val="l"/>
        <c:majorGridlines>
          <c:spPr>
            <a:ln w="9525" cap="flat" cmpd="sng" algn="ctr">
              <a:solidFill>
                <a:schemeClr val="tx1">
                  <a:lumMod val="95000"/>
                  <a:lumOff val="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GB"/>
                  <a:t>Points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3849007"/>
        <c:crosses val="autoZero"/>
        <c:crossBetween val="midCat"/>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a:noFill/>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bg1"/>
                </a:solidFill>
                <a:latin typeface="+mn-lt"/>
                <a:ea typeface="+mn-ea"/>
                <a:cs typeface="+mn-cs"/>
              </a:defRPr>
            </a:pPr>
            <a:r>
              <a:rPr lang="en-GB">
                <a:solidFill>
                  <a:schemeClr val="bg1"/>
                </a:solidFill>
              </a:rPr>
              <a:t>Cumulative Gameweek Points for the Top 2 Teams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'Cumulative Chart'!$B$2</c:f>
              <c:strCache>
                <c:ptCount val="1"/>
                <c:pt idx="0">
                  <c:v>Liverpool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'Cumulative Chart'!$B$3:$B$40</c:f>
              <c:numCache>
                <c:formatCode>General</c:formatCode>
                <c:ptCount val="38"/>
                <c:pt idx="0">
                  <c:v>3</c:v>
                </c:pt>
                <c:pt idx="1">
                  <c:v>6</c:v>
                </c:pt>
                <c:pt idx="2">
                  <c:v>9</c:v>
                </c:pt>
                <c:pt idx="3">
                  <c:v>12</c:v>
                </c:pt>
                <c:pt idx="4">
                  <c:v>15</c:v>
                </c:pt>
                <c:pt idx="5">
                  <c:v>18</c:v>
                </c:pt>
                <c:pt idx="6">
                  <c:v>21</c:v>
                </c:pt>
                <c:pt idx="7">
                  <c:v>24</c:v>
                </c:pt>
                <c:pt idx="8">
                  <c:v>25</c:v>
                </c:pt>
                <c:pt idx="9">
                  <c:v>28</c:v>
                </c:pt>
                <c:pt idx="10">
                  <c:v>31</c:v>
                </c:pt>
                <c:pt idx="11">
                  <c:v>34</c:v>
                </c:pt>
                <c:pt idx="12">
                  <c:v>37</c:v>
                </c:pt>
                <c:pt idx="13">
                  <c:v>40</c:v>
                </c:pt>
                <c:pt idx="14">
                  <c:v>43</c:v>
                </c:pt>
                <c:pt idx="15">
                  <c:v>46</c:v>
                </c:pt>
                <c:pt idx="16">
                  <c:v>49</c:v>
                </c:pt>
                <c:pt idx="17">
                  <c:v>52</c:v>
                </c:pt>
                <c:pt idx="18">
                  <c:v>55</c:v>
                </c:pt>
                <c:pt idx="19">
                  <c:v>58</c:v>
                </c:pt>
                <c:pt idx="20">
                  <c:v>61</c:v>
                </c:pt>
                <c:pt idx="21">
                  <c:v>64</c:v>
                </c:pt>
                <c:pt idx="22">
                  <c:v>67</c:v>
                </c:pt>
                <c:pt idx="23">
                  <c:v>70</c:v>
                </c:pt>
                <c:pt idx="24">
                  <c:v>73</c:v>
                </c:pt>
                <c:pt idx="25">
                  <c:v>76</c:v>
                </c:pt>
                <c:pt idx="26">
                  <c:v>79</c:v>
                </c:pt>
                <c:pt idx="27">
                  <c:v>79</c:v>
                </c:pt>
                <c:pt idx="28">
                  <c:v>82</c:v>
                </c:pt>
                <c:pt idx="29">
                  <c:v>83</c:v>
                </c:pt>
                <c:pt idx="30">
                  <c:v>86</c:v>
                </c:pt>
                <c:pt idx="31">
                  <c:v>86</c:v>
                </c:pt>
                <c:pt idx="32">
                  <c:v>89</c:v>
                </c:pt>
                <c:pt idx="33">
                  <c:v>92</c:v>
                </c:pt>
                <c:pt idx="34">
                  <c:v>93</c:v>
                </c:pt>
                <c:pt idx="35">
                  <c:v>93</c:v>
                </c:pt>
                <c:pt idx="36">
                  <c:v>96</c:v>
                </c:pt>
                <c:pt idx="37">
                  <c:v>99</c:v>
                </c:pt>
              </c:numCache>
            </c:numRef>
          </c:val>
          <c:smooth val="0"/>
          <c:extLst>
            <c:ext xmlns:c16="http://schemas.microsoft.com/office/drawing/2014/chart" uri="{C3380CC4-5D6E-409C-BE32-E72D297353CC}">
              <c16:uniqueId val="{00000000-C773-4ACD-BF68-C60FD77EE646}"/>
            </c:ext>
          </c:extLst>
        </c:ser>
        <c:ser>
          <c:idx val="1"/>
          <c:order val="1"/>
          <c:tx>
            <c:strRef>
              <c:f>'Cumulative Chart'!$C$2</c:f>
              <c:strCache>
                <c:ptCount val="1"/>
                <c:pt idx="0">
                  <c:v>Man City</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'Cumulative Chart'!$C$3:$C$40</c:f>
              <c:numCache>
                <c:formatCode>General</c:formatCode>
                <c:ptCount val="38"/>
                <c:pt idx="0">
                  <c:v>3</c:v>
                </c:pt>
                <c:pt idx="1">
                  <c:v>4</c:v>
                </c:pt>
                <c:pt idx="2">
                  <c:v>7</c:v>
                </c:pt>
                <c:pt idx="3">
                  <c:v>10</c:v>
                </c:pt>
                <c:pt idx="4">
                  <c:v>10</c:v>
                </c:pt>
                <c:pt idx="5">
                  <c:v>13</c:v>
                </c:pt>
                <c:pt idx="6">
                  <c:v>13</c:v>
                </c:pt>
                <c:pt idx="7">
                  <c:v>13</c:v>
                </c:pt>
                <c:pt idx="8">
                  <c:v>16</c:v>
                </c:pt>
                <c:pt idx="9">
                  <c:v>19</c:v>
                </c:pt>
                <c:pt idx="10">
                  <c:v>22</c:v>
                </c:pt>
                <c:pt idx="11">
                  <c:v>22</c:v>
                </c:pt>
                <c:pt idx="12">
                  <c:v>25</c:v>
                </c:pt>
                <c:pt idx="13">
                  <c:v>26</c:v>
                </c:pt>
                <c:pt idx="14">
                  <c:v>29</c:v>
                </c:pt>
                <c:pt idx="15">
                  <c:v>29</c:v>
                </c:pt>
                <c:pt idx="16">
                  <c:v>32</c:v>
                </c:pt>
                <c:pt idx="17">
                  <c:v>35</c:v>
                </c:pt>
                <c:pt idx="18">
                  <c:v>35</c:v>
                </c:pt>
                <c:pt idx="19">
                  <c:v>38</c:v>
                </c:pt>
                <c:pt idx="20">
                  <c:v>41</c:v>
                </c:pt>
                <c:pt idx="21">
                  <c:v>44</c:v>
                </c:pt>
                <c:pt idx="22">
                  <c:v>45</c:v>
                </c:pt>
                <c:pt idx="23">
                  <c:v>48</c:v>
                </c:pt>
                <c:pt idx="24">
                  <c:v>48</c:v>
                </c:pt>
                <c:pt idx="25">
                  <c:v>51</c:v>
                </c:pt>
                <c:pt idx="26">
                  <c:v>54</c:v>
                </c:pt>
                <c:pt idx="27">
                  <c:v>54</c:v>
                </c:pt>
                <c:pt idx="28">
                  <c:v>57</c:v>
                </c:pt>
                <c:pt idx="29">
                  <c:v>60</c:v>
                </c:pt>
                <c:pt idx="30">
                  <c:v>60</c:v>
                </c:pt>
                <c:pt idx="31">
                  <c:v>63</c:v>
                </c:pt>
                <c:pt idx="32">
                  <c:v>63</c:v>
                </c:pt>
                <c:pt idx="33">
                  <c:v>66</c:v>
                </c:pt>
                <c:pt idx="34">
                  <c:v>69</c:v>
                </c:pt>
                <c:pt idx="35">
                  <c:v>72</c:v>
                </c:pt>
                <c:pt idx="36">
                  <c:v>75</c:v>
                </c:pt>
                <c:pt idx="37">
                  <c:v>78</c:v>
                </c:pt>
              </c:numCache>
            </c:numRef>
          </c:val>
          <c:smooth val="0"/>
          <c:extLst>
            <c:ext xmlns:c16="http://schemas.microsoft.com/office/drawing/2014/chart" uri="{C3380CC4-5D6E-409C-BE32-E72D297353CC}">
              <c16:uniqueId val="{00000001-C773-4ACD-BF68-C60FD77EE646}"/>
            </c:ext>
          </c:extLst>
        </c:ser>
        <c:dLbls>
          <c:dLblPos val="t"/>
          <c:showLegendKey val="0"/>
          <c:showVal val="1"/>
          <c:showCatName val="0"/>
          <c:showSerName val="0"/>
          <c:showPercent val="0"/>
          <c:showBubbleSize val="0"/>
        </c:dLbls>
        <c:marker val="1"/>
        <c:smooth val="0"/>
        <c:axId val="173849007"/>
        <c:axId val="457850991"/>
      </c:lineChart>
      <c:catAx>
        <c:axId val="173849007"/>
        <c:scaling>
          <c:orientation val="minMax"/>
        </c:scaling>
        <c:delete val="0"/>
        <c:axPos val="b"/>
        <c:majorGridlines>
          <c:spPr>
            <a:ln w="9525" cap="flat" cmpd="sng" algn="ctr">
              <a:solidFill>
                <a:schemeClr val="bg1">
                  <a:alpha val="85000"/>
                </a:schemeClr>
              </a:solidFill>
              <a:prstDash val="solid"/>
              <a:round/>
            </a:ln>
            <a:effectLst/>
          </c:spPr>
        </c:majorGridlines>
        <c:title>
          <c:tx>
            <c:rich>
              <a:bodyPr rot="0" spcFirstLastPara="1" vertOverflow="ellipsis" vert="horz" wrap="square" anchor="ctr" anchorCtr="1"/>
              <a:lstStyle/>
              <a:p>
                <a:pPr>
                  <a:defRPr sz="900" b="0" i="0" u="none" strike="noStrike" kern="1200" cap="all" baseline="0">
                    <a:solidFill>
                      <a:schemeClr val="bg1"/>
                    </a:solidFill>
                    <a:latin typeface="+mn-lt"/>
                    <a:ea typeface="+mn-ea"/>
                    <a:cs typeface="+mn-cs"/>
                  </a:defRPr>
                </a:pPr>
                <a:r>
                  <a:rPr lang="en-GB">
                    <a:solidFill>
                      <a:schemeClr val="bg1"/>
                    </a:solidFill>
                  </a:rPr>
                  <a:t>Gameweek Number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457850991"/>
        <c:crosses val="autoZero"/>
        <c:auto val="1"/>
        <c:lblAlgn val="ctr"/>
        <c:lblOffset val="100"/>
        <c:tickLblSkip val="1"/>
        <c:tickMarkSkip val="1"/>
        <c:noMultiLvlLbl val="0"/>
      </c:catAx>
      <c:valAx>
        <c:axId val="457850991"/>
        <c:scaling>
          <c:orientation val="minMax"/>
          <c:max val="100"/>
        </c:scaling>
        <c:delete val="0"/>
        <c:axPos val="l"/>
        <c:title>
          <c:tx>
            <c:rich>
              <a:bodyPr rot="-5400000" spcFirstLastPara="1" vertOverflow="ellipsis" vert="horz" wrap="square" anchor="ctr" anchorCtr="1"/>
              <a:lstStyle/>
              <a:p>
                <a:pPr>
                  <a:defRPr sz="900" b="0" i="0" u="none" strike="noStrike" kern="1200" cap="all" baseline="0">
                    <a:solidFill>
                      <a:schemeClr val="bg1"/>
                    </a:solidFill>
                    <a:latin typeface="+mn-lt"/>
                    <a:ea typeface="+mn-ea"/>
                    <a:cs typeface="+mn-cs"/>
                  </a:defRPr>
                </a:pPr>
                <a:r>
                  <a:rPr lang="en-GB">
                    <a:solidFill>
                      <a:schemeClr val="bg1"/>
                    </a:solidFill>
                  </a:rPr>
                  <a:t>Points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3849007"/>
        <c:crosses val="autoZero"/>
        <c:crossBetween val="midCat"/>
        <c:majorUnit val="1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104775</xdr:colOff>
      <xdr:row>52</xdr:row>
      <xdr:rowOff>76200</xdr:rowOff>
    </xdr:from>
    <xdr:to>
      <xdr:col>8</xdr:col>
      <xdr:colOff>124386</xdr:colOff>
      <xdr:row>71</xdr:row>
      <xdr:rowOff>46979</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476251</xdr:colOff>
      <xdr:row>52</xdr:row>
      <xdr:rowOff>19050</xdr:rowOff>
    </xdr:from>
    <xdr:to>
      <xdr:col>18</xdr:col>
      <xdr:colOff>571501</xdr:colOff>
      <xdr:row>71</xdr:row>
      <xdr:rowOff>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425450</xdr:colOff>
      <xdr:row>52</xdr:row>
      <xdr:rowOff>45669</xdr:rowOff>
    </xdr:from>
    <xdr:to>
      <xdr:col>41</xdr:col>
      <xdr:colOff>37703</xdr:colOff>
      <xdr:row>71</xdr:row>
      <xdr:rowOff>28575</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116931</xdr:colOff>
      <xdr:row>52</xdr:row>
      <xdr:rowOff>35843</xdr:rowOff>
    </xdr:from>
    <xdr:to>
      <xdr:col>28</xdr:col>
      <xdr:colOff>298449</xdr:colOff>
      <xdr:row>71</xdr:row>
      <xdr:rowOff>6350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206928</xdr:colOff>
      <xdr:row>41</xdr:row>
      <xdr:rowOff>2951</xdr:rowOff>
    </xdr:from>
    <xdr:to>
      <xdr:col>16</xdr:col>
      <xdr:colOff>189022</xdr:colOff>
      <xdr:row>68</xdr:row>
      <xdr:rowOff>124342</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5</xdr:row>
      <xdr:rowOff>0</xdr:rowOff>
    </xdr:from>
    <xdr:to>
      <xdr:col>19</xdr:col>
      <xdr:colOff>0</xdr:colOff>
      <xdr:row>35</xdr:row>
      <xdr:rowOff>177800</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70</xdr:row>
      <xdr:rowOff>0</xdr:rowOff>
    </xdr:from>
    <xdr:to>
      <xdr:col>19</xdr:col>
      <xdr:colOff>1085022</xdr:colOff>
      <xdr:row>91</xdr:row>
      <xdr:rowOff>25788</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95</xdr:row>
      <xdr:rowOff>0</xdr:rowOff>
    </xdr:from>
    <xdr:to>
      <xdr:col>19</xdr:col>
      <xdr:colOff>0</xdr:colOff>
      <xdr:row>115</xdr:row>
      <xdr:rowOff>15532</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10502</xdr:colOff>
      <xdr:row>73</xdr:row>
      <xdr:rowOff>10503</xdr:rowOff>
    </xdr:from>
    <xdr:to>
      <xdr:col>5</xdr:col>
      <xdr:colOff>597634</xdr:colOff>
      <xdr:row>88</xdr:row>
      <xdr:rowOff>21981</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18637" y="14298003"/>
          <a:ext cx="3019670" cy="2759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To find</a:t>
          </a:r>
          <a:r>
            <a:rPr lang="en-GB" sz="1100" b="0" i="0" u="none" strike="noStrike" baseline="0">
              <a:solidFill>
                <a:schemeClr val="dk1"/>
              </a:solidFill>
              <a:effectLst/>
              <a:latin typeface="+mn-lt"/>
              <a:ea typeface="+mn-ea"/>
              <a:cs typeface="+mn-cs"/>
            </a:rPr>
            <a:t> out the cumulative gameweek points for both team I decided to tally up both team's home and away results and plotted them on a chart to see how they fared.</a:t>
          </a:r>
        </a:p>
        <a:p>
          <a:pPr rtl="0" eaLnBrk="1" latinLnBrk="0" hangingPunct="1"/>
          <a:r>
            <a:rPr lang="en-GB" sz="1100">
              <a:solidFill>
                <a:schemeClr val="dk1"/>
              </a:solidFill>
              <a:effectLst/>
              <a:latin typeface="+mn-lt"/>
              <a:ea typeface="+mn-ea"/>
              <a:cs typeface="+mn-cs"/>
            </a:rPr>
            <a:t>Liverpool were number 1 from start to finish through out the whole season.</a:t>
          </a:r>
          <a:endParaRPr lang="en-GB" sz="1100">
            <a:effectLst/>
          </a:endParaRPr>
        </a:p>
        <a:p>
          <a:pPr rtl="0" eaLnBrk="1" latinLnBrk="0" hangingPunct="1"/>
          <a:r>
            <a:rPr lang="en-GB" sz="1100">
              <a:solidFill>
                <a:schemeClr val="dk1"/>
              </a:solidFill>
              <a:effectLst/>
              <a:latin typeface="+mn-lt"/>
              <a:ea typeface="+mn-ea"/>
              <a:cs typeface="+mn-cs"/>
            </a:rPr>
            <a:t>They would likely be favourites to win it the next season.</a:t>
          </a:r>
          <a:endParaRPr lang="en-GB">
            <a:effectLst/>
          </a:endParaRPr>
        </a:p>
        <a:p>
          <a:pPr rtl="0" eaLnBrk="1" latinLnBrk="0" hangingPunct="1"/>
          <a:r>
            <a:rPr lang="en-GB" sz="1100">
              <a:solidFill>
                <a:schemeClr val="dk1"/>
              </a:solidFill>
              <a:effectLst/>
              <a:latin typeface="+mn-lt"/>
              <a:ea typeface="+mn-ea"/>
              <a:cs typeface="+mn-cs"/>
            </a:rPr>
            <a:t>Man City struggled to keep up with Liverpool’s momentum for the whole season.</a:t>
          </a:r>
          <a:endParaRPr lang="en-GB">
            <a:effectLst/>
          </a:endParaRPr>
        </a:p>
        <a:p>
          <a:pPr rtl="0" eaLnBrk="1" latinLnBrk="0" hangingPunct="1"/>
          <a:r>
            <a:rPr lang="en-GB" sz="1100">
              <a:solidFill>
                <a:schemeClr val="dk1"/>
              </a:solidFill>
              <a:effectLst/>
              <a:latin typeface="+mn-lt"/>
              <a:ea typeface="+mn-ea"/>
              <a:cs typeface="+mn-cs"/>
            </a:rPr>
            <a:t>A big gap of 25 points between both at Gameweek 27 – were players affected by the pandemic, other external factors. Performance Analysts and Football Managers will what to investigate why the gap was so big.</a:t>
          </a:r>
          <a:endParaRPr lang="en-GB">
            <a:effectLst/>
          </a:endParaRPr>
        </a:p>
        <a:p>
          <a:r>
            <a:rPr lang="en-GB" sz="1100" b="0" i="0" u="none" strike="noStrike" baseline="0">
              <a:solidFill>
                <a:schemeClr val="dk1"/>
              </a:solidFill>
              <a:effectLst/>
              <a:latin typeface="+mn-lt"/>
              <a:ea typeface="+mn-ea"/>
              <a:cs typeface="+mn-cs"/>
            </a:rPr>
            <a:t> </a:t>
          </a:r>
          <a:endParaRPr lang="en-GB" sz="1100"/>
        </a:p>
      </xdr:txBody>
    </xdr:sp>
    <xdr:clientData/>
  </xdr:twoCellAnchor>
  <xdr:twoCellAnchor>
    <xdr:from>
      <xdr:col>0</xdr:col>
      <xdr:colOff>608134</xdr:colOff>
      <xdr:row>98</xdr:row>
      <xdr:rowOff>10501</xdr:rowOff>
    </xdr:from>
    <xdr:to>
      <xdr:col>6</xdr:col>
      <xdr:colOff>0</xdr:colOff>
      <xdr:row>114</xdr:row>
      <xdr:rowOff>175846</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608134" y="18877328"/>
          <a:ext cx="3040674" cy="309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a:t>
          </a:r>
          <a:r>
            <a:rPr lang="en-GB" sz="1100" baseline="0"/>
            <a:t> made a referee card tally in Ref Tally worksheet to total up the number of cards each referee has handed out to players throughout the whote season.</a:t>
          </a:r>
        </a:p>
        <a:p>
          <a:pPr rtl="0" eaLnBrk="1" latinLnBrk="0" hangingPunct="1"/>
          <a:r>
            <a:rPr lang="en-GB" sz="1100" baseline="0"/>
            <a:t>I found that </a:t>
          </a:r>
          <a:r>
            <a:rPr lang="en-GB" sz="1100">
              <a:solidFill>
                <a:schemeClr val="dk1"/>
              </a:solidFill>
              <a:effectLst/>
              <a:latin typeface="+mn-lt"/>
              <a:ea typeface="+mn-ea"/>
              <a:cs typeface="+mn-cs"/>
            </a:rPr>
            <a:t>Anthony Taylor, Mike Dean and Michael Oliver are all seemingly strict referees higher the likelihood of him handing out cards – punters could make a bet on yellow cards from this information.</a:t>
          </a:r>
        </a:p>
        <a:p>
          <a:pPr rtl="0" eaLnBrk="1" latinLnBrk="0" hangingPunct="1"/>
          <a:r>
            <a:rPr lang="en-GB" sz="1100">
              <a:solidFill>
                <a:schemeClr val="dk1"/>
              </a:solidFill>
              <a:effectLst/>
              <a:latin typeface="+mn-lt"/>
              <a:ea typeface="+mn-ea"/>
              <a:cs typeface="+mn-cs"/>
            </a:rPr>
            <a:t>Football</a:t>
          </a:r>
          <a:r>
            <a:rPr lang="en-GB" sz="1100" baseline="0">
              <a:solidFill>
                <a:schemeClr val="dk1"/>
              </a:solidFill>
              <a:effectLst/>
              <a:latin typeface="+mn-lt"/>
              <a:ea typeface="+mn-ea"/>
              <a:cs typeface="+mn-cs"/>
            </a:rPr>
            <a:t> t</a:t>
          </a:r>
          <a:r>
            <a:rPr lang="en-GB" sz="1100">
              <a:solidFill>
                <a:schemeClr val="dk1"/>
              </a:solidFill>
              <a:effectLst/>
              <a:latin typeface="+mn-lt"/>
              <a:ea typeface="+mn-ea"/>
              <a:cs typeface="+mn-cs"/>
            </a:rPr>
            <a:t>eams may want to use a less aggressive tactical approach when these referees officiate.</a:t>
          </a:r>
          <a:endParaRPr lang="en-GB">
            <a:effectLst/>
          </a:endParaRPr>
        </a:p>
        <a:p>
          <a:pPr rtl="0" eaLnBrk="1" latinLnBrk="0" hangingPunct="1"/>
          <a:r>
            <a:rPr lang="en-GB" sz="1100">
              <a:solidFill>
                <a:schemeClr val="dk1"/>
              </a:solidFill>
              <a:effectLst/>
              <a:latin typeface="+mn-lt"/>
              <a:ea typeface="+mn-ea"/>
              <a:cs typeface="+mn-cs"/>
            </a:rPr>
            <a:t>Referee’s association will look at performance and chase up as to why so many yellows were given. If</a:t>
          </a:r>
          <a:r>
            <a:rPr lang="en-GB" sz="1100" baseline="0">
              <a:solidFill>
                <a:schemeClr val="dk1"/>
              </a:solidFill>
              <a:effectLst/>
              <a:latin typeface="+mn-lt"/>
              <a:ea typeface="+mn-ea"/>
              <a:cs typeface="+mn-cs"/>
            </a:rPr>
            <a:t> I were to improve on this chart I would provide a filter</a:t>
          </a:r>
          <a:r>
            <a:rPr lang="en-GB" sz="1100" b="0" i="0" u="none" strike="noStrike">
              <a:solidFill>
                <a:schemeClr val="dk1"/>
              </a:solidFill>
              <a:effectLst/>
              <a:latin typeface="+mn-lt"/>
              <a:ea typeface="+mn-ea"/>
              <a:cs typeface="+mn-cs"/>
            </a:rPr>
            <a:t> by the team</a:t>
          </a:r>
          <a:r>
            <a:rPr lang="en-GB"/>
            <a:t> to see if any team in particular</a:t>
          </a:r>
          <a:r>
            <a:rPr lang="en-GB" baseline="0"/>
            <a:t> was most impacted by the referees decisions.</a:t>
          </a:r>
          <a:endParaRPr lang="en-GB" sz="1100" baseline="0"/>
        </a:p>
      </xdr:txBody>
    </xdr:sp>
    <xdr:clientData/>
  </xdr:twoCellAnchor>
  <xdr:twoCellAnchor>
    <xdr:from>
      <xdr:col>1</xdr:col>
      <xdr:colOff>6350</xdr:colOff>
      <xdr:row>45</xdr:row>
      <xdr:rowOff>2197</xdr:rowOff>
    </xdr:from>
    <xdr:to>
      <xdr:col>6</xdr:col>
      <xdr:colOff>0</xdr:colOff>
      <xdr:row>60</xdr:row>
      <xdr:rowOff>7326</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14485" y="9160851"/>
          <a:ext cx="3034323" cy="275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To find</a:t>
          </a:r>
          <a:r>
            <a:rPr lang="en-GB" sz="1100" b="0" i="0" u="none" strike="noStrike" baseline="0">
              <a:solidFill>
                <a:schemeClr val="dk1"/>
              </a:solidFill>
              <a:effectLst/>
              <a:latin typeface="+mn-lt"/>
              <a:ea typeface="+mn-ea"/>
              <a:cs typeface="+mn-cs"/>
            </a:rPr>
            <a:t> out the cumulative gameweek chart for both team I decided to tally up both team's home and away points tallies.</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baseline="0">
              <a:solidFill>
                <a:schemeClr val="dk1"/>
              </a:solidFill>
              <a:effectLst/>
              <a:latin typeface="+mn-lt"/>
              <a:ea typeface="+mn-ea"/>
              <a:cs typeface="+mn-cs"/>
            </a:rPr>
            <a:t>The main takeways from this are that there is approximately a 60:40 ratio ofhpoints to away points on average when loooking at the chart. </a:t>
          </a:r>
          <a:r>
            <a:rPr lang="en-GB" sz="1100" b="0" i="0" baseline="0">
              <a:solidFill>
                <a:schemeClr val="dk1"/>
              </a:solidFill>
              <a:effectLst/>
              <a:latin typeface="+mn-lt"/>
              <a:ea typeface="+mn-ea"/>
              <a:cs typeface="+mn-cs"/>
            </a:rPr>
            <a:t>This would be beneficial information for a punter it would suggest making a home win/draw bet is favourable.</a:t>
          </a:r>
          <a:endParaRPr lang="en-GB" sz="1100" b="0" i="0" u="none" strike="noStrike" baseline="0">
            <a:solidFill>
              <a:schemeClr val="dk1"/>
            </a:solidFill>
            <a:effectLst/>
            <a:latin typeface="+mn-lt"/>
            <a:ea typeface="+mn-ea"/>
            <a:cs typeface="+mn-cs"/>
          </a:endParaRPr>
        </a:p>
        <a:p>
          <a:r>
            <a:rPr lang="en-GB" sz="1100" b="0" i="0" u="none" strike="noStrike" baseline="0">
              <a:solidFill>
                <a:schemeClr val="dk1"/>
              </a:solidFill>
              <a:effectLst/>
              <a:latin typeface="+mn-lt"/>
              <a:ea typeface="+mn-ea"/>
              <a:cs typeface="+mn-cs"/>
            </a:rPr>
            <a:t>The other finding is that Southampton is an outlier. Their away form is better than their their home form. Are there any external fators at play for Southampton ie injuries crowd trouble. I need more external data and resources to find out more.</a:t>
          </a:r>
        </a:p>
        <a:p>
          <a:endParaRPr lang="en-GB" sz="1100" b="0" i="0" u="none" strike="noStrike" baseline="0">
            <a:solidFill>
              <a:schemeClr val="dk1"/>
            </a:solidFill>
            <a:effectLst/>
            <a:latin typeface="+mn-lt"/>
            <a:ea typeface="+mn-ea"/>
            <a:cs typeface="+mn-cs"/>
          </a:endParaRPr>
        </a:p>
      </xdr:txBody>
    </xdr:sp>
    <xdr:clientData/>
  </xdr:twoCellAnchor>
  <xdr:twoCellAnchor>
    <xdr:from>
      <xdr:col>0</xdr:col>
      <xdr:colOff>601783</xdr:colOff>
      <xdr:row>6</xdr:row>
      <xdr:rowOff>1</xdr:rowOff>
    </xdr:from>
    <xdr:to>
      <xdr:col>6</xdr:col>
      <xdr:colOff>0</xdr:colOff>
      <xdr:row>19</xdr:row>
      <xdr:rowOff>54464</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01783" y="2014905"/>
          <a:ext cx="3047025" cy="2435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To find</a:t>
          </a:r>
          <a:r>
            <a:rPr lang="en-GB" sz="1100" b="0" i="0" u="none" strike="noStrike" baseline="0">
              <a:solidFill>
                <a:schemeClr val="dk1"/>
              </a:solidFill>
              <a:effectLst/>
              <a:latin typeface="+mn-lt"/>
              <a:ea typeface="+mn-ea"/>
              <a:cs typeface="+mn-cs"/>
            </a:rPr>
            <a:t> out the the total points of all the teams in English Premier League for the 2019-2020 Season I had to create a Home Sheet (showing Home scores and results) and an Away Sheet </a:t>
          </a:r>
          <a:r>
            <a:rPr lang="en-GB" sz="1100" b="0" i="0" baseline="0">
              <a:solidFill>
                <a:schemeClr val="dk1"/>
              </a:solidFill>
              <a:effectLst/>
              <a:latin typeface="+mn-lt"/>
              <a:ea typeface="+mn-ea"/>
              <a:cs typeface="+mn-cs"/>
            </a:rPr>
            <a:t>(showing Away scores and results)</a:t>
          </a:r>
        </a:p>
        <a:p>
          <a:pPr rtl="0" eaLnBrk="1" latinLnBrk="0" hangingPunct="1"/>
          <a:r>
            <a:rPr lang="en-GB" sz="1100">
              <a:solidFill>
                <a:schemeClr val="dk1"/>
              </a:solidFill>
              <a:effectLst/>
              <a:latin typeface="+mn-lt"/>
              <a:ea typeface="+mn-ea"/>
              <a:cs typeface="+mn-cs"/>
            </a:rPr>
            <a:t>Liverpool won the league title with 99 Points.</a:t>
          </a:r>
          <a:endParaRPr lang="en-GB" sz="1100">
            <a:effectLst/>
          </a:endParaRPr>
        </a:p>
        <a:p>
          <a:pPr rtl="0" eaLnBrk="1" latinLnBrk="0" hangingPunct="1"/>
          <a:r>
            <a:rPr lang="en-GB" sz="1100">
              <a:solidFill>
                <a:schemeClr val="dk1"/>
              </a:solidFill>
              <a:effectLst/>
              <a:latin typeface="+mn-lt"/>
              <a:ea typeface="+mn-ea"/>
              <a:cs typeface="+mn-cs"/>
            </a:rPr>
            <a:t>Although Linear dotted line in the charts suggests that the charts Man City were the 2 run away challengers.</a:t>
          </a:r>
        </a:p>
        <a:p>
          <a:pPr rtl="0" eaLnBrk="1" latinLnBrk="0" hangingPunct="1"/>
          <a:r>
            <a:rPr lang="en-GB" sz="1100">
              <a:solidFill>
                <a:schemeClr val="dk1"/>
              </a:solidFill>
              <a:effectLst/>
              <a:latin typeface="+mn-lt"/>
              <a:ea typeface="+mn-ea"/>
              <a:cs typeface="+mn-cs"/>
            </a:rPr>
            <a:t>Stakeholders would be wise to bet on both to win or challenge for the league for the next season.</a:t>
          </a:r>
          <a:endParaRPr lang="en-GB">
            <a:effectLst/>
          </a:endParaRPr>
        </a:p>
        <a:p>
          <a:pPr rtl="0" eaLnBrk="1" latinLnBrk="0" hangingPunct="1"/>
          <a:r>
            <a:rPr lang="en-GB" sz="1100">
              <a:solidFill>
                <a:schemeClr val="dk1"/>
              </a:solidFill>
              <a:effectLst/>
              <a:latin typeface="+mn-lt"/>
              <a:ea typeface="+mn-ea"/>
              <a:cs typeface="+mn-cs"/>
            </a:rPr>
            <a:t>Rivals team may even want to look into which teams to scout for players.</a:t>
          </a:r>
          <a:endParaRPr lang="en-GB" sz="1100" b="0" i="0" u="none" strike="noStrike" baseline="0">
            <a:solidFill>
              <a:schemeClr val="dk1"/>
            </a:solidFill>
            <a:effectLst/>
            <a:latin typeface="+mn-lt"/>
            <a:ea typeface="+mn-ea"/>
            <a:cs typeface="+mn-cs"/>
          </a:endParaRPr>
        </a:p>
      </xdr:txBody>
    </xdr:sp>
    <xdr:clientData/>
  </xdr:twoCellAnchor>
  <xdr:twoCellAnchor>
    <xdr:from>
      <xdr:col>1</xdr:col>
      <xdr:colOff>1</xdr:colOff>
      <xdr:row>122</xdr:row>
      <xdr:rowOff>3176</xdr:rowOff>
    </xdr:from>
    <xdr:to>
      <xdr:col>5</xdr:col>
      <xdr:colOff>600809</xdr:colOff>
      <xdr:row>132</xdr:row>
      <xdr:rowOff>7327</xdr:rowOff>
    </xdr:to>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608136" y="23266157"/>
          <a:ext cx="3033346" cy="1835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GB" sz="1100">
              <a:solidFill>
                <a:schemeClr val="dk1"/>
              </a:solidFill>
              <a:effectLst/>
              <a:latin typeface="+mn-lt"/>
              <a:ea typeface="+mn-ea"/>
              <a:cs typeface="+mn-cs"/>
            </a:rPr>
            <a:t>Look at data for multiple seasons to spot more trends and team progress comparisons.</a:t>
          </a:r>
        </a:p>
        <a:p>
          <a:pPr rtl="0" eaLnBrk="1" latinLnBrk="0" hangingPunct="1"/>
          <a:r>
            <a:rPr lang="en-GB" sz="1100">
              <a:solidFill>
                <a:schemeClr val="dk1"/>
              </a:solidFill>
              <a:effectLst/>
              <a:latin typeface="+mn-lt"/>
              <a:ea typeface="+mn-ea"/>
              <a:cs typeface="+mn-cs"/>
            </a:rPr>
            <a:t>A full league cumulative points charts would give further form and Gameweek progress insight.</a:t>
          </a:r>
        </a:p>
        <a:p>
          <a:pPr rtl="0" eaLnBrk="1" latinLnBrk="0" hangingPunct="1"/>
          <a:r>
            <a:rPr lang="en-GB" sz="1100">
              <a:solidFill>
                <a:schemeClr val="dk1"/>
              </a:solidFill>
              <a:effectLst/>
              <a:latin typeface="+mn-lt"/>
              <a:ea typeface="+mn-ea"/>
              <a:cs typeface="+mn-cs"/>
            </a:rPr>
            <a:t>Involve player data – gain further insights.</a:t>
          </a:r>
        </a:p>
        <a:p>
          <a:pPr rtl="0" eaLnBrk="1" latinLnBrk="0" hangingPunct="1"/>
          <a:r>
            <a:rPr lang="en-GB" sz="1100">
              <a:solidFill>
                <a:schemeClr val="dk1"/>
              </a:solidFill>
              <a:effectLst/>
              <a:latin typeface="+mn-lt"/>
              <a:ea typeface="+mn-ea"/>
              <a:cs typeface="+mn-cs"/>
            </a:rPr>
            <a:t>Include more external factors.</a:t>
          </a:r>
        </a:p>
        <a:p>
          <a:pPr rtl="0" eaLnBrk="1" latinLnBrk="0" hangingPunct="1"/>
          <a:r>
            <a:rPr lang="en-GB" sz="1100">
              <a:solidFill>
                <a:schemeClr val="dk1"/>
              </a:solidFill>
              <a:effectLst/>
              <a:latin typeface="+mn-lt"/>
              <a:ea typeface="+mn-ea"/>
              <a:cs typeface="+mn-cs"/>
            </a:rPr>
            <a:t>There was a gap in the season,</a:t>
          </a:r>
          <a:r>
            <a:rPr lang="en-GB" sz="1100" baseline="0">
              <a:solidFill>
                <a:schemeClr val="dk1"/>
              </a:solidFill>
              <a:effectLst/>
              <a:latin typeface="+mn-lt"/>
              <a:ea typeface="+mn-ea"/>
              <a:cs typeface="+mn-cs"/>
            </a:rPr>
            <a:t> so I would </a:t>
          </a:r>
          <a:r>
            <a:rPr lang="en-GB" sz="1100">
              <a:solidFill>
                <a:schemeClr val="dk1"/>
              </a:solidFill>
              <a:effectLst/>
              <a:latin typeface="+mn-lt"/>
              <a:ea typeface="+mn-ea"/>
              <a:cs typeface="+mn-cs"/>
            </a:rPr>
            <a:t>research into if Covid impacted team results.</a:t>
          </a:r>
        </a:p>
        <a:p>
          <a:pPr rtl="0" eaLnBrk="1" latinLnBrk="0" hangingPunct="1"/>
          <a:r>
            <a:rPr lang="en-GB" sz="1100">
              <a:solidFill>
                <a:schemeClr val="dk1"/>
              </a:solidFill>
              <a:effectLst/>
              <a:latin typeface="+mn-lt"/>
              <a:ea typeface="+mn-ea"/>
              <a:cs typeface="+mn-cs"/>
            </a:rPr>
            <a:t>Look at stats for home goals and away goals difference and their impact.</a:t>
          </a:r>
          <a:endParaRPr lang="en-GB">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323850</xdr:colOff>
      <xdr:row>23</xdr:row>
      <xdr:rowOff>63500</xdr:rowOff>
    </xdr:from>
    <xdr:to>
      <xdr:col>9</xdr:col>
      <xdr:colOff>425450</xdr:colOff>
      <xdr:row>44</xdr:row>
      <xdr:rowOff>12700</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228600</xdr:colOff>
      <xdr:row>2</xdr:row>
      <xdr:rowOff>152400</xdr:rowOff>
    </xdr:from>
    <xdr:to>
      <xdr:col>12</xdr:col>
      <xdr:colOff>228600</xdr:colOff>
      <xdr:row>16</xdr:row>
      <xdr:rowOff>104775</xdr:rowOff>
    </xdr:to>
    <mc:AlternateContent xmlns:mc="http://schemas.openxmlformats.org/markup-compatibility/2006" xmlns:a14="http://schemas.microsoft.com/office/drawing/2010/main">
      <mc:Choice Requires="a14">
        <xdr:graphicFrame macro="">
          <xdr:nvGraphicFramePr>
            <xdr:cNvPr id="2" name="Te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8629650" y="5207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682624</xdr:colOff>
      <xdr:row>26</xdr:row>
      <xdr:rowOff>44450</xdr:rowOff>
    </xdr:from>
    <xdr:to>
      <xdr:col>13</xdr:col>
      <xdr:colOff>260350</xdr:colOff>
      <xdr:row>56</xdr:row>
      <xdr:rowOff>127000</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336550</xdr:colOff>
      <xdr:row>0</xdr:row>
      <xdr:rowOff>88900</xdr:rowOff>
    </xdr:from>
    <xdr:to>
      <xdr:col>13</xdr:col>
      <xdr:colOff>31750</xdr:colOff>
      <xdr:row>31</xdr:row>
      <xdr:rowOff>120650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581773</xdr:colOff>
      <xdr:row>1</xdr:row>
      <xdr:rowOff>134471</xdr:rowOff>
    </xdr:from>
    <xdr:to>
      <xdr:col>24</xdr:col>
      <xdr:colOff>81243</xdr:colOff>
      <xdr:row>21</xdr:row>
      <xdr:rowOff>78170</xdr:rowOff>
    </xdr:to>
    <xdr:graphicFrame macro="">
      <xdr:nvGraphicFramePr>
        <xdr:cNvPr id="3" name="Chart 2">
          <a:extLst>
            <a:ext uri="{FF2B5EF4-FFF2-40B4-BE49-F238E27FC236}">
              <a16:creationId xmlns:a16="http://schemas.microsoft.com/office/drawing/2014/main" id="{00000000-0008-0000-1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228787</xdr:colOff>
      <xdr:row>1</xdr:row>
      <xdr:rowOff>129802</xdr:rowOff>
    </xdr:from>
    <xdr:to>
      <xdr:col>34</xdr:col>
      <xdr:colOff>340846</xdr:colOff>
      <xdr:row>21</xdr:row>
      <xdr:rowOff>54824</xdr:rowOff>
    </xdr:to>
    <xdr:graphicFrame macro="">
      <xdr:nvGraphicFramePr>
        <xdr:cNvPr id="4" name="Chart 3">
          <a:extLst>
            <a:ext uri="{FF2B5EF4-FFF2-40B4-BE49-F238E27FC236}">
              <a16:creationId xmlns:a16="http://schemas.microsoft.com/office/drawing/2014/main" id="{00000000-0008-0000-1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295028</xdr:colOff>
      <xdr:row>2</xdr:row>
      <xdr:rowOff>20516</xdr:rowOff>
    </xdr:from>
    <xdr:to>
      <xdr:col>16</xdr:col>
      <xdr:colOff>369455</xdr:colOff>
      <xdr:row>25</xdr:row>
      <xdr:rowOff>34637</xdr:rowOff>
    </xdr:to>
    <xdr:graphicFrame macro="">
      <xdr:nvGraphicFramePr>
        <xdr:cNvPr id="7" name="Chart 6">
          <a:extLst>
            <a:ext uri="{FF2B5EF4-FFF2-40B4-BE49-F238E27FC236}">
              <a16:creationId xmlns:a16="http://schemas.microsoft.com/office/drawing/2014/main" id="{00000000-0008-0000-1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311727</xdr:colOff>
      <xdr:row>3</xdr:row>
      <xdr:rowOff>80818</xdr:rowOff>
    </xdr:from>
    <xdr:to>
      <xdr:col>30</xdr:col>
      <xdr:colOff>386154</xdr:colOff>
      <xdr:row>26</xdr:row>
      <xdr:rowOff>94939</xdr:rowOff>
    </xdr:to>
    <xdr:graphicFrame macro="">
      <xdr:nvGraphicFramePr>
        <xdr:cNvPr id="8" name="Chart 7">
          <a:extLst>
            <a:ext uri="{FF2B5EF4-FFF2-40B4-BE49-F238E27FC236}">
              <a16:creationId xmlns:a16="http://schemas.microsoft.com/office/drawing/2014/main" id="{00000000-0008-0000-1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149677</xdr:colOff>
      <xdr:row>28</xdr:row>
      <xdr:rowOff>58982</xdr:rowOff>
    </xdr:from>
    <xdr:to>
      <xdr:col>30</xdr:col>
      <xdr:colOff>230454</xdr:colOff>
      <xdr:row>51</xdr:row>
      <xdr:rowOff>69928</xdr:rowOff>
    </xdr:to>
    <xdr:graphicFrame macro="">
      <xdr:nvGraphicFramePr>
        <xdr:cNvPr id="9" name="Chart 8">
          <a:extLst>
            <a:ext uri="{FF2B5EF4-FFF2-40B4-BE49-F238E27FC236}">
              <a16:creationId xmlns:a16="http://schemas.microsoft.com/office/drawing/2014/main" id="{00000000-0008-0000-1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314739</xdr:colOff>
      <xdr:row>27</xdr:row>
      <xdr:rowOff>77719</xdr:rowOff>
    </xdr:from>
    <xdr:to>
      <xdr:col>16</xdr:col>
      <xdr:colOff>389167</xdr:colOff>
      <xdr:row>50</xdr:row>
      <xdr:rowOff>91839</xdr:rowOff>
    </xdr:to>
    <xdr:graphicFrame macro="">
      <xdr:nvGraphicFramePr>
        <xdr:cNvPr id="10" name="Chart 9">
          <a:extLst>
            <a:ext uri="{FF2B5EF4-FFF2-40B4-BE49-F238E27FC236}">
              <a16:creationId xmlns:a16="http://schemas.microsoft.com/office/drawing/2014/main" id="{00000000-0008-0000-1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pesh Parmar" refreshedDate="44539.465966435186" createdVersion="7" refreshedVersion="7" minRefreshableVersion="3" recordCount="4" xr:uid="{0573F893-6D2E-4287-8AAF-AA021ABAD59B}">
  <cacheSource type="worksheet">
    <worksheetSource ref="A2:F6" sheet="Draft Workings"/>
  </cacheSource>
  <cacheFields count="6">
    <cacheField name="Team" numFmtId="0">
      <sharedItems count="3">
        <s v="Bournemouth"/>
        <s v="Liverpool"/>
        <s v="Aston Villa"/>
      </sharedItems>
    </cacheField>
    <cacheField name="Matches" numFmtId="0">
      <sharedItems containsSemiMixedTypes="0" containsString="0" containsNumber="1" containsInteger="1" minValue="1" maxValue="3"/>
    </cacheField>
    <cacheField name="W" numFmtId="0">
      <sharedItems containsSemiMixedTypes="0" containsString="0" containsNumber="1" containsInteger="1" minValue="0" maxValue="1"/>
    </cacheField>
    <cacheField name="L" numFmtId="0">
      <sharedItems containsSemiMixedTypes="0" containsString="0" containsNumber="1" containsInteger="1" minValue="0" maxValue="1"/>
    </cacheField>
    <cacheField name="D" numFmtId="0">
      <sharedItems containsSemiMixedTypes="0" containsString="0" containsNumber="1" containsInteger="1" minValue="0" maxValue="2"/>
    </cacheField>
    <cacheField name="Points"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pesh Parmar" refreshedDate="44539.467493171294" createdVersion="7" refreshedVersion="7" minRefreshableVersion="3" recordCount="380" xr:uid="{52B072D5-A851-4BEB-8A74-4B35A8C4779C}">
  <cacheSource type="worksheet">
    <worksheetSource ref="A1:F381" sheet="Home Pivot Creator"/>
  </cacheSource>
  <cacheFields count="6">
    <cacheField name="Home Team" numFmtId="0">
      <sharedItems count="20">
        <s v="Liverpool"/>
        <s v="West Ham"/>
        <s v="Bournemouth"/>
        <s v="Burnley"/>
        <s v="Crystal Palace"/>
        <s v="Watford"/>
        <s v="Tottenham"/>
        <s v="Leicester"/>
        <s v="Newcastle"/>
        <s v="Man United"/>
        <s v="Arsenal"/>
        <s v="Aston Villa"/>
        <s v="Brighton"/>
        <s v="Everton"/>
        <s v="Norwich"/>
        <s v="Southampton"/>
        <s v="Man City"/>
        <s v="Sheffield United"/>
        <s v="Chelsea"/>
        <s v="Wolves"/>
      </sharedItems>
    </cacheField>
    <cacheField name="Matches" numFmtId="0">
      <sharedItems containsSemiMixedTypes="0" containsString="0" containsNumber="1" containsInteger="1" minValue="1" maxValue="1"/>
    </cacheField>
    <cacheField name="Home W" numFmtId="0">
      <sharedItems containsSemiMixedTypes="0" containsString="0" containsNumber="1" containsInteger="1" minValue="0" maxValue="1"/>
    </cacheField>
    <cacheField name="Home D" numFmtId="0">
      <sharedItems containsSemiMixedTypes="0" containsString="0" containsNumber="1" containsInteger="1" minValue="0" maxValue="1"/>
    </cacheField>
    <cacheField name="Home L" numFmtId="0">
      <sharedItems containsSemiMixedTypes="0" containsString="0" containsNumber="1" containsInteger="1" minValue="0" maxValue="1"/>
    </cacheField>
    <cacheField name="Points" numFmtId="0">
      <sharedItems containsSemiMixedTypes="0" containsString="0" containsNumber="1" containsInteger="1" minValue="0" maxValue="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pesh Parmar" refreshedDate="44539.470171527777" createdVersion="7" refreshedVersion="7" minRefreshableVersion="3" recordCount="380" xr:uid="{75DE6B34-302C-431A-9344-7C9592CEA1BB}">
  <cacheSource type="worksheet">
    <worksheetSource ref="A1:F381" sheet="Away Pivot Creator"/>
  </cacheSource>
  <cacheFields count="6">
    <cacheField name="Away Team" numFmtId="0">
      <sharedItems count="20">
        <s v="Norwich"/>
        <s v="Man City"/>
        <s v="Sheffield United"/>
        <s v="Southampton"/>
        <s v="Everton"/>
        <s v="Brighton"/>
        <s v="Aston Villa"/>
        <s v="Wolves"/>
        <s v="Arsenal"/>
        <s v="Chelsea"/>
        <s v="Burnley"/>
        <s v="Bournemouth"/>
        <s v="West Ham"/>
        <s v="Watford"/>
        <s v="Newcastle"/>
        <s v="Liverpool"/>
        <s v="Tottenham"/>
        <s v="Crystal Palace"/>
        <s v="Leicester"/>
        <s v="Man United"/>
      </sharedItems>
    </cacheField>
    <cacheField name="Matches" numFmtId="0">
      <sharedItems containsSemiMixedTypes="0" containsString="0" containsNumber="1" containsInteger="1" minValue="1" maxValue="1"/>
    </cacheField>
    <cacheField name="Away W" numFmtId="0">
      <sharedItems containsSemiMixedTypes="0" containsString="0" containsNumber="1" containsInteger="1" minValue="0" maxValue="1"/>
    </cacheField>
    <cacheField name="Away D" numFmtId="0">
      <sharedItems containsSemiMixedTypes="0" containsString="0" containsNumber="1" containsInteger="1" minValue="0" maxValue="1"/>
    </cacheField>
    <cacheField name="Away L" numFmtId="0">
      <sharedItems containsSemiMixedTypes="0" containsString="0" containsNumber="1" containsInteger="1" minValue="0" maxValue="1"/>
    </cacheField>
    <cacheField name="Point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182836775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pesh Parmar" refreshedDate="44539.49163773148" createdVersion="7" refreshedVersion="7" minRefreshableVersion="3" recordCount="20" xr:uid="{6B2100DB-3FE5-4432-975D-59018D1C4698}">
  <cacheSource type="worksheet">
    <worksheetSource ref="A1:H21" sheet="Total Points Pivot Test"/>
  </cacheSource>
  <cacheFields count="8">
    <cacheField name="Row Labels" numFmtId="0">
      <sharedItems count="20">
        <s v="Arsenal"/>
        <s v="Aston Villa"/>
        <s v="Bournemouth"/>
        <s v="Brighton"/>
        <s v="Burnley"/>
        <s v="Chelsea"/>
        <s v="Crystal Palace"/>
        <s v="Everton"/>
        <s v="Leicester"/>
        <s v="Liverpool"/>
        <s v="Man City"/>
        <s v="Man United"/>
        <s v="Newcastle"/>
        <s v="Norwich"/>
        <s v="Sheffield United"/>
        <s v="Southampton"/>
        <s v="Tottenham"/>
        <s v="Watford"/>
        <s v="West Ham"/>
        <s v="Wolves"/>
      </sharedItems>
    </cacheField>
    <cacheField name="Sum of Points" numFmtId="0">
      <sharedItems containsSemiMixedTypes="0" containsString="0" containsNumber="1" containsInteger="1" minValue="15" maxValue="55"/>
    </cacheField>
    <cacheField name="Sum of Matches" numFmtId="0">
      <sharedItems containsSemiMixedTypes="0" containsString="0" containsNumber="1" containsInteger="1" minValue="19" maxValue="19"/>
    </cacheField>
    <cacheField name="Sum of Home W" numFmtId="0">
      <sharedItems containsSemiMixedTypes="0" containsString="0" containsNumber="1" containsInteger="1" minValue="4" maxValue="18"/>
    </cacheField>
    <cacheField name="Sum of Home D" numFmtId="0">
      <sharedItems containsSemiMixedTypes="0" containsString="0" containsNumber="1" containsInteger="1" minValue="1" maxValue="8"/>
    </cacheField>
    <cacheField name="Sum of Home L" numFmtId="0">
      <sharedItems containsSemiMixedTypes="0" containsString="0" containsNumber="1" containsInteger="1" minValue="0" maxValue="12"/>
    </cacheField>
    <cacheField name="Sum of Away Points" numFmtId="0">
      <sharedItems containsSemiMixedTypes="0" containsString="0" containsNumber="1" containsInteger="1" minValue="6" maxValue="44"/>
    </cacheField>
    <cacheField name="Total Points" numFmtId="0">
      <sharedItems containsSemiMixedTypes="0" containsString="0" containsNumber="1" containsInteger="1" minValue="21" maxValue="9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pesh Parmar" refreshedDate="44539.602305324071" createdVersion="7" refreshedVersion="7" minRefreshableVersion="3" recordCount="20" xr:uid="{84B2B25B-A0BE-4ACD-9D6C-53FBEF2BEA7D}">
  <cacheSource type="worksheet">
    <worksheetSource ref="A2:D22" sheet="Pivot from Values"/>
  </cacheSource>
  <cacheFields count="4">
    <cacheField name="Team" numFmtId="0">
      <sharedItems count="20">
        <s v="Arsenal"/>
        <s v="Aston Villa"/>
        <s v="Bournemouth"/>
        <s v="Brighton"/>
        <s v="Burnley"/>
        <s v="Chelsea"/>
        <s v="Crystal Palace"/>
        <s v="Everton"/>
        <s v="Leicester"/>
        <s v="Liverpool"/>
        <s v="Man City"/>
        <s v="Man United"/>
        <s v="Newcastle"/>
        <s v="Norwich"/>
        <s v="Sheffield United"/>
        <s v="Southampton"/>
        <s v="Tottenham"/>
        <s v="Watford"/>
        <s v="West Ham"/>
        <s v="Wolves"/>
      </sharedItems>
    </cacheField>
    <cacheField name="Total Home Points" numFmtId="0">
      <sharedItems containsSemiMixedTypes="0" containsString="0" containsNumber="1" containsInteger="1" minValue="15" maxValue="55"/>
    </cacheField>
    <cacheField name="Total Away Points" numFmtId="0">
      <sharedItems containsSemiMixedTypes="0" containsString="0" containsNumber="1" containsInteger="1" minValue="6" maxValue="44"/>
    </cacheField>
    <cacheField name="Total Points" numFmtId="0">
      <sharedItems containsSemiMixedTypes="0" containsString="0" containsNumber="1" containsInteger="1" minValue="21" maxValue="99"/>
    </cacheField>
  </cacheFields>
  <extLst>
    <ext xmlns:x14="http://schemas.microsoft.com/office/spreadsheetml/2009/9/main" uri="{725AE2AE-9491-48be-B2B4-4EB974FC3084}">
      <x14:pivotCacheDefinition pivotCacheId="11061311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3"/>
    <n v="1"/>
    <n v="0"/>
    <n v="2"/>
    <n v="5"/>
  </r>
  <r>
    <x v="1"/>
    <n v="1"/>
    <n v="0"/>
    <n v="1"/>
    <n v="0"/>
    <n v="0"/>
  </r>
  <r>
    <x v="2"/>
    <n v="1"/>
    <n v="0"/>
    <n v="0"/>
    <n v="1"/>
    <n v="1"/>
  </r>
  <r>
    <x v="0"/>
    <n v="1"/>
    <n v="0"/>
    <n v="0"/>
    <n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0">
  <r>
    <x v="0"/>
    <n v="1"/>
    <n v="1"/>
    <n v="0"/>
    <n v="0"/>
    <n v="3"/>
  </r>
  <r>
    <x v="1"/>
    <n v="1"/>
    <n v="0"/>
    <n v="0"/>
    <n v="1"/>
    <n v="0"/>
  </r>
  <r>
    <x v="2"/>
    <n v="1"/>
    <n v="0"/>
    <n v="1"/>
    <n v="0"/>
    <n v="1"/>
  </r>
  <r>
    <x v="3"/>
    <n v="1"/>
    <n v="1"/>
    <n v="0"/>
    <n v="0"/>
    <n v="3"/>
  </r>
  <r>
    <x v="4"/>
    <n v="1"/>
    <n v="0"/>
    <n v="1"/>
    <n v="0"/>
    <n v="1"/>
  </r>
  <r>
    <x v="5"/>
    <n v="1"/>
    <n v="0"/>
    <n v="0"/>
    <n v="1"/>
    <n v="0"/>
  </r>
  <r>
    <x v="6"/>
    <n v="1"/>
    <n v="1"/>
    <n v="0"/>
    <n v="0"/>
    <n v="3"/>
  </r>
  <r>
    <x v="7"/>
    <n v="1"/>
    <n v="0"/>
    <n v="1"/>
    <n v="0"/>
    <n v="1"/>
  </r>
  <r>
    <x v="8"/>
    <n v="1"/>
    <n v="0"/>
    <n v="0"/>
    <n v="1"/>
    <n v="0"/>
  </r>
  <r>
    <x v="9"/>
    <n v="1"/>
    <n v="1"/>
    <n v="0"/>
    <n v="0"/>
    <n v="3"/>
  </r>
  <r>
    <x v="10"/>
    <n v="1"/>
    <n v="1"/>
    <n v="0"/>
    <n v="0"/>
    <n v="3"/>
  </r>
  <r>
    <x v="11"/>
    <n v="1"/>
    <n v="0"/>
    <n v="0"/>
    <n v="1"/>
    <n v="0"/>
  </r>
  <r>
    <x v="12"/>
    <n v="1"/>
    <n v="0"/>
    <n v="1"/>
    <n v="0"/>
    <n v="1"/>
  </r>
  <r>
    <x v="13"/>
    <n v="1"/>
    <n v="1"/>
    <n v="0"/>
    <n v="0"/>
    <n v="3"/>
  </r>
  <r>
    <x v="14"/>
    <n v="1"/>
    <n v="1"/>
    <n v="0"/>
    <n v="0"/>
    <n v="3"/>
  </r>
  <r>
    <x v="15"/>
    <n v="1"/>
    <n v="0"/>
    <n v="0"/>
    <n v="1"/>
    <n v="0"/>
  </r>
  <r>
    <x v="16"/>
    <n v="1"/>
    <n v="0"/>
    <n v="1"/>
    <n v="0"/>
    <n v="1"/>
  </r>
  <r>
    <x v="17"/>
    <n v="1"/>
    <n v="1"/>
    <n v="0"/>
    <n v="0"/>
    <n v="3"/>
  </r>
  <r>
    <x v="18"/>
    <n v="1"/>
    <n v="0"/>
    <n v="1"/>
    <n v="0"/>
    <n v="1"/>
  </r>
  <r>
    <x v="19"/>
    <n v="1"/>
    <n v="0"/>
    <n v="1"/>
    <n v="0"/>
    <n v="1"/>
  </r>
  <r>
    <x v="11"/>
    <n v="1"/>
    <n v="1"/>
    <n v="0"/>
    <n v="0"/>
    <n v="3"/>
  </r>
  <r>
    <x v="14"/>
    <n v="1"/>
    <n v="0"/>
    <n v="0"/>
    <n v="1"/>
    <n v="0"/>
  </r>
  <r>
    <x v="12"/>
    <n v="1"/>
    <n v="0"/>
    <n v="0"/>
    <n v="1"/>
    <n v="0"/>
  </r>
  <r>
    <x v="9"/>
    <n v="1"/>
    <n v="0"/>
    <n v="0"/>
    <n v="1"/>
    <n v="0"/>
  </r>
  <r>
    <x v="17"/>
    <n v="1"/>
    <n v="0"/>
    <n v="0"/>
    <n v="1"/>
    <n v="0"/>
  </r>
  <r>
    <x v="5"/>
    <n v="1"/>
    <n v="0"/>
    <n v="0"/>
    <n v="1"/>
    <n v="0"/>
  </r>
  <r>
    <x v="0"/>
    <n v="1"/>
    <n v="1"/>
    <n v="0"/>
    <n v="0"/>
    <n v="3"/>
  </r>
  <r>
    <x v="2"/>
    <n v="1"/>
    <n v="0"/>
    <n v="0"/>
    <n v="1"/>
    <n v="0"/>
  </r>
  <r>
    <x v="6"/>
    <n v="1"/>
    <n v="0"/>
    <n v="0"/>
    <n v="1"/>
    <n v="0"/>
  </r>
  <r>
    <x v="19"/>
    <n v="1"/>
    <n v="0"/>
    <n v="1"/>
    <n v="0"/>
    <n v="1"/>
  </r>
  <r>
    <x v="15"/>
    <n v="1"/>
    <n v="0"/>
    <n v="1"/>
    <n v="0"/>
    <n v="1"/>
  </r>
  <r>
    <x v="18"/>
    <n v="1"/>
    <n v="0"/>
    <n v="1"/>
    <n v="0"/>
    <n v="1"/>
  </r>
  <r>
    <x v="4"/>
    <n v="1"/>
    <n v="1"/>
    <n v="0"/>
    <n v="0"/>
    <n v="3"/>
  </r>
  <r>
    <x v="7"/>
    <n v="1"/>
    <n v="1"/>
    <n v="0"/>
    <n v="0"/>
    <n v="3"/>
  </r>
  <r>
    <x v="16"/>
    <n v="1"/>
    <n v="1"/>
    <n v="0"/>
    <n v="0"/>
    <n v="3"/>
  </r>
  <r>
    <x v="8"/>
    <n v="1"/>
    <n v="0"/>
    <n v="1"/>
    <n v="0"/>
    <n v="1"/>
  </r>
  <r>
    <x v="1"/>
    <n v="1"/>
    <n v="1"/>
    <n v="0"/>
    <n v="0"/>
    <n v="3"/>
  </r>
  <r>
    <x v="3"/>
    <n v="1"/>
    <n v="0"/>
    <n v="0"/>
    <n v="1"/>
    <n v="0"/>
  </r>
  <r>
    <x v="13"/>
    <n v="1"/>
    <n v="1"/>
    <n v="0"/>
    <n v="0"/>
    <n v="3"/>
  </r>
  <r>
    <x v="10"/>
    <n v="1"/>
    <n v="0"/>
    <n v="1"/>
    <n v="0"/>
    <n v="1"/>
  </r>
  <r>
    <x v="0"/>
    <n v="1"/>
    <n v="1"/>
    <n v="0"/>
    <n v="0"/>
    <n v="3"/>
  </r>
  <r>
    <x v="12"/>
    <n v="1"/>
    <n v="0"/>
    <n v="1"/>
    <n v="0"/>
    <n v="1"/>
  </r>
  <r>
    <x v="9"/>
    <n v="1"/>
    <n v="1"/>
    <n v="0"/>
    <n v="0"/>
    <n v="3"/>
  </r>
  <r>
    <x v="17"/>
    <n v="1"/>
    <n v="0"/>
    <n v="0"/>
    <n v="1"/>
    <n v="0"/>
  </r>
  <r>
    <x v="6"/>
    <n v="1"/>
    <n v="1"/>
    <n v="0"/>
    <n v="0"/>
    <n v="3"/>
  </r>
  <r>
    <x v="19"/>
    <n v="1"/>
    <n v="0"/>
    <n v="0"/>
    <n v="1"/>
    <n v="0"/>
  </r>
  <r>
    <x v="14"/>
    <n v="1"/>
    <n v="1"/>
    <n v="0"/>
    <n v="0"/>
    <n v="3"/>
  </r>
  <r>
    <x v="2"/>
    <n v="1"/>
    <n v="1"/>
    <n v="0"/>
    <n v="0"/>
    <n v="3"/>
  </r>
  <r>
    <x v="5"/>
    <n v="1"/>
    <n v="0"/>
    <n v="1"/>
    <n v="0"/>
    <n v="1"/>
  </r>
  <r>
    <x v="11"/>
    <n v="1"/>
    <n v="0"/>
    <n v="1"/>
    <n v="0"/>
    <n v="1"/>
  </r>
  <r>
    <x v="15"/>
    <n v="1"/>
    <n v="0"/>
    <n v="0"/>
    <n v="1"/>
    <n v="0"/>
  </r>
  <r>
    <x v="7"/>
    <n v="1"/>
    <n v="1"/>
    <n v="0"/>
    <n v="0"/>
    <n v="3"/>
  </r>
  <r>
    <x v="3"/>
    <n v="1"/>
    <n v="1"/>
    <n v="0"/>
    <n v="0"/>
    <n v="3"/>
  </r>
  <r>
    <x v="13"/>
    <n v="1"/>
    <n v="0"/>
    <n v="0"/>
    <n v="1"/>
    <n v="0"/>
  </r>
  <r>
    <x v="16"/>
    <n v="1"/>
    <n v="1"/>
    <n v="0"/>
    <n v="0"/>
    <n v="3"/>
  </r>
  <r>
    <x v="8"/>
    <n v="1"/>
    <n v="0"/>
    <n v="1"/>
    <n v="0"/>
    <n v="1"/>
  </r>
  <r>
    <x v="4"/>
    <n v="1"/>
    <n v="0"/>
    <n v="1"/>
    <n v="0"/>
    <n v="1"/>
  </r>
  <r>
    <x v="1"/>
    <n v="1"/>
    <n v="1"/>
    <n v="0"/>
    <n v="0"/>
    <n v="3"/>
  </r>
  <r>
    <x v="10"/>
    <n v="1"/>
    <n v="1"/>
    <n v="0"/>
    <n v="0"/>
    <n v="3"/>
  </r>
  <r>
    <x v="18"/>
    <n v="1"/>
    <n v="0"/>
    <n v="0"/>
    <n v="1"/>
    <n v="0"/>
  </r>
  <r>
    <x v="17"/>
    <n v="1"/>
    <n v="0"/>
    <n v="0"/>
    <n v="1"/>
    <n v="0"/>
  </r>
  <r>
    <x v="11"/>
    <n v="1"/>
    <n v="0"/>
    <n v="1"/>
    <n v="0"/>
    <n v="1"/>
  </r>
  <r>
    <x v="2"/>
    <n v="1"/>
    <n v="0"/>
    <n v="1"/>
    <n v="0"/>
    <n v="1"/>
  </r>
  <r>
    <x v="18"/>
    <n v="1"/>
    <n v="1"/>
    <n v="0"/>
    <n v="0"/>
    <n v="3"/>
  </r>
  <r>
    <x v="4"/>
    <n v="1"/>
    <n v="1"/>
    <n v="0"/>
    <n v="0"/>
    <n v="3"/>
  </r>
  <r>
    <x v="6"/>
    <n v="1"/>
    <n v="1"/>
    <n v="0"/>
    <n v="0"/>
    <n v="3"/>
  </r>
  <r>
    <x v="19"/>
    <n v="1"/>
    <n v="1"/>
    <n v="0"/>
    <n v="0"/>
    <n v="3"/>
  </r>
  <r>
    <x v="13"/>
    <n v="1"/>
    <n v="0"/>
    <n v="0"/>
    <n v="1"/>
    <n v="0"/>
  </r>
  <r>
    <x v="7"/>
    <n v="1"/>
    <n v="1"/>
    <n v="0"/>
    <n v="0"/>
    <n v="3"/>
  </r>
  <r>
    <x v="9"/>
    <n v="1"/>
    <n v="0"/>
    <n v="1"/>
    <n v="0"/>
    <n v="1"/>
  </r>
  <r>
    <x v="12"/>
    <n v="1"/>
    <n v="1"/>
    <n v="0"/>
    <n v="0"/>
    <n v="3"/>
  </r>
  <r>
    <x v="3"/>
    <n v="1"/>
    <n v="1"/>
    <n v="0"/>
    <n v="0"/>
    <n v="3"/>
  </r>
  <r>
    <x v="0"/>
    <n v="1"/>
    <n v="1"/>
    <n v="0"/>
    <n v="0"/>
    <n v="3"/>
  </r>
  <r>
    <x v="14"/>
    <n v="1"/>
    <n v="0"/>
    <n v="0"/>
    <n v="1"/>
    <n v="0"/>
  </r>
  <r>
    <x v="5"/>
    <n v="1"/>
    <n v="0"/>
    <n v="1"/>
    <n v="0"/>
    <n v="1"/>
  </r>
  <r>
    <x v="1"/>
    <n v="1"/>
    <n v="0"/>
    <n v="0"/>
    <n v="1"/>
    <n v="0"/>
  </r>
  <r>
    <x v="10"/>
    <n v="1"/>
    <n v="1"/>
    <n v="0"/>
    <n v="0"/>
    <n v="3"/>
  </r>
  <r>
    <x v="16"/>
    <n v="1"/>
    <n v="0"/>
    <n v="0"/>
    <n v="1"/>
    <n v="0"/>
  </r>
  <r>
    <x v="15"/>
    <n v="1"/>
    <n v="0"/>
    <n v="0"/>
    <n v="1"/>
    <n v="0"/>
  </r>
  <r>
    <x v="8"/>
    <n v="1"/>
    <n v="1"/>
    <n v="0"/>
    <n v="0"/>
    <n v="3"/>
  </r>
  <r>
    <x v="13"/>
    <n v="1"/>
    <n v="1"/>
    <n v="0"/>
    <n v="0"/>
    <n v="3"/>
  </r>
  <r>
    <x v="11"/>
    <n v="1"/>
    <n v="1"/>
    <n v="0"/>
    <n v="0"/>
    <n v="3"/>
  </r>
  <r>
    <x v="2"/>
    <n v="1"/>
    <n v="0"/>
    <n v="1"/>
    <n v="0"/>
    <n v="1"/>
  </r>
  <r>
    <x v="18"/>
    <n v="1"/>
    <n v="1"/>
    <n v="0"/>
    <n v="0"/>
    <n v="3"/>
  </r>
  <r>
    <x v="7"/>
    <n v="1"/>
    <n v="1"/>
    <n v="0"/>
    <n v="0"/>
    <n v="3"/>
  </r>
  <r>
    <x v="6"/>
    <n v="1"/>
    <n v="0"/>
    <n v="1"/>
    <n v="0"/>
    <n v="1"/>
  </r>
  <r>
    <x v="19"/>
    <n v="1"/>
    <n v="0"/>
    <n v="1"/>
    <n v="0"/>
    <n v="1"/>
  </r>
  <r>
    <x v="4"/>
    <n v="1"/>
    <n v="0"/>
    <n v="0"/>
    <n v="1"/>
    <n v="0"/>
  </r>
  <r>
    <x v="9"/>
    <n v="1"/>
    <n v="0"/>
    <n v="1"/>
    <n v="0"/>
    <n v="1"/>
  </r>
  <r>
    <x v="17"/>
    <n v="1"/>
    <n v="1"/>
    <n v="0"/>
    <n v="0"/>
    <n v="3"/>
  </r>
  <r>
    <x v="15"/>
    <n v="1"/>
    <n v="0"/>
    <n v="0"/>
    <n v="1"/>
    <n v="0"/>
  </r>
  <r>
    <x v="16"/>
    <n v="1"/>
    <n v="1"/>
    <n v="0"/>
    <n v="0"/>
    <n v="3"/>
  </r>
  <r>
    <x v="12"/>
    <n v="1"/>
    <n v="1"/>
    <n v="0"/>
    <n v="0"/>
    <n v="3"/>
  </r>
  <r>
    <x v="5"/>
    <n v="1"/>
    <n v="0"/>
    <n v="1"/>
    <n v="0"/>
    <n v="1"/>
  </r>
  <r>
    <x v="1"/>
    <n v="1"/>
    <n v="0"/>
    <n v="1"/>
    <n v="0"/>
    <n v="1"/>
  </r>
  <r>
    <x v="3"/>
    <n v="1"/>
    <n v="0"/>
    <n v="0"/>
    <n v="1"/>
    <n v="0"/>
  </r>
  <r>
    <x v="8"/>
    <n v="1"/>
    <n v="0"/>
    <n v="1"/>
    <n v="0"/>
    <n v="1"/>
  </r>
  <r>
    <x v="10"/>
    <n v="1"/>
    <n v="0"/>
    <n v="1"/>
    <n v="0"/>
    <n v="1"/>
  </r>
  <r>
    <x v="0"/>
    <n v="1"/>
    <n v="1"/>
    <n v="0"/>
    <n v="0"/>
    <n v="3"/>
  </r>
  <r>
    <x v="14"/>
    <n v="1"/>
    <n v="0"/>
    <n v="0"/>
    <n v="1"/>
    <n v="0"/>
  </r>
  <r>
    <x v="2"/>
    <n v="1"/>
    <n v="1"/>
    <n v="0"/>
    <n v="0"/>
    <n v="3"/>
  </r>
  <r>
    <x v="10"/>
    <n v="1"/>
    <n v="0"/>
    <n v="1"/>
    <n v="0"/>
    <n v="1"/>
  </r>
  <r>
    <x v="11"/>
    <n v="1"/>
    <n v="0"/>
    <n v="0"/>
    <n v="1"/>
    <n v="0"/>
  </r>
  <r>
    <x v="12"/>
    <n v="1"/>
    <n v="1"/>
    <n v="0"/>
    <n v="0"/>
    <n v="3"/>
  </r>
  <r>
    <x v="16"/>
    <n v="1"/>
    <n v="1"/>
    <n v="0"/>
    <n v="0"/>
    <n v="3"/>
  </r>
  <r>
    <x v="17"/>
    <n v="1"/>
    <n v="1"/>
    <n v="0"/>
    <n v="0"/>
    <n v="3"/>
  </r>
  <r>
    <x v="1"/>
    <n v="1"/>
    <n v="0"/>
    <n v="0"/>
    <n v="1"/>
    <n v="0"/>
  </r>
  <r>
    <x v="5"/>
    <n v="1"/>
    <n v="0"/>
    <n v="0"/>
    <n v="1"/>
    <n v="0"/>
  </r>
  <r>
    <x v="4"/>
    <n v="1"/>
    <n v="0"/>
    <n v="0"/>
    <n v="1"/>
    <n v="0"/>
  </r>
  <r>
    <x v="13"/>
    <n v="1"/>
    <n v="0"/>
    <n v="1"/>
    <n v="0"/>
    <n v="1"/>
  </r>
  <r>
    <x v="14"/>
    <n v="1"/>
    <n v="0"/>
    <n v="0"/>
    <n v="1"/>
    <n v="0"/>
  </r>
  <r>
    <x v="18"/>
    <n v="1"/>
    <n v="1"/>
    <n v="0"/>
    <n v="0"/>
    <n v="3"/>
  </r>
  <r>
    <x v="3"/>
    <n v="1"/>
    <n v="1"/>
    <n v="0"/>
    <n v="0"/>
    <n v="3"/>
  </r>
  <r>
    <x v="8"/>
    <n v="1"/>
    <n v="1"/>
    <n v="0"/>
    <n v="0"/>
    <n v="3"/>
  </r>
  <r>
    <x v="15"/>
    <n v="1"/>
    <n v="0"/>
    <n v="0"/>
    <n v="1"/>
    <n v="0"/>
  </r>
  <r>
    <x v="6"/>
    <n v="1"/>
    <n v="0"/>
    <n v="1"/>
    <n v="0"/>
    <n v="1"/>
  </r>
  <r>
    <x v="7"/>
    <n v="1"/>
    <n v="1"/>
    <n v="0"/>
    <n v="0"/>
    <n v="3"/>
  </r>
  <r>
    <x v="9"/>
    <n v="1"/>
    <n v="1"/>
    <n v="0"/>
    <n v="0"/>
    <n v="3"/>
  </r>
  <r>
    <x v="19"/>
    <n v="1"/>
    <n v="1"/>
    <n v="0"/>
    <n v="0"/>
    <n v="3"/>
  </r>
  <r>
    <x v="0"/>
    <n v="1"/>
    <n v="1"/>
    <n v="0"/>
    <n v="0"/>
    <n v="3"/>
  </r>
  <r>
    <x v="1"/>
    <n v="1"/>
    <n v="0"/>
    <n v="0"/>
    <n v="1"/>
    <n v="0"/>
  </r>
  <r>
    <x v="10"/>
    <n v="1"/>
    <n v="0"/>
    <n v="1"/>
    <n v="0"/>
    <n v="1"/>
  </r>
  <r>
    <x v="2"/>
    <n v="1"/>
    <n v="0"/>
    <n v="0"/>
    <n v="1"/>
    <n v="0"/>
  </r>
  <r>
    <x v="12"/>
    <n v="1"/>
    <n v="0"/>
    <n v="0"/>
    <n v="1"/>
    <n v="0"/>
  </r>
  <r>
    <x v="4"/>
    <n v="1"/>
    <n v="0"/>
    <n v="0"/>
    <n v="1"/>
    <n v="0"/>
  </r>
  <r>
    <x v="13"/>
    <n v="1"/>
    <n v="0"/>
    <n v="0"/>
    <n v="1"/>
    <n v="0"/>
  </r>
  <r>
    <x v="5"/>
    <n v="1"/>
    <n v="0"/>
    <n v="0"/>
    <n v="1"/>
    <n v="0"/>
  </r>
  <r>
    <x v="16"/>
    <n v="1"/>
    <n v="1"/>
    <n v="0"/>
    <n v="0"/>
    <n v="3"/>
  </r>
  <r>
    <x v="17"/>
    <n v="1"/>
    <n v="0"/>
    <n v="1"/>
    <n v="0"/>
    <n v="1"/>
  </r>
  <r>
    <x v="11"/>
    <n v="1"/>
    <n v="1"/>
    <n v="0"/>
    <n v="0"/>
    <n v="3"/>
  </r>
  <r>
    <x v="8"/>
    <n v="1"/>
    <n v="0"/>
    <n v="1"/>
    <n v="0"/>
    <n v="1"/>
  </r>
  <r>
    <x v="3"/>
    <n v="1"/>
    <n v="0"/>
    <n v="0"/>
    <n v="1"/>
    <n v="0"/>
  </r>
  <r>
    <x v="18"/>
    <n v="1"/>
    <n v="0"/>
    <n v="0"/>
    <n v="1"/>
    <n v="0"/>
  </r>
  <r>
    <x v="0"/>
    <n v="1"/>
    <n v="1"/>
    <n v="0"/>
    <n v="0"/>
    <n v="3"/>
  </r>
  <r>
    <x v="6"/>
    <n v="1"/>
    <n v="1"/>
    <n v="0"/>
    <n v="0"/>
    <n v="3"/>
  </r>
  <r>
    <x v="15"/>
    <n v="1"/>
    <n v="1"/>
    <n v="0"/>
    <n v="0"/>
    <n v="3"/>
  </r>
  <r>
    <x v="14"/>
    <n v="1"/>
    <n v="0"/>
    <n v="1"/>
    <n v="0"/>
    <n v="1"/>
  </r>
  <r>
    <x v="19"/>
    <n v="1"/>
    <n v="0"/>
    <n v="1"/>
    <n v="0"/>
    <n v="1"/>
  </r>
  <r>
    <x v="7"/>
    <n v="1"/>
    <n v="1"/>
    <n v="0"/>
    <n v="0"/>
    <n v="3"/>
  </r>
  <r>
    <x v="9"/>
    <n v="1"/>
    <n v="0"/>
    <n v="1"/>
    <n v="0"/>
    <n v="1"/>
  </r>
  <r>
    <x v="4"/>
    <n v="1"/>
    <n v="1"/>
    <n v="0"/>
    <n v="0"/>
    <n v="3"/>
  </r>
  <r>
    <x v="3"/>
    <n v="1"/>
    <n v="0"/>
    <n v="0"/>
    <n v="1"/>
    <n v="0"/>
  </r>
  <r>
    <x v="18"/>
    <n v="1"/>
    <n v="1"/>
    <n v="0"/>
    <n v="0"/>
    <n v="3"/>
  </r>
  <r>
    <x v="7"/>
    <n v="1"/>
    <n v="1"/>
    <n v="0"/>
    <n v="0"/>
    <n v="3"/>
  </r>
  <r>
    <x v="9"/>
    <n v="1"/>
    <n v="1"/>
    <n v="0"/>
    <n v="0"/>
    <n v="3"/>
  </r>
  <r>
    <x v="15"/>
    <n v="1"/>
    <n v="1"/>
    <n v="0"/>
    <n v="0"/>
    <n v="3"/>
  </r>
  <r>
    <x v="19"/>
    <n v="1"/>
    <n v="1"/>
    <n v="0"/>
    <n v="0"/>
    <n v="3"/>
  </r>
  <r>
    <x v="0"/>
    <n v="1"/>
    <n v="1"/>
    <n v="0"/>
    <n v="0"/>
    <n v="3"/>
  </r>
  <r>
    <x v="17"/>
    <n v="1"/>
    <n v="0"/>
    <n v="0"/>
    <n v="1"/>
    <n v="0"/>
  </r>
  <r>
    <x v="10"/>
    <n v="1"/>
    <n v="0"/>
    <n v="0"/>
    <n v="1"/>
    <n v="0"/>
  </r>
  <r>
    <x v="13"/>
    <n v="1"/>
    <n v="1"/>
    <n v="0"/>
    <n v="0"/>
    <n v="3"/>
  </r>
  <r>
    <x v="2"/>
    <n v="1"/>
    <n v="0"/>
    <n v="0"/>
    <n v="1"/>
    <n v="0"/>
  </r>
  <r>
    <x v="6"/>
    <n v="1"/>
    <n v="1"/>
    <n v="0"/>
    <n v="0"/>
    <n v="3"/>
  </r>
  <r>
    <x v="5"/>
    <n v="1"/>
    <n v="0"/>
    <n v="1"/>
    <n v="0"/>
    <n v="1"/>
  </r>
  <r>
    <x v="16"/>
    <n v="1"/>
    <n v="0"/>
    <n v="0"/>
    <n v="1"/>
    <n v="0"/>
  </r>
  <r>
    <x v="11"/>
    <n v="1"/>
    <n v="0"/>
    <n v="0"/>
    <n v="1"/>
    <n v="0"/>
  </r>
  <r>
    <x v="8"/>
    <n v="1"/>
    <n v="1"/>
    <n v="0"/>
    <n v="0"/>
    <n v="3"/>
  </r>
  <r>
    <x v="14"/>
    <n v="1"/>
    <n v="0"/>
    <n v="0"/>
    <n v="1"/>
    <n v="0"/>
  </r>
  <r>
    <x v="12"/>
    <n v="1"/>
    <n v="0"/>
    <n v="1"/>
    <n v="0"/>
    <n v="1"/>
  </r>
  <r>
    <x v="1"/>
    <n v="1"/>
    <n v="0"/>
    <n v="0"/>
    <n v="1"/>
    <n v="0"/>
  </r>
  <r>
    <x v="0"/>
    <n v="1"/>
    <n v="1"/>
    <n v="0"/>
    <n v="0"/>
    <n v="3"/>
  </r>
  <r>
    <x v="3"/>
    <n v="1"/>
    <n v="1"/>
    <n v="0"/>
    <n v="0"/>
    <n v="3"/>
  </r>
  <r>
    <x v="18"/>
    <n v="1"/>
    <n v="0"/>
    <n v="0"/>
    <n v="1"/>
    <n v="0"/>
  </r>
  <r>
    <x v="7"/>
    <n v="1"/>
    <n v="0"/>
    <n v="1"/>
    <n v="0"/>
    <n v="1"/>
  </r>
  <r>
    <x v="17"/>
    <n v="1"/>
    <n v="1"/>
    <n v="0"/>
    <n v="0"/>
    <n v="3"/>
  </r>
  <r>
    <x v="15"/>
    <n v="1"/>
    <n v="0"/>
    <n v="0"/>
    <n v="1"/>
    <n v="0"/>
  </r>
  <r>
    <x v="9"/>
    <n v="1"/>
    <n v="0"/>
    <n v="1"/>
    <n v="0"/>
    <n v="1"/>
  </r>
  <r>
    <x v="19"/>
    <n v="1"/>
    <n v="0"/>
    <n v="0"/>
    <n v="1"/>
    <n v="0"/>
  </r>
  <r>
    <x v="10"/>
    <n v="1"/>
    <n v="0"/>
    <n v="0"/>
    <n v="1"/>
    <n v="0"/>
  </r>
  <r>
    <x v="4"/>
    <n v="1"/>
    <n v="0"/>
    <n v="1"/>
    <n v="0"/>
    <n v="1"/>
  </r>
  <r>
    <x v="13"/>
    <n v="1"/>
    <n v="0"/>
    <n v="1"/>
    <n v="0"/>
    <n v="1"/>
  </r>
  <r>
    <x v="11"/>
    <n v="1"/>
    <n v="0"/>
    <n v="0"/>
    <n v="1"/>
    <n v="0"/>
  </r>
  <r>
    <x v="2"/>
    <n v="1"/>
    <n v="0"/>
    <n v="0"/>
    <n v="1"/>
    <n v="0"/>
  </r>
  <r>
    <x v="12"/>
    <n v="1"/>
    <n v="0"/>
    <n v="0"/>
    <n v="1"/>
    <n v="0"/>
  </r>
  <r>
    <x v="8"/>
    <n v="1"/>
    <n v="1"/>
    <n v="0"/>
    <n v="0"/>
    <n v="3"/>
  </r>
  <r>
    <x v="14"/>
    <n v="1"/>
    <n v="0"/>
    <n v="0"/>
    <n v="1"/>
    <n v="0"/>
  </r>
  <r>
    <x v="16"/>
    <n v="1"/>
    <n v="1"/>
    <n v="0"/>
    <n v="0"/>
    <n v="3"/>
  </r>
  <r>
    <x v="5"/>
    <n v="1"/>
    <n v="1"/>
    <n v="0"/>
    <n v="0"/>
    <n v="3"/>
  </r>
  <r>
    <x v="6"/>
    <n v="1"/>
    <n v="0"/>
    <n v="0"/>
    <n v="1"/>
    <n v="0"/>
  </r>
  <r>
    <x v="6"/>
    <n v="1"/>
    <n v="1"/>
    <n v="0"/>
    <n v="0"/>
    <n v="3"/>
  </r>
  <r>
    <x v="11"/>
    <n v="1"/>
    <n v="1"/>
    <n v="0"/>
    <n v="0"/>
    <n v="3"/>
  </r>
  <r>
    <x v="2"/>
    <n v="1"/>
    <n v="0"/>
    <n v="1"/>
    <n v="0"/>
    <n v="1"/>
  </r>
  <r>
    <x v="18"/>
    <n v="1"/>
    <n v="0"/>
    <n v="0"/>
    <n v="1"/>
    <n v="0"/>
  </r>
  <r>
    <x v="4"/>
    <n v="1"/>
    <n v="1"/>
    <n v="0"/>
    <n v="0"/>
    <n v="3"/>
  </r>
  <r>
    <x v="13"/>
    <n v="1"/>
    <n v="1"/>
    <n v="0"/>
    <n v="0"/>
    <n v="3"/>
  </r>
  <r>
    <x v="17"/>
    <n v="1"/>
    <n v="0"/>
    <n v="1"/>
    <n v="0"/>
    <n v="1"/>
  </r>
  <r>
    <x v="9"/>
    <n v="1"/>
    <n v="1"/>
    <n v="0"/>
    <n v="0"/>
    <n v="3"/>
  </r>
  <r>
    <x v="7"/>
    <n v="1"/>
    <n v="0"/>
    <n v="0"/>
    <n v="1"/>
    <n v="0"/>
  </r>
  <r>
    <x v="19"/>
    <n v="1"/>
    <n v="1"/>
    <n v="0"/>
    <n v="0"/>
    <n v="3"/>
  </r>
  <r>
    <x v="12"/>
    <n v="1"/>
    <n v="1"/>
    <n v="0"/>
    <n v="0"/>
    <n v="3"/>
  </r>
  <r>
    <x v="8"/>
    <n v="1"/>
    <n v="0"/>
    <n v="0"/>
    <n v="1"/>
    <n v="0"/>
  </r>
  <r>
    <x v="15"/>
    <n v="1"/>
    <n v="0"/>
    <n v="1"/>
    <n v="0"/>
    <n v="1"/>
  </r>
  <r>
    <x v="5"/>
    <n v="1"/>
    <n v="1"/>
    <n v="0"/>
    <n v="0"/>
    <n v="3"/>
  </r>
  <r>
    <x v="14"/>
    <n v="1"/>
    <n v="0"/>
    <n v="1"/>
    <n v="0"/>
    <n v="1"/>
  </r>
  <r>
    <x v="1"/>
    <n v="1"/>
    <n v="0"/>
    <n v="0"/>
    <n v="1"/>
    <n v="0"/>
  </r>
  <r>
    <x v="3"/>
    <n v="1"/>
    <n v="0"/>
    <n v="0"/>
    <n v="1"/>
    <n v="0"/>
  </r>
  <r>
    <x v="10"/>
    <n v="1"/>
    <n v="0"/>
    <n v="0"/>
    <n v="1"/>
    <n v="0"/>
  </r>
  <r>
    <x v="0"/>
    <n v="1"/>
    <n v="1"/>
    <n v="0"/>
    <n v="0"/>
    <n v="3"/>
  </r>
  <r>
    <x v="16"/>
    <n v="1"/>
    <n v="1"/>
    <n v="0"/>
    <n v="0"/>
    <n v="3"/>
  </r>
  <r>
    <x v="12"/>
    <n v="1"/>
    <n v="0"/>
    <n v="1"/>
    <n v="0"/>
    <n v="1"/>
  </r>
  <r>
    <x v="3"/>
    <n v="1"/>
    <n v="0"/>
    <n v="0"/>
    <n v="1"/>
    <n v="0"/>
  </r>
  <r>
    <x v="8"/>
    <n v="1"/>
    <n v="0"/>
    <n v="0"/>
    <n v="1"/>
    <n v="0"/>
  </r>
  <r>
    <x v="15"/>
    <n v="1"/>
    <n v="1"/>
    <n v="0"/>
    <n v="0"/>
    <n v="3"/>
  </r>
  <r>
    <x v="5"/>
    <n v="1"/>
    <n v="1"/>
    <n v="0"/>
    <n v="0"/>
    <n v="3"/>
  </r>
  <r>
    <x v="16"/>
    <n v="1"/>
    <n v="1"/>
    <n v="0"/>
    <n v="0"/>
    <n v="3"/>
  </r>
  <r>
    <x v="14"/>
    <n v="1"/>
    <n v="0"/>
    <n v="1"/>
    <n v="0"/>
    <n v="1"/>
  </r>
  <r>
    <x v="1"/>
    <n v="1"/>
    <n v="1"/>
    <n v="0"/>
    <n v="0"/>
    <n v="3"/>
  </r>
  <r>
    <x v="10"/>
    <n v="1"/>
    <n v="1"/>
    <n v="0"/>
    <n v="0"/>
    <n v="3"/>
  </r>
  <r>
    <x v="0"/>
    <n v="1"/>
    <n v="1"/>
    <n v="0"/>
    <n v="0"/>
    <n v="3"/>
  </r>
  <r>
    <x v="17"/>
    <n v="1"/>
    <n v="1"/>
    <n v="0"/>
    <n v="0"/>
    <n v="3"/>
  </r>
  <r>
    <x v="4"/>
    <n v="1"/>
    <n v="0"/>
    <n v="1"/>
    <n v="0"/>
    <n v="1"/>
  </r>
  <r>
    <x v="18"/>
    <n v="1"/>
    <n v="1"/>
    <n v="0"/>
    <n v="0"/>
    <n v="3"/>
  </r>
  <r>
    <x v="13"/>
    <n v="1"/>
    <n v="1"/>
    <n v="0"/>
    <n v="0"/>
    <n v="3"/>
  </r>
  <r>
    <x v="7"/>
    <n v="1"/>
    <n v="0"/>
    <n v="0"/>
    <n v="1"/>
    <n v="0"/>
  </r>
  <r>
    <x v="9"/>
    <n v="1"/>
    <n v="1"/>
    <n v="0"/>
    <n v="0"/>
    <n v="3"/>
  </r>
  <r>
    <x v="19"/>
    <n v="1"/>
    <n v="0"/>
    <n v="1"/>
    <n v="0"/>
    <n v="1"/>
  </r>
  <r>
    <x v="6"/>
    <n v="1"/>
    <n v="0"/>
    <n v="0"/>
    <n v="1"/>
    <n v="0"/>
  </r>
  <r>
    <x v="2"/>
    <n v="1"/>
    <n v="0"/>
    <n v="0"/>
    <n v="1"/>
    <n v="0"/>
  </r>
  <r>
    <x v="11"/>
    <n v="1"/>
    <n v="0"/>
    <n v="0"/>
    <n v="1"/>
    <n v="0"/>
  </r>
  <r>
    <x v="5"/>
    <n v="1"/>
    <n v="0"/>
    <n v="1"/>
    <n v="0"/>
    <n v="1"/>
  </r>
  <r>
    <x v="10"/>
    <n v="1"/>
    <n v="0"/>
    <n v="1"/>
    <n v="0"/>
    <n v="1"/>
  </r>
  <r>
    <x v="12"/>
    <n v="1"/>
    <n v="0"/>
    <n v="1"/>
    <n v="0"/>
    <n v="1"/>
  </r>
  <r>
    <x v="16"/>
    <n v="1"/>
    <n v="0"/>
    <n v="1"/>
    <n v="0"/>
    <n v="1"/>
  </r>
  <r>
    <x v="14"/>
    <n v="1"/>
    <n v="1"/>
    <n v="0"/>
    <n v="0"/>
    <n v="3"/>
  </r>
  <r>
    <x v="15"/>
    <n v="1"/>
    <n v="0"/>
    <n v="0"/>
    <n v="1"/>
    <n v="0"/>
  </r>
  <r>
    <x v="1"/>
    <n v="1"/>
    <n v="0"/>
    <n v="1"/>
    <n v="0"/>
    <n v="1"/>
  </r>
  <r>
    <x v="8"/>
    <n v="1"/>
    <n v="1"/>
    <n v="0"/>
    <n v="0"/>
    <n v="3"/>
  </r>
  <r>
    <x v="3"/>
    <n v="1"/>
    <n v="1"/>
    <n v="0"/>
    <n v="0"/>
    <n v="3"/>
  </r>
  <r>
    <x v="0"/>
    <n v="1"/>
    <n v="1"/>
    <n v="0"/>
    <n v="0"/>
    <n v="3"/>
  </r>
  <r>
    <x v="11"/>
    <n v="1"/>
    <n v="1"/>
    <n v="0"/>
    <n v="0"/>
    <n v="3"/>
  </r>
  <r>
    <x v="2"/>
    <n v="1"/>
    <n v="1"/>
    <n v="0"/>
    <n v="0"/>
    <n v="3"/>
  </r>
  <r>
    <x v="4"/>
    <n v="1"/>
    <n v="0"/>
    <n v="0"/>
    <n v="1"/>
    <n v="0"/>
  </r>
  <r>
    <x v="13"/>
    <n v="1"/>
    <n v="0"/>
    <n v="1"/>
    <n v="0"/>
    <n v="1"/>
  </r>
  <r>
    <x v="17"/>
    <n v="1"/>
    <n v="0"/>
    <n v="0"/>
    <n v="1"/>
    <n v="0"/>
  </r>
  <r>
    <x v="18"/>
    <n v="1"/>
    <n v="0"/>
    <n v="1"/>
    <n v="0"/>
    <n v="1"/>
  </r>
  <r>
    <x v="7"/>
    <n v="1"/>
    <n v="1"/>
    <n v="0"/>
    <n v="0"/>
    <n v="3"/>
  </r>
  <r>
    <x v="6"/>
    <n v="1"/>
    <n v="1"/>
    <n v="0"/>
    <n v="0"/>
    <n v="3"/>
  </r>
  <r>
    <x v="9"/>
    <n v="1"/>
    <n v="0"/>
    <n v="0"/>
    <n v="1"/>
    <n v="0"/>
  </r>
  <r>
    <x v="19"/>
    <n v="1"/>
    <n v="0"/>
    <n v="0"/>
    <n v="1"/>
    <n v="0"/>
  </r>
  <r>
    <x v="1"/>
    <n v="1"/>
    <n v="0"/>
    <n v="0"/>
    <n v="1"/>
    <n v="0"/>
  </r>
  <r>
    <x v="7"/>
    <n v="1"/>
    <n v="0"/>
    <n v="1"/>
    <n v="0"/>
    <n v="1"/>
  </r>
  <r>
    <x v="2"/>
    <n v="1"/>
    <n v="1"/>
    <n v="0"/>
    <n v="0"/>
    <n v="3"/>
  </r>
  <r>
    <x v="4"/>
    <n v="1"/>
    <n v="0"/>
    <n v="0"/>
    <n v="1"/>
    <n v="0"/>
  </r>
  <r>
    <x v="0"/>
    <n v="1"/>
    <n v="1"/>
    <n v="0"/>
    <n v="0"/>
    <n v="3"/>
  </r>
  <r>
    <x v="8"/>
    <n v="1"/>
    <n v="0"/>
    <n v="1"/>
    <n v="0"/>
    <n v="1"/>
  </r>
  <r>
    <x v="5"/>
    <n v="1"/>
    <n v="0"/>
    <n v="0"/>
    <n v="1"/>
    <n v="0"/>
  </r>
  <r>
    <x v="1"/>
    <n v="1"/>
    <n v="0"/>
    <n v="1"/>
    <n v="0"/>
    <n v="1"/>
  </r>
  <r>
    <x v="9"/>
    <n v="1"/>
    <n v="0"/>
    <n v="1"/>
    <n v="0"/>
    <n v="1"/>
  </r>
  <r>
    <x v="3"/>
    <n v="1"/>
    <n v="0"/>
    <n v="1"/>
    <n v="0"/>
    <n v="1"/>
  </r>
  <r>
    <x v="6"/>
    <n v="1"/>
    <n v="1"/>
    <n v="0"/>
    <n v="0"/>
    <n v="3"/>
  </r>
  <r>
    <x v="13"/>
    <n v="1"/>
    <n v="1"/>
    <n v="0"/>
    <n v="0"/>
    <n v="3"/>
  </r>
  <r>
    <x v="12"/>
    <n v="1"/>
    <n v="0"/>
    <n v="1"/>
    <n v="0"/>
    <n v="1"/>
  </r>
  <r>
    <x v="17"/>
    <n v="1"/>
    <n v="1"/>
    <n v="0"/>
    <n v="0"/>
    <n v="3"/>
  </r>
  <r>
    <x v="19"/>
    <n v="1"/>
    <n v="0"/>
    <n v="1"/>
    <n v="0"/>
    <n v="1"/>
  </r>
  <r>
    <x v="15"/>
    <n v="1"/>
    <n v="0"/>
    <n v="0"/>
    <n v="1"/>
    <n v="0"/>
  </r>
  <r>
    <x v="14"/>
    <n v="1"/>
    <n v="0"/>
    <n v="0"/>
    <n v="1"/>
    <n v="0"/>
  </r>
  <r>
    <x v="11"/>
    <n v="1"/>
    <n v="0"/>
    <n v="0"/>
    <n v="1"/>
    <n v="0"/>
  </r>
  <r>
    <x v="10"/>
    <n v="1"/>
    <n v="1"/>
    <n v="0"/>
    <n v="0"/>
    <n v="3"/>
  </r>
  <r>
    <x v="18"/>
    <n v="1"/>
    <n v="0"/>
    <n v="0"/>
    <n v="1"/>
    <n v="0"/>
  </r>
  <r>
    <x v="16"/>
    <n v="1"/>
    <n v="1"/>
    <n v="0"/>
    <n v="0"/>
    <n v="3"/>
  </r>
  <r>
    <x v="18"/>
    <n v="1"/>
    <n v="1"/>
    <n v="0"/>
    <n v="0"/>
    <n v="3"/>
  </r>
  <r>
    <x v="3"/>
    <n v="1"/>
    <n v="1"/>
    <n v="0"/>
    <n v="0"/>
    <n v="3"/>
  </r>
  <r>
    <x v="4"/>
    <n v="1"/>
    <n v="1"/>
    <n v="0"/>
    <n v="0"/>
    <n v="3"/>
  </r>
  <r>
    <x v="17"/>
    <n v="1"/>
    <n v="0"/>
    <n v="1"/>
    <n v="0"/>
    <n v="1"/>
  </r>
  <r>
    <x v="15"/>
    <n v="1"/>
    <n v="1"/>
    <n v="0"/>
    <n v="0"/>
    <n v="3"/>
  </r>
  <r>
    <x v="7"/>
    <n v="1"/>
    <n v="0"/>
    <n v="0"/>
    <n v="1"/>
    <n v="0"/>
  </r>
  <r>
    <x v="9"/>
    <n v="1"/>
    <n v="1"/>
    <n v="0"/>
    <n v="0"/>
    <n v="3"/>
  </r>
  <r>
    <x v="19"/>
    <n v="1"/>
    <n v="1"/>
    <n v="0"/>
    <n v="0"/>
    <n v="3"/>
  </r>
  <r>
    <x v="10"/>
    <n v="1"/>
    <n v="1"/>
    <n v="0"/>
    <n v="0"/>
    <n v="3"/>
  </r>
  <r>
    <x v="0"/>
    <n v="1"/>
    <n v="1"/>
    <n v="0"/>
    <n v="0"/>
    <n v="3"/>
  </r>
  <r>
    <x v="14"/>
    <n v="1"/>
    <n v="1"/>
    <n v="0"/>
    <n v="0"/>
    <n v="3"/>
  </r>
  <r>
    <x v="12"/>
    <n v="1"/>
    <n v="0"/>
    <n v="0"/>
    <n v="1"/>
    <n v="0"/>
  </r>
  <r>
    <x v="2"/>
    <n v="1"/>
    <n v="0"/>
    <n v="1"/>
    <n v="0"/>
    <n v="1"/>
  </r>
  <r>
    <x v="8"/>
    <n v="1"/>
    <n v="0"/>
    <n v="1"/>
    <n v="0"/>
    <n v="1"/>
  </r>
  <r>
    <x v="1"/>
    <n v="1"/>
    <n v="1"/>
    <n v="0"/>
    <n v="0"/>
    <n v="3"/>
  </r>
  <r>
    <x v="5"/>
    <n v="1"/>
    <n v="1"/>
    <n v="0"/>
    <n v="0"/>
    <n v="3"/>
  </r>
  <r>
    <x v="13"/>
    <n v="1"/>
    <n v="0"/>
    <n v="1"/>
    <n v="0"/>
    <n v="1"/>
  </r>
  <r>
    <x v="6"/>
    <n v="1"/>
    <n v="0"/>
    <n v="0"/>
    <n v="1"/>
    <n v="0"/>
  </r>
  <r>
    <x v="0"/>
    <n v="1"/>
    <n v="1"/>
    <n v="0"/>
    <n v="0"/>
    <n v="3"/>
  </r>
  <r>
    <x v="10"/>
    <n v="1"/>
    <n v="1"/>
    <n v="0"/>
    <n v="0"/>
    <n v="3"/>
  </r>
  <r>
    <x v="4"/>
    <n v="1"/>
    <n v="1"/>
    <n v="0"/>
    <n v="0"/>
    <n v="3"/>
  </r>
  <r>
    <x v="17"/>
    <n v="1"/>
    <n v="1"/>
    <n v="0"/>
    <n v="0"/>
    <n v="3"/>
  </r>
  <r>
    <x v="15"/>
    <n v="1"/>
    <n v="0"/>
    <n v="0"/>
    <n v="1"/>
    <n v="0"/>
  </r>
  <r>
    <x v="19"/>
    <n v="1"/>
    <n v="0"/>
    <n v="1"/>
    <n v="0"/>
    <n v="1"/>
  </r>
  <r>
    <x v="3"/>
    <n v="1"/>
    <n v="0"/>
    <n v="1"/>
    <n v="0"/>
    <n v="1"/>
  </r>
  <r>
    <x v="18"/>
    <n v="1"/>
    <n v="1"/>
    <n v="0"/>
    <n v="0"/>
    <n v="3"/>
  </r>
  <r>
    <x v="9"/>
    <n v="1"/>
    <n v="1"/>
    <n v="0"/>
    <n v="0"/>
    <n v="3"/>
  </r>
  <r>
    <x v="7"/>
    <n v="1"/>
    <n v="1"/>
    <n v="0"/>
    <n v="0"/>
    <n v="3"/>
  </r>
  <r>
    <x v="11"/>
    <n v="1"/>
    <n v="0"/>
    <n v="1"/>
    <n v="0"/>
    <n v="1"/>
  </r>
  <r>
    <x v="16"/>
    <n v="1"/>
    <n v="1"/>
    <n v="0"/>
    <n v="0"/>
    <n v="3"/>
  </r>
  <r>
    <x v="14"/>
    <n v="1"/>
    <n v="0"/>
    <n v="0"/>
    <n v="1"/>
    <n v="0"/>
  </r>
  <r>
    <x v="6"/>
    <n v="1"/>
    <n v="0"/>
    <n v="1"/>
    <n v="0"/>
    <n v="1"/>
  </r>
  <r>
    <x v="5"/>
    <n v="1"/>
    <n v="0"/>
    <n v="1"/>
    <n v="0"/>
    <n v="1"/>
  </r>
  <r>
    <x v="12"/>
    <n v="1"/>
    <n v="1"/>
    <n v="0"/>
    <n v="0"/>
    <n v="3"/>
  </r>
  <r>
    <x v="1"/>
    <n v="1"/>
    <n v="0"/>
    <n v="0"/>
    <n v="1"/>
    <n v="0"/>
  </r>
  <r>
    <x v="2"/>
    <n v="1"/>
    <n v="0"/>
    <n v="0"/>
    <n v="1"/>
    <n v="0"/>
  </r>
  <r>
    <x v="8"/>
    <n v="1"/>
    <n v="1"/>
    <n v="0"/>
    <n v="0"/>
    <n v="3"/>
  </r>
  <r>
    <x v="11"/>
    <n v="1"/>
    <n v="0"/>
    <n v="0"/>
    <n v="1"/>
    <n v="0"/>
  </r>
  <r>
    <x v="13"/>
    <n v="1"/>
    <n v="0"/>
    <n v="1"/>
    <n v="0"/>
    <n v="1"/>
  </r>
  <r>
    <x v="16"/>
    <n v="1"/>
    <n v="1"/>
    <n v="0"/>
    <n v="0"/>
    <n v="3"/>
  </r>
  <r>
    <x v="7"/>
    <n v="1"/>
    <n v="0"/>
    <n v="1"/>
    <n v="0"/>
    <n v="1"/>
  </r>
  <r>
    <x v="6"/>
    <n v="1"/>
    <n v="1"/>
    <n v="0"/>
    <n v="0"/>
    <n v="3"/>
  </r>
  <r>
    <x v="9"/>
    <n v="1"/>
    <n v="1"/>
    <n v="0"/>
    <n v="0"/>
    <n v="3"/>
  </r>
  <r>
    <x v="8"/>
    <n v="1"/>
    <n v="0"/>
    <n v="1"/>
    <n v="0"/>
    <n v="1"/>
  </r>
  <r>
    <x v="14"/>
    <n v="1"/>
    <n v="0"/>
    <n v="0"/>
    <n v="1"/>
    <n v="0"/>
  </r>
  <r>
    <x v="19"/>
    <n v="1"/>
    <n v="1"/>
    <n v="0"/>
    <n v="0"/>
    <n v="3"/>
  </r>
  <r>
    <x v="0"/>
    <n v="1"/>
    <n v="1"/>
    <n v="0"/>
    <n v="0"/>
    <n v="3"/>
  </r>
  <r>
    <x v="3"/>
    <n v="1"/>
    <n v="1"/>
    <n v="0"/>
    <n v="0"/>
    <n v="3"/>
  </r>
  <r>
    <x v="15"/>
    <n v="1"/>
    <n v="0"/>
    <n v="0"/>
    <n v="1"/>
    <n v="0"/>
  </r>
  <r>
    <x v="18"/>
    <n v="1"/>
    <n v="1"/>
    <n v="0"/>
    <n v="0"/>
    <n v="3"/>
  </r>
  <r>
    <x v="11"/>
    <n v="1"/>
    <n v="0"/>
    <n v="0"/>
    <n v="1"/>
    <n v="0"/>
  </r>
  <r>
    <x v="5"/>
    <n v="1"/>
    <n v="0"/>
    <n v="0"/>
    <n v="1"/>
    <n v="0"/>
  </r>
  <r>
    <x v="4"/>
    <n v="1"/>
    <n v="0"/>
    <n v="0"/>
    <n v="1"/>
    <n v="0"/>
  </r>
  <r>
    <x v="12"/>
    <n v="1"/>
    <n v="0"/>
    <n v="0"/>
    <n v="1"/>
    <n v="0"/>
  </r>
  <r>
    <x v="10"/>
    <n v="1"/>
    <n v="1"/>
    <n v="0"/>
    <n v="0"/>
    <n v="3"/>
  </r>
  <r>
    <x v="2"/>
    <n v="1"/>
    <n v="0"/>
    <n v="0"/>
    <n v="1"/>
    <n v="0"/>
  </r>
  <r>
    <x v="13"/>
    <n v="1"/>
    <n v="1"/>
    <n v="0"/>
    <n v="0"/>
    <n v="3"/>
  </r>
  <r>
    <x v="1"/>
    <n v="1"/>
    <n v="1"/>
    <n v="0"/>
    <n v="0"/>
    <n v="3"/>
  </r>
  <r>
    <x v="17"/>
    <n v="1"/>
    <n v="1"/>
    <n v="0"/>
    <n v="0"/>
    <n v="3"/>
  </r>
  <r>
    <x v="16"/>
    <n v="1"/>
    <n v="1"/>
    <n v="0"/>
    <n v="0"/>
    <n v="3"/>
  </r>
  <r>
    <x v="14"/>
    <n v="1"/>
    <n v="0"/>
    <n v="0"/>
    <n v="1"/>
    <n v="0"/>
  </r>
  <r>
    <x v="7"/>
    <n v="1"/>
    <n v="1"/>
    <n v="0"/>
    <n v="0"/>
    <n v="3"/>
  </r>
  <r>
    <x v="9"/>
    <n v="1"/>
    <n v="1"/>
    <n v="0"/>
    <n v="0"/>
    <n v="3"/>
  </r>
  <r>
    <x v="19"/>
    <n v="1"/>
    <n v="0"/>
    <n v="0"/>
    <n v="1"/>
    <n v="0"/>
  </r>
  <r>
    <x v="18"/>
    <n v="1"/>
    <n v="1"/>
    <n v="0"/>
    <n v="0"/>
    <n v="3"/>
  </r>
  <r>
    <x v="3"/>
    <n v="1"/>
    <n v="0"/>
    <n v="1"/>
    <n v="0"/>
    <n v="1"/>
  </r>
  <r>
    <x v="8"/>
    <n v="1"/>
    <n v="0"/>
    <n v="1"/>
    <n v="0"/>
    <n v="1"/>
  </r>
  <r>
    <x v="0"/>
    <n v="1"/>
    <n v="1"/>
    <n v="0"/>
    <n v="0"/>
    <n v="3"/>
  </r>
  <r>
    <x v="15"/>
    <n v="1"/>
    <n v="1"/>
    <n v="0"/>
    <n v="0"/>
    <n v="3"/>
  </r>
  <r>
    <x v="6"/>
    <n v="1"/>
    <n v="1"/>
    <n v="0"/>
    <n v="0"/>
    <n v="3"/>
  </r>
  <r>
    <x v="4"/>
    <n v="1"/>
    <n v="0"/>
    <n v="0"/>
    <n v="1"/>
    <n v="0"/>
  </r>
  <r>
    <x v="5"/>
    <n v="1"/>
    <n v="1"/>
    <n v="0"/>
    <n v="0"/>
    <n v="3"/>
  </r>
  <r>
    <x v="10"/>
    <n v="1"/>
    <n v="0"/>
    <n v="1"/>
    <n v="0"/>
    <n v="1"/>
  </r>
  <r>
    <x v="16"/>
    <n v="1"/>
    <n v="1"/>
    <n v="0"/>
    <n v="0"/>
    <n v="3"/>
  </r>
  <r>
    <x v="17"/>
    <n v="1"/>
    <n v="1"/>
    <n v="0"/>
    <n v="0"/>
    <n v="3"/>
  </r>
  <r>
    <x v="1"/>
    <n v="1"/>
    <n v="0"/>
    <n v="0"/>
    <n v="1"/>
    <n v="0"/>
  </r>
  <r>
    <x v="12"/>
    <n v="1"/>
    <n v="0"/>
    <n v="0"/>
    <n v="1"/>
    <n v="0"/>
  </r>
  <r>
    <x v="2"/>
    <n v="1"/>
    <n v="0"/>
    <n v="1"/>
    <n v="0"/>
    <n v="1"/>
  </r>
  <r>
    <x v="13"/>
    <n v="1"/>
    <n v="0"/>
    <n v="1"/>
    <n v="0"/>
    <n v="1"/>
  </r>
  <r>
    <x v="11"/>
    <n v="1"/>
    <n v="0"/>
    <n v="0"/>
    <n v="1"/>
    <n v="0"/>
  </r>
  <r>
    <x v="14"/>
    <n v="1"/>
    <n v="0"/>
    <n v="0"/>
    <n v="1"/>
    <n v="0"/>
  </r>
  <r>
    <x v="5"/>
    <n v="1"/>
    <n v="1"/>
    <n v="0"/>
    <n v="0"/>
    <n v="3"/>
  </r>
  <r>
    <x v="0"/>
    <n v="1"/>
    <n v="0"/>
    <n v="1"/>
    <n v="0"/>
    <n v="1"/>
  </r>
  <r>
    <x v="17"/>
    <n v="1"/>
    <n v="1"/>
    <n v="0"/>
    <n v="0"/>
    <n v="3"/>
  </r>
  <r>
    <x v="12"/>
    <n v="1"/>
    <n v="0"/>
    <n v="0"/>
    <n v="1"/>
    <n v="0"/>
  </r>
  <r>
    <x v="19"/>
    <n v="1"/>
    <n v="1"/>
    <n v="0"/>
    <n v="0"/>
    <n v="3"/>
  </r>
  <r>
    <x v="11"/>
    <n v="1"/>
    <n v="1"/>
    <n v="0"/>
    <n v="0"/>
    <n v="3"/>
  </r>
  <r>
    <x v="6"/>
    <n v="1"/>
    <n v="1"/>
    <n v="0"/>
    <n v="0"/>
    <n v="3"/>
  </r>
  <r>
    <x v="2"/>
    <n v="1"/>
    <n v="1"/>
    <n v="0"/>
    <n v="0"/>
    <n v="3"/>
  </r>
  <r>
    <x v="9"/>
    <n v="1"/>
    <n v="0"/>
    <n v="1"/>
    <n v="0"/>
    <n v="1"/>
  </r>
  <r>
    <x v="18"/>
    <n v="1"/>
    <n v="1"/>
    <n v="0"/>
    <n v="0"/>
    <n v="3"/>
  </r>
  <r>
    <x v="3"/>
    <n v="1"/>
    <n v="0"/>
    <n v="1"/>
    <n v="0"/>
    <n v="1"/>
  </r>
  <r>
    <x v="16"/>
    <n v="1"/>
    <n v="1"/>
    <n v="0"/>
    <n v="0"/>
    <n v="3"/>
  </r>
  <r>
    <x v="8"/>
    <n v="1"/>
    <n v="0"/>
    <n v="0"/>
    <n v="1"/>
    <n v="0"/>
  </r>
  <r>
    <x v="10"/>
    <n v="1"/>
    <n v="1"/>
    <n v="0"/>
    <n v="0"/>
    <n v="3"/>
  </r>
  <r>
    <x v="13"/>
    <n v="1"/>
    <n v="0"/>
    <n v="1"/>
    <n v="0"/>
    <n v="1"/>
  </r>
  <r>
    <x v="7"/>
    <n v="1"/>
    <n v="1"/>
    <n v="0"/>
    <n v="0"/>
    <n v="3"/>
  </r>
  <r>
    <x v="4"/>
    <n v="1"/>
    <n v="0"/>
    <n v="0"/>
    <n v="1"/>
    <n v="0"/>
  </r>
  <r>
    <x v="15"/>
    <n v="1"/>
    <n v="0"/>
    <n v="1"/>
    <n v="0"/>
    <n v="1"/>
  </r>
  <r>
    <x v="1"/>
    <n v="1"/>
    <n v="1"/>
    <n v="0"/>
    <n v="0"/>
    <n v="3"/>
  </r>
  <r>
    <x v="14"/>
    <n v="1"/>
    <n v="0"/>
    <n v="0"/>
    <n v="1"/>
    <n v="0"/>
  </r>
  <r>
    <x v="2"/>
    <n v="1"/>
    <n v="0"/>
    <n v="0"/>
    <n v="1"/>
    <n v="0"/>
  </r>
  <r>
    <x v="6"/>
    <n v="1"/>
    <n v="1"/>
    <n v="0"/>
    <n v="0"/>
    <n v="3"/>
  </r>
  <r>
    <x v="12"/>
    <n v="1"/>
    <n v="0"/>
    <n v="1"/>
    <n v="0"/>
    <n v="1"/>
  </r>
  <r>
    <x v="17"/>
    <n v="1"/>
    <n v="0"/>
    <n v="0"/>
    <n v="1"/>
    <n v="0"/>
  </r>
  <r>
    <x v="19"/>
    <n v="1"/>
    <n v="1"/>
    <n v="0"/>
    <n v="0"/>
    <n v="3"/>
  </r>
  <r>
    <x v="5"/>
    <n v="1"/>
    <n v="0"/>
    <n v="0"/>
    <n v="1"/>
    <n v="0"/>
  </r>
  <r>
    <x v="11"/>
    <n v="1"/>
    <n v="1"/>
    <n v="0"/>
    <n v="0"/>
    <n v="3"/>
  </r>
  <r>
    <x v="9"/>
    <n v="1"/>
    <n v="0"/>
    <n v="1"/>
    <n v="0"/>
    <n v="1"/>
  </r>
  <r>
    <x v="0"/>
    <n v="1"/>
    <n v="1"/>
    <n v="0"/>
    <n v="0"/>
    <n v="3"/>
  </r>
  <r>
    <x v="10"/>
    <n v="1"/>
    <n v="1"/>
    <n v="0"/>
    <n v="0"/>
    <n v="3"/>
  </r>
  <r>
    <x v="3"/>
    <n v="1"/>
    <n v="0"/>
    <n v="0"/>
    <n v="1"/>
    <n v="0"/>
  </r>
  <r>
    <x v="18"/>
    <n v="1"/>
    <n v="1"/>
    <n v="0"/>
    <n v="0"/>
    <n v="3"/>
  </r>
  <r>
    <x v="4"/>
    <n v="1"/>
    <n v="0"/>
    <n v="1"/>
    <n v="0"/>
    <n v="1"/>
  </r>
  <r>
    <x v="13"/>
    <n v="1"/>
    <n v="0"/>
    <n v="0"/>
    <n v="1"/>
    <n v="0"/>
  </r>
  <r>
    <x v="7"/>
    <n v="1"/>
    <n v="0"/>
    <n v="0"/>
    <n v="1"/>
    <n v="0"/>
  </r>
  <r>
    <x v="16"/>
    <n v="1"/>
    <n v="1"/>
    <n v="0"/>
    <n v="0"/>
    <n v="3"/>
  </r>
  <r>
    <x v="8"/>
    <n v="1"/>
    <n v="0"/>
    <n v="0"/>
    <n v="1"/>
    <n v="0"/>
  </r>
  <r>
    <x v="15"/>
    <n v="1"/>
    <n v="1"/>
    <n v="0"/>
    <n v="0"/>
    <n v="3"/>
  </r>
  <r>
    <x v="1"/>
    <n v="1"/>
    <n v="0"/>
    <n v="1"/>
    <n v="0"/>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0">
  <r>
    <x v="0"/>
    <n v="1"/>
    <n v="0"/>
    <n v="0"/>
    <n v="1"/>
    <n v="0"/>
  </r>
  <r>
    <x v="1"/>
    <n v="1"/>
    <n v="1"/>
    <n v="0"/>
    <n v="0"/>
    <n v="3"/>
  </r>
  <r>
    <x v="2"/>
    <n v="1"/>
    <n v="0"/>
    <n v="1"/>
    <n v="0"/>
    <n v="1"/>
  </r>
  <r>
    <x v="3"/>
    <n v="1"/>
    <n v="0"/>
    <n v="0"/>
    <n v="1"/>
    <n v="0"/>
  </r>
  <r>
    <x v="4"/>
    <n v="1"/>
    <n v="0"/>
    <n v="1"/>
    <n v="0"/>
    <n v="1"/>
  </r>
  <r>
    <x v="5"/>
    <n v="1"/>
    <n v="1"/>
    <n v="0"/>
    <n v="0"/>
    <n v="3"/>
  </r>
  <r>
    <x v="6"/>
    <n v="1"/>
    <n v="0"/>
    <n v="0"/>
    <n v="1"/>
    <n v="0"/>
  </r>
  <r>
    <x v="7"/>
    <n v="1"/>
    <n v="0"/>
    <n v="1"/>
    <n v="0"/>
    <n v="1"/>
  </r>
  <r>
    <x v="8"/>
    <n v="1"/>
    <n v="1"/>
    <n v="0"/>
    <n v="0"/>
    <n v="3"/>
  </r>
  <r>
    <x v="9"/>
    <n v="1"/>
    <n v="0"/>
    <n v="0"/>
    <n v="1"/>
    <n v="0"/>
  </r>
  <r>
    <x v="10"/>
    <n v="1"/>
    <n v="0"/>
    <n v="0"/>
    <n v="1"/>
    <n v="0"/>
  </r>
  <r>
    <x v="11"/>
    <n v="1"/>
    <n v="1"/>
    <n v="0"/>
    <n v="0"/>
    <n v="3"/>
  </r>
  <r>
    <x v="12"/>
    <n v="1"/>
    <n v="0"/>
    <n v="1"/>
    <n v="0"/>
    <n v="1"/>
  </r>
  <r>
    <x v="13"/>
    <n v="1"/>
    <n v="0"/>
    <n v="0"/>
    <n v="1"/>
    <n v="0"/>
  </r>
  <r>
    <x v="14"/>
    <n v="1"/>
    <n v="0"/>
    <n v="0"/>
    <n v="1"/>
    <n v="0"/>
  </r>
  <r>
    <x v="15"/>
    <n v="1"/>
    <n v="1"/>
    <n v="0"/>
    <n v="0"/>
    <n v="3"/>
  </r>
  <r>
    <x v="16"/>
    <n v="1"/>
    <n v="0"/>
    <n v="1"/>
    <n v="0"/>
    <n v="1"/>
  </r>
  <r>
    <x v="17"/>
    <n v="1"/>
    <n v="0"/>
    <n v="0"/>
    <n v="1"/>
    <n v="0"/>
  </r>
  <r>
    <x v="18"/>
    <n v="1"/>
    <n v="0"/>
    <n v="1"/>
    <n v="0"/>
    <n v="1"/>
  </r>
  <r>
    <x v="19"/>
    <n v="1"/>
    <n v="0"/>
    <n v="1"/>
    <n v="0"/>
    <n v="1"/>
  </r>
  <r>
    <x v="4"/>
    <n v="1"/>
    <n v="0"/>
    <n v="0"/>
    <n v="1"/>
    <n v="0"/>
  </r>
  <r>
    <x v="9"/>
    <n v="1"/>
    <n v="1"/>
    <n v="0"/>
    <n v="0"/>
    <n v="3"/>
  </r>
  <r>
    <x v="3"/>
    <n v="1"/>
    <n v="1"/>
    <n v="0"/>
    <n v="0"/>
    <n v="3"/>
  </r>
  <r>
    <x v="17"/>
    <n v="1"/>
    <n v="1"/>
    <n v="0"/>
    <n v="0"/>
    <n v="3"/>
  </r>
  <r>
    <x v="18"/>
    <n v="1"/>
    <n v="1"/>
    <n v="0"/>
    <n v="0"/>
    <n v="3"/>
  </r>
  <r>
    <x v="12"/>
    <n v="1"/>
    <n v="1"/>
    <n v="0"/>
    <n v="0"/>
    <n v="3"/>
  </r>
  <r>
    <x v="8"/>
    <n v="1"/>
    <n v="0"/>
    <n v="0"/>
    <n v="1"/>
    <n v="0"/>
  </r>
  <r>
    <x v="1"/>
    <n v="1"/>
    <n v="1"/>
    <n v="0"/>
    <n v="0"/>
    <n v="3"/>
  </r>
  <r>
    <x v="14"/>
    <n v="1"/>
    <n v="1"/>
    <n v="0"/>
    <n v="0"/>
    <n v="3"/>
  </r>
  <r>
    <x v="10"/>
    <n v="1"/>
    <n v="0"/>
    <n v="1"/>
    <n v="0"/>
    <n v="1"/>
  </r>
  <r>
    <x v="19"/>
    <n v="1"/>
    <n v="0"/>
    <n v="1"/>
    <n v="0"/>
    <n v="1"/>
  </r>
  <r>
    <x v="2"/>
    <n v="1"/>
    <n v="0"/>
    <n v="1"/>
    <n v="0"/>
    <n v="1"/>
  </r>
  <r>
    <x v="6"/>
    <n v="1"/>
    <n v="0"/>
    <n v="0"/>
    <n v="1"/>
    <n v="0"/>
  </r>
  <r>
    <x v="11"/>
    <n v="1"/>
    <n v="0"/>
    <n v="0"/>
    <n v="1"/>
    <n v="0"/>
  </r>
  <r>
    <x v="5"/>
    <n v="1"/>
    <n v="0"/>
    <n v="0"/>
    <n v="1"/>
    <n v="0"/>
  </r>
  <r>
    <x v="13"/>
    <n v="1"/>
    <n v="0"/>
    <n v="1"/>
    <n v="0"/>
    <n v="1"/>
  </r>
  <r>
    <x v="0"/>
    <n v="1"/>
    <n v="0"/>
    <n v="0"/>
    <n v="1"/>
    <n v="0"/>
  </r>
  <r>
    <x v="15"/>
    <n v="1"/>
    <n v="1"/>
    <n v="0"/>
    <n v="0"/>
    <n v="3"/>
  </r>
  <r>
    <x v="7"/>
    <n v="1"/>
    <n v="0"/>
    <n v="0"/>
    <n v="1"/>
    <n v="0"/>
  </r>
  <r>
    <x v="16"/>
    <n v="1"/>
    <n v="0"/>
    <n v="1"/>
    <n v="0"/>
    <n v="1"/>
  </r>
  <r>
    <x v="14"/>
    <n v="1"/>
    <n v="0"/>
    <n v="0"/>
    <n v="1"/>
    <n v="0"/>
  </r>
  <r>
    <x v="10"/>
    <n v="1"/>
    <n v="0"/>
    <n v="1"/>
    <n v="0"/>
    <n v="1"/>
  </r>
  <r>
    <x v="18"/>
    <n v="1"/>
    <n v="0"/>
    <n v="0"/>
    <n v="1"/>
    <n v="0"/>
  </r>
  <r>
    <x v="3"/>
    <n v="1"/>
    <n v="1"/>
    <n v="0"/>
    <n v="0"/>
    <n v="3"/>
  </r>
  <r>
    <x v="17"/>
    <n v="1"/>
    <n v="0"/>
    <n v="0"/>
    <n v="1"/>
    <n v="0"/>
  </r>
  <r>
    <x v="9"/>
    <n v="1"/>
    <n v="1"/>
    <n v="0"/>
    <n v="0"/>
    <n v="3"/>
  </r>
  <r>
    <x v="1"/>
    <n v="1"/>
    <n v="0"/>
    <n v="0"/>
    <n v="1"/>
    <n v="0"/>
  </r>
  <r>
    <x v="4"/>
    <n v="1"/>
    <n v="0"/>
    <n v="0"/>
    <n v="1"/>
    <n v="0"/>
  </r>
  <r>
    <x v="8"/>
    <n v="1"/>
    <n v="0"/>
    <n v="1"/>
    <n v="0"/>
    <n v="1"/>
  </r>
  <r>
    <x v="12"/>
    <n v="1"/>
    <n v="0"/>
    <n v="1"/>
    <n v="0"/>
    <n v="1"/>
  </r>
  <r>
    <x v="11"/>
    <n v="1"/>
    <n v="1"/>
    <n v="0"/>
    <n v="0"/>
    <n v="3"/>
  </r>
  <r>
    <x v="16"/>
    <n v="1"/>
    <n v="0"/>
    <n v="0"/>
    <n v="1"/>
    <n v="0"/>
  </r>
  <r>
    <x v="0"/>
    <n v="1"/>
    <n v="0"/>
    <n v="0"/>
    <n v="1"/>
    <n v="0"/>
  </r>
  <r>
    <x v="2"/>
    <n v="1"/>
    <n v="1"/>
    <n v="0"/>
    <n v="0"/>
    <n v="3"/>
  </r>
  <r>
    <x v="13"/>
    <n v="1"/>
    <n v="0"/>
    <n v="0"/>
    <n v="1"/>
    <n v="0"/>
  </r>
  <r>
    <x v="5"/>
    <n v="1"/>
    <n v="0"/>
    <n v="1"/>
    <n v="0"/>
    <n v="1"/>
  </r>
  <r>
    <x v="7"/>
    <n v="1"/>
    <n v="0"/>
    <n v="1"/>
    <n v="0"/>
    <n v="1"/>
  </r>
  <r>
    <x v="19"/>
    <n v="1"/>
    <n v="0"/>
    <n v="0"/>
    <n v="1"/>
    <n v="0"/>
  </r>
  <r>
    <x v="6"/>
    <n v="1"/>
    <n v="0"/>
    <n v="0"/>
    <n v="1"/>
    <n v="0"/>
  </r>
  <r>
    <x v="15"/>
    <n v="1"/>
    <n v="1"/>
    <n v="0"/>
    <n v="0"/>
    <n v="3"/>
  </r>
  <r>
    <x v="15"/>
    <n v="1"/>
    <n v="1"/>
    <n v="0"/>
    <n v="0"/>
    <n v="3"/>
  </r>
  <r>
    <x v="10"/>
    <n v="1"/>
    <n v="0"/>
    <n v="1"/>
    <n v="0"/>
    <n v="1"/>
  </r>
  <r>
    <x v="12"/>
    <n v="1"/>
    <n v="0"/>
    <n v="1"/>
    <n v="0"/>
    <n v="1"/>
  </r>
  <r>
    <x v="5"/>
    <n v="1"/>
    <n v="0"/>
    <n v="0"/>
    <n v="1"/>
    <n v="0"/>
  </r>
  <r>
    <x v="0"/>
    <n v="1"/>
    <n v="0"/>
    <n v="0"/>
    <n v="1"/>
    <n v="0"/>
  </r>
  <r>
    <x v="3"/>
    <n v="1"/>
    <n v="0"/>
    <n v="0"/>
    <n v="1"/>
    <n v="0"/>
  </r>
  <r>
    <x v="13"/>
    <n v="1"/>
    <n v="0"/>
    <n v="0"/>
    <n v="1"/>
    <n v="0"/>
  </r>
  <r>
    <x v="1"/>
    <n v="1"/>
    <n v="1"/>
    <n v="0"/>
    <n v="0"/>
    <n v="3"/>
  </r>
  <r>
    <x v="14"/>
    <n v="1"/>
    <n v="0"/>
    <n v="0"/>
    <n v="1"/>
    <n v="0"/>
  </r>
  <r>
    <x v="8"/>
    <n v="1"/>
    <n v="0"/>
    <n v="1"/>
    <n v="0"/>
    <n v="1"/>
  </r>
  <r>
    <x v="16"/>
    <n v="1"/>
    <n v="0"/>
    <n v="0"/>
    <n v="1"/>
    <n v="0"/>
  </r>
  <r>
    <x v="4"/>
    <n v="1"/>
    <n v="0"/>
    <n v="0"/>
    <n v="1"/>
    <n v="0"/>
  </r>
  <r>
    <x v="18"/>
    <n v="1"/>
    <n v="0"/>
    <n v="0"/>
    <n v="1"/>
    <n v="0"/>
  </r>
  <r>
    <x v="6"/>
    <n v="1"/>
    <n v="1"/>
    <n v="0"/>
    <n v="0"/>
    <n v="3"/>
  </r>
  <r>
    <x v="2"/>
    <n v="1"/>
    <n v="0"/>
    <n v="1"/>
    <n v="0"/>
    <n v="1"/>
  </r>
  <r>
    <x v="17"/>
    <n v="1"/>
    <n v="1"/>
    <n v="0"/>
    <n v="0"/>
    <n v="3"/>
  </r>
  <r>
    <x v="11"/>
    <n v="1"/>
    <n v="0"/>
    <n v="0"/>
    <n v="1"/>
    <n v="0"/>
  </r>
  <r>
    <x v="7"/>
    <n v="1"/>
    <n v="1"/>
    <n v="0"/>
    <n v="0"/>
    <n v="3"/>
  </r>
  <r>
    <x v="9"/>
    <n v="1"/>
    <n v="1"/>
    <n v="0"/>
    <n v="0"/>
    <n v="3"/>
  </r>
  <r>
    <x v="19"/>
    <n v="1"/>
    <n v="0"/>
    <n v="0"/>
    <n v="1"/>
    <n v="0"/>
  </r>
  <r>
    <x v="12"/>
    <n v="1"/>
    <n v="0"/>
    <n v="0"/>
    <n v="1"/>
    <n v="0"/>
  </r>
  <r>
    <x v="5"/>
    <n v="1"/>
    <n v="0"/>
    <n v="0"/>
    <n v="1"/>
    <n v="0"/>
  </r>
  <r>
    <x v="0"/>
    <n v="1"/>
    <n v="0"/>
    <n v="1"/>
    <n v="0"/>
    <n v="1"/>
  </r>
  <r>
    <x v="14"/>
    <n v="1"/>
    <n v="0"/>
    <n v="0"/>
    <n v="1"/>
    <n v="0"/>
  </r>
  <r>
    <x v="10"/>
    <n v="1"/>
    <n v="0"/>
    <n v="0"/>
    <n v="1"/>
    <n v="0"/>
  </r>
  <r>
    <x v="13"/>
    <n v="1"/>
    <n v="0"/>
    <n v="1"/>
    <n v="0"/>
    <n v="1"/>
  </r>
  <r>
    <x v="3"/>
    <n v="1"/>
    <n v="0"/>
    <n v="1"/>
    <n v="0"/>
    <n v="1"/>
  </r>
  <r>
    <x v="1"/>
    <n v="1"/>
    <n v="1"/>
    <n v="0"/>
    <n v="0"/>
    <n v="3"/>
  </r>
  <r>
    <x v="15"/>
    <n v="1"/>
    <n v="0"/>
    <n v="1"/>
    <n v="0"/>
    <n v="1"/>
  </r>
  <r>
    <x v="8"/>
    <n v="1"/>
    <n v="0"/>
    <n v="0"/>
    <n v="1"/>
    <n v="0"/>
  </r>
  <r>
    <x v="18"/>
    <n v="1"/>
    <n v="1"/>
    <n v="0"/>
    <n v="0"/>
    <n v="3"/>
  </r>
  <r>
    <x v="6"/>
    <n v="1"/>
    <n v="0"/>
    <n v="0"/>
    <n v="1"/>
    <n v="0"/>
  </r>
  <r>
    <x v="4"/>
    <n v="1"/>
    <n v="0"/>
    <n v="0"/>
    <n v="1"/>
    <n v="0"/>
  </r>
  <r>
    <x v="11"/>
    <n v="1"/>
    <n v="0"/>
    <n v="1"/>
    <n v="0"/>
    <n v="1"/>
  </r>
  <r>
    <x v="2"/>
    <n v="1"/>
    <n v="0"/>
    <n v="1"/>
    <n v="0"/>
    <n v="1"/>
  </r>
  <r>
    <x v="9"/>
    <n v="1"/>
    <n v="1"/>
    <n v="0"/>
    <n v="0"/>
    <n v="3"/>
  </r>
  <r>
    <x v="7"/>
    <n v="1"/>
    <n v="0"/>
    <n v="1"/>
    <n v="0"/>
    <n v="1"/>
  </r>
  <r>
    <x v="17"/>
    <n v="1"/>
    <n v="0"/>
    <n v="1"/>
    <n v="0"/>
    <n v="1"/>
  </r>
  <r>
    <x v="16"/>
    <n v="1"/>
    <n v="0"/>
    <n v="0"/>
    <n v="1"/>
    <n v="0"/>
  </r>
  <r>
    <x v="19"/>
    <n v="1"/>
    <n v="1"/>
    <n v="0"/>
    <n v="0"/>
    <n v="3"/>
  </r>
  <r>
    <x v="19"/>
    <n v="1"/>
    <n v="0"/>
    <n v="0"/>
    <n v="1"/>
    <n v="0"/>
  </r>
  <r>
    <x v="7"/>
    <n v="1"/>
    <n v="0"/>
    <n v="1"/>
    <n v="0"/>
    <n v="1"/>
  </r>
  <r>
    <x v="15"/>
    <n v="1"/>
    <n v="1"/>
    <n v="0"/>
    <n v="0"/>
    <n v="3"/>
  </r>
  <r>
    <x v="0"/>
    <n v="1"/>
    <n v="0"/>
    <n v="0"/>
    <n v="1"/>
    <n v="0"/>
  </r>
  <r>
    <x v="3"/>
    <n v="1"/>
    <n v="0"/>
    <n v="0"/>
    <n v="1"/>
    <n v="0"/>
  </r>
  <r>
    <x v="10"/>
    <n v="1"/>
    <n v="0"/>
    <n v="0"/>
    <n v="1"/>
    <n v="0"/>
  </r>
  <r>
    <x v="14"/>
    <n v="1"/>
    <n v="1"/>
    <n v="0"/>
    <n v="0"/>
    <n v="3"/>
  </r>
  <r>
    <x v="9"/>
    <n v="1"/>
    <n v="1"/>
    <n v="0"/>
    <n v="0"/>
    <n v="3"/>
  </r>
  <r>
    <x v="18"/>
    <n v="1"/>
    <n v="1"/>
    <n v="0"/>
    <n v="0"/>
    <n v="3"/>
  </r>
  <r>
    <x v="16"/>
    <n v="1"/>
    <n v="0"/>
    <n v="1"/>
    <n v="0"/>
    <n v="1"/>
  </r>
  <r>
    <x v="13"/>
    <n v="1"/>
    <n v="1"/>
    <n v="0"/>
    <n v="0"/>
    <n v="3"/>
  </r>
  <r>
    <x v="17"/>
    <n v="1"/>
    <n v="0"/>
    <n v="0"/>
    <n v="1"/>
    <n v="0"/>
  </r>
  <r>
    <x v="12"/>
    <n v="1"/>
    <n v="0"/>
    <n v="0"/>
    <n v="1"/>
    <n v="0"/>
  </r>
  <r>
    <x v="11"/>
    <n v="1"/>
    <n v="0"/>
    <n v="0"/>
    <n v="1"/>
    <n v="0"/>
  </r>
  <r>
    <x v="4"/>
    <n v="1"/>
    <n v="1"/>
    <n v="0"/>
    <n v="0"/>
    <n v="3"/>
  </r>
  <r>
    <x v="2"/>
    <n v="1"/>
    <n v="0"/>
    <n v="1"/>
    <n v="0"/>
    <n v="1"/>
  </r>
  <r>
    <x v="8"/>
    <n v="1"/>
    <n v="0"/>
    <n v="0"/>
    <n v="1"/>
    <n v="0"/>
  </r>
  <r>
    <x v="5"/>
    <n v="1"/>
    <n v="0"/>
    <n v="0"/>
    <n v="1"/>
    <n v="0"/>
  </r>
  <r>
    <x v="6"/>
    <n v="1"/>
    <n v="0"/>
    <n v="0"/>
    <n v="1"/>
    <n v="0"/>
  </r>
  <r>
    <x v="1"/>
    <n v="1"/>
    <n v="0"/>
    <n v="0"/>
    <n v="1"/>
    <n v="0"/>
  </r>
  <r>
    <x v="16"/>
    <n v="1"/>
    <n v="1"/>
    <n v="0"/>
    <n v="0"/>
    <n v="3"/>
  </r>
  <r>
    <x v="3"/>
    <n v="1"/>
    <n v="0"/>
    <n v="1"/>
    <n v="0"/>
    <n v="1"/>
  </r>
  <r>
    <x v="7"/>
    <n v="1"/>
    <n v="1"/>
    <n v="0"/>
    <n v="0"/>
    <n v="3"/>
  </r>
  <r>
    <x v="18"/>
    <n v="1"/>
    <n v="1"/>
    <n v="0"/>
    <n v="0"/>
    <n v="3"/>
  </r>
  <r>
    <x v="15"/>
    <n v="1"/>
    <n v="1"/>
    <n v="0"/>
    <n v="0"/>
    <n v="3"/>
  </r>
  <r>
    <x v="0"/>
    <n v="1"/>
    <n v="1"/>
    <n v="0"/>
    <n v="0"/>
    <n v="3"/>
  </r>
  <r>
    <x v="10"/>
    <n v="1"/>
    <n v="1"/>
    <n v="0"/>
    <n v="0"/>
    <n v="3"/>
  </r>
  <r>
    <x v="9"/>
    <n v="1"/>
    <n v="0"/>
    <n v="0"/>
    <n v="1"/>
    <n v="0"/>
  </r>
  <r>
    <x v="19"/>
    <n v="1"/>
    <n v="0"/>
    <n v="1"/>
    <n v="0"/>
    <n v="1"/>
  </r>
  <r>
    <x v="14"/>
    <n v="1"/>
    <n v="0"/>
    <n v="0"/>
    <n v="1"/>
    <n v="0"/>
  </r>
  <r>
    <x v="1"/>
    <n v="1"/>
    <n v="0"/>
    <n v="1"/>
    <n v="0"/>
    <n v="1"/>
  </r>
  <r>
    <x v="17"/>
    <n v="1"/>
    <n v="1"/>
    <n v="0"/>
    <n v="0"/>
    <n v="3"/>
  </r>
  <r>
    <x v="12"/>
    <n v="1"/>
    <n v="1"/>
    <n v="0"/>
    <n v="0"/>
    <n v="3"/>
  </r>
  <r>
    <x v="5"/>
    <n v="1"/>
    <n v="0"/>
    <n v="0"/>
    <n v="1"/>
    <n v="0"/>
  </r>
  <r>
    <x v="11"/>
    <n v="1"/>
    <n v="0"/>
    <n v="0"/>
    <n v="1"/>
    <n v="0"/>
  </r>
  <r>
    <x v="13"/>
    <n v="1"/>
    <n v="0"/>
    <n v="0"/>
    <n v="1"/>
    <n v="0"/>
  </r>
  <r>
    <x v="8"/>
    <n v="1"/>
    <n v="0"/>
    <n v="1"/>
    <n v="0"/>
    <n v="1"/>
  </r>
  <r>
    <x v="2"/>
    <n v="1"/>
    <n v="0"/>
    <n v="1"/>
    <n v="0"/>
    <n v="1"/>
  </r>
  <r>
    <x v="4"/>
    <n v="1"/>
    <n v="0"/>
    <n v="0"/>
    <n v="1"/>
    <n v="0"/>
  </r>
  <r>
    <x v="6"/>
    <n v="1"/>
    <n v="0"/>
    <n v="1"/>
    <n v="0"/>
    <n v="1"/>
  </r>
  <r>
    <x v="11"/>
    <n v="1"/>
    <n v="0"/>
    <n v="0"/>
    <n v="1"/>
    <n v="0"/>
  </r>
  <r>
    <x v="1"/>
    <n v="1"/>
    <n v="1"/>
    <n v="0"/>
    <n v="0"/>
    <n v="3"/>
  </r>
  <r>
    <x v="6"/>
    <n v="1"/>
    <n v="0"/>
    <n v="0"/>
    <n v="1"/>
    <n v="0"/>
  </r>
  <r>
    <x v="13"/>
    <n v="1"/>
    <n v="0"/>
    <n v="0"/>
    <n v="1"/>
    <n v="0"/>
  </r>
  <r>
    <x v="16"/>
    <n v="1"/>
    <n v="0"/>
    <n v="0"/>
    <n v="1"/>
    <n v="0"/>
  </r>
  <r>
    <x v="0"/>
    <n v="1"/>
    <n v="0"/>
    <n v="0"/>
    <n v="1"/>
    <n v="0"/>
  </r>
  <r>
    <x v="12"/>
    <n v="1"/>
    <n v="0"/>
    <n v="0"/>
    <n v="1"/>
    <n v="0"/>
  </r>
  <r>
    <x v="4"/>
    <n v="1"/>
    <n v="0"/>
    <n v="0"/>
    <n v="1"/>
    <n v="0"/>
  </r>
  <r>
    <x v="14"/>
    <n v="1"/>
    <n v="1"/>
    <n v="0"/>
    <n v="0"/>
    <n v="3"/>
  </r>
  <r>
    <x v="5"/>
    <n v="1"/>
    <n v="1"/>
    <n v="0"/>
    <n v="0"/>
    <n v="3"/>
  </r>
  <r>
    <x v="9"/>
    <n v="1"/>
    <n v="0"/>
    <n v="0"/>
    <n v="1"/>
    <n v="0"/>
  </r>
  <r>
    <x v="15"/>
    <n v="1"/>
    <n v="1"/>
    <n v="0"/>
    <n v="0"/>
    <n v="3"/>
  </r>
  <r>
    <x v="10"/>
    <n v="1"/>
    <n v="0"/>
    <n v="0"/>
    <n v="1"/>
    <n v="0"/>
  </r>
  <r>
    <x v="17"/>
    <n v="1"/>
    <n v="0"/>
    <n v="1"/>
    <n v="0"/>
    <n v="1"/>
  </r>
  <r>
    <x v="19"/>
    <n v="1"/>
    <n v="1"/>
    <n v="0"/>
    <n v="0"/>
    <n v="3"/>
  </r>
  <r>
    <x v="18"/>
    <n v="1"/>
    <n v="1"/>
    <n v="0"/>
    <n v="0"/>
    <n v="3"/>
  </r>
  <r>
    <x v="3"/>
    <n v="1"/>
    <n v="0"/>
    <n v="0"/>
    <n v="1"/>
    <n v="0"/>
  </r>
  <r>
    <x v="2"/>
    <n v="1"/>
    <n v="1"/>
    <n v="0"/>
    <n v="0"/>
    <n v="3"/>
  </r>
  <r>
    <x v="7"/>
    <n v="1"/>
    <n v="0"/>
    <n v="1"/>
    <n v="0"/>
    <n v="1"/>
  </r>
  <r>
    <x v="8"/>
    <n v="1"/>
    <n v="1"/>
    <n v="0"/>
    <n v="0"/>
    <n v="3"/>
  </r>
  <r>
    <x v="13"/>
    <n v="1"/>
    <n v="0"/>
    <n v="0"/>
    <n v="1"/>
    <n v="0"/>
  </r>
  <r>
    <x v="14"/>
    <n v="1"/>
    <n v="0"/>
    <n v="0"/>
    <n v="1"/>
    <n v="0"/>
  </r>
  <r>
    <x v="11"/>
    <n v="1"/>
    <n v="1"/>
    <n v="0"/>
    <n v="0"/>
    <n v="3"/>
  </r>
  <r>
    <x v="0"/>
    <n v="1"/>
    <n v="0"/>
    <n v="1"/>
    <n v="0"/>
    <n v="1"/>
  </r>
  <r>
    <x v="6"/>
    <n v="1"/>
    <n v="0"/>
    <n v="0"/>
    <n v="1"/>
    <n v="0"/>
  </r>
  <r>
    <x v="12"/>
    <n v="1"/>
    <n v="1"/>
    <n v="0"/>
    <n v="0"/>
    <n v="3"/>
  </r>
  <r>
    <x v="4"/>
    <n v="1"/>
    <n v="0"/>
    <n v="1"/>
    <n v="0"/>
    <n v="1"/>
  </r>
  <r>
    <x v="16"/>
    <n v="1"/>
    <n v="1"/>
    <n v="0"/>
    <n v="0"/>
    <n v="3"/>
  </r>
  <r>
    <x v="1"/>
    <n v="1"/>
    <n v="1"/>
    <n v="0"/>
    <n v="0"/>
    <n v="3"/>
  </r>
  <r>
    <x v="5"/>
    <n v="1"/>
    <n v="0"/>
    <n v="1"/>
    <n v="0"/>
    <n v="1"/>
  </r>
  <r>
    <x v="8"/>
    <n v="1"/>
    <n v="0"/>
    <n v="1"/>
    <n v="0"/>
    <n v="1"/>
  </r>
  <r>
    <x v="3"/>
    <n v="1"/>
    <n v="1"/>
    <n v="0"/>
    <n v="0"/>
    <n v="3"/>
  </r>
  <r>
    <x v="10"/>
    <n v="1"/>
    <n v="1"/>
    <n v="0"/>
    <n v="0"/>
    <n v="3"/>
  </r>
  <r>
    <x v="2"/>
    <n v="1"/>
    <n v="1"/>
    <n v="0"/>
    <n v="0"/>
    <n v="3"/>
  </r>
  <r>
    <x v="17"/>
    <n v="1"/>
    <n v="0"/>
    <n v="0"/>
    <n v="1"/>
    <n v="0"/>
  </r>
  <r>
    <x v="7"/>
    <n v="1"/>
    <n v="1"/>
    <n v="0"/>
    <n v="0"/>
    <n v="3"/>
  </r>
  <r>
    <x v="18"/>
    <n v="1"/>
    <n v="0"/>
    <n v="0"/>
    <n v="1"/>
    <n v="0"/>
  </r>
  <r>
    <x v="19"/>
    <n v="1"/>
    <n v="0"/>
    <n v="0"/>
    <n v="1"/>
    <n v="0"/>
  </r>
  <r>
    <x v="9"/>
    <n v="1"/>
    <n v="1"/>
    <n v="0"/>
    <n v="0"/>
    <n v="3"/>
  </r>
  <r>
    <x v="5"/>
    <n v="1"/>
    <n v="0"/>
    <n v="0"/>
    <n v="1"/>
    <n v="0"/>
  </r>
  <r>
    <x v="0"/>
    <n v="1"/>
    <n v="0"/>
    <n v="0"/>
    <n v="1"/>
    <n v="0"/>
  </r>
  <r>
    <x v="8"/>
    <n v="1"/>
    <n v="0"/>
    <n v="1"/>
    <n v="0"/>
    <n v="1"/>
  </r>
  <r>
    <x v="3"/>
    <n v="1"/>
    <n v="1"/>
    <n v="0"/>
    <n v="0"/>
    <n v="3"/>
  </r>
  <r>
    <x v="12"/>
    <n v="1"/>
    <n v="0"/>
    <n v="0"/>
    <n v="1"/>
    <n v="0"/>
  </r>
  <r>
    <x v="10"/>
    <n v="1"/>
    <n v="0"/>
    <n v="0"/>
    <n v="1"/>
    <n v="0"/>
  </r>
  <r>
    <x v="13"/>
    <n v="1"/>
    <n v="0"/>
    <n v="1"/>
    <n v="0"/>
    <n v="1"/>
  </r>
  <r>
    <x v="14"/>
    <n v="1"/>
    <n v="0"/>
    <n v="0"/>
    <n v="1"/>
    <n v="0"/>
  </r>
  <r>
    <x v="15"/>
    <n v="1"/>
    <n v="1"/>
    <n v="0"/>
    <n v="0"/>
    <n v="3"/>
  </r>
  <r>
    <x v="1"/>
    <n v="1"/>
    <n v="0"/>
    <n v="0"/>
    <n v="1"/>
    <n v="0"/>
  </r>
  <r>
    <x v="11"/>
    <n v="1"/>
    <n v="0"/>
    <n v="0"/>
    <n v="1"/>
    <n v="0"/>
  </r>
  <r>
    <x v="4"/>
    <n v="1"/>
    <n v="1"/>
    <n v="0"/>
    <n v="0"/>
    <n v="3"/>
  </r>
  <r>
    <x v="17"/>
    <n v="1"/>
    <n v="0"/>
    <n v="1"/>
    <n v="0"/>
    <n v="1"/>
  </r>
  <r>
    <x v="6"/>
    <n v="1"/>
    <n v="0"/>
    <n v="0"/>
    <n v="1"/>
    <n v="0"/>
  </r>
  <r>
    <x v="16"/>
    <n v="1"/>
    <n v="0"/>
    <n v="1"/>
    <n v="0"/>
    <n v="1"/>
  </r>
  <r>
    <x v="18"/>
    <n v="1"/>
    <n v="1"/>
    <n v="0"/>
    <n v="0"/>
    <n v="3"/>
  </r>
  <r>
    <x v="19"/>
    <n v="1"/>
    <n v="1"/>
    <n v="0"/>
    <n v="0"/>
    <n v="3"/>
  </r>
  <r>
    <x v="9"/>
    <n v="1"/>
    <n v="1"/>
    <n v="0"/>
    <n v="0"/>
    <n v="3"/>
  </r>
  <r>
    <x v="7"/>
    <n v="1"/>
    <n v="0"/>
    <n v="0"/>
    <n v="1"/>
    <n v="0"/>
  </r>
  <r>
    <x v="2"/>
    <n v="1"/>
    <n v="0"/>
    <n v="0"/>
    <n v="1"/>
    <n v="0"/>
  </r>
  <r>
    <x v="9"/>
    <n v="1"/>
    <n v="0"/>
    <n v="1"/>
    <n v="0"/>
    <n v="1"/>
  </r>
  <r>
    <x v="6"/>
    <n v="1"/>
    <n v="1"/>
    <n v="0"/>
    <n v="0"/>
    <n v="3"/>
  </r>
  <r>
    <x v="18"/>
    <n v="1"/>
    <n v="1"/>
    <n v="0"/>
    <n v="0"/>
    <n v="3"/>
  </r>
  <r>
    <x v="16"/>
    <n v="1"/>
    <n v="0"/>
    <n v="0"/>
    <n v="1"/>
    <n v="0"/>
  </r>
  <r>
    <x v="7"/>
    <n v="1"/>
    <n v="0"/>
    <n v="0"/>
    <n v="1"/>
    <n v="0"/>
  </r>
  <r>
    <x v="4"/>
    <n v="1"/>
    <n v="0"/>
    <n v="0"/>
    <n v="1"/>
    <n v="0"/>
  </r>
  <r>
    <x v="17"/>
    <n v="1"/>
    <n v="0"/>
    <n v="1"/>
    <n v="0"/>
    <n v="1"/>
  </r>
  <r>
    <x v="11"/>
    <n v="1"/>
    <n v="0"/>
    <n v="0"/>
    <n v="1"/>
    <n v="0"/>
  </r>
  <r>
    <x v="19"/>
    <n v="1"/>
    <n v="0"/>
    <n v="0"/>
    <n v="1"/>
    <n v="0"/>
  </r>
  <r>
    <x v="2"/>
    <n v="1"/>
    <n v="0"/>
    <n v="0"/>
    <n v="1"/>
    <n v="0"/>
  </r>
  <r>
    <x v="12"/>
    <n v="1"/>
    <n v="0"/>
    <n v="0"/>
    <n v="1"/>
    <n v="0"/>
  </r>
  <r>
    <x v="8"/>
    <n v="1"/>
    <n v="0"/>
    <n v="1"/>
    <n v="0"/>
    <n v="1"/>
  </r>
  <r>
    <x v="10"/>
    <n v="1"/>
    <n v="0"/>
    <n v="0"/>
    <n v="1"/>
    <n v="0"/>
  </r>
  <r>
    <x v="5"/>
    <n v="1"/>
    <n v="0"/>
    <n v="0"/>
    <n v="1"/>
    <n v="0"/>
  </r>
  <r>
    <x v="3"/>
    <n v="1"/>
    <n v="1"/>
    <n v="0"/>
    <n v="0"/>
    <n v="3"/>
  </r>
  <r>
    <x v="0"/>
    <n v="1"/>
    <n v="0"/>
    <n v="0"/>
    <n v="1"/>
    <n v="0"/>
  </r>
  <r>
    <x v="14"/>
    <n v="1"/>
    <n v="0"/>
    <n v="1"/>
    <n v="0"/>
    <n v="1"/>
  </r>
  <r>
    <x v="15"/>
    <n v="1"/>
    <n v="1"/>
    <n v="0"/>
    <n v="0"/>
    <n v="3"/>
  </r>
  <r>
    <x v="13"/>
    <n v="1"/>
    <n v="1"/>
    <n v="0"/>
    <n v="0"/>
    <n v="3"/>
  </r>
  <r>
    <x v="1"/>
    <n v="1"/>
    <n v="1"/>
    <n v="0"/>
    <n v="0"/>
    <n v="3"/>
  </r>
  <r>
    <x v="16"/>
    <n v="1"/>
    <n v="0"/>
    <n v="1"/>
    <n v="0"/>
    <n v="1"/>
  </r>
  <r>
    <x v="2"/>
    <n v="1"/>
    <n v="0"/>
    <n v="1"/>
    <n v="0"/>
    <n v="1"/>
  </r>
  <r>
    <x v="6"/>
    <n v="1"/>
    <n v="0"/>
    <n v="1"/>
    <n v="0"/>
    <n v="1"/>
  </r>
  <r>
    <x v="17"/>
    <n v="1"/>
    <n v="0"/>
    <n v="1"/>
    <n v="0"/>
    <n v="1"/>
  </r>
  <r>
    <x v="11"/>
    <n v="1"/>
    <n v="0"/>
    <n v="0"/>
    <n v="1"/>
    <n v="0"/>
  </r>
  <r>
    <x v="7"/>
    <n v="1"/>
    <n v="1"/>
    <n v="0"/>
    <n v="0"/>
    <n v="3"/>
  </r>
  <r>
    <x v="4"/>
    <n v="1"/>
    <n v="0"/>
    <n v="1"/>
    <n v="0"/>
    <n v="1"/>
  </r>
  <r>
    <x v="9"/>
    <n v="1"/>
    <n v="0"/>
    <n v="0"/>
    <n v="1"/>
    <n v="0"/>
  </r>
  <r>
    <x v="18"/>
    <n v="1"/>
    <n v="0"/>
    <n v="0"/>
    <n v="1"/>
    <n v="0"/>
  </r>
  <r>
    <x v="19"/>
    <n v="1"/>
    <n v="0"/>
    <n v="0"/>
    <n v="1"/>
    <n v="0"/>
  </r>
  <r>
    <x v="13"/>
    <n v="1"/>
    <n v="0"/>
    <n v="0"/>
    <n v="1"/>
    <n v="0"/>
  </r>
  <r>
    <x v="5"/>
    <n v="1"/>
    <n v="0"/>
    <n v="0"/>
    <n v="1"/>
    <n v="0"/>
  </r>
  <r>
    <x v="3"/>
    <n v="1"/>
    <n v="1"/>
    <n v="0"/>
    <n v="0"/>
    <n v="3"/>
  </r>
  <r>
    <x v="14"/>
    <n v="1"/>
    <n v="0"/>
    <n v="1"/>
    <n v="0"/>
    <n v="1"/>
  </r>
  <r>
    <x v="1"/>
    <n v="1"/>
    <n v="1"/>
    <n v="0"/>
    <n v="0"/>
    <n v="3"/>
  </r>
  <r>
    <x v="8"/>
    <n v="1"/>
    <n v="0"/>
    <n v="1"/>
    <n v="0"/>
    <n v="1"/>
  </r>
  <r>
    <x v="12"/>
    <n v="1"/>
    <n v="0"/>
    <n v="0"/>
    <n v="1"/>
    <n v="0"/>
  </r>
  <r>
    <x v="0"/>
    <n v="1"/>
    <n v="0"/>
    <n v="0"/>
    <n v="1"/>
    <n v="0"/>
  </r>
  <r>
    <x v="10"/>
    <n v="1"/>
    <n v="1"/>
    <n v="0"/>
    <n v="0"/>
    <n v="3"/>
  </r>
  <r>
    <x v="15"/>
    <n v="1"/>
    <n v="1"/>
    <n v="0"/>
    <n v="0"/>
    <n v="3"/>
  </r>
  <r>
    <x v="15"/>
    <n v="1"/>
    <n v="1"/>
    <n v="0"/>
    <n v="0"/>
    <n v="3"/>
  </r>
  <r>
    <x v="9"/>
    <n v="1"/>
    <n v="0"/>
    <n v="1"/>
    <n v="0"/>
    <n v="1"/>
  </r>
  <r>
    <x v="6"/>
    <n v="1"/>
    <n v="0"/>
    <n v="0"/>
    <n v="1"/>
    <n v="0"/>
  </r>
  <r>
    <x v="2"/>
    <n v="1"/>
    <n v="1"/>
    <n v="0"/>
    <n v="0"/>
    <n v="3"/>
  </r>
  <r>
    <x v="3"/>
    <n v="1"/>
    <n v="0"/>
    <n v="0"/>
    <n v="1"/>
    <n v="0"/>
  </r>
  <r>
    <x v="0"/>
    <n v="1"/>
    <n v="0"/>
    <n v="1"/>
    <n v="0"/>
    <n v="1"/>
  </r>
  <r>
    <x v="4"/>
    <n v="1"/>
    <n v="1"/>
    <n v="0"/>
    <n v="0"/>
    <n v="3"/>
  </r>
  <r>
    <x v="5"/>
    <n v="1"/>
    <n v="0"/>
    <n v="1"/>
    <n v="0"/>
    <n v="1"/>
  </r>
  <r>
    <x v="7"/>
    <n v="1"/>
    <n v="0"/>
    <n v="1"/>
    <n v="0"/>
    <n v="1"/>
  </r>
  <r>
    <x v="8"/>
    <n v="1"/>
    <n v="0"/>
    <n v="1"/>
    <n v="0"/>
    <n v="1"/>
  </r>
  <r>
    <x v="1"/>
    <n v="1"/>
    <n v="0"/>
    <n v="0"/>
    <n v="1"/>
    <n v="0"/>
  </r>
  <r>
    <x v="17"/>
    <n v="1"/>
    <n v="0"/>
    <n v="0"/>
    <n v="1"/>
    <n v="0"/>
  </r>
  <r>
    <x v="13"/>
    <n v="1"/>
    <n v="0"/>
    <n v="1"/>
    <n v="0"/>
    <n v="1"/>
  </r>
  <r>
    <x v="11"/>
    <n v="1"/>
    <n v="0"/>
    <n v="0"/>
    <n v="1"/>
    <n v="0"/>
  </r>
  <r>
    <x v="18"/>
    <n v="1"/>
    <n v="0"/>
    <n v="1"/>
    <n v="0"/>
    <n v="1"/>
  </r>
  <r>
    <x v="10"/>
    <n v="1"/>
    <n v="1"/>
    <n v="0"/>
    <n v="0"/>
    <n v="3"/>
  </r>
  <r>
    <x v="15"/>
    <n v="1"/>
    <n v="1"/>
    <n v="0"/>
    <n v="0"/>
    <n v="3"/>
  </r>
  <r>
    <x v="16"/>
    <n v="1"/>
    <n v="1"/>
    <n v="0"/>
    <n v="0"/>
    <n v="3"/>
  </r>
  <r>
    <x v="14"/>
    <n v="1"/>
    <n v="0"/>
    <n v="0"/>
    <n v="1"/>
    <n v="0"/>
  </r>
  <r>
    <x v="19"/>
    <n v="1"/>
    <n v="1"/>
    <n v="0"/>
    <n v="0"/>
    <n v="3"/>
  </r>
  <r>
    <x v="12"/>
    <n v="1"/>
    <n v="0"/>
    <n v="0"/>
    <n v="1"/>
    <n v="0"/>
  </r>
  <r>
    <x v="16"/>
    <n v="1"/>
    <n v="0"/>
    <n v="0"/>
    <n v="1"/>
    <n v="0"/>
  </r>
  <r>
    <x v="11"/>
    <n v="1"/>
    <n v="0"/>
    <n v="0"/>
    <n v="1"/>
    <n v="0"/>
  </r>
  <r>
    <x v="14"/>
    <n v="1"/>
    <n v="0"/>
    <n v="0"/>
    <n v="1"/>
    <n v="0"/>
  </r>
  <r>
    <x v="5"/>
    <n v="1"/>
    <n v="0"/>
    <n v="1"/>
    <n v="0"/>
    <n v="1"/>
  </r>
  <r>
    <x v="6"/>
    <n v="1"/>
    <n v="0"/>
    <n v="0"/>
    <n v="1"/>
    <n v="0"/>
  </r>
  <r>
    <x v="1"/>
    <n v="1"/>
    <n v="1"/>
    <n v="0"/>
    <n v="0"/>
    <n v="3"/>
  </r>
  <r>
    <x v="13"/>
    <n v="1"/>
    <n v="0"/>
    <n v="0"/>
    <n v="1"/>
    <n v="0"/>
  </r>
  <r>
    <x v="0"/>
    <n v="1"/>
    <n v="0"/>
    <n v="0"/>
    <n v="1"/>
    <n v="0"/>
  </r>
  <r>
    <x v="4"/>
    <n v="1"/>
    <n v="0"/>
    <n v="0"/>
    <n v="1"/>
    <n v="0"/>
  </r>
  <r>
    <x v="12"/>
    <n v="1"/>
    <n v="0"/>
    <n v="0"/>
    <n v="1"/>
    <n v="0"/>
  </r>
  <r>
    <x v="18"/>
    <n v="1"/>
    <n v="0"/>
    <n v="0"/>
    <n v="1"/>
    <n v="0"/>
  </r>
  <r>
    <x v="17"/>
    <n v="1"/>
    <n v="1"/>
    <n v="0"/>
    <n v="0"/>
    <n v="3"/>
  </r>
  <r>
    <x v="9"/>
    <n v="1"/>
    <n v="0"/>
    <n v="1"/>
    <n v="0"/>
    <n v="1"/>
  </r>
  <r>
    <x v="10"/>
    <n v="1"/>
    <n v="0"/>
    <n v="1"/>
    <n v="0"/>
    <n v="1"/>
  </r>
  <r>
    <x v="3"/>
    <n v="1"/>
    <n v="0"/>
    <n v="0"/>
    <n v="1"/>
    <n v="0"/>
  </r>
  <r>
    <x v="15"/>
    <n v="1"/>
    <n v="0"/>
    <n v="0"/>
    <n v="1"/>
    <n v="0"/>
  </r>
  <r>
    <x v="19"/>
    <n v="1"/>
    <n v="0"/>
    <n v="1"/>
    <n v="0"/>
    <n v="1"/>
  </r>
  <r>
    <x v="7"/>
    <n v="1"/>
    <n v="1"/>
    <n v="0"/>
    <n v="0"/>
    <n v="3"/>
  </r>
  <r>
    <x v="11"/>
    <n v="1"/>
    <n v="0"/>
    <n v="0"/>
    <n v="1"/>
    <n v="0"/>
  </r>
  <r>
    <x v="12"/>
    <n v="1"/>
    <n v="0"/>
    <n v="0"/>
    <n v="1"/>
    <n v="0"/>
  </r>
  <r>
    <x v="13"/>
    <n v="1"/>
    <n v="0"/>
    <n v="0"/>
    <n v="1"/>
    <n v="0"/>
  </r>
  <r>
    <x v="0"/>
    <n v="1"/>
    <n v="0"/>
    <n v="0"/>
    <n v="1"/>
    <n v="0"/>
  </r>
  <r>
    <x v="14"/>
    <n v="1"/>
    <n v="1"/>
    <n v="0"/>
    <n v="0"/>
    <n v="3"/>
  </r>
  <r>
    <x v="5"/>
    <n v="1"/>
    <n v="0"/>
    <n v="1"/>
    <n v="0"/>
    <n v="1"/>
  </r>
  <r>
    <x v="16"/>
    <n v="1"/>
    <n v="0"/>
    <n v="1"/>
    <n v="0"/>
    <n v="1"/>
  </r>
  <r>
    <x v="4"/>
    <n v="1"/>
    <n v="0"/>
    <n v="0"/>
    <n v="1"/>
    <n v="0"/>
  </r>
  <r>
    <x v="1"/>
    <n v="1"/>
    <n v="0"/>
    <n v="0"/>
    <n v="1"/>
    <n v="0"/>
  </r>
  <r>
    <x v="6"/>
    <n v="1"/>
    <n v="0"/>
    <n v="0"/>
    <n v="1"/>
    <n v="0"/>
  </r>
  <r>
    <x v="2"/>
    <n v="1"/>
    <n v="0"/>
    <n v="1"/>
    <n v="0"/>
    <n v="1"/>
  </r>
  <r>
    <x v="8"/>
    <n v="1"/>
    <n v="0"/>
    <n v="0"/>
    <n v="1"/>
    <n v="0"/>
  </r>
  <r>
    <x v="3"/>
    <n v="1"/>
    <n v="1"/>
    <n v="0"/>
    <n v="0"/>
    <n v="3"/>
  </r>
  <r>
    <x v="19"/>
    <n v="1"/>
    <n v="0"/>
    <n v="1"/>
    <n v="0"/>
    <n v="1"/>
  </r>
  <r>
    <x v="18"/>
    <n v="1"/>
    <n v="0"/>
    <n v="1"/>
    <n v="0"/>
    <n v="1"/>
  </r>
  <r>
    <x v="8"/>
    <n v="1"/>
    <n v="0"/>
    <n v="0"/>
    <n v="1"/>
    <n v="0"/>
  </r>
  <r>
    <x v="7"/>
    <n v="1"/>
    <n v="1"/>
    <n v="0"/>
    <n v="0"/>
    <n v="3"/>
  </r>
  <r>
    <x v="17"/>
    <n v="1"/>
    <n v="1"/>
    <n v="0"/>
    <n v="0"/>
    <n v="3"/>
  </r>
  <r>
    <x v="2"/>
    <n v="1"/>
    <n v="0"/>
    <n v="0"/>
    <n v="1"/>
    <n v="0"/>
  </r>
  <r>
    <x v="9"/>
    <n v="1"/>
    <n v="1"/>
    <n v="0"/>
    <n v="0"/>
    <n v="3"/>
  </r>
  <r>
    <x v="15"/>
    <n v="1"/>
    <n v="0"/>
    <n v="1"/>
    <n v="0"/>
    <n v="1"/>
  </r>
  <r>
    <x v="10"/>
    <n v="1"/>
    <n v="0"/>
    <n v="0"/>
    <n v="1"/>
    <n v="0"/>
  </r>
  <r>
    <x v="5"/>
    <n v="1"/>
    <n v="0"/>
    <n v="1"/>
    <n v="0"/>
    <n v="1"/>
  </r>
  <r>
    <x v="12"/>
    <n v="1"/>
    <n v="0"/>
    <n v="0"/>
    <n v="1"/>
    <n v="0"/>
  </r>
  <r>
    <x v="2"/>
    <n v="1"/>
    <n v="0"/>
    <n v="0"/>
    <n v="1"/>
    <n v="0"/>
  </r>
  <r>
    <x v="6"/>
    <n v="1"/>
    <n v="0"/>
    <n v="1"/>
    <n v="0"/>
    <n v="1"/>
  </r>
  <r>
    <x v="4"/>
    <n v="1"/>
    <n v="1"/>
    <n v="0"/>
    <n v="0"/>
    <n v="3"/>
  </r>
  <r>
    <x v="11"/>
    <n v="1"/>
    <n v="0"/>
    <n v="0"/>
    <n v="1"/>
    <n v="0"/>
  </r>
  <r>
    <x v="17"/>
    <n v="1"/>
    <n v="0"/>
    <n v="0"/>
    <n v="1"/>
    <n v="0"/>
  </r>
  <r>
    <x v="13"/>
    <n v="1"/>
    <n v="0"/>
    <n v="0"/>
    <n v="1"/>
    <n v="0"/>
  </r>
  <r>
    <x v="8"/>
    <n v="1"/>
    <n v="1"/>
    <n v="0"/>
    <n v="0"/>
    <n v="3"/>
  </r>
  <r>
    <x v="1"/>
    <n v="1"/>
    <n v="0"/>
    <n v="0"/>
    <n v="1"/>
    <n v="0"/>
  </r>
  <r>
    <x v="7"/>
    <n v="1"/>
    <n v="1"/>
    <n v="0"/>
    <n v="0"/>
    <n v="3"/>
  </r>
  <r>
    <x v="3"/>
    <n v="1"/>
    <n v="1"/>
    <n v="0"/>
    <n v="0"/>
    <n v="3"/>
  </r>
  <r>
    <x v="10"/>
    <n v="1"/>
    <n v="1"/>
    <n v="0"/>
    <n v="0"/>
    <n v="3"/>
  </r>
  <r>
    <x v="19"/>
    <n v="1"/>
    <n v="1"/>
    <n v="0"/>
    <n v="0"/>
    <n v="3"/>
  </r>
  <r>
    <x v="0"/>
    <n v="1"/>
    <n v="0"/>
    <n v="0"/>
    <n v="1"/>
    <n v="0"/>
  </r>
  <r>
    <x v="14"/>
    <n v="1"/>
    <n v="1"/>
    <n v="0"/>
    <n v="0"/>
    <n v="3"/>
  </r>
  <r>
    <x v="18"/>
    <n v="1"/>
    <n v="0"/>
    <n v="0"/>
    <n v="1"/>
    <n v="0"/>
  </r>
  <r>
    <x v="9"/>
    <n v="1"/>
    <n v="0"/>
    <n v="0"/>
    <n v="1"/>
    <n v="0"/>
  </r>
  <r>
    <x v="16"/>
    <n v="1"/>
    <n v="0"/>
    <n v="0"/>
    <n v="1"/>
    <n v="0"/>
  </r>
  <r>
    <x v="15"/>
    <n v="1"/>
    <n v="0"/>
    <n v="0"/>
    <n v="1"/>
    <n v="0"/>
  </r>
  <r>
    <x v="5"/>
    <n v="1"/>
    <n v="1"/>
    <n v="0"/>
    <n v="0"/>
    <n v="3"/>
  </r>
  <r>
    <x v="17"/>
    <n v="1"/>
    <n v="0"/>
    <n v="0"/>
    <n v="1"/>
    <n v="0"/>
  </r>
  <r>
    <x v="11"/>
    <n v="1"/>
    <n v="0"/>
    <n v="0"/>
    <n v="1"/>
    <n v="0"/>
  </r>
  <r>
    <x v="8"/>
    <n v="1"/>
    <n v="1"/>
    <n v="0"/>
    <n v="0"/>
    <n v="3"/>
  </r>
  <r>
    <x v="13"/>
    <n v="1"/>
    <n v="0"/>
    <n v="0"/>
    <n v="1"/>
    <n v="0"/>
  </r>
  <r>
    <x v="2"/>
    <n v="1"/>
    <n v="0"/>
    <n v="1"/>
    <n v="0"/>
    <n v="1"/>
  </r>
  <r>
    <x v="12"/>
    <n v="1"/>
    <n v="0"/>
    <n v="1"/>
    <n v="0"/>
    <n v="1"/>
  </r>
  <r>
    <x v="6"/>
    <n v="1"/>
    <n v="0"/>
    <n v="0"/>
    <n v="1"/>
    <n v="0"/>
  </r>
  <r>
    <x v="1"/>
    <n v="1"/>
    <n v="0"/>
    <n v="0"/>
    <n v="1"/>
    <n v="0"/>
  </r>
  <r>
    <x v="4"/>
    <n v="1"/>
    <n v="0"/>
    <n v="0"/>
    <n v="1"/>
    <n v="0"/>
  </r>
  <r>
    <x v="9"/>
    <n v="1"/>
    <n v="1"/>
    <n v="0"/>
    <n v="0"/>
    <n v="3"/>
  </r>
  <r>
    <x v="0"/>
    <n v="1"/>
    <n v="0"/>
    <n v="0"/>
    <n v="1"/>
    <n v="0"/>
  </r>
  <r>
    <x v="18"/>
    <n v="1"/>
    <n v="0"/>
    <n v="1"/>
    <n v="0"/>
    <n v="1"/>
  </r>
  <r>
    <x v="14"/>
    <n v="1"/>
    <n v="0"/>
    <n v="0"/>
    <n v="1"/>
    <n v="0"/>
  </r>
  <r>
    <x v="7"/>
    <n v="1"/>
    <n v="0"/>
    <n v="0"/>
    <n v="1"/>
    <n v="0"/>
  </r>
  <r>
    <x v="10"/>
    <n v="1"/>
    <n v="1"/>
    <n v="0"/>
    <n v="0"/>
    <n v="3"/>
  </r>
  <r>
    <x v="15"/>
    <n v="1"/>
    <n v="1"/>
    <n v="0"/>
    <n v="0"/>
    <n v="3"/>
  </r>
  <r>
    <x v="16"/>
    <n v="1"/>
    <n v="0"/>
    <n v="1"/>
    <n v="0"/>
    <n v="1"/>
  </r>
  <r>
    <x v="3"/>
    <n v="1"/>
    <n v="0"/>
    <n v="1"/>
    <n v="0"/>
    <n v="1"/>
  </r>
  <r>
    <x v="19"/>
    <n v="1"/>
    <n v="1"/>
    <n v="0"/>
    <n v="0"/>
    <n v="3"/>
  </r>
  <r>
    <x v="12"/>
    <n v="1"/>
    <n v="1"/>
    <n v="0"/>
    <n v="0"/>
    <n v="3"/>
  </r>
  <r>
    <x v="14"/>
    <n v="1"/>
    <n v="0"/>
    <n v="0"/>
    <n v="1"/>
    <n v="0"/>
  </r>
  <r>
    <x v="10"/>
    <n v="1"/>
    <n v="0"/>
    <n v="1"/>
    <n v="0"/>
    <n v="1"/>
  </r>
  <r>
    <x v="9"/>
    <n v="1"/>
    <n v="0"/>
    <n v="0"/>
    <n v="1"/>
    <n v="0"/>
  </r>
  <r>
    <x v="1"/>
    <n v="1"/>
    <n v="1"/>
    <n v="0"/>
    <n v="0"/>
    <n v="3"/>
  </r>
  <r>
    <x v="4"/>
    <n v="1"/>
    <n v="0"/>
    <n v="0"/>
    <n v="1"/>
    <n v="0"/>
  </r>
  <r>
    <x v="17"/>
    <n v="1"/>
    <n v="0"/>
    <n v="0"/>
    <n v="1"/>
    <n v="0"/>
  </r>
  <r>
    <x v="8"/>
    <n v="1"/>
    <n v="0"/>
    <n v="0"/>
    <n v="1"/>
    <n v="0"/>
  </r>
  <r>
    <x v="18"/>
    <n v="1"/>
    <n v="0"/>
    <n v="0"/>
    <n v="1"/>
    <n v="0"/>
  </r>
  <r>
    <x v="3"/>
    <n v="1"/>
    <n v="0"/>
    <n v="1"/>
    <n v="0"/>
    <n v="1"/>
  </r>
  <r>
    <x v="0"/>
    <n v="1"/>
    <n v="0"/>
    <n v="0"/>
    <n v="1"/>
    <n v="0"/>
  </r>
  <r>
    <x v="7"/>
    <n v="1"/>
    <n v="0"/>
    <n v="1"/>
    <n v="0"/>
    <n v="1"/>
  </r>
  <r>
    <x v="11"/>
    <n v="1"/>
    <n v="0"/>
    <n v="0"/>
    <n v="1"/>
    <n v="0"/>
  </r>
  <r>
    <x v="16"/>
    <n v="1"/>
    <n v="1"/>
    <n v="0"/>
    <n v="0"/>
    <n v="3"/>
  </r>
  <r>
    <x v="15"/>
    <n v="1"/>
    <n v="0"/>
    <n v="0"/>
    <n v="1"/>
    <n v="0"/>
  </r>
  <r>
    <x v="6"/>
    <n v="1"/>
    <n v="0"/>
    <n v="1"/>
    <n v="0"/>
    <n v="1"/>
  </r>
  <r>
    <x v="2"/>
    <n v="1"/>
    <n v="0"/>
    <n v="0"/>
    <n v="1"/>
    <n v="0"/>
  </r>
  <r>
    <x v="19"/>
    <n v="1"/>
    <n v="1"/>
    <n v="0"/>
    <n v="0"/>
    <n v="3"/>
  </r>
  <r>
    <x v="5"/>
    <n v="1"/>
    <n v="0"/>
    <n v="1"/>
    <n v="0"/>
    <n v="1"/>
  </r>
  <r>
    <x v="13"/>
    <n v="1"/>
    <n v="0"/>
    <n v="0"/>
    <n v="1"/>
    <n v="0"/>
  </r>
  <r>
    <x v="10"/>
    <n v="1"/>
    <n v="1"/>
    <n v="0"/>
    <n v="0"/>
    <n v="3"/>
  </r>
  <r>
    <x v="3"/>
    <n v="1"/>
    <n v="1"/>
    <n v="0"/>
    <n v="0"/>
    <n v="3"/>
  </r>
  <r>
    <x v="18"/>
    <n v="1"/>
    <n v="0"/>
    <n v="0"/>
    <n v="1"/>
    <n v="0"/>
  </r>
  <r>
    <x v="14"/>
    <n v="1"/>
    <n v="0"/>
    <n v="1"/>
    <n v="0"/>
    <n v="1"/>
  </r>
  <r>
    <x v="4"/>
    <n v="1"/>
    <n v="1"/>
    <n v="0"/>
    <n v="0"/>
    <n v="3"/>
  </r>
  <r>
    <x v="17"/>
    <n v="1"/>
    <n v="0"/>
    <n v="0"/>
    <n v="1"/>
    <n v="0"/>
  </r>
  <r>
    <x v="1"/>
    <n v="1"/>
    <n v="1"/>
    <n v="0"/>
    <n v="0"/>
    <n v="3"/>
  </r>
  <r>
    <x v="8"/>
    <n v="1"/>
    <n v="0"/>
    <n v="0"/>
    <n v="1"/>
    <n v="0"/>
  </r>
  <r>
    <x v="12"/>
    <n v="1"/>
    <n v="0"/>
    <n v="1"/>
    <n v="0"/>
    <n v="1"/>
  </r>
  <r>
    <x v="9"/>
    <n v="1"/>
    <n v="0"/>
    <n v="0"/>
    <n v="1"/>
    <n v="0"/>
  </r>
  <r>
    <x v="13"/>
    <n v="1"/>
    <n v="0"/>
    <n v="0"/>
    <n v="1"/>
    <n v="0"/>
  </r>
  <r>
    <x v="5"/>
    <n v="1"/>
    <n v="1"/>
    <n v="0"/>
    <n v="0"/>
    <n v="3"/>
  </r>
  <r>
    <x v="7"/>
    <n v="1"/>
    <n v="0"/>
    <n v="0"/>
    <n v="1"/>
    <n v="0"/>
  </r>
  <r>
    <x v="16"/>
    <n v="1"/>
    <n v="0"/>
    <n v="1"/>
    <n v="0"/>
    <n v="1"/>
  </r>
  <r>
    <x v="11"/>
    <n v="1"/>
    <n v="1"/>
    <n v="0"/>
    <n v="0"/>
    <n v="3"/>
  </r>
  <r>
    <x v="19"/>
    <n v="1"/>
    <n v="1"/>
    <n v="0"/>
    <n v="0"/>
    <n v="3"/>
  </r>
  <r>
    <x v="0"/>
    <n v="1"/>
    <n v="0"/>
    <n v="0"/>
    <n v="1"/>
    <n v="0"/>
  </r>
  <r>
    <x v="15"/>
    <n v="1"/>
    <n v="1"/>
    <n v="0"/>
    <n v="0"/>
    <n v="3"/>
  </r>
  <r>
    <x v="2"/>
    <n v="1"/>
    <n v="0"/>
    <n v="0"/>
    <n v="1"/>
    <n v="0"/>
  </r>
  <r>
    <x v="6"/>
    <n v="1"/>
    <n v="0"/>
    <n v="1"/>
    <n v="0"/>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36"/>
    <n v="19"/>
    <n v="10"/>
    <n v="6"/>
    <n v="3"/>
    <n v="20"/>
    <n v="56"/>
  </r>
  <r>
    <x v="1"/>
    <n v="24"/>
    <n v="19"/>
    <n v="7"/>
    <n v="3"/>
    <n v="9"/>
    <n v="11"/>
    <n v="35"/>
  </r>
  <r>
    <x v="2"/>
    <n v="21"/>
    <n v="19"/>
    <n v="5"/>
    <n v="6"/>
    <n v="8"/>
    <n v="13"/>
    <n v="34"/>
  </r>
  <r>
    <x v="3"/>
    <n v="22"/>
    <n v="19"/>
    <n v="5"/>
    <n v="7"/>
    <n v="7"/>
    <n v="19"/>
    <n v="41"/>
  </r>
  <r>
    <x v="4"/>
    <n v="28"/>
    <n v="19"/>
    <n v="8"/>
    <n v="4"/>
    <n v="7"/>
    <n v="26"/>
    <n v="54"/>
  </r>
  <r>
    <x v="5"/>
    <n v="36"/>
    <n v="19"/>
    <n v="11"/>
    <n v="3"/>
    <n v="5"/>
    <n v="30"/>
    <n v="66"/>
  </r>
  <r>
    <x v="6"/>
    <n v="23"/>
    <n v="19"/>
    <n v="6"/>
    <n v="5"/>
    <n v="8"/>
    <n v="20"/>
    <n v="43"/>
  </r>
  <r>
    <x v="7"/>
    <n v="31"/>
    <n v="19"/>
    <n v="8"/>
    <n v="7"/>
    <n v="4"/>
    <n v="18"/>
    <n v="49"/>
  </r>
  <r>
    <x v="8"/>
    <n v="37"/>
    <n v="19"/>
    <n v="11"/>
    <n v="4"/>
    <n v="4"/>
    <n v="25"/>
    <n v="62"/>
  </r>
  <r>
    <x v="9"/>
    <n v="55"/>
    <n v="19"/>
    <n v="18"/>
    <n v="1"/>
    <n v="0"/>
    <n v="44"/>
    <n v="99"/>
  </r>
  <r>
    <x v="10"/>
    <n v="47"/>
    <n v="19"/>
    <n v="15"/>
    <n v="2"/>
    <n v="2"/>
    <n v="34"/>
    <n v="81"/>
  </r>
  <r>
    <x v="11"/>
    <n v="37"/>
    <n v="19"/>
    <n v="10"/>
    <n v="7"/>
    <n v="2"/>
    <n v="29"/>
    <n v="66"/>
  </r>
  <r>
    <x v="12"/>
    <n v="26"/>
    <n v="19"/>
    <n v="6"/>
    <n v="8"/>
    <n v="5"/>
    <n v="18"/>
    <n v="44"/>
  </r>
  <r>
    <x v="13"/>
    <n v="15"/>
    <n v="19"/>
    <n v="4"/>
    <n v="3"/>
    <n v="12"/>
    <n v="6"/>
    <n v="21"/>
  </r>
  <r>
    <x v="14"/>
    <n v="33"/>
    <n v="19"/>
    <n v="10"/>
    <n v="3"/>
    <n v="6"/>
    <n v="21"/>
    <n v="54"/>
  </r>
  <r>
    <x v="15"/>
    <n v="21"/>
    <n v="19"/>
    <n v="6"/>
    <n v="3"/>
    <n v="10"/>
    <n v="31"/>
    <n v="52"/>
  </r>
  <r>
    <x v="16"/>
    <n v="39"/>
    <n v="19"/>
    <n v="12"/>
    <n v="3"/>
    <n v="4"/>
    <n v="20"/>
    <n v="59"/>
  </r>
  <r>
    <x v="17"/>
    <n v="24"/>
    <n v="19"/>
    <n v="6"/>
    <n v="6"/>
    <n v="7"/>
    <n v="10"/>
    <n v="34"/>
  </r>
  <r>
    <x v="18"/>
    <n v="22"/>
    <n v="19"/>
    <n v="6"/>
    <n v="4"/>
    <n v="9"/>
    <n v="17"/>
    <n v="39"/>
  </r>
  <r>
    <x v="19"/>
    <n v="31"/>
    <n v="19"/>
    <n v="8"/>
    <n v="7"/>
    <n v="4"/>
    <n v="28"/>
    <n v="5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36"/>
    <n v="20"/>
    <n v="56"/>
  </r>
  <r>
    <x v="1"/>
    <n v="24"/>
    <n v="11"/>
    <n v="35"/>
  </r>
  <r>
    <x v="2"/>
    <n v="21"/>
    <n v="13"/>
    <n v="34"/>
  </r>
  <r>
    <x v="3"/>
    <n v="22"/>
    <n v="19"/>
    <n v="41"/>
  </r>
  <r>
    <x v="4"/>
    <n v="28"/>
    <n v="26"/>
    <n v="54"/>
  </r>
  <r>
    <x v="5"/>
    <n v="36"/>
    <n v="30"/>
    <n v="66"/>
  </r>
  <r>
    <x v="6"/>
    <n v="23"/>
    <n v="20"/>
    <n v="43"/>
  </r>
  <r>
    <x v="7"/>
    <n v="31"/>
    <n v="18"/>
    <n v="49"/>
  </r>
  <r>
    <x v="8"/>
    <n v="37"/>
    <n v="25"/>
    <n v="62"/>
  </r>
  <r>
    <x v="9"/>
    <n v="55"/>
    <n v="44"/>
    <n v="99"/>
  </r>
  <r>
    <x v="10"/>
    <n v="47"/>
    <n v="34"/>
    <n v="81"/>
  </r>
  <r>
    <x v="11"/>
    <n v="37"/>
    <n v="29"/>
    <n v="66"/>
  </r>
  <r>
    <x v="12"/>
    <n v="26"/>
    <n v="18"/>
    <n v="44"/>
  </r>
  <r>
    <x v="13"/>
    <n v="15"/>
    <n v="6"/>
    <n v="21"/>
  </r>
  <r>
    <x v="14"/>
    <n v="33"/>
    <n v="21"/>
    <n v="54"/>
  </r>
  <r>
    <x v="15"/>
    <n v="21"/>
    <n v="31"/>
    <n v="52"/>
  </r>
  <r>
    <x v="16"/>
    <n v="39"/>
    <n v="20"/>
    <n v="59"/>
  </r>
  <r>
    <x v="17"/>
    <n v="24"/>
    <n v="10"/>
    <n v="34"/>
  </r>
  <r>
    <x v="18"/>
    <n v="22"/>
    <n v="17"/>
    <n v="39"/>
  </r>
  <r>
    <x v="19"/>
    <n v="31"/>
    <n v="28"/>
    <n v="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836EC0-20D9-4D6A-A8CE-84CF384E4B0F}"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8:F82" firstHeaderRow="0" firstDataRow="1" firstDataCol="1"/>
  <pivotFields count="6">
    <pivotField axis="axisRow" showAll="0">
      <items count="4">
        <item x="2"/>
        <item x="0"/>
        <item x="1"/>
        <item t="default"/>
      </items>
    </pivotField>
    <pivotField dataField="1" showAll="0"/>
    <pivotField dataField="1" showAll="0"/>
    <pivotField dataField="1" showAll="0"/>
    <pivotField dataField="1" showAll="0"/>
    <pivotField dataField="1" showAll="0"/>
  </pivotFields>
  <rowFields count="1">
    <field x="0"/>
  </rowFields>
  <rowItems count="4">
    <i>
      <x/>
    </i>
    <i>
      <x v="1"/>
    </i>
    <i>
      <x v="2"/>
    </i>
    <i t="grand">
      <x/>
    </i>
  </rowItems>
  <colFields count="1">
    <field x="-2"/>
  </colFields>
  <colItems count="5">
    <i>
      <x/>
    </i>
    <i i="1">
      <x v="1"/>
    </i>
    <i i="2">
      <x v="2"/>
    </i>
    <i i="3">
      <x v="3"/>
    </i>
    <i i="4">
      <x v="4"/>
    </i>
  </colItems>
  <dataFields count="5">
    <dataField name="Sum of Matches" fld="1" baseField="0" baseItem="0"/>
    <dataField name="Sum of W" fld="2" baseField="0" baseItem="0"/>
    <dataField name="Sum of L" fld="3" baseField="0" baseItem="0"/>
    <dataField name="Sum of D" fld="4" baseField="0" baseItem="0"/>
    <dataField name="Sum of Poin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1B4911-1EE7-4BF2-AEC8-0522F8448485}" name="PivotTable1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4" rowHeaderCaption="Team">
  <location ref="G2:I23" firstHeaderRow="0" firstDataRow="1" firstDataCol="1"/>
  <pivotFields count="4">
    <pivotField axis="axisRow" showAll="0" avgSubtotal="1">
      <items count="21">
        <item x="0"/>
        <item x="1"/>
        <item x="2"/>
        <item x="3"/>
        <item x="4"/>
        <item x="5"/>
        <item x="6"/>
        <item x="7"/>
        <item x="8"/>
        <item x="9"/>
        <item x="10"/>
        <item x="11"/>
        <item x="12"/>
        <item x="13"/>
        <item x="14"/>
        <item x="15"/>
        <item x="16"/>
        <item x="17"/>
        <item x="18"/>
        <item x="19"/>
        <item t="avg"/>
      </items>
    </pivotField>
    <pivotField dataField="1" showAll="0"/>
    <pivotField dataField="1" showAll="0"/>
    <pivotField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Total Home Points" fld="1" baseField="0" baseItem="0"/>
    <dataField name="Sum of Total Away Points" fld="2" baseField="0" baseItem="0"/>
  </dataField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 chart="40" format="0" series="1">
      <pivotArea type="data" outline="0" fieldPosition="0">
        <references count="1">
          <reference field="4294967294" count="1" selected="0">
            <x v="0"/>
          </reference>
        </references>
      </pivotArea>
    </chartFormat>
    <chartFormat chart="40" format="1" series="1">
      <pivotArea type="data" outline="0" fieldPosition="0">
        <references count="1">
          <reference field="4294967294" count="1" selected="0">
            <x v="1"/>
          </reference>
        </references>
      </pivotArea>
    </chartFormat>
    <chartFormat chart="43" format="6" series="1">
      <pivotArea type="data" outline="0" fieldPosition="0">
        <references count="1">
          <reference field="4294967294" count="1" selected="0">
            <x v="0"/>
          </reference>
        </references>
      </pivotArea>
    </chartFormat>
    <chartFormat chart="43"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4CF464-FB38-4EF1-9E72-80CF4FEB4C55}" name="PivotTable1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8" rowHeaderCaption="Team">
  <location ref="F2:I23" firstHeaderRow="0" firstDataRow="1" firstDataCol="1"/>
  <pivotFields count="4">
    <pivotField axis="axisRow" showAll="0" sortType="descending">
      <items count="21">
        <item x="0"/>
        <item x="1"/>
        <item x="2"/>
        <item x="3"/>
        <item x="4"/>
        <item x="5"/>
        <item x="6"/>
        <item x="7"/>
        <item x="8"/>
        <item x="9"/>
        <item x="10"/>
        <item x="11"/>
        <item x="12"/>
        <item x="13"/>
        <item x="14"/>
        <item x="15"/>
        <item x="16"/>
        <item x="17"/>
        <item x="18"/>
        <item x="19"/>
        <item t="default"/>
      </items>
      <autoSortScope>
        <pivotArea dataOnly="0" outline="0" fieldPosition="0">
          <references count="1">
            <reference field="4294967294" count="1" selected="0">
              <x v="2"/>
            </reference>
          </references>
        </pivotArea>
      </autoSortScope>
    </pivotField>
    <pivotField dataField="1" showAll="0"/>
    <pivotField dataField="1" showAll="0"/>
    <pivotField dataField="1" showAll="0"/>
  </pivotFields>
  <rowFields count="1">
    <field x="0"/>
  </rowFields>
  <rowItems count="21">
    <i>
      <x v="9"/>
    </i>
    <i>
      <x v="10"/>
    </i>
    <i>
      <x v="5"/>
    </i>
    <i>
      <x v="11"/>
    </i>
    <i>
      <x v="8"/>
    </i>
    <i>
      <x v="16"/>
    </i>
    <i>
      <x v="19"/>
    </i>
    <i>
      <x/>
    </i>
    <i>
      <x v="14"/>
    </i>
    <i>
      <x v="4"/>
    </i>
    <i>
      <x v="15"/>
    </i>
    <i>
      <x v="7"/>
    </i>
    <i>
      <x v="12"/>
    </i>
    <i>
      <x v="6"/>
    </i>
    <i>
      <x v="3"/>
    </i>
    <i>
      <x v="18"/>
    </i>
    <i>
      <x v="1"/>
    </i>
    <i>
      <x v="17"/>
    </i>
    <i>
      <x v="2"/>
    </i>
    <i>
      <x v="13"/>
    </i>
    <i t="grand">
      <x/>
    </i>
  </rowItems>
  <colFields count="1">
    <field x="-2"/>
  </colFields>
  <colItems count="3">
    <i>
      <x/>
    </i>
    <i i="1">
      <x v="1"/>
    </i>
    <i i="2">
      <x v="2"/>
    </i>
  </colItems>
  <dataFields count="3">
    <dataField name="Sum of Total Home Points" fld="1" baseField="0" baseItem="0"/>
    <dataField name="Sum of Total Away Points" fld="2" baseField="0" baseItem="0"/>
    <dataField name="Total Sum of Points" fld="3" baseField="0" baseItem="0"/>
  </dataFields>
  <chartFormats count="3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8"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2"/>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2"/>
          </reference>
        </references>
      </pivotArea>
    </chartFormat>
    <chartFormat chart="6" format="3">
      <pivotArea type="data" outline="0" fieldPosition="0">
        <references count="2">
          <reference field="4294967294" count="1" selected="0">
            <x v="2"/>
          </reference>
          <reference field="0" count="1" selected="0">
            <x v="13"/>
          </reference>
        </references>
      </pivotArea>
    </chartFormat>
    <chartFormat chart="6" format="4">
      <pivotArea type="data" outline="0" fieldPosition="0">
        <references count="2">
          <reference field="4294967294" count="1" selected="0">
            <x v="2"/>
          </reference>
          <reference field="0" count="1" selected="0">
            <x v="18"/>
          </reference>
        </references>
      </pivotArea>
    </chartFormat>
    <chartFormat chart="6" format="5">
      <pivotArea type="data" outline="0" fieldPosition="0">
        <references count="2">
          <reference field="4294967294" count="1" selected="0">
            <x v="2"/>
          </reference>
          <reference field="0" count="1" selected="0">
            <x v="1"/>
          </reference>
        </references>
      </pivotArea>
    </chartFormat>
    <chartFormat chart="6" format="6">
      <pivotArea type="data" outline="0" fieldPosition="0">
        <references count="2">
          <reference field="4294967294" count="1" selected="0">
            <x v="2"/>
          </reference>
          <reference field="0" count="1" selected="0">
            <x v="12"/>
          </reference>
        </references>
      </pivotArea>
    </chartFormat>
    <chartFormat chart="6" format="7">
      <pivotArea type="data" outline="0" fieldPosition="0">
        <references count="2">
          <reference field="4294967294" count="1" selected="0">
            <x v="2"/>
          </reference>
          <reference field="0" count="1" selected="0">
            <x v="4"/>
          </reference>
        </references>
      </pivotArea>
    </chartFormat>
    <chartFormat chart="6" format="8">
      <pivotArea type="data" outline="0" fieldPosition="0">
        <references count="2">
          <reference field="4294967294" count="1" selected="0">
            <x v="2"/>
          </reference>
          <reference field="0" count="1" selected="0">
            <x v="14"/>
          </reference>
        </references>
      </pivotArea>
    </chartFormat>
    <chartFormat chart="6" format="9">
      <pivotArea type="data" outline="0" fieldPosition="0">
        <references count="2">
          <reference field="4294967294" count="1" selected="0">
            <x v="2"/>
          </reference>
          <reference field="0" count="1" selected="0">
            <x v="0"/>
          </reference>
        </references>
      </pivotArea>
    </chartFormat>
    <chartFormat chart="6" format="10">
      <pivotArea type="data" outline="0" fieldPosition="0">
        <references count="2">
          <reference field="4294967294" count="1" selected="0">
            <x v="2"/>
          </reference>
          <reference field="0" count="1" selected="0">
            <x v="5"/>
          </reference>
        </references>
      </pivotArea>
    </chartFormat>
    <chartFormat chart="6" format="11">
      <pivotArea type="data" outline="0" fieldPosition="0">
        <references count="2">
          <reference field="4294967294" count="1" selected="0">
            <x v="2"/>
          </reference>
          <reference field="0" count="1" selected="0">
            <x v="11"/>
          </reference>
        </references>
      </pivotArea>
    </chartFormat>
    <chartFormat chart="6" format="12">
      <pivotArea type="data" outline="0" fieldPosition="0">
        <references count="2">
          <reference field="4294967294" count="1" selected="0">
            <x v="2"/>
          </reference>
          <reference field="0" count="1" selected="0">
            <x v="17"/>
          </reference>
        </references>
      </pivotArea>
    </chartFormat>
    <chartFormat chart="6" format="13">
      <pivotArea type="data" outline="0" fieldPosition="0">
        <references count="2">
          <reference field="4294967294" count="1" selected="0">
            <x v="2"/>
          </reference>
          <reference field="0" count="1" selected="0">
            <x v="2"/>
          </reference>
        </references>
      </pivotArea>
    </chartFormat>
    <chartFormat chart="6" format="14">
      <pivotArea type="data" outline="0" fieldPosition="0">
        <references count="2">
          <reference field="4294967294" count="1" selected="0">
            <x v="2"/>
          </reference>
          <reference field="0" count="1" selected="0">
            <x v="19"/>
          </reference>
        </references>
      </pivotArea>
    </chartFormat>
    <chartFormat chart="37" format="43" series="1">
      <pivotArea type="data" outline="0" fieldPosition="0">
        <references count="1">
          <reference field="4294967294" count="1" selected="0">
            <x v="0"/>
          </reference>
        </references>
      </pivotArea>
    </chartFormat>
    <chartFormat chart="37" format="44">
      <pivotArea type="data" outline="0" fieldPosition="0">
        <references count="2">
          <reference field="4294967294" count="1" selected="0">
            <x v="0"/>
          </reference>
          <reference field="0" count="1" selected="0">
            <x v="4"/>
          </reference>
        </references>
      </pivotArea>
    </chartFormat>
    <chartFormat chart="37" format="45">
      <pivotArea type="data" outline="0" fieldPosition="0">
        <references count="2">
          <reference field="4294967294" count="1" selected="0">
            <x v="0"/>
          </reference>
          <reference field="0" count="1" selected="0">
            <x v="6"/>
          </reference>
        </references>
      </pivotArea>
    </chartFormat>
    <chartFormat chart="37" format="46">
      <pivotArea type="data" outline="0" fieldPosition="0">
        <references count="2">
          <reference field="4294967294" count="1" selected="0">
            <x v="0"/>
          </reference>
          <reference field="0" count="1" selected="0">
            <x v="3"/>
          </reference>
        </references>
      </pivotArea>
    </chartFormat>
    <chartFormat chart="37" format="47" series="1">
      <pivotArea type="data" outline="0" fieldPosition="0">
        <references count="1">
          <reference field="4294967294" count="1" selected="0">
            <x v="1"/>
          </reference>
        </references>
      </pivotArea>
    </chartFormat>
    <chartFormat chart="37" format="48" series="1">
      <pivotArea type="data" outline="0" fieldPosition="0">
        <references count="1">
          <reference field="4294967294" count="1" selected="0">
            <x v="2"/>
          </reference>
        </references>
      </pivotArea>
    </chartFormat>
    <chartFormat chart="37" format="49">
      <pivotArea type="data" outline="0" fieldPosition="0">
        <references count="2">
          <reference field="4294967294" count="1" selected="0">
            <x v="2"/>
          </reference>
          <reference field="0" count="1" selected="0">
            <x v="5"/>
          </reference>
        </references>
      </pivotArea>
    </chartFormat>
    <chartFormat chart="37" format="50">
      <pivotArea type="data" outline="0" fieldPosition="0">
        <references count="2">
          <reference field="4294967294" count="1" selected="0">
            <x v="2"/>
          </reference>
          <reference field="0" count="1" selected="0">
            <x v="11"/>
          </reference>
        </references>
      </pivotArea>
    </chartFormat>
    <chartFormat chart="37" format="51">
      <pivotArea type="data" outline="0" fieldPosition="0">
        <references count="2">
          <reference field="4294967294" count="1" selected="0">
            <x v="2"/>
          </reference>
          <reference field="0" count="1" selected="0">
            <x v="19"/>
          </reference>
        </references>
      </pivotArea>
    </chartFormat>
    <chartFormat chart="37" format="52">
      <pivotArea type="data" outline="0" fieldPosition="0">
        <references count="2">
          <reference field="4294967294" count="1" selected="0">
            <x v="2"/>
          </reference>
          <reference field="0" count="1" selected="0">
            <x v="0"/>
          </reference>
        </references>
      </pivotArea>
    </chartFormat>
    <chartFormat chart="37" format="53">
      <pivotArea type="data" outline="0" fieldPosition="0">
        <references count="2">
          <reference field="4294967294" count="1" selected="0">
            <x v="2"/>
          </reference>
          <reference field="0" count="1" selected="0">
            <x v="14"/>
          </reference>
        </references>
      </pivotArea>
    </chartFormat>
    <chartFormat chart="37" format="54">
      <pivotArea type="data" outline="0" fieldPosition="0">
        <references count="2">
          <reference field="4294967294" count="1" selected="0">
            <x v="2"/>
          </reference>
          <reference field="0" count="1" selected="0">
            <x v="4"/>
          </reference>
        </references>
      </pivotArea>
    </chartFormat>
    <chartFormat chart="37" format="55">
      <pivotArea type="data" outline="0" fieldPosition="0">
        <references count="2">
          <reference field="4294967294" count="1" selected="0">
            <x v="2"/>
          </reference>
          <reference field="0" count="1" selected="0">
            <x v="12"/>
          </reference>
        </references>
      </pivotArea>
    </chartFormat>
    <chartFormat chart="37" format="56">
      <pivotArea type="data" outline="0" fieldPosition="0">
        <references count="2">
          <reference field="4294967294" count="1" selected="0">
            <x v="2"/>
          </reference>
          <reference field="0" count="1" selected="0">
            <x v="18"/>
          </reference>
        </references>
      </pivotArea>
    </chartFormat>
    <chartFormat chart="37" format="57">
      <pivotArea type="data" outline="0" fieldPosition="0">
        <references count="2">
          <reference field="4294967294" count="1" selected="0">
            <x v="2"/>
          </reference>
          <reference field="0" count="1" selected="0">
            <x v="1"/>
          </reference>
        </references>
      </pivotArea>
    </chartFormat>
    <chartFormat chart="37" format="58">
      <pivotArea type="data" outline="0" fieldPosition="0">
        <references count="2">
          <reference field="4294967294" count="1" selected="0">
            <x v="2"/>
          </reference>
          <reference field="0" count="1" selected="0">
            <x v="17"/>
          </reference>
        </references>
      </pivotArea>
    </chartFormat>
    <chartFormat chart="37" format="59">
      <pivotArea type="data" outline="0" fieldPosition="0">
        <references count="2">
          <reference field="4294967294" count="1" selected="0">
            <x v="2"/>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3C71F2-27F9-46D3-901F-07446860CE1D}" name="PivotTable1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6" rowHeaderCaption="Team">
  <location ref="A1:D22" firstHeaderRow="0" firstDataRow="1" firstDataCol="1"/>
  <pivotFields count="8">
    <pivotField name="Team" axis="axisRow" showAll="0" sortType="descending">
      <items count="21">
        <item x="0"/>
        <item x="1"/>
        <item x="2"/>
        <item x="3"/>
        <item x="4"/>
        <item x="5"/>
        <item x="6"/>
        <item x="7"/>
        <item x="8"/>
        <item x="9"/>
        <item x="10"/>
        <item x="11"/>
        <item x="12"/>
        <item x="13"/>
        <item x="14"/>
        <item x="15"/>
        <item x="16"/>
        <item x="17"/>
        <item x="18"/>
        <item x="19"/>
        <item t="default"/>
      </items>
      <autoSortScope>
        <pivotArea dataOnly="0" outline="0" fieldPosition="0">
          <references count="1">
            <reference field="4294967294" count="1" selected="0">
              <x v="2"/>
            </reference>
          </references>
        </pivotArea>
      </autoSortScope>
    </pivotField>
    <pivotField dataField="1" showAll="0"/>
    <pivotField showAll="0"/>
    <pivotField showAll="0"/>
    <pivotField showAll="0"/>
    <pivotField showAll="0"/>
    <pivotField dataField="1" showAll="0"/>
    <pivotField dataField="1" showAll="0"/>
  </pivotFields>
  <rowFields count="1">
    <field x="0"/>
  </rowFields>
  <rowItems count="21">
    <i>
      <x v="9"/>
    </i>
    <i>
      <x v="10"/>
    </i>
    <i>
      <x v="5"/>
    </i>
    <i>
      <x v="11"/>
    </i>
    <i>
      <x v="8"/>
    </i>
    <i>
      <x v="16"/>
    </i>
    <i>
      <x v="19"/>
    </i>
    <i>
      <x/>
    </i>
    <i>
      <x v="14"/>
    </i>
    <i>
      <x v="4"/>
    </i>
    <i>
      <x v="15"/>
    </i>
    <i>
      <x v="7"/>
    </i>
    <i>
      <x v="12"/>
    </i>
    <i>
      <x v="6"/>
    </i>
    <i>
      <x v="3"/>
    </i>
    <i>
      <x v="18"/>
    </i>
    <i>
      <x v="1"/>
    </i>
    <i>
      <x v="17"/>
    </i>
    <i>
      <x v="2"/>
    </i>
    <i>
      <x v="13"/>
    </i>
    <i t="grand">
      <x/>
    </i>
  </rowItems>
  <colFields count="1">
    <field x="-2"/>
  </colFields>
  <colItems count="3">
    <i>
      <x/>
    </i>
    <i i="1">
      <x v="1"/>
    </i>
    <i i="2">
      <x v="2"/>
    </i>
  </colItems>
  <dataFields count="3">
    <dataField name="Total Home Points" fld="1" baseField="0" baseItem="9"/>
    <dataField name="Total Away Points" fld="6" baseField="0" baseItem="9"/>
    <dataField name="Sum of Total Points" fld="7" baseField="0" baseItem="0"/>
  </dataFields>
  <chartFormats count="3">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317BBB-46CB-4C5D-90A1-C2445E8B60FF}"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F22" firstHeaderRow="0" firstDataRow="1" firstDataCol="1"/>
  <pivotFields count="6">
    <pivotField axis="axisRow" showAll="0">
      <items count="21">
        <item x="10"/>
        <item x="11"/>
        <item x="2"/>
        <item x="12"/>
        <item x="3"/>
        <item x="18"/>
        <item x="4"/>
        <item x="13"/>
        <item x="7"/>
        <item x="0"/>
        <item x="16"/>
        <item x="9"/>
        <item x="8"/>
        <item x="14"/>
        <item x="17"/>
        <item x="15"/>
        <item x="6"/>
        <item x="5"/>
        <item x="1"/>
        <item x="19"/>
        <item t="default"/>
      </items>
    </pivotField>
    <pivotField dataField="1" showAll="0"/>
    <pivotField dataField="1" showAll="0"/>
    <pivotField dataField="1" showAll="0"/>
    <pivotField dataField="1" showAll="0"/>
    <pivotField dataField="1"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5">
    <i>
      <x/>
    </i>
    <i i="1">
      <x v="1"/>
    </i>
    <i i="2">
      <x v="2"/>
    </i>
    <i i="3">
      <x v="3"/>
    </i>
    <i i="4">
      <x v="4"/>
    </i>
  </colItems>
  <dataFields count="5">
    <dataField name="Sum of Points" fld="5" baseField="0" baseItem="0"/>
    <dataField name="Sum of Matches" fld="1" baseField="0" baseItem="0"/>
    <dataField name="Sum of Home W" fld="2" baseField="0" baseItem="0"/>
    <dataField name="Sum of Home D" fld="3" baseField="0" baseItem="0"/>
    <dataField name="Sum of Home L"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EE5C2E-FAF7-4015-BD69-C2B01E11D288}"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F22" firstHeaderRow="0" firstDataRow="1" firstDataCol="1"/>
  <pivotFields count="6">
    <pivotField axis="axisRow" showAll="0">
      <items count="21">
        <item x="8"/>
        <item x="6"/>
        <item x="11"/>
        <item x="5"/>
        <item x="10"/>
        <item x="9"/>
        <item x="17"/>
        <item x="4"/>
        <item x="18"/>
        <item x="15"/>
        <item x="1"/>
        <item x="19"/>
        <item x="14"/>
        <item x="0"/>
        <item x="2"/>
        <item x="3"/>
        <item x="16"/>
        <item x="13"/>
        <item x="12"/>
        <item x="7"/>
        <item t="default"/>
      </items>
    </pivotField>
    <pivotField dataField="1" showAll="0"/>
    <pivotField dataField="1" showAll="0"/>
    <pivotField dataField="1" showAll="0"/>
    <pivotField dataField="1" showAll="0"/>
    <pivotField dataField="1"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5">
    <i>
      <x/>
    </i>
    <i i="1">
      <x v="1"/>
    </i>
    <i i="2">
      <x v="2"/>
    </i>
    <i i="3">
      <x v="3"/>
    </i>
    <i i="4">
      <x v="4"/>
    </i>
  </colItems>
  <dataFields count="5">
    <dataField name="Sum of Matches" fld="1" baseField="0" baseItem="0"/>
    <dataField name="Sum of Away W" fld="2" baseField="0" baseItem="0"/>
    <dataField name="Sum of Away D" fld="3" baseField="0" baseItem="0"/>
    <dataField name="Sum of Away L" fld="4" baseField="0" baseItem="0"/>
    <dataField name="Sum of Poin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8736ED-EB8F-4E0B-8331-23C1C2D12D2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5:M19" firstHeaderRow="0" firstDataRow="1" firstDataCol="1"/>
  <pivotFields count="6">
    <pivotField axis="axisRow" showAll="0">
      <items count="4">
        <item x="2"/>
        <item x="0"/>
        <item x="1"/>
        <item t="default"/>
      </items>
    </pivotField>
    <pivotField dataField="1" showAll="0"/>
    <pivotField dataField="1" showAll="0"/>
    <pivotField dataField="1" showAll="0"/>
    <pivotField dataField="1" showAll="0"/>
    <pivotField dataField="1" showAll="0"/>
  </pivotFields>
  <rowFields count="1">
    <field x="0"/>
  </rowFields>
  <rowItems count="4">
    <i>
      <x/>
    </i>
    <i>
      <x v="1"/>
    </i>
    <i>
      <x v="2"/>
    </i>
    <i t="grand">
      <x/>
    </i>
  </rowItems>
  <colFields count="1">
    <field x="-2"/>
  </colFields>
  <colItems count="5">
    <i>
      <x/>
    </i>
    <i i="1">
      <x v="1"/>
    </i>
    <i i="2">
      <x v="2"/>
    </i>
    <i i="3">
      <x v="3"/>
    </i>
    <i i="4">
      <x v="4"/>
    </i>
  </colItems>
  <dataFields count="5">
    <dataField name="Count of Matches" fld="1" subtotal="count" baseField="0" baseItem="0"/>
    <dataField name="Sum of W" fld="2" baseField="0" baseItem="0"/>
    <dataField name="Sum of L" fld="3" baseField="0" baseItem="0"/>
    <dataField name="Sum of D" fld="4" baseField="0" baseItem="0"/>
    <dataField name="Sum of Poin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E782D5-F363-4044-A204-CAFF0AD26066}"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F22" firstHeaderRow="0" firstDataRow="1" firstDataCol="1"/>
  <pivotFields count="6">
    <pivotField axis="axisRow" showAll="0">
      <items count="21">
        <item x="10"/>
        <item x="11"/>
        <item x="2"/>
        <item x="12"/>
        <item x="3"/>
        <item x="18"/>
        <item x="4"/>
        <item x="13"/>
        <item x="7"/>
        <item x="0"/>
        <item x="16"/>
        <item x="9"/>
        <item x="8"/>
        <item x="14"/>
        <item x="17"/>
        <item x="15"/>
        <item x="6"/>
        <item x="5"/>
        <item x="1"/>
        <item x="19"/>
        <item t="default"/>
      </items>
    </pivotField>
    <pivotField dataField="1" showAll="0"/>
    <pivotField dataField="1" showAll="0"/>
    <pivotField dataField="1" showAll="0"/>
    <pivotField dataField="1" showAll="0"/>
    <pivotField dataField="1"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5">
    <i>
      <x/>
    </i>
    <i i="1">
      <x v="1"/>
    </i>
    <i i="2">
      <x v="2"/>
    </i>
    <i i="3">
      <x v="3"/>
    </i>
    <i i="4">
      <x v="4"/>
    </i>
  </colItems>
  <dataFields count="5">
    <dataField name="Sum of Points" fld="5" baseField="0" baseItem="0"/>
    <dataField name="Sum of Matches" fld="1" baseField="0" baseItem="0"/>
    <dataField name="Sum of Home W" fld="2" baseField="0" baseItem="0"/>
    <dataField name="Sum of Home D" fld="3" baseField="0" baseItem="0"/>
    <dataField name="Sum of Home L"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2360E9-5A13-472B-AAD8-92FF1C052B0D}"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6:F20" firstHeaderRow="0" firstDataRow="1" firstDataCol="1"/>
  <pivotFields count="6">
    <pivotField axis="axisRow" showAll="0">
      <items count="4">
        <item x="2"/>
        <item x="0"/>
        <item x="1"/>
        <item t="default"/>
      </items>
    </pivotField>
    <pivotField dataField="1" showAll="0"/>
    <pivotField dataField="1" showAll="0"/>
    <pivotField dataField="1" showAll="0"/>
    <pivotField dataField="1" showAll="0"/>
    <pivotField dataField="1" showAll="0"/>
  </pivotFields>
  <rowFields count="1">
    <field x="0"/>
  </rowFields>
  <rowItems count="4">
    <i>
      <x/>
    </i>
    <i>
      <x v="1"/>
    </i>
    <i>
      <x v="2"/>
    </i>
    <i t="grand">
      <x/>
    </i>
  </rowItems>
  <colFields count="1">
    <field x="-2"/>
  </colFields>
  <colItems count="5">
    <i>
      <x/>
    </i>
    <i i="1">
      <x v="1"/>
    </i>
    <i i="2">
      <x v="2"/>
    </i>
    <i i="3">
      <x v="3"/>
    </i>
    <i i="4">
      <x v="4"/>
    </i>
  </colItems>
  <dataFields count="5">
    <dataField name="Sum of Matches" fld="1" baseField="0" baseItem="0"/>
    <dataField name="Sum of W" fld="2" baseField="0" baseItem="0"/>
    <dataField name="Sum of L" fld="3" baseField="0" baseItem="0"/>
    <dataField name="Sum of D" fld="4" baseField="0" baseItem="0"/>
    <dataField name="Sum of Poin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033436FF-EBBF-4F77-892B-59688C4D10EA}" sourceName="Team">
  <pivotTables>
    <pivotTable tabId="59" name="PivotTable12"/>
  </pivotTables>
  <data>
    <tabular pivotCacheId="1106131168">
      <items count="20">
        <i x="0" s="1"/>
        <i x="1" s="1"/>
        <i x="2" s="1"/>
        <i x="3" s="1"/>
        <i x="4" s="1"/>
        <i x="5" s="1"/>
        <i x="6" s="1"/>
        <i x="7" s="1"/>
        <i x="8" s="1"/>
        <i x="9" s="1"/>
        <i x="10" s="1"/>
        <i x="11" s="1"/>
        <i x="12" s="1"/>
        <i x="13" s="1"/>
        <i x="14" s="1"/>
        <i x="15" s="1"/>
        <i x="16" s="1"/>
        <i x="17" s="1"/>
        <i x="18"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58CAEEBC-FE43-440E-8E2F-23165190941A}" cache="Slicer_Team" caption="Tea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58266-3779-4918-A707-43DB53CA21A3}" name="Table7" displayName="Table7" ref="A1:X381" totalsRowShown="0" headerRowDxfId="23">
  <autoFilter ref="A1:X381" xr:uid="{4F158266-3779-4918-A707-43DB53CA21A3}"/>
  <tableColumns count="24">
    <tableColumn id="1" xr3:uid="{07794602-9B40-4917-871A-748566A5D8BD}" name="Match_ID "/>
    <tableColumn id="2" xr3:uid="{5DECC9A4-376D-42FC-A4D4-B353A05B72BE}" name="Date" dataDxfId="22"/>
    <tableColumn id="3" xr3:uid="{312C1FAC-B5AB-421B-A0C3-D21D5E58D229}" name="Time" dataDxfId="21"/>
    <tableColumn id="4" xr3:uid="{3424FF83-486E-4A2B-90FE-50861AC03FFE}" name="Home_Team" dataDxfId="20"/>
    <tableColumn id="5" xr3:uid="{9615C425-A2FA-4416-B260-E3A70AB04542}" name="Away_Team" dataDxfId="19"/>
    <tableColumn id="6" xr3:uid="{389D11A7-B4A7-4D09-93B7-4C42B336652A}" name="FT_Home_Goals" dataDxfId="18"/>
    <tableColumn id="7" xr3:uid="{E74C5550-5C4C-4174-BBC3-7E5B9A069757}" name="FT_Away_Goals" dataDxfId="17"/>
    <tableColumn id="8" xr3:uid="{8C5392F7-F104-4155-A7E2-9290BC5E8B60}" name="FT_Result" dataDxfId="16"/>
    <tableColumn id="9" xr3:uid="{503A0CA2-3828-4298-8CF2-812E84E8FE43}" name="HT_Home_Goals" dataDxfId="15"/>
    <tableColumn id="10" xr3:uid="{1CB1C850-7F64-4749-8FA7-AC5BA48FCC57}" name="HT_Away_Goals" dataDxfId="14"/>
    <tableColumn id="11" xr3:uid="{71640ED6-8E8D-4755-8D78-A2636CC1FD45}" name="HT_Result" dataDxfId="13"/>
    <tableColumn id="12" xr3:uid="{E62684E4-A9BE-46F6-8EEB-91ABA02B485C}" name="Referee" dataDxfId="12"/>
    <tableColumn id="13" xr3:uid="{FB59466C-41F9-4489-8492-BAF6F0552CD7}" name="Home_Shots" dataDxfId="11"/>
    <tableColumn id="14" xr3:uid="{BB3BA54D-C945-4FD2-9F68-6ABDB0DE859A}" name="Away_Shots" dataDxfId="10"/>
    <tableColumn id="15" xr3:uid="{58AC16B5-72E9-45E7-9667-2B8017AEE72E}" name="HShots_Target" dataDxfId="9"/>
    <tableColumn id="16" xr3:uid="{FD41A179-3517-42BF-A17C-FAF00B4CFD45}" name="AShots_Target" dataDxfId="8"/>
    <tableColumn id="17" xr3:uid="{DA749F30-43F0-4828-AF79-6FD5A3B347DB}" name="Home_Fouls" dataDxfId="7"/>
    <tableColumn id="18" xr3:uid="{535D71E8-E55A-4CC4-91BD-1897E018A362}" name="Away_Fouls" dataDxfId="6"/>
    <tableColumn id="19" xr3:uid="{47BB4174-C232-4FC9-89AF-EB133FC23FD6}" name="Home_Corners" dataDxfId="5"/>
    <tableColumn id="20" xr3:uid="{CCC5F6EA-6213-4836-A80B-886080401341}" name="Away_Corners" dataDxfId="4"/>
    <tableColumn id="21" xr3:uid="{A047D06A-4A21-4745-9C85-163E5D6A37E9}" name="Home_Yellow" dataDxfId="3"/>
    <tableColumn id="22" xr3:uid="{56181527-B12D-4242-95A7-5B41D8599B32}" name="Away_Yellow" dataDxfId="2"/>
    <tableColumn id="23" xr3:uid="{173557E2-7AE9-461E-AFA3-391212E18621}" name="Home_Red" dataDxfId="1"/>
    <tableColumn id="24" xr3:uid="{5130EAD6-59F0-41B8-A210-53E93A1C2E97}" name="Away_R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C00000"/>
      </a:accent1>
      <a:accent2>
        <a:srgbClr val="5B9BD5"/>
      </a:accent2>
      <a:accent3>
        <a:srgbClr val="C55A11"/>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ivotTable" Target="../pivotTables/pivotTable3.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8.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6"/>
  <sheetViews>
    <sheetView tabSelected="1" workbookViewId="0">
      <selection activeCell="A2" sqref="A2"/>
    </sheetView>
  </sheetViews>
  <sheetFormatPr defaultRowHeight="14.5" x14ac:dyDescent="0.35"/>
  <cols>
    <col min="18" max="18" width="20.1796875" bestFit="1" customWidth="1"/>
  </cols>
  <sheetData>
    <row r="1" spans="1:1" x14ac:dyDescent="0.35">
      <c r="A1" s="37" t="s">
        <v>157</v>
      </c>
    </row>
    <row r="3" spans="1:1" x14ac:dyDescent="0.35">
      <c r="A3" t="s">
        <v>436</v>
      </c>
    </row>
    <row r="5" spans="1:1" x14ac:dyDescent="0.35">
      <c r="A5" s="6" t="s">
        <v>363</v>
      </c>
    </row>
    <row r="7" spans="1:1" x14ac:dyDescent="0.35">
      <c r="A7" s="6" t="s">
        <v>362</v>
      </c>
    </row>
    <row r="8" spans="1:1" x14ac:dyDescent="0.35">
      <c r="A8" s="4" t="s">
        <v>452</v>
      </c>
    </row>
    <row r="9" spans="1:1" x14ac:dyDescent="0.35">
      <c r="A9" s="6"/>
    </row>
    <row r="10" spans="1:1" x14ac:dyDescent="0.35">
      <c r="A10" s="6" t="s">
        <v>365</v>
      </c>
    </row>
    <row r="11" spans="1:1" x14ac:dyDescent="0.35">
      <c r="A11" s="4" t="s">
        <v>453</v>
      </c>
    </row>
    <row r="12" spans="1:1" x14ac:dyDescent="0.35">
      <c r="A12" t="s">
        <v>455</v>
      </c>
    </row>
    <row r="13" spans="1:1" x14ac:dyDescent="0.35">
      <c r="A13" t="s">
        <v>456</v>
      </c>
    </row>
    <row r="14" spans="1:1" x14ac:dyDescent="0.35">
      <c r="A14" t="s">
        <v>386</v>
      </c>
    </row>
    <row r="15" spans="1:1" x14ac:dyDescent="0.35">
      <c r="A15" t="s">
        <v>445</v>
      </c>
    </row>
    <row r="16" spans="1:1" x14ac:dyDescent="0.35">
      <c r="A16" t="s">
        <v>391</v>
      </c>
    </row>
    <row r="18" spans="1:1" x14ac:dyDescent="0.35">
      <c r="A18" s="6" t="s">
        <v>369</v>
      </c>
    </row>
    <row r="19" spans="1:1" x14ac:dyDescent="0.35">
      <c r="A19" t="s">
        <v>392</v>
      </c>
    </row>
    <row r="20" spans="1:1" x14ac:dyDescent="0.35">
      <c r="A20" t="s">
        <v>393</v>
      </c>
    </row>
    <row r="22" spans="1:1" x14ac:dyDescent="0.35">
      <c r="A22" s="6" t="s">
        <v>368</v>
      </c>
    </row>
    <row r="23" spans="1:1" x14ac:dyDescent="0.35">
      <c r="A23" t="s">
        <v>437</v>
      </c>
    </row>
    <row r="25" spans="1:1" x14ac:dyDescent="0.35">
      <c r="A25" s="6" t="s">
        <v>384</v>
      </c>
    </row>
    <row r="26" spans="1:1" x14ac:dyDescent="0.35">
      <c r="A26" t="s">
        <v>461</v>
      </c>
    </row>
    <row r="28" spans="1:1" x14ac:dyDescent="0.35">
      <c r="A28" s="6" t="s">
        <v>383</v>
      </c>
    </row>
    <row r="29" spans="1:1" x14ac:dyDescent="0.35">
      <c r="A29" t="s">
        <v>462</v>
      </c>
    </row>
    <row r="31" spans="1:1" x14ac:dyDescent="0.35">
      <c r="A31" s="6" t="s">
        <v>385</v>
      </c>
    </row>
    <row r="32" spans="1:1" x14ac:dyDescent="0.35">
      <c r="A32" t="s">
        <v>458</v>
      </c>
    </row>
    <row r="34" spans="1:1" x14ac:dyDescent="0.35">
      <c r="A34" s="6" t="s">
        <v>381</v>
      </c>
    </row>
    <row r="35" spans="1:1" x14ac:dyDescent="0.35">
      <c r="A35" t="s">
        <v>459</v>
      </c>
    </row>
    <row r="37" spans="1:1" x14ac:dyDescent="0.35">
      <c r="A37" s="6" t="s">
        <v>382</v>
      </c>
    </row>
    <row r="38" spans="1:1" x14ac:dyDescent="0.35">
      <c r="A38" t="s">
        <v>450</v>
      </c>
    </row>
    <row r="39" spans="1:1" x14ac:dyDescent="0.35">
      <c r="A39" t="s">
        <v>457</v>
      </c>
    </row>
    <row r="41" spans="1:1" x14ac:dyDescent="0.35">
      <c r="A41" s="6" t="s">
        <v>387</v>
      </c>
    </row>
    <row r="42" spans="1:1" x14ac:dyDescent="0.35">
      <c r="A42" t="s">
        <v>438</v>
      </c>
    </row>
    <row r="44" spans="1:1" x14ac:dyDescent="0.35">
      <c r="A44" s="6" t="s">
        <v>388</v>
      </c>
    </row>
    <row r="45" spans="1:1" x14ac:dyDescent="0.35">
      <c r="A45" t="s">
        <v>439</v>
      </c>
    </row>
    <row r="46" spans="1:1" x14ac:dyDescent="0.35">
      <c r="A46" t="s">
        <v>442</v>
      </c>
    </row>
    <row r="48" spans="1:1" x14ac:dyDescent="0.35">
      <c r="A48" s="6" t="s">
        <v>389</v>
      </c>
    </row>
    <row r="49" spans="1:1" x14ac:dyDescent="0.35">
      <c r="A49" t="s">
        <v>441</v>
      </c>
    </row>
    <row r="50" spans="1:1" x14ac:dyDescent="0.35">
      <c r="A50" t="s">
        <v>442</v>
      </c>
    </row>
    <row r="52" spans="1:1" x14ac:dyDescent="0.35">
      <c r="A52" s="6" t="s">
        <v>390</v>
      </c>
    </row>
    <row r="53" spans="1:1" x14ac:dyDescent="0.35">
      <c r="A53" t="s">
        <v>447</v>
      </c>
    </row>
    <row r="54" spans="1:1" x14ac:dyDescent="0.35">
      <c r="A54" s="6"/>
    </row>
    <row r="55" spans="1:1" x14ac:dyDescent="0.35">
      <c r="A55" s="6" t="s">
        <v>394</v>
      </c>
    </row>
    <row r="56" spans="1:1" x14ac:dyDescent="0.35">
      <c r="A56" t="s">
        <v>465</v>
      </c>
    </row>
    <row r="57" spans="1:1" x14ac:dyDescent="0.35">
      <c r="A57" s="6"/>
    </row>
    <row r="58" spans="1:1" x14ac:dyDescent="0.35">
      <c r="A58" s="6" t="s">
        <v>379</v>
      </c>
    </row>
    <row r="59" spans="1:1" x14ac:dyDescent="0.35">
      <c r="A59" t="s">
        <v>446</v>
      </c>
    </row>
    <row r="60" spans="1:1" x14ac:dyDescent="0.35">
      <c r="A60" s="6"/>
    </row>
    <row r="61" spans="1:1" x14ac:dyDescent="0.35">
      <c r="A61" s="6" t="s">
        <v>380</v>
      </c>
    </row>
    <row r="62" spans="1:1" x14ac:dyDescent="0.35">
      <c r="A62" t="s">
        <v>466</v>
      </c>
    </row>
    <row r="64" spans="1:1" x14ac:dyDescent="0.35">
      <c r="A64" s="6" t="s">
        <v>378</v>
      </c>
    </row>
    <row r="65" spans="1:1" x14ac:dyDescent="0.35">
      <c r="A65" t="s">
        <v>467</v>
      </c>
    </row>
    <row r="67" spans="1:1" x14ac:dyDescent="0.35">
      <c r="A67" s="6" t="s">
        <v>377</v>
      </c>
    </row>
    <row r="68" spans="1:1" x14ac:dyDescent="0.35">
      <c r="A68" s="22" t="s">
        <v>469</v>
      </c>
    </row>
    <row r="70" spans="1:1" x14ac:dyDescent="0.35">
      <c r="A70" s="6" t="s">
        <v>431</v>
      </c>
    </row>
    <row r="71" spans="1:1" x14ac:dyDescent="0.35">
      <c r="A71" t="s">
        <v>470</v>
      </c>
    </row>
    <row r="72" spans="1:1" x14ac:dyDescent="0.35">
      <c r="A72" t="s">
        <v>463</v>
      </c>
    </row>
    <row r="74" spans="1:1" x14ac:dyDescent="0.35">
      <c r="A74" s="6" t="s">
        <v>375</v>
      </c>
    </row>
    <row r="75" spans="1:1" x14ac:dyDescent="0.35">
      <c r="A75" s="4" t="s">
        <v>464</v>
      </c>
    </row>
    <row r="76" spans="1:1" x14ac:dyDescent="0.35">
      <c r="A76" t="s">
        <v>471</v>
      </c>
    </row>
    <row r="77" spans="1:1" x14ac:dyDescent="0.35">
      <c r="A77" t="s">
        <v>472</v>
      </c>
    </row>
    <row r="92" spans="1:1" x14ac:dyDescent="0.35">
      <c r="A92" s="6"/>
    </row>
    <row r="93" spans="1:1" x14ac:dyDescent="0.35">
      <c r="A93" s="6"/>
    </row>
    <row r="94" spans="1:1" x14ac:dyDescent="0.35">
      <c r="A94" s="6"/>
    </row>
    <row r="96" spans="1:1" x14ac:dyDescent="0.35">
      <c r="A96" s="6"/>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2"/>
  <sheetViews>
    <sheetView workbookViewId="0"/>
  </sheetViews>
  <sheetFormatPr defaultRowHeight="14.5" x14ac:dyDescent="0.35"/>
  <cols>
    <col min="1" max="1" width="26.81640625" customWidth="1"/>
  </cols>
  <sheetData>
    <row r="1" spans="1:2" x14ac:dyDescent="0.35">
      <c r="A1" s="37" t="s">
        <v>159</v>
      </c>
    </row>
    <row r="2" spans="1:2" x14ac:dyDescent="0.35">
      <c r="A2" s="3"/>
    </row>
    <row r="3" spans="1:2" x14ac:dyDescent="0.35">
      <c r="A3" s="6" t="s">
        <v>367</v>
      </c>
    </row>
    <row r="4" spans="1:2" x14ac:dyDescent="0.35">
      <c r="A4" s="6" t="s">
        <v>366</v>
      </c>
      <c r="B4" t="s">
        <v>361</v>
      </c>
    </row>
    <row r="5" spans="1:2" x14ac:dyDescent="0.35">
      <c r="A5" s="6" t="s">
        <v>360</v>
      </c>
      <c r="B5" t="s">
        <v>370</v>
      </c>
    </row>
    <row r="6" spans="1:2" x14ac:dyDescent="0.35">
      <c r="A6" s="6" t="s">
        <v>359</v>
      </c>
      <c r="B6" t="s">
        <v>371</v>
      </c>
    </row>
    <row r="7" spans="1:2" x14ac:dyDescent="0.35">
      <c r="A7" s="6" t="s">
        <v>364</v>
      </c>
      <c r="B7" t="s">
        <v>412</v>
      </c>
    </row>
    <row r="8" spans="1:2" x14ac:dyDescent="0.35">
      <c r="A8" s="6" t="s">
        <v>368</v>
      </c>
      <c r="B8" t="s">
        <v>405</v>
      </c>
    </row>
    <row r="9" spans="1:2" x14ac:dyDescent="0.35">
      <c r="A9" s="6" t="s">
        <v>384</v>
      </c>
      <c r="B9" t="s">
        <v>403</v>
      </c>
    </row>
    <row r="10" spans="1:2" x14ac:dyDescent="0.35">
      <c r="A10" s="6" t="s">
        <v>383</v>
      </c>
      <c r="B10" t="s">
        <v>404</v>
      </c>
    </row>
    <row r="11" spans="1:2" x14ac:dyDescent="0.35">
      <c r="A11" s="6" t="s">
        <v>385</v>
      </c>
      <c r="B11" t="s">
        <v>448</v>
      </c>
    </row>
    <row r="12" spans="1:2" x14ac:dyDescent="0.35">
      <c r="A12" s="6" t="s">
        <v>381</v>
      </c>
      <c r="B12" t="s">
        <v>460</v>
      </c>
    </row>
    <row r="13" spans="1:2" x14ac:dyDescent="0.35">
      <c r="A13" s="6" t="s">
        <v>382</v>
      </c>
      <c r="B13" t="s">
        <v>417</v>
      </c>
    </row>
    <row r="14" spans="1:2" x14ac:dyDescent="0.35">
      <c r="A14" s="6" t="s">
        <v>387</v>
      </c>
      <c r="B14" t="s">
        <v>418</v>
      </c>
    </row>
    <row r="15" spans="1:2" x14ac:dyDescent="0.35">
      <c r="A15" s="6" t="s">
        <v>388</v>
      </c>
      <c r="B15" t="s">
        <v>413</v>
      </c>
    </row>
    <row r="16" spans="1:2" x14ac:dyDescent="0.35">
      <c r="A16" s="6" t="s">
        <v>389</v>
      </c>
      <c r="B16" t="s">
        <v>414</v>
      </c>
    </row>
    <row r="17" spans="1:2" x14ac:dyDescent="0.35">
      <c r="A17" s="6" t="s">
        <v>390</v>
      </c>
      <c r="B17" t="s">
        <v>415</v>
      </c>
    </row>
    <row r="18" spans="1:2" x14ac:dyDescent="0.35">
      <c r="A18" s="6" t="s">
        <v>394</v>
      </c>
      <c r="B18" t="s">
        <v>406</v>
      </c>
    </row>
    <row r="19" spans="1:2" x14ac:dyDescent="0.35">
      <c r="A19" s="6" t="s">
        <v>379</v>
      </c>
      <c r="B19" t="s">
        <v>416</v>
      </c>
    </row>
    <row r="20" spans="1:2" x14ac:dyDescent="0.35">
      <c r="A20" s="6" t="s">
        <v>380</v>
      </c>
      <c r="B20" t="s">
        <v>407</v>
      </c>
    </row>
    <row r="21" spans="1:2" x14ac:dyDescent="0.35">
      <c r="A21" s="6" t="s">
        <v>378</v>
      </c>
      <c r="B21" t="s">
        <v>444</v>
      </c>
    </row>
    <row r="22" spans="1:2" x14ac:dyDescent="0.35">
      <c r="A22" s="6" t="s">
        <v>377</v>
      </c>
      <c r="B22" s="22" t="s">
        <v>443</v>
      </c>
    </row>
    <row r="23" spans="1:2" x14ac:dyDescent="0.35">
      <c r="A23" s="6" t="s">
        <v>376</v>
      </c>
      <c r="B23" t="s">
        <v>440</v>
      </c>
    </row>
    <row r="24" spans="1:2" x14ac:dyDescent="0.35">
      <c r="A24" s="6" t="s">
        <v>375</v>
      </c>
      <c r="B24" s="22" t="s">
        <v>449</v>
      </c>
    </row>
    <row r="25" spans="1:2" x14ac:dyDescent="0.35">
      <c r="A25" s="6" t="s">
        <v>365</v>
      </c>
      <c r="B25" t="s">
        <v>408</v>
      </c>
    </row>
    <row r="26" spans="1:2" x14ac:dyDescent="0.35">
      <c r="A26" s="6" t="s">
        <v>369</v>
      </c>
      <c r="B26" t="s">
        <v>409</v>
      </c>
    </row>
    <row r="27" spans="1:2" x14ac:dyDescent="0.35">
      <c r="A27" s="6" t="s">
        <v>373</v>
      </c>
      <c r="B27" t="s">
        <v>410</v>
      </c>
    </row>
    <row r="28" spans="1:2" x14ac:dyDescent="0.35">
      <c r="A28" s="6" t="s">
        <v>374</v>
      </c>
      <c r="B28" t="s">
        <v>411</v>
      </c>
    </row>
    <row r="29" spans="1:2" x14ac:dyDescent="0.35">
      <c r="A29" s="3"/>
    </row>
    <row r="30" spans="1:2" x14ac:dyDescent="0.35">
      <c r="A30" s="3"/>
    </row>
    <row r="31" spans="1:2" x14ac:dyDescent="0.35">
      <c r="A31" s="3"/>
    </row>
    <row r="32" spans="1:2" x14ac:dyDescent="0.35">
      <c r="A32" s="6" t="s">
        <v>451</v>
      </c>
    </row>
    <row r="34" spans="1:8" x14ac:dyDescent="0.35">
      <c r="A34" s="6" t="s">
        <v>427</v>
      </c>
    </row>
    <row r="35" spans="1:8" x14ac:dyDescent="0.35">
      <c r="A35" s="4" t="s">
        <v>425</v>
      </c>
      <c r="B35" s="4"/>
      <c r="C35" s="4"/>
      <c r="D35" s="4"/>
      <c r="E35" s="4"/>
      <c r="F35" s="4"/>
      <c r="G35" s="4"/>
      <c r="H35" s="4"/>
    </row>
    <row r="36" spans="1:8" ht="15" thickBot="1" x14ac:dyDescent="0.4">
      <c r="A36" s="6" t="s">
        <v>249</v>
      </c>
    </row>
    <row r="37" spans="1:8" ht="15" thickBot="1" x14ac:dyDescent="0.4">
      <c r="A37" s="14" t="s">
        <v>232</v>
      </c>
      <c r="B37" s="15" t="s">
        <v>242</v>
      </c>
      <c r="C37" s="16" t="s">
        <v>219</v>
      </c>
      <c r="D37" s="15" t="s">
        <v>224</v>
      </c>
    </row>
    <row r="38" spans="1:8" x14ac:dyDescent="0.35">
      <c r="A38" s="9"/>
      <c r="B38" s="12"/>
      <c r="C38" s="10"/>
      <c r="D38" s="12"/>
    </row>
    <row r="39" spans="1:8" x14ac:dyDescent="0.35">
      <c r="A39" s="9" t="s">
        <v>243</v>
      </c>
      <c r="B39" s="12" t="s">
        <v>220</v>
      </c>
      <c r="C39" s="10" t="s">
        <v>220</v>
      </c>
      <c r="D39" s="12" t="s">
        <v>225</v>
      </c>
    </row>
    <row r="40" spans="1:8" x14ac:dyDescent="0.35">
      <c r="A40" s="9" t="s">
        <v>233</v>
      </c>
      <c r="B40" s="12" t="s">
        <v>220</v>
      </c>
      <c r="C40" s="10" t="s">
        <v>220</v>
      </c>
      <c r="D40" s="12" t="s">
        <v>252</v>
      </c>
    </row>
    <row r="41" spans="1:8" x14ac:dyDescent="0.35">
      <c r="A41" s="9" t="s">
        <v>226</v>
      </c>
      <c r="B41" s="12" t="s">
        <v>220</v>
      </c>
      <c r="C41" s="10" t="s">
        <v>220</v>
      </c>
      <c r="D41" s="12" t="s">
        <v>251</v>
      </c>
    </row>
    <row r="42" spans="1:8" x14ac:dyDescent="0.35">
      <c r="A42" s="9" t="s">
        <v>230</v>
      </c>
      <c r="B42" s="12" t="s">
        <v>220</v>
      </c>
      <c r="C42" s="10" t="s">
        <v>220</v>
      </c>
      <c r="D42" s="34" t="s">
        <v>424</v>
      </c>
    </row>
    <row r="43" spans="1:8" x14ac:dyDescent="0.35">
      <c r="A43" s="17" t="s">
        <v>245</v>
      </c>
      <c r="B43" s="18" t="s">
        <v>220</v>
      </c>
      <c r="C43" s="35" t="s">
        <v>220</v>
      </c>
      <c r="D43" s="18" t="s">
        <v>422</v>
      </c>
    </row>
    <row r="44" spans="1:8" x14ac:dyDescent="0.35">
      <c r="A44" s="9" t="s">
        <v>254</v>
      </c>
      <c r="B44" s="12" t="s">
        <v>220</v>
      </c>
      <c r="C44" s="20" t="s">
        <v>220</v>
      </c>
      <c r="D44" s="12" t="s">
        <v>421</v>
      </c>
    </row>
    <row r="45" spans="1:8" x14ac:dyDescent="0.35">
      <c r="A45" s="9"/>
      <c r="B45" s="12"/>
      <c r="C45" s="10"/>
      <c r="D45" s="12"/>
    </row>
    <row r="46" spans="1:8" x14ac:dyDescent="0.35">
      <c r="A46" s="9"/>
      <c r="B46" s="12"/>
      <c r="C46" s="10"/>
      <c r="D46" s="12"/>
    </row>
    <row r="47" spans="1:8" x14ac:dyDescent="0.35">
      <c r="A47" s="9"/>
      <c r="B47" s="12"/>
      <c r="C47" s="10"/>
      <c r="D47" s="12"/>
    </row>
    <row r="48" spans="1:8" x14ac:dyDescent="0.35">
      <c r="A48" s="9"/>
      <c r="B48" s="12"/>
      <c r="C48" s="10"/>
      <c r="D48" s="12"/>
    </row>
    <row r="50" spans="1:1" x14ac:dyDescent="0.35">
      <c r="A50" s="6" t="s">
        <v>426</v>
      </c>
    </row>
    <row r="51" spans="1:1" x14ac:dyDescent="0.35">
      <c r="A51" s="6"/>
    </row>
    <row r="52" spans="1:1" x14ac:dyDescent="0.35">
      <c r="A52" s="4" t="s">
        <v>454</v>
      </c>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6" x14ac:dyDescent="0.35">
      <c r="A65" s="6"/>
    </row>
    <row r="66" spans="1:6" x14ac:dyDescent="0.35">
      <c r="A66" s="6"/>
    </row>
    <row r="75" spans="1:6" x14ac:dyDescent="0.35">
      <c r="A75" s="6" t="s">
        <v>160</v>
      </c>
    </row>
    <row r="76" spans="1:6" x14ac:dyDescent="0.35">
      <c r="A76" t="s">
        <v>372</v>
      </c>
    </row>
    <row r="78" spans="1:6" x14ac:dyDescent="0.35">
      <c r="A78" s="21" t="s">
        <v>300</v>
      </c>
      <c r="B78" s="21" t="s">
        <v>306</v>
      </c>
      <c r="C78" t="s">
        <v>303</v>
      </c>
      <c r="D78" t="s">
        <v>304</v>
      </c>
      <c r="E78" t="s">
        <v>305</v>
      </c>
      <c r="F78" t="s">
        <v>302</v>
      </c>
    </row>
    <row r="79" spans="1:6" x14ac:dyDescent="0.35">
      <c r="A79" s="22" t="s">
        <v>129</v>
      </c>
      <c r="B79" s="23">
        <v>1</v>
      </c>
      <c r="C79" s="23">
        <v>0</v>
      </c>
      <c r="D79" s="23">
        <v>0</v>
      </c>
      <c r="E79" s="23">
        <v>1</v>
      </c>
      <c r="F79" s="23">
        <v>1</v>
      </c>
    </row>
    <row r="80" spans="1:6" x14ac:dyDescent="0.35">
      <c r="A80" s="22" t="s">
        <v>115</v>
      </c>
      <c r="B80" s="23">
        <v>4</v>
      </c>
      <c r="C80" s="23">
        <v>1</v>
      </c>
      <c r="D80" s="23">
        <v>0</v>
      </c>
      <c r="E80" s="23">
        <v>3</v>
      </c>
      <c r="F80" s="23">
        <v>6</v>
      </c>
    </row>
    <row r="81" spans="1:6" x14ac:dyDescent="0.35">
      <c r="A81" s="22" t="s">
        <v>107</v>
      </c>
      <c r="B81" s="23">
        <v>1</v>
      </c>
      <c r="C81" s="23">
        <v>0</v>
      </c>
      <c r="D81" s="23">
        <v>1</v>
      </c>
      <c r="E81" s="23">
        <v>0</v>
      </c>
      <c r="F81" s="23">
        <v>0</v>
      </c>
    </row>
    <row r="82" spans="1:6" x14ac:dyDescent="0.35">
      <c r="A82" s="22" t="s">
        <v>301</v>
      </c>
      <c r="B82" s="23">
        <v>6</v>
      </c>
      <c r="C82" s="23">
        <v>1</v>
      </c>
      <c r="D82" s="23">
        <v>1</v>
      </c>
      <c r="E82" s="23">
        <v>4</v>
      </c>
      <c r="F82" s="23">
        <v>7</v>
      </c>
    </row>
    <row r="83" spans="1:6" x14ac:dyDescent="0.35">
      <c r="A83" s="22"/>
      <c r="B83" s="23"/>
      <c r="C83" s="23"/>
      <c r="D83" s="23"/>
      <c r="E83" s="23"/>
      <c r="F83" s="23"/>
    </row>
    <row r="84" spans="1:6" x14ac:dyDescent="0.35">
      <c r="A84" s="22"/>
      <c r="B84" s="23"/>
      <c r="C84" s="23"/>
      <c r="D84" s="23"/>
      <c r="E84" s="23"/>
      <c r="F84" s="23"/>
    </row>
    <row r="85" spans="1:6" x14ac:dyDescent="0.35">
      <c r="A85" s="6" t="s">
        <v>364</v>
      </c>
      <c r="B85" t="s">
        <v>412</v>
      </c>
      <c r="C85" s="23"/>
      <c r="D85" s="23"/>
      <c r="E85" s="23"/>
      <c r="F85" s="23"/>
    </row>
    <row r="86" spans="1:6" x14ac:dyDescent="0.35">
      <c r="A86" s="22"/>
      <c r="B86" s="23"/>
      <c r="C86" s="23"/>
      <c r="D86" s="23"/>
      <c r="E86" s="23"/>
      <c r="F86" s="23"/>
    </row>
    <row r="87" spans="1:6" x14ac:dyDescent="0.35">
      <c r="A87" s="30" t="s">
        <v>428</v>
      </c>
      <c r="B87" s="23"/>
      <c r="C87" s="23"/>
      <c r="D87" s="23"/>
      <c r="E87" s="23"/>
      <c r="F87" s="23"/>
    </row>
    <row r="88" spans="1:6" x14ac:dyDescent="0.35">
      <c r="A88" s="22" t="s">
        <v>429</v>
      </c>
      <c r="B88" s="23"/>
      <c r="C88" s="23"/>
      <c r="D88" s="23"/>
      <c r="E88" s="23"/>
      <c r="F88" s="23"/>
    </row>
    <row r="89" spans="1:6" x14ac:dyDescent="0.35">
      <c r="A89" s="22" t="s">
        <v>430</v>
      </c>
      <c r="B89" s="23"/>
      <c r="C89" s="23"/>
      <c r="D89" s="23"/>
      <c r="E89" s="23"/>
      <c r="F89" s="23"/>
    </row>
    <row r="116" spans="1:1" x14ac:dyDescent="0.35">
      <c r="A116" s="6"/>
    </row>
    <row r="117" spans="1:1" x14ac:dyDescent="0.35">
      <c r="A117" s="6"/>
    </row>
    <row r="118" spans="1:1" x14ac:dyDescent="0.35">
      <c r="A118" s="6"/>
    </row>
    <row r="119" spans="1:1" x14ac:dyDescent="0.35">
      <c r="A119" s="6"/>
    </row>
    <row r="120" spans="1:1" x14ac:dyDescent="0.35">
      <c r="A120" s="6"/>
    </row>
    <row r="121" spans="1:1" x14ac:dyDescent="0.35">
      <c r="A121" s="6"/>
    </row>
    <row r="122" spans="1:1" x14ac:dyDescent="0.35">
      <c r="A122" s="6"/>
    </row>
  </sheetData>
  <pageMargins left="0.7" right="0.7" top="0.75" bottom="0.75" header="0.3" footer="0.3"/>
  <pageSetup paperSize="9" orientation="portrait" horizontalDpi="360" verticalDpi="36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20"/>
  <sheetViews>
    <sheetView zoomScale="70" zoomScaleNormal="70" workbookViewId="0">
      <selection activeCell="C20" sqref="C20"/>
    </sheetView>
  </sheetViews>
  <sheetFormatPr defaultRowHeight="14.5" x14ac:dyDescent="0.35"/>
  <cols>
    <col min="20" max="20" width="15.6328125" customWidth="1"/>
    <col min="21" max="21" width="15.54296875" bestFit="1" customWidth="1"/>
    <col min="22" max="22" width="15.1796875" bestFit="1" customWidth="1"/>
    <col min="23" max="23" width="13.54296875" customWidth="1"/>
  </cols>
  <sheetData>
    <row r="1" spans="1:1" x14ac:dyDescent="0.35">
      <c r="A1" s="37" t="s">
        <v>158</v>
      </c>
    </row>
    <row r="3" spans="1:1" x14ac:dyDescent="0.35">
      <c r="A3" s="6" t="s">
        <v>402</v>
      </c>
    </row>
    <row r="42" spans="1:23" ht="15" thickBot="1" x14ac:dyDescent="0.4">
      <c r="A42" s="6" t="s">
        <v>433</v>
      </c>
    </row>
    <row r="43" spans="1:23" ht="27" thickBot="1" x14ac:dyDescent="0.4">
      <c r="T43" s="38" t="s">
        <v>276</v>
      </c>
      <c r="U43" s="38" t="s">
        <v>353</v>
      </c>
      <c r="V43" s="38" t="s">
        <v>354</v>
      </c>
      <c r="W43" s="38" t="s">
        <v>355</v>
      </c>
    </row>
    <row r="44" spans="1:23" ht="15" thickBot="1" x14ac:dyDescent="0.4">
      <c r="T44" s="39" t="s">
        <v>107</v>
      </c>
      <c r="U44" s="40">
        <v>55</v>
      </c>
      <c r="V44" s="40">
        <v>44</v>
      </c>
      <c r="W44" s="40">
        <v>99</v>
      </c>
    </row>
    <row r="45" spans="1:23" ht="15" thickBot="1" x14ac:dyDescent="0.4">
      <c r="T45" s="39" t="s">
        <v>112</v>
      </c>
      <c r="U45" s="40">
        <v>47</v>
      </c>
      <c r="V45" s="40">
        <v>34</v>
      </c>
      <c r="W45" s="40">
        <v>81</v>
      </c>
    </row>
    <row r="46" spans="1:23" ht="15" thickBot="1" x14ac:dyDescent="0.4">
      <c r="T46" s="39" t="s">
        <v>138</v>
      </c>
      <c r="U46" s="40">
        <v>36</v>
      </c>
      <c r="V46" s="40">
        <v>30</v>
      </c>
      <c r="W46" s="40">
        <v>66</v>
      </c>
    </row>
    <row r="47" spans="1:23" ht="15" thickBot="1" x14ac:dyDescent="0.4">
      <c r="T47" s="39" t="s">
        <v>137</v>
      </c>
      <c r="U47" s="40">
        <v>37</v>
      </c>
      <c r="V47" s="40">
        <v>29</v>
      </c>
      <c r="W47" s="40">
        <v>66</v>
      </c>
    </row>
    <row r="48" spans="1:23" ht="15" thickBot="1" x14ac:dyDescent="0.4">
      <c r="T48" s="39" t="s">
        <v>131</v>
      </c>
      <c r="U48" s="40">
        <v>37</v>
      </c>
      <c r="V48" s="40">
        <v>25</v>
      </c>
      <c r="W48" s="40">
        <v>62</v>
      </c>
    </row>
    <row r="49" spans="20:23" ht="15" thickBot="1" x14ac:dyDescent="0.4">
      <c r="T49" s="39" t="s">
        <v>128</v>
      </c>
      <c r="U49" s="40">
        <v>39</v>
      </c>
      <c r="V49" s="40">
        <v>20</v>
      </c>
      <c r="W49" s="40">
        <v>59</v>
      </c>
    </row>
    <row r="50" spans="20:23" ht="15" thickBot="1" x14ac:dyDescent="0.4">
      <c r="T50" s="39" t="s">
        <v>132</v>
      </c>
      <c r="U50" s="40">
        <v>31</v>
      </c>
      <c r="V50" s="40">
        <v>28</v>
      </c>
      <c r="W50" s="40">
        <v>59</v>
      </c>
    </row>
    <row r="51" spans="20:23" ht="15" thickBot="1" x14ac:dyDescent="0.4">
      <c r="T51" s="39" t="s">
        <v>135</v>
      </c>
      <c r="U51" s="40">
        <v>36</v>
      </c>
      <c r="V51" s="40">
        <v>20</v>
      </c>
      <c r="W51" s="40">
        <v>56</v>
      </c>
    </row>
    <row r="52" spans="20:23" ht="15" thickBot="1" x14ac:dyDescent="0.4">
      <c r="T52" s="39" t="s">
        <v>116</v>
      </c>
      <c r="U52" s="40">
        <v>33</v>
      </c>
      <c r="V52" s="40">
        <v>21</v>
      </c>
      <c r="W52" s="40">
        <v>54</v>
      </c>
    </row>
    <row r="53" spans="20:23" ht="15" thickBot="1" x14ac:dyDescent="0.4">
      <c r="T53" s="39" t="s">
        <v>119</v>
      </c>
      <c r="U53" s="40">
        <v>28</v>
      </c>
      <c r="V53" s="40">
        <v>26</v>
      </c>
      <c r="W53" s="40">
        <v>54</v>
      </c>
    </row>
    <row r="54" spans="20:23" ht="15" thickBot="1" x14ac:dyDescent="0.4">
      <c r="T54" s="39" t="s">
        <v>120</v>
      </c>
      <c r="U54" s="40">
        <v>21</v>
      </c>
      <c r="V54" s="40">
        <v>31</v>
      </c>
      <c r="W54" s="40">
        <v>52</v>
      </c>
    </row>
    <row r="55" spans="20:23" ht="15" thickBot="1" x14ac:dyDescent="0.4">
      <c r="T55" s="39" t="s">
        <v>123</v>
      </c>
      <c r="U55" s="40">
        <v>31</v>
      </c>
      <c r="V55" s="40">
        <v>18</v>
      </c>
      <c r="W55" s="40">
        <v>49</v>
      </c>
    </row>
    <row r="56" spans="20:23" ht="15" thickBot="1" x14ac:dyDescent="0.4">
      <c r="T56" s="39" t="s">
        <v>134</v>
      </c>
      <c r="U56" s="40">
        <v>26</v>
      </c>
      <c r="V56" s="40">
        <v>18</v>
      </c>
      <c r="W56" s="40">
        <v>44</v>
      </c>
    </row>
    <row r="57" spans="20:23" ht="15" thickBot="1" x14ac:dyDescent="0.4">
      <c r="T57" s="39" t="s">
        <v>122</v>
      </c>
      <c r="U57" s="40">
        <v>23</v>
      </c>
      <c r="V57" s="40">
        <v>20</v>
      </c>
      <c r="W57" s="40">
        <v>43</v>
      </c>
    </row>
    <row r="58" spans="20:23" ht="15" thickBot="1" x14ac:dyDescent="0.4">
      <c r="T58" s="39" t="s">
        <v>126</v>
      </c>
      <c r="U58" s="40">
        <v>22</v>
      </c>
      <c r="V58" s="40">
        <v>19</v>
      </c>
      <c r="W58" s="40">
        <v>41</v>
      </c>
    </row>
    <row r="59" spans="20:23" ht="15" thickBot="1" x14ac:dyDescent="0.4">
      <c r="T59" s="39" t="s">
        <v>111</v>
      </c>
      <c r="U59" s="40">
        <v>22</v>
      </c>
      <c r="V59" s="40">
        <v>17</v>
      </c>
      <c r="W59" s="40">
        <v>39</v>
      </c>
    </row>
    <row r="60" spans="20:23" ht="15" thickBot="1" x14ac:dyDescent="0.4">
      <c r="T60" s="39" t="s">
        <v>129</v>
      </c>
      <c r="U60" s="40">
        <v>24</v>
      </c>
      <c r="V60" s="40">
        <v>11</v>
      </c>
      <c r="W60" s="40">
        <v>35</v>
      </c>
    </row>
    <row r="61" spans="20:23" ht="15" thickBot="1" x14ac:dyDescent="0.4">
      <c r="T61" s="39" t="s">
        <v>125</v>
      </c>
      <c r="U61" s="40">
        <v>24</v>
      </c>
      <c r="V61" s="40">
        <v>10</v>
      </c>
      <c r="W61" s="40">
        <v>34</v>
      </c>
    </row>
    <row r="62" spans="20:23" ht="15" thickBot="1" x14ac:dyDescent="0.4">
      <c r="T62" s="39" t="s">
        <v>115</v>
      </c>
      <c r="U62" s="40">
        <v>21</v>
      </c>
      <c r="V62" s="40">
        <v>13</v>
      </c>
      <c r="W62" s="40">
        <v>34</v>
      </c>
    </row>
    <row r="63" spans="20:23" ht="15" thickBot="1" x14ac:dyDescent="0.4">
      <c r="T63" s="39" t="s">
        <v>108</v>
      </c>
      <c r="U63" s="40">
        <v>15</v>
      </c>
      <c r="V63" s="40">
        <v>6</v>
      </c>
      <c r="W63" s="40">
        <v>21</v>
      </c>
    </row>
    <row r="64" spans="20:23" ht="15" thickBot="1" x14ac:dyDescent="0.4">
      <c r="T64" s="38" t="s">
        <v>301</v>
      </c>
      <c r="U64" s="41">
        <v>608</v>
      </c>
      <c r="V64" s="41">
        <v>440</v>
      </c>
      <c r="W64" s="41">
        <v>1048</v>
      </c>
    </row>
    <row r="71" spans="1:1" x14ac:dyDescent="0.35">
      <c r="A71" s="6" t="s">
        <v>434</v>
      </c>
    </row>
    <row r="96" spans="1:1" x14ac:dyDescent="0.35">
      <c r="A96" s="6" t="s">
        <v>435</v>
      </c>
    </row>
    <row r="120" spans="1:1" x14ac:dyDescent="0.35">
      <c r="A120" s="36" t="s">
        <v>432</v>
      </c>
    </row>
  </sheetData>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
  <sheetViews>
    <sheetView workbookViewId="0">
      <selection activeCell="D13" sqref="D13"/>
    </sheetView>
  </sheetViews>
  <sheetFormatPr defaultRowHeight="14.5" x14ac:dyDescent="0.35"/>
  <cols>
    <col min="1" max="1" width="18.08984375" style="4" customWidth="1"/>
    <col min="2" max="2" width="16.453125" style="4" bestFit="1" customWidth="1"/>
    <col min="3" max="16384" width="8.7265625" style="4"/>
  </cols>
  <sheetData>
    <row r="1" spans="1:10" x14ac:dyDescent="0.35">
      <c r="A1" s="6" t="s">
        <v>357</v>
      </c>
    </row>
    <row r="3" spans="1:10" x14ac:dyDescent="0.35">
      <c r="A3" s="7" t="s">
        <v>401</v>
      </c>
      <c r="J3" s="7" t="s">
        <v>152</v>
      </c>
    </row>
    <row r="4" spans="1:10" x14ac:dyDescent="0.35">
      <c r="A4" s="6" t="s">
        <v>400</v>
      </c>
      <c r="B4" s="6" t="s">
        <v>395</v>
      </c>
      <c r="J4" s="8" t="s">
        <v>177</v>
      </c>
    </row>
    <row r="5" spans="1:10" x14ac:dyDescent="0.35">
      <c r="A5" s="8" t="s">
        <v>166</v>
      </c>
      <c r="B5" s="8" t="s">
        <v>396</v>
      </c>
      <c r="C5" s="4" t="s">
        <v>161</v>
      </c>
      <c r="J5" s="8" t="s">
        <v>246</v>
      </c>
    </row>
    <row r="6" spans="1:10" x14ac:dyDescent="0.35">
      <c r="A6" s="8" t="s">
        <v>1</v>
      </c>
      <c r="B6" s="8" t="s">
        <v>397</v>
      </c>
      <c r="C6" s="4" t="s">
        <v>162</v>
      </c>
      <c r="J6" s="8" t="s">
        <v>153</v>
      </c>
    </row>
    <row r="7" spans="1:10" x14ac:dyDescent="0.35">
      <c r="A7" s="8" t="s">
        <v>2</v>
      </c>
      <c r="B7" s="8" t="s">
        <v>398</v>
      </c>
      <c r="C7" s="4" t="s">
        <v>163</v>
      </c>
      <c r="J7" s="8" t="s">
        <v>154</v>
      </c>
    </row>
    <row r="8" spans="1:10" x14ac:dyDescent="0.35">
      <c r="A8" s="8" t="s">
        <v>165</v>
      </c>
      <c r="B8" s="8" t="s">
        <v>396</v>
      </c>
      <c r="C8" s="4" t="s">
        <v>164</v>
      </c>
      <c r="J8" s="8" t="s">
        <v>247</v>
      </c>
    </row>
    <row r="9" spans="1:10" x14ac:dyDescent="0.35">
      <c r="A9" s="8" t="s">
        <v>168</v>
      </c>
      <c r="B9" s="8" t="s">
        <v>396</v>
      </c>
      <c r="C9" s="4" t="s">
        <v>173</v>
      </c>
    </row>
    <row r="10" spans="1:10" x14ac:dyDescent="0.35">
      <c r="A10" t="s">
        <v>202</v>
      </c>
      <c r="B10" s="8" t="s">
        <v>399</v>
      </c>
      <c r="C10" s="4" t="s">
        <v>174</v>
      </c>
    </row>
    <row r="11" spans="1:10" x14ac:dyDescent="0.35">
      <c r="A11" t="s">
        <v>201</v>
      </c>
      <c r="B11" s="8" t="s">
        <v>399</v>
      </c>
      <c r="C11" s="4" t="s">
        <v>175</v>
      </c>
    </row>
    <row r="12" spans="1:10" x14ac:dyDescent="0.35">
      <c r="A12" t="s">
        <v>200</v>
      </c>
      <c r="B12" s="8" t="s">
        <v>396</v>
      </c>
      <c r="C12" s="4" t="s">
        <v>169</v>
      </c>
    </row>
    <row r="13" spans="1:10" x14ac:dyDescent="0.35">
      <c r="A13" t="s">
        <v>198</v>
      </c>
      <c r="B13" s="8" t="s">
        <v>399</v>
      </c>
      <c r="C13" s="4" t="s">
        <v>170</v>
      </c>
    </row>
    <row r="14" spans="1:10" x14ac:dyDescent="0.35">
      <c r="A14" t="s">
        <v>199</v>
      </c>
      <c r="B14" s="8" t="s">
        <v>399</v>
      </c>
      <c r="C14" s="4" t="s">
        <v>171</v>
      </c>
    </row>
    <row r="15" spans="1:10" x14ac:dyDescent="0.35">
      <c r="A15" t="s">
        <v>203</v>
      </c>
      <c r="B15" s="8" t="s">
        <v>396</v>
      </c>
      <c r="C15" s="4" t="s">
        <v>172</v>
      </c>
    </row>
    <row r="16" spans="1:10" x14ac:dyDescent="0.35">
      <c r="A16" s="5"/>
      <c r="B16" s="5"/>
    </row>
    <row r="17" spans="1:3" x14ac:dyDescent="0.35">
      <c r="A17" s="7" t="s">
        <v>176</v>
      </c>
      <c r="B17" s="7"/>
    </row>
    <row r="18" spans="1:3" x14ac:dyDescent="0.35">
      <c r="A18" s="6" t="s">
        <v>400</v>
      </c>
      <c r="B18" s="7"/>
    </row>
    <row r="19" spans="1:3" x14ac:dyDescent="0.35">
      <c r="A19" s="8" t="s">
        <v>11</v>
      </c>
      <c r="B19" s="8" t="s">
        <v>396</v>
      </c>
      <c r="C19" s="4" t="s">
        <v>178</v>
      </c>
    </row>
    <row r="20" spans="1:3" x14ac:dyDescent="0.35">
      <c r="A20" s="8" t="s">
        <v>183</v>
      </c>
      <c r="B20" s="8" t="s">
        <v>399</v>
      </c>
      <c r="C20" s="4" t="s">
        <v>179</v>
      </c>
    </row>
    <row r="21" spans="1:3" x14ac:dyDescent="0.35">
      <c r="A21" s="8" t="s">
        <v>184</v>
      </c>
      <c r="B21" s="8" t="s">
        <v>399</v>
      </c>
      <c r="C21" s="4" t="s">
        <v>180</v>
      </c>
    </row>
    <row r="22" spans="1:3" x14ac:dyDescent="0.35">
      <c r="A22" t="s">
        <v>204</v>
      </c>
      <c r="B22" s="8" t="s">
        <v>399</v>
      </c>
      <c r="C22" s="4" t="s">
        <v>181</v>
      </c>
    </row>
    <row r="23" spans="1:3" x14ac:dyDescent="0.35">
      <c r="A23" t="s">
        <v>205</v>
      </c>
      <c r="B23" s="8" t="s">
        <v>399</v>
      </c>
      <c r="C23" s="4" t="s">
        <v>182</v>
      </c>
    </row>
    <row r="24" spans="1:3" x14ac:dyDescent="0.35">
      <c r="A24" t="s">
        <v>206</v>
      </c>
      <c r="B24" s="8" t="s">
        <v>399</v>
      </c>
      <c r="C24" s="4" t="s">
        <v>185</v>
      </c>
    </row>
    <row r="25" spans="1:3" x14ac:dyDescent="0.35">
      <c r="A25" t="s">
        <v>207</v>
      </c>
      <c r="B25" s="8" t="s">
        <v>399</v>
      </c>
      <c r="C25" s="4" t="s">
        <v>186</v>
      </c>
    </row>
    <row r="26" spans="1:3" x14ac:dyDescent="0.35">
      <c r="A26" t="s">
        <v>208</v>
      </c>
      <c r="B26" s="8" t="s">
        <v>399</v>
      </c>
      <c r="C26" s="4" t="s">
        <v>187</v>
      </c>
    </row>
    <row r="27" spans="1:3" x14ac:dyDescent="0.35">
      <c r="A27" t="s">
        <v>197</v>
      </c>
      <c r="B27" s="8" t="s">
        <v>399</v>
      </c>
      <c r="C27" s="4" t="s">
        <v>188</v>
      </c>
    </row>
    <row r="28" spans="1:3" x14ac:dyDescent="0.35">
      <c r="A28" t="s">
        <v>196</v>
      </c>
      <c r="B28" s="8" t="s">
        <v>399</v>
      </c>
      <c r="C28" s="4" t="s">
        <v>189</v>
      </c>
    </row>
    <row r="29" spans="1:3" x14ac:dyDescent="0.35">
      <c r="A29" t="s">
        <v>195</v>
      </c>
      <c r="B29" s="8" t="s">
        <v>399</v>
      </c>
      <c r="C29" s="4" t="s">
        <v>190</v>
      </c>
    </row>
    <row r="30" spans="1:3" x14ac:dyDescent="0.35">
      <c r="A30" t="s">
        <v>193</v>
      </c>
      <c r="B30" s="8" t="s">
        <v>399</v>
      </c>
      <c r="C30" s="4" t="s">
        <v>191</v>
      </c>
    </row>
    <row r="31" spans="1:3" x14ac:dyDescent="0.35">
      <c r="A31" t="s">
        <v>194</v>
      </c>
      <c r="B31" s="8" t="s">
        <v>399</v>
      </c>
      <c r="C31" s="4" t="s">
        <v>192</v>
      </c>
    </row>
    <row r="32" spans="1:3" x14ac:dyDescent="0.35">
      <c r="A32" s="8"/>
    </row>
    <row r="33" spans="1:1" x14ac:dyDescent="0.35">
      <c r="A33" s="8"/>
    </row>
    <row r="34" spans="1:1" x14ac:dyDescent="0.35">
      <c r="A34" s="8"/>
    </row>
    <row r="35" spans="1:1" x14ac:dyDescent="0.35">
      <c r="A35" s="5"/>
    </row>
    <row r="41" spans="1:1" x14ac:dyDescent="0.35">
      <c r="A41" s="5"/>
    </row>
  </sheetData>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7F473-C698-48D8-B3BD-1A272D31654C}">
  <dimension ref="A1:X381"/>
  <sheetViews>
    <sheetView topLeftCell="A309" zoomScale="55" zoomScaleNormal="55" workbookViewId="0">
      <selection sqref="A1:X381"/>
    </sheetView>
  </sheetViews>
  <sheetFormatPr defaultRowHeight="14.5" x14ac:dyDescent="0.35"/>
  <cols>
    <col min="1" max="1" width="11.6328125" customWidth="1"/>
    <col min="2" max="2" width="11" bestFit="1" customWidth="1"/>
    <col min="4" max="5" width="15.6328125" style="31" bestFit="1" customWidth="1"/>
    <col min="6" max="6" width="17.08984375" customWidth="1"/>
    <col min="7" max="7" width="16.36328125" customWidth="1"/>
    <col min="8" max="8" width="11.453125" customWidth="1"/>
    <col min="9" max="9" width="17.36328125" customWidth="1"/>
    <col min="10" max="10" width="16.6328125" customWidth="1"/>
    <col min="11" max="11" width="11.7265625" customWidth="1"/>
    <col min="12" max="12" width="10.90625" style="31" bestFit="1" customWidth="1"/>
    <col min="13" max="13" width="13.81640625" customWidth="1"/>
    <col min="14" max="14" width="13.08984375" customWidth="1"/>
    <col min="15" max="15" width="15.453125" customWidth="1"/>
    <col min="16" max="16" width="15.26953125" customWidth="1"/>
    <col min="17" max="17" width="13.81640625" customWidth="1"/>
    <col min="18" max="18" width="13.08984375" customWidth="1"/>
    <col min="19" max="19" width="15.54296875" customWidth="1"/>
    <col min="20" max="21" width="14.90625" customWidth="1"/>
    <col min="22" max="22" width="14.36328125" customWidth="1"/>
    <col min="23" max="23" width="12.453125" customWidth="1"/>
    <col min="24" max="24" width="11.7265625" customWidth="1"/>
    <col min="89" max="89" width="8.7265625" customWidth="1"/>
  </cols>
  <sheetData>
    <row r="1" spans="1:24" x14ac:dyDescent="0.35">
      <c r="A1" s="31" t="s">
        <v>167</v>
      </c>
      <c r="B1" s="31" t="s">
        <v>1</v>
      </c>
      <c r="C1" s="31" t="s">
        <v>2</v>
      </c>
      <c r="D1" s="31" t="s">
        <v>165</v>
      </c>
      <c r="E1" s="31" t="s">
        <v>168</v>
      </c>
      <c r="F1" s="31" t="s">
        <v>202</v>
      </c>
      <c r="G1" s="31" t="s">
        <v>201</v>
      </c>
      <c r="H1" s="31" t="s">
        <v>200</v>
      </c>
      <c r="I1" s="31" t="s">
        <v>198</v>
      </c>
      <c r="J1" s="31" t="s">
        <v>199</v>
      </c>
      <c r="K1" s="31" t="s">
        <v>203</v>
      </c>
      <c r="L1" s="31" t="s">
        <v>11</v>
      </c>
      <c r="M1" s="31" t="s">
        <v>183</v>
      </c>
      <c r="N1" s="31" t="s">
        <v>184</v>
      </c>
      <c r="O1" s="31" t="s">
        <v>204</v>
      </c>
      <c r="P1" s="31" t="s">
        <v>205</v>
      </c>
      <c r="Q1" s="31" t="s">
        <v>206</v>
      </c>
      <c r="R1" s="31" t="s">
        <v>207</v>
      </c>
      <c r="S1" s="31" t="s">
        <v>208</v>
      </c>
      <c r="T1" s="31" t="s">
        <v>197</v>
      </c>
      <c r="U1" s="31" t="s">
        <v>196</v>
      </c>
      <c r="V1" s="31" t="s">
        <v>195</v>
      </c>
      <c r="W1" s="31" t="s">
        <v>193</v>
      </c>
      <c r="X1" s="31" t="s">
        <v>194</v>
      </c>
    </row>
    <row r="2" spans="1:24" x14ac:dyDescent="0.35">
      <c r="A2">
        <v>1</v>
      </c>
      <c r="B2" s="1">
        <v>43686</v>
      </c>
      <c r="C2" s="2">
        <v>0.83333333333333337</v>
      </c>
      <c r="D2" s="31" t="s">
        <v>107</v>
      </c>
      <c r="E2" s="31" t="s">
        <v>108</v>
      </c>
      <c r="F2" s="32">
        <v>4</v>
      </c>
      <c r="G2" s="32">
        <v>1</v>
      </c>
      <c r="H2" s="31" t="s">
        <v>109</v>
      </c>
      <c r="I2" s="32">
        <v>4</v>
      </c>
      <c r="J2" s="32">
        <v>0</v>
      </c>
      <c r="K2" s="31" t="s">
        <v>109</v>
      </c>
      <c r="L2" s="31" t="s">
        <v>110</v>
      </c>
      <c r="M2" s="32">
        <v>15</v>
      </c>
      <c r="N2" s="32">
        <v>12</v>
      </c>
      <c r="O2" s="32">
        <v>7</v>
      </c>
      <c r="P2" s="32">
        <v>5</v>
      </c>
      <c r="Q2" s="32">
        <v>9</v>
      </c>
      <c r="R2" s="32">
        <v>9</v>
      </c>
      <c r="S2" s="32">
        <v>11</v>
      </c>
      <c r="T2" s="32">
        <v>2</v>
      </c>
      <c r="U2" s="32">
        <v>0</v>
      </c>
      <c r="V2" s="32">
        <v>2</v>
      </c>
      <c r="W2" s="32">
        <v>0</v>
      </c>
      <c r="X2" s="32">
        <v>0</v>
      </c>
    </row>
    <row r="3" spans="1:24" x14ac:dyDescent="0.35">
      <c r="A3">
        <v>2</v>
      </c>
      <c r="B3" s="1">
        <v>43687</v>
      </c>
      <c r="C3" s="2">
        <v>0.52083333333333337</v>
      </c>
      <c r="D3" s="31" t="s">
        <v>111</v>
      </c>
      <c r="E3" s="31" t="s">
        <v>112</v>
      </c>
      <c r="F3" s="32">
        <v>0</v>
      </c>
      <c r="G3" s="32">
        <v>5</v>
      </c>
      <c r="H3" s="31" t="s">
        <v>113</v>
      </c>
      <c r="I3" s="32">
        <v>0</v>
      </c>
      <c r="J3" s="32">
        <v>1</v>
      </c>
      <c r="K3" s="31" t="s">
        <v>113</v>
      </c>
      <c r="L3" s="31" t="s">
        <v>114</v>
      </c>
      <c r="M3" s="32">
        <v>5</v>
      </c>
      <c r="N3" s="32">
        <v>14</v>
      </c>
      <c r="O3" s="32">
        <v>3</v>
      </c>
      <c r="P3" s="32">
        <v>9</v>
      </c>
      <c r="Q3" s="32">
        <v>6</v>
      </c>
      <c r="R3" s="32">
        <v>13</v>
      </c>
      <c r="S3" s="32">
        <v>1</v>
      </c>
      <c r="T3" s="32">
        <v>1</v>
      </c>
      <c r="U3" s="32">
        <v>2</v>
      </c>
      <c r="V3" s="32">
        <v>2</v>
      </c>
      <c r="W3" s="32">
        <v>0</v>
      </c>
      <c r="X3" s="32">
        <v>0</v>
      </c>
    </row>
    <row r="4" spans="1:24" x14ac:dyDescent="0.35">
      <c r="A4">
        <v>3</v>
      </c>
      <c r="B4" s="1">
        <v>43687</v>
      </c>
      <c r="C4" s="2">
        <v>0.625</v>
      </c>
      <c r="D4" s="31" t="s">
        <v>115</v>
      </c>
      <c r="E4" s="31" t="s">
        <v>116</v>
      </c>
      <c r="F4" s="32">
        <v>1</v>
      </c>
      <c r="G4" s="32">
        <v>1</v>
      </c>
      <c r="H4" s="31" t="s">
        <v>117</v>
      </c>
      <c r="I4" s="32">
        <v>0</v>
      </c>
      <c r="J4" s="32">
        <v>0</v>
      </c>
      <c r="K4" s="31" t="s">
        <v>117</v>
      </c>
      <c r="L4" s="31" t="s">
        <v>118</v>
      </c>
      <c r="M4" s="32">
        <v>13</v>
      </c>
      <c r="N4" s="32">
        <v>8</v>
      </c>
      <c r="O4" s="32">
        <v>3</v>
      </c>
      <c r="P4" s="32">
        <v>3</v>
      </c>
      <c r="Q4" s="32">
        <v>10</v>
      </c>
      <c r="R4" s="32">
        <v>19</v>
      </c>
      <c r="S4" s="32">
        <v>3</v>
      </c>
      <c r="T4" s="32">
        <v>4</v>
      </c>
      <c r="U4" s="32">
        <v>2</v>
      </c>
      <c r="V4" s="32">
        <v>1</v>
      </c>
      <c r="W4" s="32">
        <v>0</v>
      </c>
      <c r="X4" s="32">
        <v>0</v>
      </c>
    </row>
    <row r="5" spans="1:24" x14ac:dyDescent="0.35">
      <c r="A5">
        <v>4</v>
      </c>
      <c r="B5" s="1">
        <v>43687</v>
      </c>
      <c r="C5" s="2">
        <v>0.625</v>
      </c>
      <c r="D5" s="31" t="s">
        <v>119</v>
      </c>
      <c r="E5" s="31" t="s">
        <v>120</v>
      </c>
      <c r="F5" s="32">
        <v>3</v>
      </c>
      <c r="G5" s="32">
        <v>0</v>
      </c>
      <c r="H5" s="31" t="s">
        <v>109</v>
      </c>
      <c r="I5" s="32">
        <v>0</v>
      </c>
      <c r="J5" s="32">
        <v>0</v>
      </c>
      <c r="K5" s="31" t="s">
        <v>117</v>
      </c>
      <c r="L5" s="31" t="s">
        <v>121</v>
      </c>
      <c r="M5" s="32">
        <v>10</v>
      </c>
      <c r="N5" s="32">
        <v>11</v>
      </c>
      <c r="O5" s="32">
        <v>4</v>
      </c>
      <c r="P5" s="32">
        <v>3</v>
      </c>
      <c r="Q5" s="32">
        <v>6</v>
      </c>
      <c r="R5" s="32">
        <v>12</v>
      </c>
      <c r="S5" s="32">
        <v>2</v>
      </c>
      <c r="T5" s="32">
        <v>7</v>
      </c>
      <c r="U5" s="32">
        <v>0</v>
      </c>
      <c r="V5" s="32">
        <v>0</v>
      </c>
      <c r="W5" s="32">
        <v>0</v>
      </c>
      <c r="X5" s="32">
        <v>0</v>
      </c>
    </row>
    <row r="6" spans="1:24" x14ac:dyDescent="0.35">
      <c r="A6">
        <v>5</v>
      </c>
      <c r="B6" s="1">
        <v>43687</v>
      </c>
      <c r="C6" s="2">
        <v>0.625</v>
      </c>
      <c r="D6" s="31" t="s">
        <v>122</v>
      </c>
      <c r="E6" s="31" t="s">
        <v>123</v>
      </c>
      <c r="F6" s="32">
        <v>0</v>
      </c>
      <c r="G6" s="32">
        <v>0</v>
      </c>
      <c r="H6" s="31" t="s">
        <v>117</v>
      </c>
      <c r="I6" s="32">
        <v>0</v>
      </c>
      <c r="J6" s="32">
        <v>0</v>
      </c>
      <c r="K6" s="31" t="s">
        <v>117</v>
      </c>
      <c r="L6" s="31" t="s">
        <v>124</v>
      </c>
      <c r="M6" s="32">
        <v>6</v>
      </c>
      <c r="N6" s="32">
        <v>10</v>
      </c>
      <c r="O6" s="32">
        <v>2</v>
      </c>
      <c r="P6" s="32">
        <v>3</v>
      </c>
      <c r="Q6" s="32">
        <v>16</v>
      </c>
      <c r="R6" s="32">
        <v>14</v>
      </c>
      <c r="S6" s="32">
        <v>6</v>
      </c>
      <c r="T6" s="32">
        <v>2</v>
      </c>
      <c r="U6" s="32">
        <v>2</v>
      </c>
      <c r="V6" s="32">
        <v>1</v>
      </c>
      <c r="W6" s="32">
        <v>0</v>
      </c>
      <c r="X6" s="32">
        <v>1</v>
      </c>
    </row>
    <row r="7" spans="1:24" x14ac:dyDescent="0.35">
      <c r="A7">
        <v>6</v>
      </c>
      <c r="B7" s="1">
        <v>43687</v>
      </c>
      <c r="C7" s="2">
        <v>0.625</v>
      </c>
      <c r="D7" s="31" t="s">
        <v>125</v>
      </c>
      <c r="E7" s="31" t="s">
        <v>126</v>
      </c>
      <c r="F7" s="32">
        <v>0</v>
      </c>
      <c r="G7" s="32">
        <v>3</v>
      </c>
      <c r="H7" s="31" t="s">
        <v>113</v>
      </c>
      <c r="I7" s="32">
        <v>0</v>
      </c>
      <c r="J7" s="32">
        <v>1</v>
      </c>
      <c r="K7" s="31" t="s">
        <v>113</v>
      </c>
      <c r="L7" s="31" t="s">
        <v>127</v>
      </c>
      <c r="M7" s="32">
        <v>11</v>
      </c>
      <c r="N7" s="32">
        <v>5</v>
      </c>
      <c r="O7" s="32">
        <v>3</v>
      </c>
      <c r="P7" s="32">
        <v>3</v>
      </c>
      <c r="Q7" s="32">
        <v>15</v>
      </c>
      <c r="R7" s="32">
        <v>11</v>
      </c>
      <c r="S7" s="32">
        <v>5</v>
      </c>
      <c r="T7" s="32">
        <v>2</v>
      </c>
      <c r="U7" s="32">
        <v>0</v>
      </c>
      <c r="V7" s="32">
        <v>1</v>
      </c>
      <c r="W7" s="32">
        <v>0</v>
      </c>
      <c r="X7" s="32">
        <v>0</v>
      </c>
    </row>
    <row r="8" spans="1:24" x14ac:dyDescent="0.35">
      <c r="A8">
        <v>7</v>
      </c>
      <c r="B8" s="1">
        <v>43687</v>
      </c>
      <c r="C8" s="2">
        <v>0.72916666666666663</v>
      </c>
      <c r="D8" s="31" t="s">
        <v>128</v>
      </c>
      <c r="E8" s="31" t="s">
        <v>129</v>
      </c>
      <c r="F8" s="32">
        <v>3</v>
      </c>
      <c r="G8" s="32">
        <v>1</v>
      </c>
      <c r="H8" s="31" t="s">
        <v>109</v>
      </c>
      <c r="I8" s="32">
        <v>0</v>
      </c>
      <c r="J8" s="32">
        <v>1</v>
      </c>
      <c r="K8" s="31" t="s">
        <v>113</v>
      </c>
      <c r="L8" s="31" t="s">
        <v>130</v>
      </c>
      <c r="M8" s="32">
        <v>31</v>
      </c>
      <c r="N8" s="32">
        <v>7</v>
      </c>
      <c r="O8" s="32">
        <v>7</v>
      </c>
      <c r="P8" s="32">
        <v>4</v>
      </c>
      <c r="Q8" s="32">
        <v>13</v>
      </c>
      <c r="R8" s="32">
        <v>9</v>
      </c>
      <c r="S8" s="32">
        <v>14</v>
      </c>
      <c r="T8" s="32">
        <v>0</v>
      </c>
      <c r="U8" s="32">
        <v>1</v>
      </c>
      <c r="V8" s="32">
        <v>0</v>
      </c>
      <c r="W8" s="32">
        <v>0</v>
      </c>
      <c r="X8" s="32">
        <v>0</v>
      </c>
    </row>
    <row r="9" spans="1:24" x14ac:dyDescent="0.35">
      <c r="A9">
        <v>8</v>
      </c>
      <c r="B9" s="1">
        <v>43688</v>
      </c>
      <c r="C9" s="2">
        <v>0.58333333333333337</v>
      </c>
      <c r="D9" s="31" t="s">
        <v>131</v>
      </c>
      <c r="E9" s="31" t="s">
        <v>132</v>
      </c>
      <c r="F9" s="32">
        <v>0</v>
      </c>
      <c r="G9" s="32">
        <v>0</v>
      </c>
      <c r="H9" s="31" t="s">
        <v>117</v>
      </c>
      <c r="I9" s="32">
        <v>0</v>
      </c>
      <c r="J9" s="32">
        <v>0</v>
      </c>
      <c r="K9" s="31" t="s">
        <v>117</v>
      </c>
      <c r="L9" s="31" t="s">
        <v>133</v>
      </c>
      <c r="M9" s="32">
        <v>15</v>
      </c>
      <c r="N9" s="32">
        <v>8</v>
      </c>
      <c r="O9" s="32">
        <v>1</v>
      </c>
      <c r="P9" s="32">
        <v>2</v>
      </c>
      <c r="Q9" s="32">
        <v>3</v>
      </c>
      <c r="R9" s="32">
        <v>13</v>
      </c>
      <c r="S9" s="32">
        <v>12</v>
      </c>
      <c r="T9" s="32">
        <v>3</v>
      </c>
      <c r="U9" s="32">
        <v>0</v>
      </c>
      <c r="V9" s="32">
        <v>2</v>
      </c>
      <c r="W9" s="32">
        <v>0</v>
      </c>
      <c r="X9" s="32">
        <v>0</v>
      </c>
    </row>
    <row r="10" spans="1:24" x14ac:dyDescent="0.35">
      <c r="A10">
        <v>9</v>
      </c>
      <c r="B10" s="1">
        <v>43688</v>
      </c>
      <c r="C10" s="2">
        <v>0.58333333333333337</v>
      </c>
      <c r="D10" s="31" t="s">
        <v>134</v>
      </c>
      <c r="E10" s="31" t="s">
        <v>135</v>
      </c>
      <c r="F10" s="32">
        <v>0</v>
      </c>
      <c r="G10" s="32">
        <v>1</v>
      </c>
      <c r="H10" s="31" t="s">
        <v>113</v>
      </c>
      <c r="I10" s="32">
        <v>0</v>
      </c>
      <c r="J10" s="32">
        <v>0</v>
      </c>
      <c r="K10" s="31" t="s">
        <v>117</v>
      </c>
      <c r="L10" s="31" t="s">
        <v>136</v>
      </c>
      <c r="M10" s="32">
        <v>9</v>
      </c>
      <c r="N10" s="32">
        <v>8</v>
      </c>
      <c r="O10" s="32">
        <v>2</v>
      </c>
      <c r="P10" s="32">
        <v>2</v>
      </c>
      <c r="Q10" s="32">
        <v>12</v>
      </c>
      <c r="R10" s="32">
        <v>7</v>
      </c>
      <c r="S10" s="32">
        <v>5</v>
      </c>
      <c r="T10" s="32">
        <v>3</v>
      </c>
      <c r="U10" s="32">
        <v>1</v>
      </c>
      <c r="V10" s="32">
        <v>3</v>
      </c>
      <c r="W10" s="32">
        <v>0</v>
      </c>
      <c r="X10" s="32">
        <v>0</v>
      </c>
    </row>
    <row r="11" spans="1:24" x14ac:dyDescent="0.35">
      <c r="A11">
        <v>10</v>
      </c>
      <c r="B11" s="1">
        <v>43688</v>
      </c>
      <c r="C11" s="2">
        <v>0.6875</v>
      </c>
      <c r="D11" s="31" t="s">
        <v>137</v>
      </c>
      <c r="E11" s="31" t="s">
        <v>138</v>
      </c>
      <c r="F11" s="32">
        <v>4</v>
      </c>
      <c r="G11" s="32">
        <v>0</v>
      </c>
      <c r="H11" s="31" t="s">
        <v>109</v>
      </c>
      <c r="I11" s="32">
        <v>1</v>
      </c>
      <c r="J11" s="32">
        <v>0</v>
      </c>
      <c r="K11" s="31" t="s">
        <v>109</v>
      </c>
      <c r="L11" s="31" t="s">
        <v>139</v>
      </c>
      <c r="M11" s="32">
        <v>11</v>
      </c>
      <c r="N11" s="32">
        <v>18</v>
      </c>
      <c r="O11" s="32">
        <v>5</v>
      </c>
      <c r="P11" s="32">
        <v>7</v>
      </c>
      <c r="Q11" s="32">
        <v>15</v>
      </c>
      <c r="R11" s="32">
        <v>13</v>
      </c>
      <c r="S11" s="32">
        <v>3</v>
      </c>
      <c r="T11" s="32">
        <v>5</v>
      </c>
      <c r="U11" s="32">
        <v>3</v>
      </c>
      <c r="V11" s="32">
        <v>4</v>
      </c>
      <c r="W11" s="32">
        <v>0</v>
      </c>
      <c r="X11" s="32">
        <v>0</v>
      </c>
    </row>
    <row r="12" spans="1:24" x14ac:dyDescent="0.35">
      <c r="A12">
        <v>11</v>
      </c>
      <c r="B12" s="1">
        <v>43694</v>
      </c>
      <c r="C12" s="2">
        <v>0.52083333333333337</v>
      </c>
      <c r="D12" s="31" t="s">
        <v>135</v>
      </c>
      <c r="E12" s="31" t="s">
        <v>119</v>
      </c>
      <c r="F12" s="32">
        <v>2</v>
      </c>
      <c r="G12" s="32">
        <v>1</v>
      </c>
      <c r="H12" s="31" t="s">
        <v>109</v>
      </c>
      <c r="I12" s="32">
        <v>1</v>
      </c>
      <c r="J12" s="32">
        <v>1</v>
      </c>
      <c r="K12" s="31" t="s">
        <v>117</v>
      </c>
      <c r="L12" s="31" t="s">
        <v>114</v>
      </c>
      <c r="M12" s="32">
        <v>16</v>
      </c>
      <c r="N12" s="32">
        <v>18</v>
      </c>
      <c r="O12" s="32">
        <v>9</v>
      </c>
      <c r="P12" s="32">
        <v>5</v>
      </c>
      <c r="Q12" s="32">
        <v>13</v>
      </c>
      <c r="R12" s="32">
        <v>11</v>
      </c>
      <c r="S12" s="32">
        <v>10</v>
      </c>
      <c r="T12" s="32">
        <v>7</v>
      </c>
      <c r="U12" s="32">
        <v>2</v>
      </c>
      <c r="V12" s="32">
        <v>1</v>
      </c>
      <c r="W12" s="32">
        <v>0</v>
      </c>
      <c r="X12" s="32">
        <v>0</v>
      </c>
    </row>
    <row r="13" spans="1:24" x14ac:dyDescent="0.35">
      <c r="A13">
        <v>12</v>
      </c>
      <c r="B13" s="1">
        <v>43694</v>
      </c>
      <c r="C13" s="2">
        <v>0.625</v>
      </c>
      <c r="D13" s="31" t="s">
        <v>129</v>
      </c>
      <c r="E13" s="31" t="s">
        <v>115</v>
      </c>
      <c r="F13" s="32">
        <v>1</v>
      </c>
      <c r="G13" s="32">
        <v>2</v>
      </c>
      <c r="H13" s="31" t="s">
        <v>113</v>
      </c>
      <c r="I13" s="32">
        <v>0</v>
      </c>
      <c r="J13" s="32">
        <v>2</v>
      </c>
      <c r="K13" s="31" t="s">
        <v>113</v>
      </c>
      <c r="L13" s="31" t="s">
        <v>136</v>
      </c>
      <c r="M13" s="32">
        <v>22</v>
      </c>
      <c r="N13" s="32">
        <v>12</v>
      </c>
      <c r="O13" s="32">
        <v>7</v>
      </c>
      <c r="P13" s="32">
        <v>4</v>
      </c>
      <c r="Q13" s="32">
        <v>10</v>
      </c>
      <c r="R13" s="32">
        <v>13</v>
      </c>
      <c r="S13" s="32">
        <v>10</v>
      </c>
      <c r="T13" s="32">
        <v>5</v>
      </c>
      <c r="U13" s="32">
        <v>0</v>
      </c>
      <c r="V13" s="32">
        <v>2</v>
      </c>
      <c r="W13" s="32">
        <v>0</v>
      </c>
      <c r="X13" s="32">
        <v>0</v>
      </c>
    </row>
    <row r="14" spans="1:24" x14ac:dyDescent="0.35">
      <c r="A14">
        <v>13</v>
      </c>
      <c r="B14" s="1">
        <v>43694</v>
      </c>
      <c r="C14" s="2">
        <v>0.625</v>
      </c>
      <c r="D14" s="31" t="s">
        <v>126</v>
      </c>
      <c r="E14" s="31" t="s">
        <v>111</v>
      </c>
      <c r="F14" s="32">
        <v>1</v>
      </c>
      <c r="G14" s="32">
        <v>1</v>
      </c>
      <c r="H14" s="31" t="s">
        <v>117</v>
      </c>
      <c r="I14" s="32">
        <v>0</v>
      </c>
      <c r="J14" s="32">
        <v>0</v>
      </c>
      <c r="K14" s="31" t="s">
        <v>117</v>
      </c>
      <c r="L14" s="31" t="s">
        <v>139</v>
      </c>
      <c r="M14" s="32">
        <v>16</v>
      </c>
      <c r="N14" s="32">
        <v>8</v>
      </c>
      <c r="O14" s="32">
        <v>4</v>
      </c>
      <c r="P14" s="32">
        <v>3</v>
      </c>
      <c r="Q14" s="32">
        <v>11</v>
      </c>
      <c r="R14" s="32">
        <v>10</v>
      </c>
      <c r="S14" s="32">
        <v>8</v>
      </c>
      <c r="T14" s="32">
        <v>6</v>
      </c>
      <c r="U14" s="32">
        <v>0</v>
      </c>
      <c r="V14" s="32">
        <v>2</v>
      </c>
      <c r="W14" s="32">
        <v>0</v>
      </c>
      <c r="X14" s="32">
        <v>0</v>
      </c>
    </row>
    <row r="15" spans="1:24" x14ac:dyDescent="0.35">
      <c r="A15">
        <v>14</v>
      </c>
      <c r="B15" s="1">
        <v>43694</v>
      </c>
      <c r="C15" s="2">
        <v>0.625</v>
      </c>
      <c r="D15" s="31" t="s">
        <v>123</v>
      </c>
      <c r="E15" s="31" t="s">
        <v>125</v>
      </c>
      <c r="F15" s="32">
        <v>1</v>
      </c>
      <c r="G15" s="32">
        <v>0</v>
      </c>
      <c r="H15" s="31" t="s">
        <v>109</v>
      </c>
      <c r="I15" s="32">
        <v>1</v>
      </c>
      <c r="J15" s="32">
        <v>0</v>
      </c>
      <c r="K15" s="31" t="s">
        <v>109</v>
      </c>
      <c r="L15" s="31" t="s">
        <v>140</v>
      </c>
      <c r="M15" s="32">
        <v>12</v>
      </c>
      <c r="N15" s="32">
        <v>8</v>
      </c>
      <c r="O15" s="32">
        <v>2</v>
      </c>
      <c r="P15" s="32">
        <v>2</v>
      </c>
      <c r="Q15" s="32">
        <v>11</v>
      </c>
      <c r="R15" s="32">
        <v>11</v>
      </c>
      <c r="S15" s="32">
        <v>4</v>
      </c>
      <c r="T15" s="32">
        <v>7</v>
      </c>
      <c r="U15" s="32">
        <v>2</v>
      </c>
      <c r="V15" s="32">
        <v>3</v>
      </c>
      <c r="W15" s="32">
        <v>0</v>
      </c>
      <c r="X15" s="32">
        <v>0</v>
      </c>
    </row>
    <row r="16" spans="1:24" x14ac:dyDescent="0.35">
      <c r="A16">
        <v>15</v>
      </c>
      <c r="B16" s="1">
        <v>43694</v>
      </c>
      <c r="C16" s="2">
        <v>0.625</v>
      </c>
      <c r="D16" s="31" t="s">
        <v>108</v>
      </c>
      <c r="E16" s="31" t="s">
        <v>134</v>
      </c>
      <c r="F16" s="32">
        <v>3</v>
      </c>
      <c r="G16" s="32">
        <v>1</v>
      </c>
      <c r="H16" s="31" t="s">
        <v>109</v>
      </c>
      <c r="I16" s="32">
        <v>1</v>
      </c>
      <c r="J16" s="32">
        <v>0</v>
      </c>
      <c r="K16" s="31" t="s">
        <v>109</v>
      </c>
      <c r="L16" s="31" t="s">
        <v>141</v>
      </c>
      <c r="M16" s="32">
        <v>15</v>
      </c>
      <c r="N16" s="32">
        <v>10</v>
      </c>
      <c r="O16" s="32">
        <v>8</v>
      </c>
      <c r="P16" s="32">
        <v>3</v>
      </c>
      <c r="Q16" s="32">
        <v>9</v>
      </c>
      <c r="R16" s="32">
        <v>11</v>
      </c>
      <c r="S16" s="32">
        <v>7</v>
      </c>
      <c r="T16" s="32">
        <v>5</v>
      </c>
      <c r="U16" s="32">
        <v>1</v>
      </c>
      <c r="V16" s="32">
        <v>3</v>
      </c>
      <c r="W16" s="32">
        <v>0</v>
      </c>
      <c r="X16" s="32">
        <v>0</v>
      </c>
    </row>
    <row r="17" spans="1:24" x14ac:dyDescent="0.35">
      <c r="A17">
        <v>16</v>
      </c>
      <c r="B17" s="1">
        <v>43694</v>
      </c>
      <c r="C17" s="2">
        <v>0.625</v>
      </c>
      <c r="D17" s="31" t="s">
        <v>120</v>
      </c>
      <c r="E17" s="31" t="s">
        <v>107</v>
      </c>
      <c r="F17" s="32">
        <v>1</v>
      </c>
      <c r="G17" s="32">
        <v>2</v>
      </c>
      <c r="H17" s="31" t="s">
        <v>113</v>
      </c>
      <c r="I17" s="32">
        <v>0</v>
      </c>
      <c r="J17" s="32">
        <v>1</v>
      </c>
      <c r="K17" s="31" t="s">
        <v>113</v>
      </c>
      <c r="L17" s="31" t="s">
        <v>133</v>
      </c>
      <c r="M17" s="32">
        <v>14</v>
      </c>
      <c r="N17" s="32">
        <v>15</v>
      </c>
      <c r="O17" s="32">
        <v>3</v>
      </c>
      <c r="P17" s="32">
        <v>6</v>
      </c>
      <c r="Q17" s="32">
        <v>10</v>
      </c>
      <c r="R17" s="32">
        <v>6</v>
      </c>
      <c r="S17" s="32">
        <v>5</v>
      </c>
      <c r="T17" s="32">
        <v>9</v>
      </c>
      <c r="U17" s="32">
        <v>2</v>
      </c>
      <c r="V17" s="32">
        <v>1</v>
      </c>
      <c r="W17" s="32">
        <v>0</v>
      </c>
      <c r="X17" s="32">
        <v>0</v>
      </c>
    </row>
    <row r="18" spans="1:24" x14ac:dyDescent="0.35">
      <c r="A18">
        <v>17</v>
      </c>
      <c r="B18" s="1">
        <v>43694</v>
      </c>
      <c r="C18" s="2">
        <v>0.72916666666666663</v>
      </c>
      <c r="D18" s="31" t="s">
        <v>112</v>
      </c>
      <c r="E18" s="31" t="s">
        <v>128</v>
      </c>
      <c r="F18" s="32">
        <v>2</v>
      </c>
      <c r="G18" s="32">
        <v>2</v>
      </c>
      <c r="H18" s="31" t="s">
        <v>117</v>
      </c>
      <c r="I18" s="32">
        <v>2</v>
      </c>
      <c r="J18" s="32">
        <v>1</v>
      </c>
      <c r="K18" s="31" t="s">
        <v>109</v>
      </c>
      <c r="L18" s="31" t="s">
        <v>110</v>
      </c>
      <c r="M18" s="32">
        <v>30</v>
      </c>
      <c r="N18" s="32">
        <v>3</v>
      </c>
      <c r="O18" s="32">
        <v>10</v>
      </c>
      <c r="P18" s="32">
        <v>2</v>
      </c>
      <c r="Q18" s="32">
        <v>14</v>
      </c>
      <c r="R18" s="32">
        <v>4</v>
      </c>
      <c r="S18" s="32">
        <v>13</v>
      </c>
      <c r="T18" s="32">
        <v>2</v>
      </c>
      <c r="U18" s="32">
        <v>1</v>
      </c>
      <c r="V18" s="32">
        <v>0</v>
      </c>
      <c r="W18" s="32">
        <v>0</v>
      </c>
      <c r="X18" s="32">
        <v>0</v>
      </c>
    </row>
    <row r="19" spans="1:24" x14ac:dyDescent="0.35">
      <c r="A19">
        <v>18</v>
      </c>
      <c r="B19" s="1">
        <v>43695</v>
      </c>
      <c r="C19" s="2">
        <v>0.58333333333333337</v>
      </c>
      <c r="D19" s="31" t="s">
        <v>116</v>
      </c>
      <c r="E19" s="31" t="s">
        <v>122</v>
      </c>
      <c r="F19" s="32">
        <v>1</v>
      </c>
      <c r="G19" s="32">
        <v>0</v>
      </c>
      <c r="H19" s="31" t="s">
        <v>109</v>
      </c>
      <c r="I19" s="32">
        <v>0</v>
      </c>
      <c r="J19" s="32">
        <v>0</v>
      </c>
      <c r="K19" s="31" t="s">
        <v>117</v>
      </c>
      <c r="L19" s="31" t="s">
        <v>142</v>
      </c>
      <c r="M19" s="32">
        <v>15</v>
      </c>
      <c r="N19" s="32">
        <v>6</v>
      </c>
      <c r="O19" s="32">
        <v>3</v>
      </c>
      <c r="P19" s="32">
        <v>4</v>
      </c>
      <c r="Q19" s="32">
        <v>16</v>
      </c>
      <c r="R19" s="32">
        <v>11</v>
      </c>
      <c r="S19" s="32">
        <v>8</v>
      </c>
      <c r="T19" s="32">
        <v>4</v>
      </c>
      <c r="U19" s="32">
        <v>3</v>
      </c>
      <c r="V19" s="32">
        <v>1</v>
      </c>
      <c r="W19" s="32">
        <v>0</v>
      </c>
      <c r="X19" s="32">
        <v>0</v>
      </c>
    </row>
    <row r="20" spans="1:24" x14ac:dyDescent="0.35">
      <c r="A20">
        <v>19</v>
      </c>
      <c r="B20" s="1">
        <v>43695</v>
      </c>
      <c r="C20" s="2">
        <v>0.6875</v>
      </c>
      <c r="D20" s="31" t="s">
        <v>138</v>
      </c>
      <c r="E20" s="31" t="s">
        <v>131</v>
      </c>
      <c r="F20" s="32">
        <v>1</v>
      </c>
      <c r="G20" s="32">
        <v>1</v>
      </c>
      <c r="H20" s="31" t="s">
        <v>117</v>
      </c>
      <c r="I20" s="32">
        <v>1</v>
      </c>
      <c r="J20" s="32">
        <v>0</v>
      </c>
      <c r="K20" s="31" t="s">
        <v>109</v>
      </c>
      <c r="L20" s="31" t="s">
        <v>143</v>
      </c>
      <c r="M20" s="32">
        <v>14</v>
      </c>
      <c r="N20" s="32">
        <v>12</v>
      </c>
      <c r="O20" s="32">
        <v>5</v>
      </c>
      <c r="P20" s="32">
        <v>3</v>
      </c>
      <c r="Q20" s="32">
        <v>9</v>
      </c>
      <c r="R20" s="32">
        <v>14</v>
      </c>
      <c r="S20" s="32">
        <v>4</v>
      </c>
      <c r="T20" s="32">
        <v>5</v>
      </c>
      <c r="U20" s="32">
        <v>1</v>
      </c>
      <c r="V20" s="32">
        <v>0</v>
      </c>
      <c r="W20" s="32">
        <v>0</v>
      </c>
      <c r="X20" s="32">
        <v>0</v>
      </c>
    </row>
    <row r="21" spans="1:24" x14ac:dyDescent="0.35">
      <c r="A21">
        <v>20</v>
      </c>
      <c r="B21" s="1">
        <v>43696</v>
      </c>
      <c r="C21" s="2">
        <v>0.83333333333333337</v>
      </c>
      <c r="D21" s="31" t="s">
        <v>132</v>
      </c>
      <c r="E21" s="31" t="s">
        <v>137</v>
      </c>
      <c r="F21" s="32">
        <v>1</v>
      </c>
      <c r="G21" s="32">
        <v>1</v>
      </c>
      <c r="H21" s="31" t="s">
        <v>117</v>
      </c>
      <c r="I21" s="32">
        <v>0</v>
      </c>
      <c r="J21" s="32">
        <v>1</v>
      </c>
      <c r="K21" s="31" t="s">
        <v>113</v>
      </c>
      <c r="L21" s="31" t="s">
        <v>124</v>
      </c>
      <c r="M21" s="32">
        <v>6</v>
      </c>
      <c r="N21" s="32">
        <v>9</v>
      </c>
      <c r="O21" s="32">
        <v>2</v>
      </c>
      <c r="P21" s="32">
        <v>2</v>
      </c>
      <c r="Q21" s="32">
        <v>17</v>
      </c>
      <c r="R21" s="32">
        <v>8</v>
      </c>
      <c r="S21" s="32">
        <v>4</v>
      </c>
      <c r="T21" s="32">
        <v>6</v>
      </c>
      <c r="U21" s="32">
        <v>2</v>
      </c>
      <c r="V21" s="32">
        <v>2</v>
      </c>
      <c r="W21" s="32">
        <v>0</v>
      </c>
      <c r="X21" s="32">
        <v>0</v>
      </c>
    </row>
    <row r="22" spans="1:24" x14ac:dyDescent="0.35">
      <c r="A22">
        <v>21</v>
      </c>
      <c r="B22" s="1">
        <v>43700</v>
      </c>
      <c r="C22" s="2">
        <v>0.83333333333333337</v>
      </c>
      <c r="D22" s="31" t="s">
        <v>129</v>
      </c>
      <c r="E22" s="31" t="s">
        <v>123</v>
      </c>
      <c r="F22" s="32">
        <v>2</v>
      </c>
      <c r="G22" s="32">
        <v>0</v>
      </c>
      <c r="H22" s="31" t="s">
        <v>109</v>
      </c>
      <c r="I22" s="32">
        <v>1</v>
      </c>
      <c r="J22" s="32">
        <v>0</v>
      </c>
      <c r="K22" s="31" t="s">
        <v>109</v>
      </c>
      <c r="L22" s="31" t="s">
        <v>110</v>
      </c>
      <c r="M22" s="32">
        <v>7</v>
      </c>
      <c r="N22" s="32">
        <v>12</v>
      </c>
      <c r="O22" s="32">
        <v>3</v>
      </c>
      <c r="P22" s="32">
        <v>1</v>
      </c>
      <c r="Q22" s="32">
        <v>10</v>
      </c>
      <c r="R22" s="32">
        <v>18</v>
      </c>
      <c r="S22" s="32">
        <v>0</v>
      </c>
      <c r="T22" s="32">
        <v>6</v>
      </c>
      <c r="U22" s="32">
        <v>2</v>
      </c>
      <c r="V22" s="32">
        <v>3</v>
      </c>
      <c r="W22" s="32">
        <v>0</v>
      </c>
      <c r="X22" s="32">
        <v>0</v>
      </c>
    </row>
    <row r="23" spans="1:24" x14ac:dyDescent="0.35">
      <c r="A23">
        <v>22</v>
      </c>
      <c r="B23" s="1">
        <v>43701</v>
      </c>
      <c r="C23" s="2">
        <v>0.52083333333333337</v>
      </c>
      <c r="D23" s="31" t="s">
        <v>108</v>
      </c>
      <c r="E23" s="31" t="s">
        <v>138</v>
      </c>
      <c r="F23" s="32">
        <v>2</v>
      </c>
      <c r="G23" s="32">
        <v>3</v>
      </c>
      <c r="H23" s="31" t="s">
        <v>113</v>
      </c>
      <c r="I23" s="32">
        <v>2</v>
      </c>
      <c r="J23" s="32">
        <v>2</v>
      </c>
      <c r="K23" s="31" t="s">
        <v>117</v>
      </c>
      <c r="L23" s="31" t="s">
        <v>136</v>
      </c>
      <c r="M23" s="32">
        <v>6</v>
      </c>
      <c r="N23" s="32">
        <v>23</v>
      </c>
      <c r="O23" s="32">
        <v>5</v>
      </c>
      <c r="P23" s="32">
        <v>8</v>
      </c>
      <c r="Q23" s="32">
        <v>9</v>
      </c>
      <c r="R23" s="32">
        <v>9</v>
      </c>
      <c r="S23" s="32">
        <v>1</v>
      </c>
      <c r="T23" s="32">
        <v>8</v>
      </c>
      <c r="U23" s="32">
        <v>1</v>
      </c>
      <c r="V23" s="32">
        <v>1</v>
      </c>
      <c r="W23" s="32">
        <v>0</v>
      </c>
      <c r="X23" s="32">
        <v>0</v>
      </c>
    </row>
    <row r="24" spans="1:24" x14ac:dyDescent="0.35">
      <c r="A24">
        <v>23</v>
      </c>
      <c r="B24" s="1">
        <v>43701</v>
      </c>
      <c r="C24" s="2">
        <v>0.625</v>
      </c>
      <c r="D24" s="31" t="s">
        <v>126</v>
      </c>
      <c r="E24" s="31" t="s">
        <v>120</v>
      </c>
      <c r="F24" s="32">
        <v>0</v>
      </c>
      <c r="G24" s="32">
        <v>2</v>
      </c>
      <c r="H24" s="31" t="s">
        <v>113</v>
      </c>
      <c r="I24" s="32">
        <v>0</v>
      </c>
      <c r="J24" s="32">
        <v>0</v>
      </c>
      <c r="K24" s="31" t="s">
        <v>117</v>
      </c>
      <c r="L24" s="31" t="s">
        <v>118</v>
      </c>
      <c r="M24" s="32">
        <v>12</v>
      </c>
      <c r="N24" s="32">
        <v>12</v>
      </c>
      <c r="O24" s="32">
        <v>3</v>
      </c>
      <c r="P24" s="32">
        <v>4</v>
      </c>
      <c r="Q24" s="32">
        <v>9</v>
      </c>
      <c r="R24" s="32">
        <v>10</v>
      </c>
      <c r="S24" s="32">
        <v>8</v>
      </c>
      <c r="T24" s="32">
        <v>5</v>
      </c>
      <c r="U24" s="32">
        <v>1</v>
      </c>
      <c r="V24" s="32">
        <v>3</v>
      </c>
      <c r="W24" s="32">
        <v>1</v>
      </c>
      <c r="X24" s="32">
        <v>0</v>
      </c>
    </row>
    <row r="25" spans="1:24" x14ac:dyDescent="0.35">
      <c r="A25">
        <v>24</v>
      </c>
      <c r="B25" s="1">
        <v>43701</v>
      </c>
      <c r="C25" s="2">
        <v>0.625</v>
      </c>
      <c r="D25" s="31" t="s">
        <v>137</v>
      </c>
      <c r="E25" s="31" t="s">
        <v>122</v>
      </c>
      <c r="F25" s="32">
        <v>1</v>
      </c>
      <c r="G25" s="32">
        <v>2</v>
      </c>
      <c r="H25" s="31" t="s">
        <v>113</v>
      </c>
      <c r="I25" s="32">
        <v>0</v>
      </c>
      <c r="J25" s="32">
        <v>1</v>
      </c>
      <c r="K25" s="31" t="s">
        <v>113</v>
      </c>
      <c r="L25" s="31" t="s">
        <v>144</v>
      </c>
      <c r="M25" s="32">
        <v>22</v>
      </c>
      <c r="N25" s="32">
        <v>5</v>
      </c>
      <c r="O25" s="32">
        <v>3</v>
      </c>
      <c r="P25" s="32">
        <v>3</v>
      </c>
      <c r="Q25" s="32">
        <v>8</v>
      </c>
      <c r="R25" s="32">
        <v>18</v>
      </c>
      <c r="S25" s="32">
        <v>8</v>
      </c>
      <c r="T25" s="32">
        <v>1</v>
      </c>
      <c r="U25" s="32">
        <v>2</v>
      </c>
      <c r="V25" s="32">
        <v>4</v>
      </c>
      <c r="W25" s="32">
        <v>0</v>
      </c>
      <c r="X25" s="32">
        <v>0</v>
      </c>
    </row>
    <row r="26" spans="1:24" x14ac:dyDescent="0.35">
      <c r="A26">
        <v>25</v>
      </c>
      <c r="B26" s="1">
        <v>43701</v>
      </c>
      <c r="C26" s="2">
        <v>0.625</v>
      </c>
      <c r="D26" s="31" t="s">
        <v>116</v>
      </c>
      <c r="E26" s="31" t="s">
        <v>131</v>
      </c>
      <c r="F26" s="32">
        <v>1</v>
      </c>
      <c r="G26" s="32">
        <v>2</v>
      </c>
      <c r="H26" s="31" t="s">
        <v>113</v>
      </c>
      <c r="I26" s="32">
        <v>0</v>
      </c>
      <c r="J26" s="32">
        <v>1</v>
      </c>
      <c r="K26" s="31" t="s">
        <v>113</v>
      </c>
      <c r="L26" s="31" t="s">
        <v>145</v>
      </c>
      <c r="M26" s="32">
        <v>8</v>
      </c>
      <c r="N26" s="32">
        <v>10</v>
      </c>
      <c r="O26" s="32">
        <v>3</v>
      </c>
      <c r="P26" s="32">
        <v>2</v>
      </c>
      <c r="Q26" s="32">
        <v>11</v>
      </c>
      <c r="R26" s="32">
        <v>6</v>
      </c>
      <c r="S26" s="32">
        <v>7</v>
      </c>
      <c r="T26" s="32">
        <v>4</v>
      </c>
      <c r="U26" s="32">
        <v>1</v>
      </c>
      <c r="V26" s="32">
        <v>0</v>
      </c>
      <c r="W26" s="32">
        <v>0</v>
      </c>
      <c r="X26" s="32">
        <v>0</v>
      </c>
    </row>
    <row r="27" spans="1:24" x14ac:dyDescent="0.35">
      <c r="A27">
        <v>26</v>
      </c>
      <c r="B27" s="1">
        <v>43701</v>
      </c>
      <c r="C27" s="2">
        <v>0.625</v>
      </c>
      <c r="D27" s="31" t="s">
        <v>125</v>
      </c>
      <c r="E27" s="31" t="s">
        <v>111</v>
      </c>
      <c r="F27" s="32">
        <v>1</v>
      </c>
      <c r="G27" s="32">
        <v>3</v>
      </c>
      <c r="H27" s="31" t="s">
        <v>113</v>
      </c>
      <c r="I27" s="32">
        <v>1</v>
      </c>
      <c r="J27" s="32">
        <v>1</v>
      </c>
      <c r="K27" s="31" t="s">
        <v>117</v>
      </c>
      <c r="L27" s="31" t="s">
        <v>130</v>
      </c>
      <c r="M27" s="32">
        <v>23</v>
      </c>
      <c r="N27" s="32">
        <v>16</v>
      </c>
      <c r="O27" s="32">
        <v>3</v>
      </c>
      <c r="P27" s="32">
        <v>10</v>
      </c>
      <c r="Q27" s="32">
        <v>12</v>
      </c>
      <c r="R27" s="32">
        <v>11</v>
      </c>
      <c r="S27" s="32">
        <v>8</v>
      </c>
      <c r="T27" s="32">
        <v>7</v>
      </c>
      <c r="U27" s="32">
        <v>1</v>
      </c>
      <c r="V27" s="32">
        <v>1</v>
      </c>
      <c r="W27" s="32">
        <v>0</v>
      </c>
      <c r="X27" s="32">
        <v>0</v>
      </c>
    </row>
    <row r="28" spans="1:24" x14ac:dyDescent="0.35">
      <c r="A28">
        <v>27</v>
      </c>
      <c r="B28" s="1">
        <v>43701</v>
      </c>
      <c r="C28" s="2">
        <v>0.72916666666666663</v>
      </c>
      <c r="D28" s="31" t="s">
        <v>107</v>
      </c>
      <c r="E28" s="31" t="s">
        <v>135</v>
      </c>
      <c r="F28" s="32">
        <v>3</v>
      </c>
      <c r="G28" s="32">
        <v>1</v>
      </c>
      <c r="H28" s="31" t="s">
        <v>109</v>
      </c>
      <c r="I28" s="32">
        <v>1</v>
      </c>
      <c r="J28" s="32">
        <v>0</v>
      </c>
      <c r="K28" s="31" t="s">
        <v>109</v>
      </c>
      <c r="L28" s="31" t="s">
        <v>139</v>
      </c>
      <c r="M28" s="32">
        <v>25</v>
      </c>
      <c r="N28" s="32">
        <v>9</v>
      </c>
      <c r="O28" s="32">
        <v>5</v>
      </c>
      <c r="P28" s="32">
        <v>3</v>
      </c>
      <c r="Q28" s="32">
        <v>8</v>
      </c>
      <c r="R28" s="32">
        <v>5</v>
      </c>
      <c r="S28" s="32">
        <v>6</v>
      </c>
      <c r="T28" s="32">
        <v>4</v>
      </c>
      <c r="U28" s="32">
        <v>1</v>
      </c>
      <c r="V28" s="32">
        <v>1</v>
      </c>
      <c r="W28" s="32">
        <v>0</v>
      </c>
      <c r="X28" s="32">
        <v>0</v>
      </c>
    </row>
    <row r="29" spans="1:24" x14ac:dyDescent="0.35">
      <c r="A29">
        <v>28</v>
      </c>
      <c r="B29" s="1">
        <v>43702</v>
      </c>
      <c r="C29" s="2">
        <v>0.58333333333333337</v>
      </c>
      <c r="D29" s="31" t="s">
        <v>115</v>
      </c>
      <c r="E29" s="31" t="s">
        <v>112</v>
      </c>
      <c r="F29" s="32">
        <v>1</v>
      </c>
      <c r="G29" s="32">
        <v>3</v>
      </c>
      <c r="H29" s="31" t="s">
        <v>113</v>
      </c>
      <c r="I29" s="32">
        <v>1</v>
      </c>
      <c r="J29" s="32">
        <v>2</v>
      </c>
      <c r="K29" s="31" t="s">
        <v>113</v>
      </c>
      <c r="L29" s="31" t="s">
        <v>133</v>
      </c>
      <c r="M29" s="32">
        <v>10</v>
      </c>
      <c r="N29" s="32">
        <v>19</v>
      </c>
      <c r="O29" s="32">
        <v>7</v>
      </c>
      <c r="P29" s="32">
        <v>5</v>
      </c>
      <c r="Q29" s="32">
        <v>7</v>
      </c>
      <c r="R29" s="32">
        <v>13</v>
      </c>
      <c r="S29" s="32">
        <v>4</v>
      </c>
      <c r="T29" s="32">
        <v>5</v>
      </c>
      <c r="U29" s="32">
        <v>1</v>
      </c>
      <c r="V29" s="32">
        <v>3</v>
      </c>
      <c r="W29" s="32">
        <v>0</v>
      </c>
      <c r="X29" s="32">
        <v>0</v>
      </c>
    </row>
    <row r="30" spans="1:24" x14ac:dyDescent="0.35">
      <c r="A30">
        <v>29</v>
      </c>
      <c r="B30" s="1">
        <v>43702</v>
      </c>
      <c r="C30" s="2">
        <v>0.6875</v>
      </c>
      <c r="D30" s="31" t="s">
        <v>128</v>
      </c>
      <c r="E30" s="31" t="s">
        <v>134</v>
      </c>
      <c r="F30" s="32">
        <v>0</v>
      </c>
      <c r="G30" s="32">
        <v>1</v>
      </c>
      <c r="H30" s="31" t="s">
        <v>113</v>
      </c>
      <c r="I30" s="32">
        <v>0</v>
      </c>
      <c r="J30" s="32">
        <v>1</v>
      </c>
      <c r="K30" s="31" t="s">
        <v>113</v>
      </c>
      <c r="L30" s="31" t="s">
        <v>114</v>
      </c>
      <c r="M30" s="32">
        <v>17</v>
      </c>
      <c r="N30" s="32">
        <v>8</v>
      </c>
      <c r="O30" s="32">
        <v>2</v>
      </c>
      <c r="P30" s="32">
        <v>3</v>
      </c>
      <c r="Q30" s="32">
        <v>10</v>
      </c>
      <c r="R30" s="32">
        <v>5</v>
      </c>
      <c r="S30" s="32">
        <v>6</v>
      </c>
      <c r="T30" s="32">
        <v>6</v>
      </c>
      <c r="U30" s="32">
        <v>2</v>
      </c>
      <c r="V30" s="32">
        <v>2</v>
      </c>
      <c r="W30" s="32">
        <v>0</v>
      </c>
      <c r="X30" s="32">
        <v>0</v>
      </c>
    </row>
    <row r="31" spans="1:24" x14ac:dyDescent="0.35">
      <c r="A31">
        <v>30</v>
      </c>
      <c r="B31" s="1">
        <v>43702</v>
      </c>
      <c r="C31" s="2">
        <v>0.6875</v>
      </c>
      <c r="D31" s="31" t="s">
        <v>132</v>
      </c>
      <c r="E31" s="31" t="s">
        <v>119</v>
      </c>
      <c r="F31" s="32">
        <v>1</v>
      </c>
      <c r="G31" s="32">
        <v>1</v>
      </c>
      <c r="H31" s="31" t="s">
        <v>117</v>
      </c>
      <c r="I31" s="32">
        <v>0</v>
      </c>
      <c r="J31" s="32">
        <v>1</v>
      </c>
      <c r="K31" s="31" t="s">
        <v>113</v>
      </c>
      <c r="L31" s="31" t="s">
        <v>127</v>
      </c>
      <c r="M31" s="32">
        <v>17</v>
      </c>
      <c r="N31" s="32">
        <v>13</v>
      </c>
      <c r="O31" s="32">
        <v>2</v>
      </c>
      <c r="P31" s="32">
        <v>4</v>
      </c>
      <c r="Q31" s="32">
        <v>9</v>
      </c>
      <c r="R31" s="32">
        <v>11</v>
      </c>
      <c r="S31" s="32">
        <v>4</v>
      </c>
      <c r="T31" s="32">
        <v>3</v>
      </c>
      <c r="U31" s="32">
        <v>0</v>
      </c>
      <c r="V31" s="32">
        <v>2</v>
      </c>
      <c r="W31" s="32">
        <v>0</v>
      </c>
      <c r="X31" s="32">
        <v>0</v>
      </c>
    </row>
    <row r="32" spans="1:24" x14ac:dyDescent="0.35">
      <c r="A32">
        <v>31</v>
      </c>
      <c r="B32" s="1">
        <v>43708</v>
      </c>
      <c r="C32" s="2">
        <v>0.52083333333333337</v>
      </c>
      <c r="D32" s="31" t="s">
        <v>120</v>
      </c>
      <c r="E32" s="31" t="s">
        <v>137</v>
      </c>
      <c r="F32" s="32">
        <v>1</v>
      </c>
      <c r="G32" s="32">
        <v>1</v>
      </c>
      <c r="H32" s="31" t="s">
        <v>117</v>
      </c>
      <c r="I32" s="32">
        <v>0</v>
      </c>
      <c r="J32" s="32">
        <v>1</v>
      </c>
      <c r="K32" s="31" t="s">
        <v>113</v>
      </c>
      <c r="L32" s="31" t="s">
        <v>114</v>
      </c>
      <c r="M32" s="32">
        <v>10</v>
      </c>
      <c r="N32" s="32">
        <v>21</v>
      </c>
      <c r="O32" s="32">
        <v>2</v>
      </c>
      <c r="P32" s="32">
        <v>8</v>
      </c>
      <c r="Q32" s="32">
        <v>17</v>
      </c>
      <c r="R32" s="32">
        <v>7</v>
      </c>
      <c r="S32" s="32">
        <v>2</v>
      </c>
      <c r="T32" s="32">
        <v>3</v>
      </c>
      <c r="U32" s="32">
        <v>1</v>
      </c>
      <c r="V32" s="32">
        <v>2</v>
      </c>
      <c r="W32" s="32">
        <v>1</v>
      </c>
      <c r="X32" s="32">
        <v>0</v>
      </c>
    </row>
    <row r="33" spans="1:24" x14ac:dyDescent="0.35">
      <c r="A33">
        <v>32</v>
      </c>
      <c r="B33" s="1">
        <v>43708</v>
      </c>
      <c r="C33" s="2">
        <v>0.625</v>
      </c>
      <c r="D33" s="31" t="s">
        <v>138</v>
      </c>
      <c r="E33" s="31" t="s">
        <v>116</v>
      </c>
      <c r="F33" s="32">
        <v>2</v>
      </c>
      <c r="G33" s="32">
        <v>2</v>
      </c>
      <c r="H33" s="31" t="s">
        <v>117</v>
      </c>
      <c r="I33" s="32">
        <v>2</v>
      </c>
      <c r="J33" s="32">
        <v>0</v>
      </c>
      <c r="K33" s="31" t="s">
        <v>109</v>
      </c>
      <c r="L33" s="31" t="s">
        <v>141</v>
      </c>
      <c r="M33" s="32">
        <v>13</v>
      </c>
      <c r="N33" s="32">
        <v>8</v>
      </c>
      <c r="O33" s="32">
        <v>5</v>
      </c>
      <c r="P33" s="32">
        <v>2</v>
      </c>
      <c r="Q33" s="32">
        <v>6</v>
      </c>
      <c r="R33" s="32">
        <v>11</v>
      </c>
      <c r="S33" s="32">
        <v>3</v>
      </c>
      <c r="T33" s="32">
        <v>4</v>
      </c>
      <c r="U33" s="32">
        <v>0</v>
      </c>
      <c r="V33" s="32">
        <v>1</v>
      </c>
      <c r="W33" s="32">
        <v>0</v>
      </c>
      <c r="X33" s="32">
        <v>0</v>
      </c>
    </row>
    <row r="34" spans="1:24" x14ac:dyDescent="0.35">
      <c r="A34">
        <v>33</v>
      </c>
      <c r="B34" s="1">
        <v>43708</v>
      </c>
      <c r="C34" s="2">
        <v>0.625</v>
      </c>
      <c r="D34" s="31" t="s">
        <v>122</v>
      </c>
      <c r="E34" s="31" t="s">
        <v>129</v>
      </c>
      <c r="F34" s="32">
        <v>1</v>
      </c>
      <c r="G34" s="32">
        <v>0</v>
      </c>
      <c r="H34" s="31" t="s">
        <v>109</v>
      </c>
      <c r="I34" s="32">
        <v>0</v>
      </c>
      <c r="J34" s="32">
        <v>0</v>
      </c>
      <c r="K34" s="31" t="s">
        <v>117</v>
      </c>
      <c r="L34" s="31" t="s">
        <v>118</v>
      </c>
      <c r="M34" s="32">
        <v>22</v>
      </c>
      <c r="N34" s="32">
        <v>10</v>
      </c>
      <c r="O34" s="32">
        <v>5</v>
      </c>
      <c r="P34" s="32">
        <v>2</v>
      </c>
      <c r="Q34" s="32">
        <v>15</v>
      </c>
      <c r="R34" s="32">
        <v>16</v>
      </c>
      <c r="S34" s="32">
        <v>13</v>
      </c>
      <c r="T34" s="32">
        <v>2</v>
      </c>
      <c r="U34" s="32">
        <v>2</v>
      </c>
      <c r="V34" s="32">
        <v>4</v>
      </c>
      <c r="W34" s="32">
        <v>0</v>
      </c>
      <c r="X34" s="32">
        <v>1</v>
      </c>
    </row>
    <row r="35" spans="1:24" x14ac:dyDescent="0.35">
      <c r="A35">
        <v>34</v>
      </c>
      <c r="B35" s="1">
        <v>43708</v>
      </c>
      <c r="C35" s="2">
        <v>0.625</v>
      </c>
      <c r="D35" s="31" t="s">
        <v>131</v>
      </c>
      <c r="E35" s="31" t="s">
        <v>115</v>
      </c>
      <c r="F35" s="32">
        <v>3</v>
      </c>
      <c r="G35" s="32">
        <v>1</v>
      </c>
      <c r="H35" s="31" t="s">
        <v>109</v>
      </c>
      <c r="I35" s="32">
        <v>2</v>
      </c>
      <c r="J35" s="32">
        <v>1</v>
      </c>
      <c r="K35" s="31" t="s">
        <v>109</v>
      </c>
      <c r="L35" s="31" t="s">
        <v>146</v>
      </c>
      <c r="M35" s="32">
        <v>13</v>
      </c>
      <c r="N35" s="32">
        <v>8</v>
      </c>
      <c r="O35" s="32">
        <v>5</v>
      </c>
      <c r="P35" s="32">
        <v>2</v>
      </c>
      <c r="Q35" s="32">
        <v>9</v>
      </c>
      <c r="R35" s="32">
        <v>11</v>
      </c>
      <c r="S35" s="32">
        <v>4</v>
      </c>
      <c r="T35" s="32">
        <v>5</v>
      </c>
      <c r="U35" s="32">
        <v>1</v>
      </c>
      <c r="V35" s="32">
        <v>3</v>
      </c>
      <c r="W35" s="32">
        <v>0</v>
      </c>
      <c r="X35" s="32">
        <v>0</v>
      </c>
    </row>
    <row r="36" spans="1:24" x14ac:dyDescent="0.35">
      <c r="A36">
        <v>35</v>
      </c>
      <c r="B36" s="1">
        <v>43708</v>
      </c>
      <c r="C36" s="2">
        <v>0.625</v>
      </c>
      <c r="D36" s="31" t="s">
        <v>112</v>
      </c>
      <c r="E36" s="31" t="s">
        <v>126</v>
      </c>
      <c r="F36" s="32">
        <v>4</v>
      </c>
      <c r="G36" s="32">
        <v>0</v>
      </c>
      <c r="H36" s="31" t="s">
        <v>109</v>
      </c>
      <c r="I36" s="32">
        <v>2</v>
      </c>
      <c r="J36" s="32">
        <v>0</v>
      </c>
      <c r="K36" s="31" t="s">
        <v>109</v>
      </c>
      <c r="L36" s="31" t="s">
        <v>124</v>
      </c>
      <c r="M36" s="32">
        <v>15</v>
      </c>
      <c r="N36" s="32">
        <v>6</v>
      </c>
      <c r="O36" s="32">
        <v>6</v>
      </c>
      <c r="P36" s="32">
        <v>2</v>
      </c>
      <c r="Q36" s="32">
        <v>10</v>
      </c>
      <c r="R36" s="32">
        <v>6</v>
      </c>
      <c r="S36" s="32">
        <v>8</v>
      </c>
      <c r="T36" s="32">
        <v>1</v>
      </c>
      <c r="U36" s="32">
        <v>1</v>
      </c>
      <c r="V36" s="32">
        <v>1</v>
      </c>
      <c r="W36" s="32">
        <v>0</v>
      </c>
      <c r="X36" s="32">
        <v>0</v>
      </c>
    </row>
    <row r="37" spans="1:24" x14ac:dyDescent="0.35">
      <c r="A37">
        <v>36</v>
      </c>
      <c r="B37" s="1">
        <v>43708</v>
      </c>
      <c r="C37" s="2">
        <v>0.625</v>
      </c>
      <c r="D37" s="31" t="s">
        <v>134</v>
      </c>
      <c r="E37" s="31" t="s">
        <v>125</v>
      </c>
      <c r="F37" s="32">
        <v>1</v>
      </c>
      <c r="G37" s="32">
        <v>1</v>
      </c>
      <c r="H37" s="31" t="s">
        <v>117</v>
      </c>
      <c r="I37" s="32">
        <v>1</v>
      </c>
      <c r="J37" s="32">
        <v>1</v>
      </c>
      <c r="K37" s="31" t="s">
        <v>117</v>
      </c>
      <c r="L37" s="31" t="s">
        <v>121</v>
      </c>
      <c r="M37" s="32">
        <v>13</v>
      </c>
      <c r="N37" s="32">
        <v>13</v>
      </c>
      <c r="O37" s="32">
        <v>5</v>
      </c>
      <c r="P37" s="32">
        <v>3</v>
      </c>
      <c r="Q37" s="32">
        <v>5</v>
      </c>
      <c r="R37" s="32">
        <v>11</v>
      </c>
      <c r="S37" s="32">
        <v>6</v>
      </c>
      <c r="T37" s="32">
        <v>5</v>
      </c>
      <c r="U37" s="32">
        <v>2</v>
      </c>
      <c r="V37" s="32">
        <v>3</v>
      </c>
      <c r="W37" s="32">
        <v>0</v>
      </c>
      <c r="X37" s="32">
        <v>0</v>
      </c>
    </row>
    <row r="38" spans="1:24" x14ac:dyDescent="0.35">
      <c r="A38">
        <v>37</v>
      </c>
      <c r="B38" s="1">
        <v>43708</v>
      </c>
      <c r="C38" s="2">
        <v>0.625</v>
      </c>
      <c r="D38" s="31" t="s">
        <v>111</v>
      </c>
      <c r="E38" s="31" t="s">
        <v>108</v>
      </c>
      <c r="F38" s="32">
        <v>2</v>
      </c>
      <c r="G38" s="32">
        <v>0</v>
      </c>
      <c r="H38" s="31" t="s">
        <v>109</v>
      </c>
      <c r="I38" s="32">
        <v>1</v>
      </c>
      <c r="J38" s="32">
        <v>0</v>
      </c>
      <c r="K38" s="31" t="s">
        <v>109</v>
      </c>
      <c r="L38" s="31" t="s">
        <v>144</v>
      </c>
      <c r="M38" s="32">
        <v>18</v>
      </c>
      <c r="N38" s="32">
        <v>8</v>
      </c>
      <c r="O38" s="32">
        <v>8</v>
      </c>
      <c r="P38" s="32">
        <v>3</v>
      </c>
      <c r="Q38" s="32">
        <v>16</v>
      </c>
      <c r="R38" s="32">
        <v>10</v>
      </c>
      <c r="S38" s="32">
        <v>8</v>
      </c>
      <c r="T38" s="32">
        <v>2</v>
      </c>
      <c r="U38" s="32">
        <v>2</v>
      </c>
      <c r="V38" s="32">
        <v>1</v>
      </c>
      <c r="W38" s="32">
        <v>0</v>
      </c>
      <c r="X38" s="32">
        <v>0</v>
      </c>
    </row>
    <row r="39" spans="1:24" x14ac:dyDescent="0.35">
      <c r="A39">
        <v>38</v>
      </c>
      <c r="B39" s="1">
        <v>43708</v>
      </c>
      <c r="C39" s="2">
        <v>0.72916666666666663</v>
      </c>
      <c r="D39" s="31" t="s">
        <v>119</v>
      </c>
      <c r="E39" s="31" t="s">
        <v>107</v>
      </c>
      <c r="F39" s="32">
        <v>0</v>
      </c>
      <c r="G39" s="32">
        <v>3</v>
      </c>
      <c r="H39" s="31" t="s">
        <v>113</v>
      </c>
      <c r="I39" s="32">
        <v>0</v>
      </c>
      <c r="J39" s="32">
        <v>2</v>
      </c>
      <c r="K39" s="31" t="s">
        <v>113</v>
      </c>
      <c r="L39" s="31" t="s">
        <v>130</v>
      </c>
      <c r="M39" s="32">
        <v>7</v>
      </c>
      <c r="N39" s="32">
        <v>15</v>
      </c>
      <c r="O39" s="32">
        <v>2</v>
      </c>
      <c r="P39" s="32">
        <v>7</v>
      </c>
      <c r="Q39" s="32">
        <v>10</v>
      </c>
      <c r="R39" s="32">
        <v>16</v>
      </c>
      <c r="S39" s="32">
        <v>6</v>
      </c>
      <c r="T39" s="32">
        <v>4</v>
      </c>
      <c r="U39" s="32">
        <v>0</v>
      </c>
      <c r="V39" s="32">
        <v>0</v>
      </c>
      <c r="W39" s="32">
        <v>0</v>
      </c>
      <c r="X39" s="32">
        <v>0</v>
      </c>
    </row>
    <row r="40" spans="1:24" x14ac:dyDescent="0.35">
      <c r="A40">
        <v>39</v>
      </c>
      <c r="B40" s="1">
        <v>43709</v>
      </c>
      <c r="C40" s="2">
        <v>0.58333333333333337</v>
      </c>
      <c r="D40" s="31" t="s">
        <v>123</v>
      </c>
      <c r="E40" s="31" t="s">
        <v>132</v>
      </c>
      <c r="F40" s="32">
        <v>3</v>
      </c>
      <c r="G40" s="32">
        <v>2</v>
      </c>
      <c r="H40" s="31" t="s">
        <v>109</v>
      </c>
      <c r="I40" s="32">
        <v>2</v>
      </c>
      <c r="J40" s="32">
        <v>1</v>
      </c>
      <c r="K40" s="31" t="s">
        <v>109</v>
      </c>
      <c r="L40" s="31" t="s">
        <v>139</v>
      </c>
      <c r="M40" s="32">
        <v>15</v>
      </c>
      <c r="N40" s="32">
        <v>8</v>
      </c>
      <c r="O40" s="32">
        <v>6</v>
      </c>
      <c r="P40" s="32">
        <v>5</v>
      </c>
      <c r="Q40" s="32">
        <v>12</v>
      </c>
      <c r="R40" s="32">
        <v>12</v>
      </c>
      <c r="S40" s="32">
        <v>7</v>
      </c>
      <c r="T40" s="32">
        <v>7</v>
      </c>
      <c r="U40" s="32">
        <v>1</v>
      </c>
      <c r="V40" s="32">
        <v>4</v>
      </c>
      <c r="W40" s="32">
        <v>0</v>
      </c>
      <c r="X40" s="32">
        <v>1</v>
      </c>
    </row>
    <row r="41" spans="1:24" x14ac:dyDescent="0.35">
      <c r="A41">
        <v>40</v>
      </c>
      <c r="B41" s="1">
        <v>43709</v>
      </c>
      <c r="C41" s="2">
        <v>0.6875</v>
      </c>
      <c r="D41" s="31" t="s">
        <v>135</v>
      </c>
      <c r="E41" s="31" t="s">
        <v>128</v>
      </c>
      <c r="F41" s="32">
        <v>2</v>
      </c>
      <c r="G41" s="32">
        <v>2</v>
      </c>
      <c r="H41" s="31" t="s">
        <v>117</v>
      </c>
      <c r="I41" s="32">
        <v>1</v>
      </c>
      <c r="J41" s="32">
        <v>2</v>
      </c>
      <c r="K41" s="31" t="s">
        <v>113</v>
      </c>
      <c r="L41" s="31" t="s">
        <v>136</v>
      </c>
      <c r="M41" s="32">
        <v>26</v>
      </c>
      <c r="N41" s="32">
        <v>13</v>
      </c>
      <c r="O41" s="32">
        <v>8</v>
      </c>
      <c r="P41" s="32">
        <v>9</v>
      </c>
      <c r="Q41" s="32">
        <v>13</v>
      </c>
      <c r="R41" s="32">
        <v>19</v>
      </c>
      <c r="S41" s="32">
        <v>11</v>
      </c>
      <c r="T41" s="32">
        <v>6</v>
      </c>
      <c r="U41" s="32">
        <v>3</v>
      </c>
      <c r="V41" s="32">
        <v>5</v>
      </c>
      <c r="W41" s="32">
        <v>0</v>
      </c>
      <c r="X41" s="32">
        <v>0</v>
      </c>
    </row>
    <row r="42" spans="1:24" x14ac:dyDescent="0.35">
      <c r="A42">
        <v>41</v>
      </c>
      <c r="B42" s="1">
        <v>43722</v>
      </c>
      <c r="C42" s="2">
        <v>0.52083333333333337</v>
      </c>
      <c r="D42" s="31" t="s">
        <v>107</v>
      </c>
      <c r="E42" s="31" t="s">
        <v>134</v>
      </c>
      <c r="F42" s="32">
        <v>3</v>
      </c>
      <c r="G42" s="32">
        <v>1</v>
      </c>
      <c r="H42" s="31" t="s">
        <v>109</v>
      </c>
      <c r="I42" s="32">
        <v>2</v>
      </c>
      <c r="J42" s="32">
        <v>1</v>
      </c>
      <c r="K42" s="31" t="s">
        <v>109</v>
      </c>
      <c r="L42" s="31" t="s">
        <v>133</v>
      </c>
      <c r="M42" s="32">
        <v>21</v>
      </c>
      <c r="N42" s="32">
        <v>8</v>
      </c>
      <c r="O42" s="32">
        <v>9</v>
      </c>
      <c r="P42" s="32">
        <v>1</v>
      </c>
      <c r="Q42" s="32">
        <v>5</v>
      </c>
      <c r="R42" s="32">
        <v>4</v>
      </c>
      <c r="S42" s="32">
        <v>10</v>
      </c>
      <c r="T42" s="32">
        <v>1</v>
      </c>
      <c r="U42" s="32">
        <v>0</v>
      </c>
      <c r="V42" s="32">
        <v>0</v>
      </c>
      <c r="W42" s="32">
        <v>0</v>
      </c>
      <c r="X42" s="32">
        <v>0</v>
      </c>
    </row>
    <row r="43" spans="1:24" x14ac:dyDescent="0.35">
      <c r="A43">
        <v>42</v>
      </c>
      <c r="B43" s="1">
        <v>43722</v>
      </c>
      <c r="C43" s="2">
        <v>0.625</v>
      </c>
      <c r="D43" s="31" t="s">
        <v>126</v>
      </c>
      <c r="E43" s="31" t="s">
        <v>119</v>
      </c>
      <c r="F43" s="32">
        <v>1</v>
      </c>
      <c r="G43" s="32">
        <v>1</v>
      </c>
      <c r="H43" s="31" t="s">
        <v>117</v>
      </c>
      <c r="I43" s="32">
        <v>0</v>
      </c>
      <c r="J43" s="32">
        <v>0</v>
      </c>
      <c r="K43" s="31" t="s">
        <v>117</v>
      </c>
      <c r="L43" s="31" t="s">
        <v>110</v>
      </c>
      <c r="M43" s="32">
        <v>14</v>
      </c>
      <c r="N43" s="32">
        <v>7</v>
      </c>
      <c r="O43" s="32">
        <v>5</v>
      </c>
      <c r="P43" s="32">
        <v>1</v>
      </c>
      <c r="Q43" s="32">
        <v>13</v>
      </c>
      <c r="R43" s="32">
        <v>7</v>
      </c>
      <c r="S43" s="32">
        <v>3</v>
      </c>
      <c r="T43" s="32">
        <v>6</v>
      </c>
      <c r="U43" s="32">
        <v>0</v>
      </c>
      <c r="V43" s="32">
        <v>2</v>
      </c>
      <c r="W43" s="32">
        <v>0</v>
      </c>
      <c r="X43" s="32">
        <v>0</v>
      </c>
    </row>
    <row r="44" spans="1:24" x14ac:dyDescent="0.35">
      <c r="A44">
        <v>43</v>
      </c>
      <c r="B44" s="1">
        <v>43722</v>
      </c>
      <c r="C44" s="2">
        <v>0.625</v>
      </c>
      <c r="D44" s="31" t="s">
        <v>137</v>
      </c>
      <c r="E44" s="31" t="s">
        <v>131</v>
      </c>
      <c r="F44" s="32">
        <v>1</v>
      </c>
      <c r="G44" s="32">
        <v>0</v>
      </c>
      <c r="H44" s="31" t="s">
        <v>109</v>
      </c>
      <c r="I44" s="32">
        <v>1</v>
      </c>
      <c r="J44" s="32">
        <v>0</v>
      </c>
      <c r="K44" s="31" t="s">
        <v>109</v>
      </c>
      <c r="L44" s="31" t="s">
        <v>136</v>
      </c>
      <c r="M44" s="32">
        <v>10</v>
      </c>
      <c r="N44" s="32">
        <v>9</v>
      </c>
      <c r="O44" s="32">
        <v>5</v>
      </c>
      <c r="P44" s="32">
        <v>3</v>
      </c>
      <c r="Q44" s="32">
        <v>14</v>
      </c>
      <c r="R44" s="32">
        <v>14</v>
      </c>
      <c r="S44" s="32">
        <v>3</v>
      </c>
      <c r="T44" s="32">
        <v>9</v>
      </c>
      <c r="U44" s="32">
        <v>1</v>
      </c>
      <c r="V44" s="32">
        <v>2</v>
      </c>
      <c r="W44" s="32">
        <v>0</v>
      </c>
      <c r="X44" s="32">
        <v>0</v>
      </c>
    </row>
    <row r="45" spans="1:24" x14ac:dyDescent="0.35">
      <c r="A45">
        <v>44</v>
      </c>
      <c r="B45" s="1">
        <v>43722</v>
      </c>
      <c r="C45" s="2">
        <v>0.625</v>
      </c>
      <c r="D45" s="31" t="s">
        <v>116</v>
      </c>
      <c r="E45" s="31" t="s">
        <v>120</v>
      </c>
      <c r="F45" s="32">
        <v>0</v>
      </c>
      <c r="G45" s="32">
        <v>1</v>
      </c>
      <c r="H45" s="31" t="s">
        <v>113</v>
      </c>
      <c r="I45" s="32">
        <v>0</v>
      </c>
      <c r="J45" s="32">
        <v>0</v>
      </c>
      <c r="K45" s="31" t="s">
        <v>117</v>
      </c>
      <c r="L45" s="31" t="s">
        <v>140</v>
      </c>
      <c r="M45" s="32">
        <v>17</v>
      </c>
      <c r="N45" s="32">
        <v>11</v>
      </c>
      <c r="O45" s="32">
        <v>4</v>
      </c>
      <c r="P45" s="32">
        <v>7</v>
      </c>
      <c r="Q45" s="32">
        <v>10</v>
      </c>
      <c r="R45" s="32">
        <v>7</v>
      </c>
      <c r="S45" s="32">
        <v>12</v>
      </c>
      <c r="T45" s="32">
        <v>6</v>
      </c>
      <c r="U45" s="32">
        <v>1</v>
      </c>
      <c r="V45" s="32">
        <v>1</v>
      </c>
      <c r="W45" s="32">
        <v>1</v>
      </c>
      <c r="X45" s="32">
        <v>0</v>
      </c>
    </row>
    <row r="46" spans="1:24" x14ac:dyDescent="0.35">
      <c r="A46">
        <v>45</v>
      </c>
      <c r="B46" s="1">
        <v>43722</v>
      </c>
      <c r="C46" s="2">
        <v>0.625</v>
      </c>
      <c r="D46" s="31" t="s">
        <v>128</v>
      </c>
      <c r="E46" s="31" t="s">
        <v>122</v>
      </c>
      <c r="F46" s="32">
        <v>4</v>
      </c>
      <c r="G46" s="32">
        <v>0</v>
      </c>
      <c r="H46" s="31" t="s">
        <v>109</v>
      </c>
      <c r="I46" s="32">
        <v>4</v>
      </c>
      <c r="J46" s="32">
        <v>0</v>
      </c>
      <c r="K46" s="31" t="s">
        <v>109</v>
      </c>
      <c r="L46" s="31" t="s">
        <v>127</v>
      </c>
      <c r="M46" s="32">
        <v>13</v>
      </c>
      <c r="N46" s="32">
        <v>11</v>
      </c>
      <c r="O46" s="32">
        <v>5</v>
      </c>
      <c r="P46" s="32">
        <v>6</v>
      </c>
      <c r="Q46" s="32">
        <v>19</v>
      </c>
      <c r="R46" s="32">
        <v>11</v>
      </c>
      <c r="S46" s="32">
        <v>4</v>
      </c>
      <c r="T46" s="32">
        <v>3</v>
      </c>
      <c r="U46" s="32">
        <v>4</v>
      </c>
      <c r="V46" s="32">
        <v>2</v>
      </c>
      <c r="W46" s="32">
        <v>0</v>
      </c>
      <c r="X46" s="32">
        <v>0</v>
      </c>
    </row>
    <row r="47" spans="1:24" x14ac:dyDescent="0.35">
      <c r="A47">
        <v>46</v>
      </c>
      <c r="B47" s="1">
        <v>43722</v>
      </c>
      <c r="C47" s="2">
        <v>0.625</v>
      </c>
      <c r="D47" s="31" t="s">
        <v>132</v>
      </c>
      <c r="E47" s="31" t="s">
        <v>138</v>
      </c>
      <c r="F47" s="32">
        <v>2</v>
      </c>
      <c r="G47" s="32">
        <v>5</v>
      </c>
      <c r="H47" s="31" t="s">
        <v>113</v>
      </c>
      <c r="I47" s="32">
        <v>0</v>
      </c>
      <c r="J47" s="32">
        <v>3</v>
      </c>
      <c r="K47" s="31" t="s">
        <v>113</v>
      </c>
      <c r="L47" s="31" t="s">
        <v>121</v>
      </c>
      <c r="M47" s="32">
        <v>11</v>
      </c>
      <c r="N47" s="32">
        <v>15</v>
      </c>
      <c r="O47" s="32">
        <v>4</v>
      </c>
      <c r="P47" s="32">
        <v>6</v>
      </c>
      <c r="Q47" s="32">
        <v>8</v>
      </c>
      <c r="R47" s="32">
        <v>11</v>
      </c>
      <c r="S47" s="32">
        <v>7</v>
      </c>
      <c r="T47" s="32">
        <v>5</v>
      </c>
      <c r="U47" s="32">
        <v>1</v>
      </c>
      <c r="V47" s="32">
        <v>2</v>
      </c>
      <c r="W47" s="32">
        <v>0</v>
      </c>
      <c r="X47" s="32">
        <v>0</v>
      </c>
    </row>
    <row r="48" spans="1:24" x14ac:dyDescent="0.35">
      <c r="A48">
        <v>47</v>
      </c>
      <c r="B48" s="1">
        <v>43722</v>
      </c>
      <c r="C48" s="2">
        <v>0.72916666666666663</v>
      </c>
      <c r="D48" s="31" t="s">
        <v>108</v>
      </c>
      <c r="E48" s="31" t="s">
        <v>112</v>
      </c>
      <c r="F48" s="32">
        <v>3</v>
      </c>
      <c r="G48" s="32">
        <v>2</v>
      </c>
      <c r="H48" s="31" t="s">
        <v>109</v>
      </c>
      <c r="I48" s="32">
        <v>2</v>
      </c>
      <c r="J48" s="32">
        <v>1</v>
      </c>
      <c r="K48" s="31" t="s">
        <v>109</v>
      </c>
      <c r="L48" s="31" t="s">
        <v>118</v>
      </c>
      <c r="M48" s="32">
        <v>7</v>
      </c>
      <c r="N48" s="32">
        <v>25</v>
      </c>
      <c r="O48" s="32">
        <v>3</v>
      </c>
      <c r="P48" s="32">
        <v>8</v>
      </c>
      <c r="Q48" s="32">
        <v>8</v>
      </c>
      <c r="R48" s="32">
        <v>7</v>
      </c>
      <c r="S48" s="32">
        <v>3</v>
      </c>
      <c r="T48" s="32">
        <v>16</v>
      </c>
      <c r="U48" s="32">
        <v>3</v>
      </c>
      <c r="V48" s="32">
        <v>1</v>
      </c>
      <c r="W48" s="32">
        <v>0</v>
      </c>
      <c r="X48" s="32">
        <v>0</v>
      </c>
    </row>
    <row r="49" spans="1:24" x14ac:dyDescent="0.35">
      <c r="A49">
        <v>48</v>
      </c>
      <c r="B49" s="1">
        <v>43723</v>
      </c>
      <c r="C49" s="2">
        <v>0.58333333333333337</v>
      </c>
      <c r="D49" s="31" t="s">
        <v>115</v>
      </c>
      <c r="E49" s="31" t="s">
        <v>123</v>
      </c>
      <c r="F49" s="32">
        <v>3</v>
      </c>
      <c r="G49" s="32">
        <v>1</v>
      </c>
      <c r="H49" s="31" t="s">
        <v>109</v>
      </c>
      <c r="I49" s="32">
        <v>1</v>
      </c>
      <c r="J49" s="32">
        <v>1</v>
      </c>
      <c r="K49" s="31" t="s">
        <v>117</v>
      </c>
      <c r="L49" s="31" t="s">
        <v>144</v>
      </c>
      <c r="M49" s="32">
        <v>13</v>
      </c>
      <c r="N49" s="32">
        <v>14</v>
      </c>
      <c r="O49" s="32">
        <v>6</v>
      </c>
      <c r="P49" s="32">
        <v>5</v>
      </c>
      <c r="Q49" s="32">
        <v>5</v>
      </c>
      <c r="R49" s="32">
        <v>14</v>
      </c>
      <c r="S49" s="32">
        <v>7</v>
      </c>
      <c r="T49" s="32">
        <v>7</v>
      </c>
      <c r="U49" s="32">
        <v>0</v>
      </c>
      <c r="V49" s="32">
        <v>4</v>
      </c>
      <c r="W49" s="32">
        <v>0</v>
      </c>
      <c r="X49" s="32">
        <v>0</v>
      </c>
    </row>
    <row r="50" spans="1:24" x14ac:dyDescent="0.35">
      <c r="A50">
        <v>49</v>
      </c>
      <c r="B50" s="1">
        <v>43723</v>
      </c>
      <c r="C50" s="2">
        <v>0.6875</v>
      </c>
      <c r="D50" s="31" t="s">
        <v>125</v>
      </c>
      <c r="E50" s="31" t="s">
        <v>135</v>
      </c>
      <c r="F50" s="32">
        <v>2</v>
      </c>
      <c r="G50" s="32">
        <v>2</v>
      </c>
      <c r="H50" s="31" t="s">
        <v>117</v>
      </c>
      <c r="I50" s="32">
        <v>0</v>
      </c>
      <c r="J50" s="32">
        <v>2</v>
      </c>
      <c r="K50" s="31" t="s">
        <v>113</v>
      </c>
      <c r="L50" s="31" t="s">
        <v>139</v>
      </c>
      <c r="M50" s="32">
        <v>31</v>
      </c>
      <c r="N50" s="32">
        <v>10</v>
      </c>
      <c r="O50" s="32">
        <v>7</v>
      </c>
      <c r="P50" s="32">
        <v>4</v>
      </c>
      <c r="Q50" s="32">
        <v>14</v>
      </c>
      <c r="R50" s="32">
        <v>4</v>
      </c>
      <c r="S50" s="32">
        <v>7</v>
      </c>
      <c r="T50" s="32">
        <v>1</v>
      </c>
      <c r="U50" s="32">
        <v>3</v>
      </c>
      <c r="V50" s="32">
        <v>3</v>
      </c>
      <c r="W50" s="32">
        <v>0</v>
      </c>
      <c r="X50" s="32">
        <v>0</v>
      </c>
    </row>
    <row r="51" spans="1:24" x14ac:dyDescent="0.35">
      <c r="A51">
        <v>50</v>
      </c>
      <c r="B51" s="1">
        <v>43724</v>
      </c>
      <c r="C51" s="2">
        <v>0.83333333333333337</v>
      </c>
      <c r="D51" s="31" t="s">
        <v>129</v>
      </c>
      <c r="E51" s="31" t="s">
        <v>111</v>
      </c>
      <c r="F51" s="32">
        <v>0</v>
      </c>
      <c r="G51" s="32">
        <v>0</v>
      </c>
      <c r="H51" s="31" t="s">
        <v>117</v>
      </c>
      <c r="I51" s="32">
        <v>0</v>
      </c>
      <c r="J51" s="32">
        <v>0</v>
      </c>
      <c r="K51" s="31" t="s">
        <v>117</v>
      </c>
      <c r="L51" s="31" t="s">
        <v>114</v>
      </c>
      <c r="M51" s="32">
        <v>10</v>
      </c>
      <c r="N51" s="32">
        <v>13</v>
      </c>
      <c r="O51" s="32">
        <v>5</v>
      </c>
      <c r="P51" s="32">
        <v>1</v>
      </c>
      <c r="Q51" s="32">
        <v>13</v>
      </c>
      <c r="R51" s="32">
        <v>12</v>
      </c>
      <c r="S51" s="32">
        <v>2</v>
      </c>
      <c r="T51" s="32">
        <v>4</v>
      </c>
      <c r="U51" s="32">
        <v>2</v>
      </c>
      <c r="V51" s="32">
        <v>1</v>
      </c>
      <c r="W51" s="32">
        <v>0</v>
      </c>
      <c r="X51" s="32">
        <v>1</v>
      </c>
    </row>
    <row r="52" spans="1:24" x14ac:dyDescent="0.35">
      <c r="A52">
        <v>51</v>
      </c>
      <c r="B52" s="1">
        <v>43728</v>
      </c>
      <c r="C52" s="2">
        <v>0.83333333333333337</v>
      </c>
      <c r="D52" s="31" t="s">
        <v>120</v>
      </c>
      <c r="E52" s="31" t="s">
        <v>115</v>
      </c>
      <c r="F52" s="32">
        <v>1</v>
      </c>
      <c r="G52" s="32">
        <v>3</v>
      </c>
      <c r="H52" s="31" t="s">
        <v>113</v>
      </c>
      <c r="I52" s="32">
        <v>0</v>
      </c>
      <c r="J52" s="32">
        <v>2</v>
      </c>
      <c r="K52" s="31" t="s">
        <v>113</v>
      </c>
      <c r="L52" s="31" t="s">
        <v>130</v>
      </c>
      <c r="M52" s="32">
        <v>25</v>
      </c>
      <c r="N52" s="32">
        <v>6</v>
      </c>
      <c r="O52" s="32">
        <v>6</v>
      </c>
      <c r="P52" s="32">
        <v>3</v>
      </c>
      <c r="Q52" s="32">
        <v>8</v>
      </c>
      <c r="R52" s="32">
        <v>9</v>
      </c>
      <c r="S52" s="32">
        <v>4</v>
      </c>
      <c r="T52" s="32">
        <v>5</v>
      </c>
      <c r="U52" s="32">
        <v>1</v>
      </c>
      <c r="V52" s="32">
        <v>3</v>
      </c>
      <c r="W52" s="32">
        <v>0</v>
      </c>
      <c r="X52" s="32">
        <v>0</v>
      </c>
    </row>
    <row r="53" spans="1:24" x14ac:dyDescent="0.35">
      <c r="A53">
        <v>52</v>
      </c>
      <c r="B53" s="1">
        <v>43729</v>
      </c>
      <c r="C53" s="2">
        <v>0.52083333333333337</v>
      </c>
      <c r="D53" s="31" t="s">
        <v>131</v>
      </c>
      <c r="E53" s="31" t="s">
        <v>128</v>
      </c>
      <c r="F53" s="32">
        <v>2</v>
      </c>
      <c r="G53" s="32">
        <v>1</v>
      </c>
      <c r="H53" s="31" t="s">
        <v>109</v>
      </c>
      <c r="I53" s="32">
        <v>0</v>
      </c>
      <c r="J53" s="32">
        <v>1</v>
      </c>
      <c r="K53" s="31" t="s">
        <v>113</v>
      </c>
      <c r="L53" s="31" t="s">
        <v>144</v>
      </c>
      <c r="M53" s="32">
        <v>16</v>
      </c>
      <c r="N53" s="32">
        <v>11</v>
      </c>
      <c r="O53" s="32">
        <v>7</v>
      </c>
      <c r="P53" s="32">
        <v>4</v>
      </c>
      <c r="Q53" s="32">
        <v>16</v>
      </c>
      <c r="R53" s="32">
        <v>13</v>
      </c>
      <c r="S53" s="32">
        <v>8</v>
      </c>
      <c r="T53" s="32">
        <v>2</v>
      </c>
      <c r="U53" s="32">
        <v>1</v>
      </c>
      <c r="V53" s="32">
        <v>2</v>
      </c>
      <c r="W53" s="32">
        <v>0</v>
      </c>
      <c r="X53" s="32">
        <v>0</v>
      </c>
    </row>
    <row r="54" spans="1:24" x14ac:dyDescent="0.35">
      <c r="A54">
        <v>53</v>
      </c>
      <c r="B54" s="1">
        <v>43729</v>
      </c>
      <c r="C54" s="2">
        <v>0.625</v>
      </c>
      <c r="D54" s="31" t="s">
        <v>119</v>
      </c>
      <c r="E54" s="31" t="s">
        <v>108</v>
      </c>
      <c r="F54" s="32">
        <v>2</v>
      </c>
      <c r="G54" s="32">
        <v>0</v>
      </c>
      <c r="H54" s="31" t="s">
        <v>109</v>
      </c>
      <c r="I54" s="32">
        <v>2</v>
      </c>
      <c r="J54" s="32">
        <v>0</v>
      </c>
      <c r="K54" s="31" t="s">
        <v>109</v>
      </c>
      <c r="L54" s="31" t="s">
        <v>142</v>
      </c>
      <c r="M54" s="32">
        <v>13</v>
      </c>
      <c r="N54" s="32">
        <v>11</v>
      </c>
      <c r="O54" s="32">
        <v>6</v>
      </c>
      <c r="P54" s="32">
        <v>2</v>
      </c>
      <c r="Q54" s="32">
        <v>11</v>
      </c>
      <c r="R54" s="32">
        <v>10</v>
      </c>
      <c r="S54" s="32">
        <v>7</v>
      </c>
      <c r="T54" s="32">
        <v>3</v>
      </c>
      <c r="U54" s="32">
        <v>0</v>
      </c>
      <c r="V54" s="32">
        <v>1</v>
      </c>
      <c r="W54" s="32">
        <v>0</v>
      </c>
      <c r="X54" s="32">
        <v>0</v>
      </c>
    </row>
    <row r="55" spans="1:24" x14ac:dyDescent="0.35">
      <c r="A55">
        <v>54</v>
      </c>
      <c r="B55" s="1">
        <v>43729</v>
      </c>
      <c r="C55" s="2">
        <v>0.625</v>
      </c>
      <c r="D55" s="31" t="s">
        <v>123</v>
      </c>
      <c r="E55" s="31" t="s">
        <v>116</v>
      </c>
      <c r="F55" s="32">
        <v>0</v>
      </c>
      <c r="G55" s="32">
        <v>2</v>
      </c>
      <c r="H55" s="31" t="s">
        <v>113</v>
      </c>
      <c r="I55" s="32">
        <v>0</v>
      </c>
      <c r="J55" s="32">
        <v>1</v>
      </c>
      <c r="K55" s="31" t="s">
        <v>113</v>
      </c>
      <c r="L55" s="31" t="s">
        <v>147</v>
      </c>
      <c r="M55" s="32">
        <v>16</v>
      </c>
      <c r="N55" s="32">
        <v>2</v>
      </c>
      <c r="O55" s="32">
        <v>3</v>
      </c>
      <c r="P55" s="32">
        <v>1</v>
      </c>
      <c r="Q55" s="32">
        <v>9</v>
      </c>
      <c r="R55" s="32">
        <v>9</v>
      </c>
      <c r="S55" s="32">
        <v>12</v>
      </c>
      <c r="T55" s="32">
        <v>3</v>
      </c>
      <c r="U55" s="32">
        <v>1</v>
      </c>
      <c r="V55" s="32">
        <v>3</v>
      </c>
      <c r="W55" s="32">
        <v>0</v>
      </c>
      <c r="X55" s="32">
        <v>0</v>
      </c>
    </row>
    <row r="56" spans="1:24" x14ac:dyDescent="0.35">
      <c r="A56">
        <v>55</v>
      </c>
      <c r="B56" s="1">
        <v>43729</v>
      </c>
      <c r="C56" s="2">
        <v>0.625</v>
      </c>
      <c r="D56" s="31" t="s">
        <v>112</v>
      </c>
      <c r="E56" s="31" t="s">
        <v>125</v>
      </c>
      <c r="F56" s="32">
        <v>8</v>
      </c>
      <c r="G56" s="32">
        <v>0</v>
      </c>
      <c r="H56" s="31" t="s">
        <v>109</v>
      </c>
      <c r="I56" s="32">
        <v>5</v>
      </c>
      <c r="J56" s="32">
        <v>0</v>
      </c>
      <c r="K56" s="31" t="s">
        <v>109</v>
      </c>
      <c r="L56" s="31" t="s">
        <v>114</v>
      </c>
      <c r="M56" s="32">
        <v>28</v>
      </c>
      <c r="N56" s="32">
        <v>5</v>
      </c>
      <c r="O56" s="32">
        <v>11</v>
      </c>
      <c r="P56" s="32">
        <v>4</v>
      </c>
      <c r="Q56" s="32">
        <v>5</v>
      </c>
      <c r="R56" s="32">
        <v>9</v>
      </c>
      <c r="S56" s="32">
        <v>5</v>
      </c>
      <c r="T56" s="32">
        <v>4</v>
      </c>
      <c r="U56" s="32">
        <v>2</v>
      </c>
      <c r="V56" s="32">
        <v>2</v>
      </c>
      <c r="W56" s="32">
        <v>0</v>
      </c>
      <c r="X56" s="32">
        <v>0</v>
      </c>
    </row>
    <row r="57" spans="1:24" x14ac:dyDescent="0.35">
      <c r="A57">
        <v>56</v>
      </c>
      <c r="B57" s="1">
        <v>43729</v>
      </c>
      <c r="C57" s="2">
        <v>0.72916666666666663</v>
      </c>
      <c r="D57" s="31" t="s">
        <v>134</v>
      </c>
      <c r="E57" s="31" t="s">
        <v>126</v>
      </c>
      <c r="F57" s="32">
        <v>0</v>
      </c>
      <c r="G57" s="32">
        <v>0</v>
      </c>
      <c r="H57" s="31" t="s">
        <v>117</v>
      </c>
      <c r="I57" s="32">
        <v>0</v>
      </c>
      <c r="J57" s="32">
        <v>0</v>
      </c>
      <c r="K57" s="31" t="s">
        <v>117</v>
      </c>
      <c r="L57" s="31" t="s">
        <v>136</v>
      </c>
      <c r="M57" s="32">
        <v>11</v>
      </c>
      <c r="N57" s="32">
        <v>16</v>
      </c>
      <c r="O57" s="32">
        <v>4</v>
      </c>
      <c r="P57" s="32">
        <v>3</v>
      </c>
      <c r="Q57" s="32">
        <v>12</v>
      </c>
      <c r="R57" s="32">
        <v>8</v>
      </c>
      <c r="S57" s="32">
        <v>5</v>
      </c>
      <c r="T57" s="32">
        <v>3</v>
      </c>
      <c r="U57" s="32">
        <v>2</v>
      </c>
      <c r="V57" s="32">
        <v>1</v>
      </c>
      <c r="W57" s="32">
        <v>0</v>
      </c>
      <c r="X57" s="32">
        <v>0</v>
      </c>
    </row>
    <row r="58" spans="1:24" x14ac:dyDescent="0.35">
      <c r="A58">
        <v>57</v>
      </c>
      <c r="B58" s="1">
        <v>43730</v>
      </c>
      <c r="C58" s="2">
        <v>0.58333333333333337</v>
      </c>
      <c r="D58" s="31" t="s">
        <v>122</v>
      </c>
      <c r="E58" s="31" t="s">
        <v>132</v>
      </c>
      <c r="F58" s="32">
        <v>1</v>
      </c>
      <c r="G58" s="32">
        <v>1</v>
      </c>
      <c r="H58" s="31" t="s">
        <v>117</v>
      </c>
      <c r="I58" s="32">
        <v>0</v>
      </c>
      <c r="J58" s="32">
        <v>0</v>
      </c>
      <c r="K58" s="31" t="s">
        <v>117</v>
      </c>
      <c r="L58" s="31" t="s">
        <v>141</v>
      </c>
      <c r="M58" s="32">
        <v>13</v>
      </c>
      <c r="N58" s="32">
        <v>14</v>
      </c>
      <c r="O58" s="32">
        <v>4</v>
      </c>
      <c r="P58" s="32">
        <v>4</v>
      </c>
      <c r="Q58" s="32">
        <v>7</v>
      </c>
      <c r="R58" s="32">
        <v>10</v>
      </c>
      <c r="S58" s="32">
        <v>6</v>
      </c>
      <c r="T58" s="32">
        <v>7</v>
      </c>
      <c r="U58" s="32">
        <v>2</v>
      </c>
      <c r="V58" s="32">
        <v>1</v>
      </c>
      <c r="W58" s="32">
        <v>0</v>
      </c>
      <c r="X58" s="32">
        <v>1</v>
      </c>
    </row>
    <row r="59" spans="1:24" x14ac:dyDescent="0.35">
      <c r="A59">
        <v>58</v>
      </c>
      <c r="B59" s="1">
        <v>43730</v>
      </c>
      <c r="C59" s="2">
        <v>0.58333333333333337</v>
      </c>
      <c r="D59" s="31" t="s">
        <v>111</v>
      </c>
      <c r="E59" s="31" t="s">
        <v>137</v>
      </c>
      <c r="F59" s="32">
        <v>2</v>
      </c>
      <c r="G59" s="32">
        <v>0</v>
      </c>
      <c r="H59" s="31" t="s">
        <v>109</v>
      </c>
      <c r="I59" s="32">
        <v>1</v>
      </c>
      <c r="J59" s="32">
        <v>0</v>
      </c>
      <c r="K59" s="31" t="s">
        <v>109</v>
      </c>
      <c r="L59" s="31" t="s">
        <v>139</v>
      </c>
      <c r="M59" s="32">
        <v>8</v>
      </c>
      <c r="N59" s="32">
        <v>9</v>
      </c>
      <c r="O59" s="32">
        <v>6</v>
      </c>
      <c r="P59" s="32">
        <v>3</v>
      </c>
      <c r="Q59" s="32">
        <v>8</v>
      </c>
      <c r="R59" s="32">
        <v>9</v>
      </c>
      <c r="S59" s="32">
        <v>3</v>
      </c>
      <c r="T59" s="32">
        <v>7</v>
      </c>
      <c r="U59" s="32">
        <v>2</v>
      </c>
      <c r="V59" s="32">
        <v>2</v>
      </c>
      <c r="W59" s="32">
        <v>0</v>
      </c>
      <c r="X59" s="32">
        <v>0</v>
      </c>
    </row>
    <row r="60" spans="1:24" x14ac:dyDescent="0.35">
      <c r="A60">
        <v>59</v>
      </c>
      <c r="B60" s="1">
        <v>43730</v>
      </c>
      <c r="C60" s="2">
        <v>0.6875</v>
      </c>
      <c r="D60" s="31" t="s">
        <v>135</v>
      </c>
      <c r="E60" s="31" t="s">
        <v>129</v>
      </c>
      <c r="F60" s="32">
        <v>3</v>
      </c>
      <c r="G60" s="32">
        <v>2</v>
      </c>
      <c r="H60" s="31" t="s">
        <v>109</v>
      </c>
      <c r="I60" s="32">
        <v>0</v>
      </c>
      <c r="J60" s="32">
        <v>1</v>
      </c>
      <c r="K60" s="31" t="s">
        <v>113</v>
      </c>
      <c r="L60" s="31" t="s">
        <v>124</v>
      </c>
      <c r="M60" s="32">
        <v>21</v>
      </c>
      <c r="N60" s="32">
        <v>14</v>
      </c>
      <c r="O60" s="32">
        <v>6</v>
      </c>
      <c r="P60" s="32">
        <v>9</v>
      </c>
      <c r="Q60" s="32">
        <v>13</v>
      </c>
      <c r="R60" s="32">
        <v>15</v>
      </c>
      <c r="S60" s="32">
        <v>9</v>
      </c>
      <c r="T60" s="32">
        <v>4</v>
      </c>
      <c r="U60" s="32">
        <v>5</v>
      </c>
      <c r="V60" s="32">
        <v>1</v>
      </c>
      <c r="W60" s="32">
        <v>1</v>
      </c>
      <c r="X60" s="32">
        <v>0</v>
      </c>
    </row>
    <row r="61" spans="1:24" x14ac:dyDescent="0.35">
      <c r="A61">
        <v>60</v>
      </c>
      <c r="B61" s="1">
        <v>43730</v>
      </c>
      <c r="C61" s="2">
        <v>0.6875</v>
      </c>
      <c r="D61" s="31" t="s">
        <v>138</v>
      </c>
      <c r="E61" s="31" t="s">
        <v>107</v>
      </c>
      <c r="F61" s="32">
        <v>1</v>
      </c>
      <c r="G61" s="32">
        <v>2</v>
      </c>
      <c r="H61" s="31" t="s">
        <v>113</v>
      </c>
      <c r="I61" s="32">
        <v>0</v>
      </c>
      <c r="J61" s="32">
        <v>2</v>
      </c>
      <c r="K61" s="31" t="s">
        <v>113</v>
      </c>
      <c r="L61" s="31" t="s">
        <v>110</v>
      </c>
      <c r="M61" s="32">
        <v>13</v>
      </c>
      <c r="N61" s="32">
        <v>6</v>
      </c>
      <c r="O61" s="32">
        <v>2</v>
      </c>
      <c r="P61" s="32">
        <v>3</v>
      </c>
      <c r="Q61" s="32">
        <v>8</v>
      </c>
      <c r="R61" s="32">
        <v>13</v>
      </c>
      <c r="S61" s="32">
        <v>6</v>
      </c>
      <c r="T61" s="32">
        <v>4</v>
      </c>
      <c r="U61" s="32">
        <v>3</v>
      </c>
      <c r="V61" s="32">
        <v>3</v>
      </c>
      <c r="W61" s="32">
        <v>0</v>
      </c>
      <c r="X61" s="32">
        <v>0</v>
      </c>
    </row>
    <row r="62" spans="1:24" x14ac:dyDescent="0.35">
      <c r="A62">
        <v>61</v>
      </c>
      <c r="B62" s="1">
        <v>43736</v>
      </c>
      <c r="C62" s="2">
        <v>0.52083333333333337</v>
      </c>
      <c r="D62" s="31" t="s">
        <v>116</v>
      </c>
      <c r="E62" s="31" t="s">
        <v>107</v>
      </c>
      <c r="F62" s="32">
        <v>0</v>
      </c>
      <c r="G62" s="32">
        <v>1</v>
      </c>
      <c r="H62" s="31" t="s">
        <v>113</v>
      </c>
      <c r="I62" s="32">
        <v>0</v>
      </c>
      <c r="J62" s="32">
        <v>0</v>
      </c>
      <c r="K62" s="31" t="s">
        <v>117</v>
      </c>
      <c r="L62" s="31" t="s">
        <v>139</v>
      </c>
      <c r="M62" s="32">
        <v>12</v>
      </c>
      <c r="N62" s="32">
        <v>16</v>
      </c>
      <c r="O62" s="32">
        <v>2</v>
      </c>
      <c r="P62" s="32">
        <v>4</v>
      </c>
      <c r="Q62" s="32">
        <v>8</v>
      </c>
      <c r="R62" s="32">
        <v>4</v>
      </c>
      <c r="S62" s="32">
        <v>6</v>
      </c>
      <c r="T62" s="32">
        <v>5</v>
      </c>
      <c r="U62" s="32">
        <v>1</v>
      </c>
      <c r="V62" s="32">
        <v>1</v>
      </c>
      <c r="W62" s="32">
        <v>0</v>
      </c>
      <c r="X62" s="32">
        <v>0</v>
      </c>
    </row>
    <row r="63" spans="1:24" x14ac:dyDescent="0.35">
      <c r="A63">
        <v>62</v>
      </c>
      <c r="B63" s="1">
        <v>43736</v>
      </c>
      <c r="C63" s="2">
        <v>0.625</v>
      </c>
      <c r="D63" s="31" t="s">
        <v>129</v>
      </c>
      <c r="E63" s="31" t="s">
        <v>119</v>
      </c>
      <c r="F63" s="32">
        <v>2</v>
      </c>
      <c r="G63" s="32">
        <v>2</v>
      </c>
      <c r="H63" s="31" t="s">
        <v>117</v>
      </c>
      <c r="I63" s="32">
        <v>1</v>
      </c>
      <c r="J63" s="32">
        <v>0</v>
      </c>
      <c r="K63" s="31" t="s">
        <v>109</v>
      </c>
      <c r="L63" s="31" t="s">
        <v>140</v>
      </c>
      <c r="M63" s="32">
        <v>16</v>
      </c>
      <c r="N63" s="32">
        <v>10</v>
      </c>
      <c r="O63" s="32">
        <v>3</v>
      </c>
      <c r="P63" s="32">
        <v>3</v>
      </c>
      <c r="Q63" s="32">
        <v>10</v>
      </c>
      <c r="R63" s="32">
        <v>16</v>
      </c>
      <c r="S63" s="32">
        <v>7</v>
      </c>
      <c r="T63" s="32">
        <v>3</v>
      </c>
      <c r="U63" s="32">
        <v>1</v>
      </c>
      <c r="V63" s="32">
        <v>4</v>
      </c>
      <c r="W63" s="32">
        <v>0</v>
      </c>
      <c r="X63" s="32">
        <v>0</v>
      </c>
    </row>
    <row r="64" spans="1:24" x14ac:dyDescent="0.35">
      <c r="A64">
        <v>63</v>
      </c>
      <c r="B64" s="1">
        <v>43736</v>
      </c>
      <c r="C64" s="2">
        <v>0.625</v>
      </c>
      <c r="D64" s="31" t="s">
        <v>115</v>
      </c>
      <c r="E64" s="31" t="s">
        <v>111</v>
      </c>
      <c r="F64" s="32">
        <v>2</v>
      </c>
      <c r="G64" s="32">
        <v>2</v>
      </c>
      <c r="H64" s="31" t="s">
        <v>117</v>
      </c>
      <c r="I64" s="32">
        <v>1</v>
      </c>
      <c r="J64" s="32">
        <v>1</v>
      </c>
      <c r="K64" s="31" t="s">
        <v>117</v>
      </c>
      <c r="L64" s="31" t="s">
        <v>141</v>
      </c>
      <c r="M64" s="32">
        <v>13</v>
      </c>
      <c r="N64" s="32">
        <v>17</v>
      </c>
      <c r="O64" s="32">
        <v>5</v>
      </c>
      <c r="P64" s="32">
        <v>6</v>
      </c>
      <c r="Q64" s="32">
        <v>7</v>
      </c>
      <c r="R64" s="32">
        <v>8</v>
      </c>
      <c r="S64" s="32">
        <v>6</v>
      </c>
      <c r="T64" s="32">
        <v>6</v>
      </c>
      <c r="U64" s="32">
        <v>3</v>
      </c>
      <c r="V64" s="32">
        <v>1</v>
      </c>
      <c r="W64" s="32">
        <v>0</v>
      </c>
      <c r="X64" s="32">
        <v>0</v>
      </c>
    </row>
    <row r="65" spans="1:24" x14ac:dyDescent="0.35">
      <c r="A65">
        <v>64</v>
      </c>
      <c r="B65" s="1">
        <v>43736</v>
      </c>
      <c r="C65" s="2">
        <v>0.625</v>
      </c>
      <c r="D65" s="31" t="s">
        <v>138</v>
      </c>
      <c r="E65" s="31" t="s">
        <v>126</v>
      </c>
      <c r="F65" s="32">
        <v>2</v>
      </c>
      <c r="G65" s="32">
        <v>0</v>
      </c>
      <c r="H65" s="31" t="s">
        <v>109</v>
      </c>
      <c r="I65" s="32">
        <v>0</v>
      </c>
      <c r="J65" s="32">
        <v>0</v>
      </c>
      <c r="K65" s="31" t="s">
        <v>117</v>
      </c>
      <c r="L65" s="31" t="s">
        <v>130</v>
      </c>
      <c r="M65" s="32">
        <v>24</v>
      </c>
      <c r="N65" s="32">
        <v>8</v>
      </c>
      <c r="O65" s="32">
        <v>10</v>
      </c>
      <c r="P65" s="32">
        <v>1</v>
      </c>
      <c r="Q65" s="32">
        <v>5</v>
      </c>
      <c r="R65" s="32">
        <v>13</v>
      </c>
      <c r="S65" s="32">
        <v>5</v>
      </c>
      <c r="T65" s="32">
        <v>2</v>
      </c>
      <c r="U65" s="32">
        <v>2</v>
      </c>
      <c r="V65" s="32">
        <v>3</v>
      </c>
      <c r="W65" s="32">
        <v>0</v>
      </c>
      <c r="X65" s="32">
        <v>0</v>
      </c>
    </row>
    <row r="66" spans="1:24" x14ac:dyDescent="0.35">
      <c r="A66">
        <v>65</v>
      </c>
      <c r="B66" s="1">
        <v>43736</v>
      </c>
      <c r="C66" s="2">
        <v>0.625</v>
      </c>
      <c r="D66" s="31" t="s">
        <v>122</v>
      </c>
      <c r="E66" s="31" t="s">
        <v>108</v>
      </c>
      <c r="F66" s="32">
        <v>2</v>
      </c>
      <c r="G66" s="32">
        <v>0</v>
      </c>
      <c r="H66" s="31" t="s">
        <v>109</v>
      </c>
      <c r="I66" s="32">
        <v>1</v>
      </c>
      <c r="J66" s="32">
        <v>0</v>
      </c>
      <c r="K66" s="31" t="s">
        <v>109</v>
      </c>
      <c r="L66" s="31" t="s">
        <v>124</v>
      </c>
      <c r="M66" s="32">
        <v>15</v>
      </c>
      <c r="N66" s="32">
        <v>10</v>
      </c>
      <c r="O66" s="32">
        <v>3</v>
      </c>
      <c r="P66" s="32">
        <v>3</v>
      </c>
      <c r="Q66" s="32">
        <v>14</v>
      </c>
      <c r="R66" s="32">
        <v>10</v>
      </c>
      <c r="S66" s="32">
        <v>5</v>
      </c>
      <c r="T66" s="32">
        <v>5</v>
      </c>
      <c r="U66" s="32">
        <v>3</v>
      </c>
      <c r="V66" s="32">
        <v>1</v>
      </c>
      <c r="W66" s="32">
        <v>0</v>
      </c>
      <c r="X66" s="32">
        <v>0</v>
      </c>
    </row>
    <row r="67" spans="1:24" x14ac:dyDescent="0.35">
      <c r="A67">
        <v>66</v>
      </c>
      <c r="B67" s="1">
        <v>43736</v>
      </c>
      <c r="C67" s="2">
        <v>0.625</v>
      </c>
      <c r="D67" s="31" t="s">
        <v>128</v>
      </c>
      <c r="E67" s="31" t="s">
        <v>120</v>
      </c>
      <c r="F67" s="32">
        <v>2</v>
      </c>
      <c r="G67" s="32">
        <v>1</v>
      </c>
      <c r="H67" s="31" t="s">
        <v>109</v>
      </c>
      <c r="I67" s="32">
        <v>2</v>
      </c>
      <c r="J67" s="32">
        <v>1</v>
      </c>
      <c r="K67" s="31" t="s">
        <v>109</v>
      </c>
      <c r="L67" s="31" t="s">
        <v>121</v>
      </c>
      <c r="M67" s="32">
        <v>9</v>
      </c>
      <c r="N67" s="32">
        <v>14</v>
      </c>
      <c r="O67" s="32">
        <v>4</v>
      </c>
      <c r="P67" s="32">
        <v>6</v>
      </c>
      <c r="Q67" s="32">
        <v>5</v>
      </c>
      <c r="R67" s="32">
        <v>16</v>
      </c>
      <c r="S67" s="32">
        <v>6</v>
      </c>
      <c r="T67" s="32">
        <v>6</v>
      </c>
      <c r="U67" s="32">
        <v>0</v>
      </c>
      <c r="V67" s="32">
        <v>2</v>
      </c>
      <c r="W67" s="32">
        <v>1</v>
      </c>
      <c r="X67" s="32">
        <v>0</v>
      </c>
    </row>
    <row r="68" spans="1:24" x14ac:dyDescent="0.35">
      <c r="A68">
        <v>67</v>
      </c>
      <c r="B68" s="1">
        <v>43736</v>
      </c>
      <c r="C68" s="2">
        <v>0.625</v>
      </c>
      <c r="D68" s="31" t="s">
        <v>132</v>
      </c>
      <c r="E68" s="31" t="s">
        <v>125</v>
      </c>
      <c r="F68" s="32">
        <v>2</v>
      </c>
      <c r="G68" s="32">
        <v>0</v>
      </c>
      <c r="H68" s="31" t="s">
        <v>109</v>
      </c>
      <c r="I68" s="32">
        <v>1</v>
      </c>
      <c r="J68" s="32">
        <v>0</v>
      </c>
      <c r="K68" s="31" t="s">
        <v>109</v>
      </c>
      <c r="L68" s="31" t="s">
        <v>144</v>
      </c>
      <c r="M68" s="32">
        <v>6</v>
      </c>
      <c r="N68" s="32">
        <v>14</v>
      </c>
      <c r="O68" s="32">
        <v>2</v>
      </c>
      <c r="P68" s="32">
        <v>5</v>
      </c>
      <c r="Q68" s="32">
        <v>5</v>
      </c>
      <c r="R68" s="32">
        <v>6</v>
      </c>
      <c r="S68" s="32">
        <v>1</v>
      </c>
      <c r="T68" s="32">
        <v>6</v>
      </c>
      <c r="U68" s="32">
        <v>0</v>
      </c>
      <c r="V68" s="32">
        <v>1</v>
      </c>
      <c r="W68" s="32">
        <v>0</v>
      </c>
      <c r="X68" s="32">
        <v>0</v>
      </c>
    </row>
    <row r="69" spans="1:24" x14ac:dyDescent="0.35">
      <c r="A69">
        <v>68</v>
      </c>
      <c r="B69" s="1">
        <v>43736</v>
      </c>
      <c r="C69" s="2">
        <v>0.72916666666666663</v>
      </c>
      <c r="D69" s="31" t="s">
        <v>123</v>
      </c>
      <c r="E69" s="31" t="s">
        <v>112</v>
      </c>
      <c r="F69" s="32">
        <v>1</v>
      </c>
      <c r="G69" s="32">
        <v>3</v>
      </c>
      <c r="H69" s="31" t="s">
        <v>113</v>
      </c>
      <c r="I69" s="32">
        <v>1</v>
      </c>
      <c r="J69" s="32">
        <v>1</v>
      </c>
      <c r="K69" s="31" t="s">
        <v>117</v>
      </c>
      <c r="L69" s="31" t="s">
        <v>110</v>
      </c>
      <c r="M69" s="32">
        <v>12</v>
      </c>
      <c r="N69" s="32">
        <v>20</v>
      </c>
      <c r="O69" s="32">
        <v>8</v>
      </c>
      <c r="P69" s="32">
        <v>9</v>
      </c>
      <c r="Q69" s="32">
        <v>4</v>
      </c>
      <c r="R69" s="32">
        <v>8</v>
      </c>
      <c r="S69" s="32">
        <v>5</v>
      </c>
      <c r="T69" s="32">
        <v>2</v>
      </c>
      <c r="U69" s="32">
        <v>2</v>
      </c>
      <c r="V69" s="32">
        <v>2</v>
      </c>
      <c r="W69" s="32">
        <v>0</v>
      </c>
      <c r="X69" s="32">
        <v>0</v>
      </c>
    </row>
    <row r="70" spans="1:24" x14ac:dyDescent="0.35">
      <c r="A70">
        <v>69</v>
      </c>
      <c r="B70" s="1">
        <v>43737</v>
      </c>
      <c r="C70" s="2">
        <v>0.6875</v>
      </c>
      <c r="D70" s="31" t="s">
        <v>131</v>
      </c>
      <c r="E70" s="31" t="s">
        <v>134</v>
      </c>
      <c r="F70" s="32">
        <v>5</v>
      </c>
      <c r="G70" s="32">
        <v>0</v>
      </c>
      <c r="H70" s="31" t="s">
        <v>109</v>
      </c>
      <c r="I70" s="32">
        <v>1</v>
      </c>
      <c r="J70" s="32">
        <v>0</v>
      </c>
      <c r="K70" s="31" t="s">
        <v>109</v>
      </c>
      <c r="L70" s="31" t="s">
        <v>127</v>
      </c>
      <c r="M70" s="32">
        <v>13</v>
      </c>
      <c r="N70" s="32">
        <v>3</v>
      </c>
      <c r="O70" s="32">
        <v>5</v>
      </c>
      <c r="P70" s="32">
        <v>0</v>
      </c>
      <c r="Q70" s="32">
        <v>12</v>
      </c>
      <c r="R70" s="32">
        <v>9</v>
      </c>
      <c r="S70" s="32">
        <v>9</v>
      </c>
      <c r="T70" s="32">
        <v>0</v>
      </c>
      <c r="U70" s="32">
        <v>1</v>
      </c>
      <c r="V70" s="32">
        <v>1</v>
      </c>
      <c r="W70" s="32">
        <v>0</v>
      </c>
      <c r="X70" s="32">
        <v>1</v>
      </c>
    </row>
    <row r="71" spans="1:24" x14ac:dyDescent="0.35">
      <c r="A71">
        <v>70</v>
      </c>
      <c r="B71" s="1">
        <v>43738</v>
      </c>
      <c r="C71" s="2">
        <v>0.83333333333333337</v>
      </c>
      <c r="D71" s="31" t="s">
        <v>137</v>
      </c>
      <c r="E71" s="31" t="s">
        <v>135</v>
      </c>
      <c r="F71" s="32">
        <v>1</v>
      </c>
      <c r="G71" s="32">
        <v>1</v>
      </c>
      <c r="H71" s="31" t="s">
        <v>117</v>
      </c>
      <c r="I71" s="32">
        <v>1</v>
      </c>
      <c r="J71" s="32">
        <v>0</v>
      </c>
      <c r="K71" s="31" t="s">
        <v>109</v>
      </c>
      <c r="L71" s="31" t="s">
        <v>118</v>
      </c>
      <c r="M71" s="32">
        <v>16</v>
      </c>
      <c r="N71" s="32">
        <v>10</v>
      </c>
      <c r="O71" s="32">
        <v>4</v>
      </c>
      <c r="P71" s="32">
        <v>5</v>
      </c>
      <c r="Q71" s="32">
        <v>18</v>
      </c>
      <c r="R71" s="32">
        <v>13</v>
      </c>
      <c r="S71" s="32">
        <v>8</v>
      </c>
      <c r="T71" s="32">
        <v>7</v>
      </c>
      <c r="U71" s="32">
        <v>4</v>
      </c>
      <c r="V71" s="32">
        <v>2</v>
      </c>
      <c r="W71" s="32">
        <v>0</v>
      </c>
      <c r="X71" s="32">
        <v>0</v>
      </c>
    </row>
    <row r="72" spans="1:24" x14ac:dyDescent="0.35">
      <c r="A72">
        <v>71</v>
      </c>
      <c r="B72" s="1">
        <v>43743</v>
      </c>
      <c r="C72" s="2">
        <v>0.52083333333333337</v>
      </c>
      <c r="D72" s="31" t="s">
        <v>126</v>
      </c>
      <c r="E72" s="31" t="s">
        <v>128</v>
      </c>
      <c r="F72" s="32">
        <v>3</v>
      </c>
      <c r="G72" s="32">
        <v>0</v>
      </c>
      <c r="H72" s="31" t="s">
        <v>109</v>
      </c>
      <c r="I72" s="32">
        <v>2</v>
      </c>
      <c r="J72" s="32">
        <v>0</v>
      </c>
      <c r="K72" s="31" t="s">
        <v>109</v>
      </c>
      <c r="L72" s="31" t="s">
        <v>124</v>
      </c>
      <c r="M72" s="32">
        <v>17</v>
      </c>
      <c r="N72" s="32">
        <v>8</v>
      </c>
      <c r="O72" s="32">
        <v>6</v>
      </c>
      <c r="P72" s="32">
        <v>3</v>
      </c>
      <c r="Q72" s="32">
        <v>11</v>
      </c>
      <c r="R72" s="32">
        <v>7</v>
      </c>
      <c r="S72" s="32">
        <v>4</v>
      </c>
      <c r="T72" s="32">
        <v>4</v>
      </c>
      <c r="U72" s="32">
        <v>2</v>
      </c>
      <c r="V72" s="32">
        <v>1</v>
      </c>
      <c r="W72" s="32">
        <v>0</v>
      </c>
      <c r="X72" s="32">
        <v>0</v>
      </c>
    </row>
    <row r="73" spans="1:24" x14ac:dyDescent="0.35">
      <c r="A73">
        <v>72</v>
      </c>
      <c r="B73" s="1">
        <v>43743</v>
      </c>
      <c r="C73" s="2">
        <v>0.625</v>
      </c>
      <c r="D73" s="31" t="s">
        <v>119</v>
      </c>
      <c r="E73" s="31" t="s">
        <v>123</v>
      </c>
      <c r="F73" s="32">
        <v>1</v>
      </c>
      <c r="G73" s="32">
        <v>0</v>
      </c>
      <c r="H73" s="31" t="s">
        <v>109</v>
      </c>
      <c r="I73" s="32">
        <v>0</v>
      </c>
      <c r="J73" s="32">
        <v>0</v>
      </c>
      <c r="K73" s="31" t="s">
        <v>117</v>
      </c>
      <c r="L73" s="31" t="s">
        <v>121</v>
      </c>
      <c r="M73" s="32">
        <v>9</v>
      </c>
      <c r="N73" s="32">
        <v>11</v>
      </c>
      <c r="O73" s="32">
        <v>3</v>
      </c>
      <c r="P73" s="32">
        <v>2</v>
      </c>
      <c r="Q73" s="32">
        <v>5</v>
      </c>
      <c r="R73" s="32">
        <v>12</v>
      </c>
      <c r="S73" s="32">
        <v>7</v>
      </c>
      <c r="T73" s="32">
        <v>9</v>
      </c>
      <c r="U73" s="32">
        <v>2</v>
      </c>
      <c r="V73" s="32">
        <v>1</v>
      </c>
      <c r="W73" s="32">
        <v>0</v>
      </c>
      <c r="X73" s="32">
        <v>1</v>
      </c>
    </row>
    <row r="74" spans="1:24" x14ac:dyDescent="0.35">
      <c r="A74">
        <v>73</v>
      </c>
      <c r="B74" s="1">
        <v>43743</v>
      </c>
      <c r="C74" s="2">
        <v>0.625</v>
      </c>
      <c r="D74" s="31" t="s">
        <v>107</v>
      </c>
      <c r="E74" s="31" t="s">
        <v>131</v>
      </c>
      <c r="F74" s="32">
        <v>2</v>
      </c>
      <c r="G74" s="32">
        <v>1</v>
      </c>
      <c r="H74" s="31" t="s">
        <v>109</v>
      </c>
      <c r="I74" s="32">
        <v>1</v>
      </c>
      <c r="J74" s="32">
        <v>0</v>
      </c>
      <c r="K74" s="31" t="s">
        <v>109</v>
      </c>
      <c r="L74" s="31" t="s">
        <v>130</v>
      </c>
      <c r="M74" s="32">
        <v>18</v>
      </c>
      <c r="N74" s="32">
        <v>2</v>
      </c>
      <c r="O74" s="32">
        <v>8</v>
      </c>
      <c r="P74" s="32">
        <v>1</v>
      </c>
      <c r="Q74" s="32">
        <v>9</v>
      </c>
      <c r="R74" s="32">
        <v>17</v>
      </c>
      <c r="S74" s="32">
        <v>4</v>
      </c>
      <c r="T74" s="32">
        <v>6</v>
      </c>
      <c r="U74" s="32">
        <v>1</v>
      </c>
      <c r="V74" s="32">
        <v>4</v>
      </c>
      <c r="W74" s="32">
        <v>0</v>
      </c>
      <c r="X74" s="32">
        <v>0</v>
      </c>
    </row>
    <row r="75" spans="1:24" x14ac:dyDescent="0.35">
      <c r="A75">
        <v>74</v>
      </c>
      <c r="B75" s="1">
        <v>43743</v>
      </c>
      <c r="C75" s="2">
        <v>0.625</v>
      </c>
      <c r="D75" s="31" t="s">
        <v>108</v>
      </c>
      <c r="E75" s="31" t="s">
        <v>129</v>
      </c>
      <c r="F75" s="32">
        <v>1</v>
      </c>
      <c r="G75" s="32">
        <v>5</v>
      </c>
      <c r="H75" s="31" t="s">
        <v>113</v>
      </c>
      <c r="I75" s="32">
        <v>0</v>
      </c>
      <c r="J75" s="32">
        <v>2</v>
      </c>
      <c r="K75" s="31" t="s">
        <v>113</v>
      </c>
      <c r="L75" s="31" t="s">
        <v>145</v>
      </c>
      <c r="M75" s="32">
        <v>21</v>
      </c>
      <c r="N75" s="32">
        <v>22</v>
      </c>
      <c r="O75" s="32">
        <v>5</v>
      </c>
      <c r="P75" s="32">
        <v>12</v>
      </c>
      <c r="Q75" s="32">
        <v>14</v>
      </c>
      <c r="R75" s="32">
        <v>17</v>
      </c>
      <c r="S75" s="32">
        <v>10</v>
      </c>
      <c r="T75" s="32">
        <v>6</v>
      </c>
      <c r="U75" s="32">
        <v>1</v>
      </c>
      <c r="V75" s="32">
        <v>3</v>
      </c>
      <c r="W75" s="32">
        <v>0</v>
      </c>
      <c r="X75" s="32">
        <v>0</v>
      </c>
    </row>
    <row r="76" spans="1:24" x14ac:dyDescent="0.35">
      <c r="A76">
        <v>75</v>
      </c>
      <c r="B76" s="1">
        <v>43743</v>
      </c>
      <c r="C76" s="2">
        <v>0.625</v>
      </c>
      <c r="D76" s="31" t="s">
        <v>125</v>
      </c>
      <c r="E76" s="31" t="s">
        <v>116</v>
      </c>
      <c r="F76" s="32">
        <v>0</v>
      </c>
      <c r="G76" s="32">
        <v>0</v>
      </c>
      <c r="H76" s="31" t="s">
        <v>117</v>
      </c>
      <c r="I76" s="32">
        <v>0</v>
      </c>
      <c r="J76" s="32">
        <v>0</v>
      </c>
      <c r="K76" s="31" t="s">
        <v>117</v>
      </c>
      <c r="L76" s="31" t="s">
        <v>133</v>
      </c>
      <c r="M76" s="32">
        <v>8</v>
      </c>
      <c r="N76" s="32">
        <v>9</v>
      </c>
      <c r="O76" s="32">
        <v>2</v>
      </c>
      <c r="P76" s="32">
        <v>3</v>
      </c>
      <c r="Q76" s="32">
        <v>7</v>
      </c>
      <c r="R76" s="32">
        <v>6</v>
      </c>
      <c r="S76" s="32">
        <v>7</v>
      </c>
      <c r="T76" s="32">
        <v>7</v>
      </c>
      <c r="U76" s="32">
        <v>0</v>
      </c>
      <c r="V76" s="32">
        <v>2</v>
      </c>
      <c r="W76" s="32">
        <v>0</v>
      </c>
      <c r="X76" s="32">
        <v>0</v>
      </c>
    </row>
    <row r="77" spans="1:24" x14ac:dyDescent="0.35">
      <c r="A77">
        <v>76</v>
      </c>
      <c r="B77" s="1">
        <v>43743</v>
      </c>
      <c r="C77" s="2">
        <v>0.72916666666666663</v>
      </c>
      <c r="D77" s="31" t="s">
        <v>111</v>
      </c>
      <c r="E77" s="31" t="s">
        <v>122</v>
      </c>
      <c r="F77" s="32">
        <v>1</v>
      </c>
      <c r="G77" s="32">
        <v>2</v>
      </c>
      <c r="H77" s="31" t="s">
        <v>113</v>
      </c>
      <c r="I77" s="32">
        <v>0</v>
      </c>
      <c r="J77" s="32">
        <v>0</v>
      </c>
      <c r="K77" s="31" t="s">
        <v>117</v>
      </c>
      <c r="L77" s="31" t="s">
        <v>110</v>
      </c>
      <c r="M77" s="32">
        <v>9</v>
      </c>
      <c r="N77" s="32">
        <v>7</v>
      </c>
      <c r="O77" s="32">
        <v>4</v>
      </c>
      <c r="P77" s="32">
        <v>4</v>
      </c>
      <c r="Q77" s="32">
        <v>11</v>
      </c>
      <c r="R77" s="32">
        <v>7</v>
      </c>
      <c r="S77" s="32">
        <v>2</v>
      </c>
      <c r="T77" s="32">
        <v>2</v>
      </c>
      <c r="U77" s="32">
        <v>3</v>
      </c>
      <c r="V77" s="32">
        <v>2</v>
      </c>
      <c r="W77" s="32">
        <v>0</v>
      </c>
      <c r="X77" s="32">
        <v>0</v>
      </c>
    </row>
    <row r="78" spans="1:24" x14ac:dyDescent="0.35">
      <c r="A78">
        <v>77</v>
      </c>
      <c r="B78" s="1">
        <v>43744</v>
      </c>
      <c r="C78" s="2">
        <v>0.58333333333333337</v>
      </c>
      <c r="D78" s="31" t="s">
        <v>135</v>
      </c>
      <c r="E78" s="31" t="s">
        <v>115</v>
      </c>
      <c r="F78" s="32">
        <v>1</v>
      </c>
      <c r="G78" s="32">
        <v>0</v>
      </c>
      <c r="H78" s="31" t="s">
        <v>109</v>
      </c>
      <c r="I78" s="32">
        <v>1</v>
      </c>
      <c r="J78" s="32">
        <v>0</v>
      </c>
      <c r="K78" s="31" t="s">
        <v>109</v>
      </c>
      <c r="L78" s="31" t="s">
        <v>136</v>
      </c>
      <c r="M78" s="32">
        <v>12</v>
      </c>
      <c r="N78" s="32">
        <v>10</v>
      </c>
      <c r="O78" s="32">
        <v>2</v>
      </c>
      <c r="P78" s="32">
        <v>2</v>
      </c>
      <c r="Q78" s="32">
        <v>12</v>
      </c>
      <c r="R78" s="32">
        <v>6</v>
      </c>
      <c r="S78" s="32">
        <v>14</v>
      </c>
      <c r="T78" s="32">
        <v>5</v>
      </c>
      <c r="U78" s="32">
        <v>1</v>
      </c>
      <c r="V78" s="32">
        <v>2</v>
      </c>
      <c r="W78" s="32">
        <v>0</v>
      </c>
      <c r="X78" s="32">
        <v>0</v>
      </c>
    </row>
    <row r="79" spans="1:24" x14ac:dyDescent="0.35">
      <c r="A79">
        <v>78</v>
      </c>
      <c r="B79" s="1">
        <v>43744</v>
      </c>
      <c r="C79" s="2">
        <v>0.58333333333333337</v>
      </c>
      <c r="D79" s="31" t="s">
        <v>112</v>
      </c>
      <c r="E79" s="31" t="s">
        <v>132</v>
      </c>
      <c r="F79" s="32">
        <v>0</v>
      </c>
      <c r="G79" s="32">
        <v>2</v>
      </c>
      <c r="H79" s="31" t="s">
        <v>113</v>
      </c>
      <c r="I79" s="32">
        <v>0</v>
      </c>
      <c r="J79" s="32">
        <v>0</v>
      </c>
      <c r="K79" s="31" t="s">
        <v>117</v>
      </c>
      <c r="L79" s="31" t="s">
        <v>127</v>
      </c>
      <c r="M79" s="32">
        <v>18</v>
      </c>
      <c r="N79" s="32">
        <v>7</v>
      </c>
      <c r="O79" s="32">
        <v>2</v>
      </c>
      <c r="P79" s="32">
        <v>2</v>
      </c>
      <c r="Q79" s="32">
        <v>11</v>
      </c>
      <c r="R79" s="32">
        <v>14</v>
      </c>
      <c r="S79" s="32">
        <v>9</v>
      </c>
      <c r="T79" s="32">
        <v>1</v>
      </c>
      <c r="U79" s="32">
        <v>5</v>
      </c>
      <c r="V79" s="32">
        <v>2</v>
      </c>
      <c r="W79" s="32">
        <v>0</v>
      </c>
      <c r="X79" s="32">
        <v>0</v>
      </c>
    </row>
    <row r="80" spans="1:24" x14ac:dyDescent="0.35">
      <c r="A80">
        <v>79</v>
      </c>
      <c r="B80" s="1">
        <v>43744</v>
      </c>
      <c r="C80" s="2">
        <v>0.58333333333333337</v>
      </c>
      <c r="D80" s="31" t="s">
        <v>120</v>
      </c>
      <c r="E80" s="31" t="s">
        <v>138</v>
      </c>
      <c r="F80" s="32">
        <v>1</v>
      </c>
      <c r="G80" s="32">
        <v>4</v>
      </c>
      <c r="H80" s="31" t="s">
        <v>113</v>
      </c>
      <c r="I80" s="32">
        <v>1</v>
      </c>
      <c r="J80" s="32">
        <v>3</v>
      </c>
      <c r="K80" s="31" t="s">
        <v>113</v>
      </c>
      <c r="L80" s="31" t="s">
        <v>144</v>
      </c>
      <c r="M80" s="32">
        <v>10</v>
      </c>
      <c r="N80" s="32">
        <v>13</v>
      </c>
      <c r="O80" s="32">
        <v>3</v>
      </c>
      <c r="P80" s="32">
        <v>7</v>
      </c>
      <c r="Q80" s="32">
        <v>8</v>
      </c>
      <c r="R80" s="32">
        <v>15</v>
      </c>
      <c r="S80" s="32">
        <v>3</v>
      </c>
      <c r="T80" s="32">
        <v>4</v>
      </c>
      <c r="U80" s="32">
        <v>0</v>
      </c>
      <c r="V80" s="32">
        <v>1</v>
      </c>
      <c r="W80" s="32">
        <v>0</v>
      </c>
      <c r="X80" s="32">
        <v>0</v>
      </c>
    </row>
    <row r="81" spans="1:24" x14ac:dyDescent="0.35">
      <c r="A81">
        <v>80</v>
      </c>
      <c r="B81" s="1">
        <v>43744</v>
      </c>
      <c r="C81" s="2">
        <v>0.6875</v>
      </c>
      <c r="D81" s="31" t="s">
        <v>134</v>
      </c>
      <c r="E81" s="31" t="s">
        <v>137</v>
      </c>
      <c r="F81" s="32">
        <v>1</v>
      </c>
      <c r="G81" s="32">
        <v>0</v>
      </c>
      <c r="H81" s="31" t="s">
        <v>109</v>
      </c>
      <c r="I81" s="32">
        <v>0</v>
      </c>
      <c r="J81" s="32">
        <v>0</v>
      </c>
      <c r="K81" s="31" t="s">
        <v>117</v>
      </c>
      <c r="L81" s="31" t="s">
        <v>114</v>
      </c>
      <c r="M81" s="32">
        <v>12</v>
      </c>
      <c r="N81" s="32">
        <v>12</v>
      </c>
      <c r="O81" s="32">
        <v>2</v>
      </c>
      <c r="P81" s="32">
        <v>3</v>
      </c>
      <c r="Q81" s="32">
        <v>12</v>
      </c>
      <c r="R81" s="32">
        <v>10</v>
      </c>
      <c r="S81" s="32">
        <v>4</v>
      </c>
      <c r="T81" s="32">
        <v>6</v>
      </c>
      <c r="U81" s="32">
        <v>3</v>
      </c>
      <c r="V81" s="32">
        <v>3</v>
      </c>
      <c r="W81" s="32">
        <v>0</v>
      </c>
      <c r="X81" s="32">
        <v>0</v>
      </c>
    </row>
    <row r="82" spans="1:24" x14ac:dyDescent="0.35">
      <c r="A82">
        <v>81</v>
      </c>
      <c r="B82" s="1">
        <v>43757</v>
      </c>
      <c r="C82" s="2">
        <v>0.52083333333333337</v>
      </c>
      <c r="D82" s="31" t="s">
        <v>123</v>
      </c>
      <c r="E82" s="31" t="s">
        <v>111</v>
      </c>
      <c r="F82" s="32">
        <v>2</v>
      </c>
      <c r="G82" s="32">
        <v>0</v>
      </c>
      <c r="H82" s="31" t="s">
        <v>109</v>
      </c>
      <c r="I82" s="32">
        <v>1</v>
      </c>
      <c r="J82" s="32">
        <v>0</v>
      </c>
      <c r="K82" s="31" t="s">
        <v>109</v>
      </c>
      <c r="L82" s="31" t="s">
        <v>144</v>
      </c>
      <c r="M82" s="32">
        <v>19</v>
      </c>
      <c r="N82" s="32">
        <v>8</v>
      </c>
      <c r="O82" s="32">
        <v>10</v>
      </c>
      <c r="P82" s="32">
        <v>4</v>
      </c>
      <c r="Q82" s="32">
        <v>15</v>
      </c>
      <c r="R82" s="32">
        <v>15</v>
      </c>
      <c r="S82" s="32">
        <v>11</v>
      </c>
      <c r="T82" s="32">
        <v>2</v>
      </c>
      <c r="U82" s="32">
        <v>2</v>
      </c>
      <c r="V82" s="32">
        <v>2</v>
      </c>
      <c r="W82" s="32">
        <v>0</v>
      </c>
      <c r="X82" s="32">
        <v>0</v>
      </c>
    </row>
    <row r="83" spans="1:24" x14ac:dyDescent="0.35">
      <c r="A83">
        <v>82</v>
      </c>
      <c r="B83" s="1">
        <v>43757</v>
      </c>
      <c r="C83" s="2">
        <v>0.625</v>
      </c>
      <c r="D83" s="31" t="s">
        <v>129</v>
      </c>
      <c r="E83" s="31" t="s">
        <v>126</v>
      </c>
      <c r="F83" s="32">
        <v>2</v>
      </c>
      <c r="G83" s="32">
        <v>1</v>
      </c>
      <c r="H83" s="31" t="s">
        <v>109</v>
      </c>
      <c r="I83" s="32">
        <v>1</v>
      </c>
      <c r="J83" s="32">
        <v>1</v>
      </c>
      <c r="K83" s="31" t="s">
        <v>117</v>
      </c>
      <c r="L83" s="31" t="s">
        <v>142</v>
      </c>
      <c r="M83" s="32">
        <v>24</v>
      </c>
      <c r="N83" s="32">
        <v>20</v>
      </c>
      <c r="O83" s="32">
        <v>8</v>
      </c>
      <c r="P83" s="32">
        <v>5</v>
      </c>
      <c r="Q83" s="32">
        <v>9</v>
      </c>
      <c r="R83" s="32">
        <v>17</v>
      </c>
      <c r="S83" s="32">
        <v>7</v>
      </c>
      <c r="T83" s="32">
        <v>5</v>
      </c>
      <c r="U83" s="32">
        <v>1</v>
      </c>
      <c r="V83" s="32">
        <v>2</v>
      </c>
      <c r="W83" s="32">
        <v>0</v>
      </c>
      <c r="X83" s="32">
        <v>1</v>
      </c>
    </row>
    <row r="84" spans="1:24" x14ac:dyDescent="0.35">
      <c r="A84">
        <v>83</v>
      </c>
      <c r="B84" s="1">
        <v>43757</v>
      </c>
      <c r="C84" s="2">
        <v>0.625</v>
      </c>
      <c r="D84" s="31" t="s">
        <v>115</v>
      </c>
      <c r="E84" s="31" t="s">
        <v>108</v>
      </c>
      <c r="F84" s="32">
        <v>0</v>
      </c>
      <c r="G84" s="32">
        <v>0</v>
      </c>
      <c r="H84" s="31" t="s">
        <v>117</v>
      </c>
      <c r="I84" s="32">
        <v>0</v>
      </c>
      <c r="J84" s="32">
        <v>0</v>
      </c>
      <c r="K84" s="31" t="s">
        <v>117</v>
      </c>
      <c r="L84" s="31" t="s">
        <v>140</v>
      </c>
      <c r="M84" s="32">
        <v>11</v>
      </c>
      <c r="N84" s="32">
        <v>10</v>
      </c>
      <c r="O84" s="32">
        <v>2</v>
      </c>
      <c r="P84" s="32">
        <v>1</v>
      </c>
      <c r="Q84" s="32">
        <v>8</v>
      </c>
      <c r="R84" s="32">
        <v>11</v>
      </c>
      <c r="S84" s="32">
        <v>6</v>
      </c>
      <c r="T84" s="32">
        <v>7</v>
      </c>
      <c r="U84" s="32">
        <v>1</v>
      </c>
      <c r="V84" s="32">
        <v>3</v>
      </c>
      <c r="W84" s="32">
        <v>0</v>
      </c>
      <c r="X84" s="32">
        <v>0</v>
      </c>
    </row>
    <row r="85" spans="1:24" x14ac:dyDescent="0.35">
      <c r="A85">
        <v>84</v>
      </c>
      <c r="B85" s="1">
        <v>43757</v>
      </c>
      <c r="C85" s="2">
        <v>0.625</v>
      </c>
      <c r="D85" s="31" t="s">
        <v>138</v>
      </c>
      <c r="E85" s="31" t="s">
        <v>134</v>
      </c>
      <c r="F85" s="32">
        <v>1</v>
      </c>
      <c r="G85" s="32">
        <v>0</v>
      </c>
      <c r="H85" s="31" t="s">
        <v>109</v>
      </c>
      <c r="I85" s="32">
        <v>0</v>
      </c>
      <c r="J85" s="32">
        <v>0</v>
      </c>
      <c r="K85" s="31" t="s">
        <v>117</v>
      </c>
      <c r="L85" s="31" t="s">
        <v>133</v>
      </c>
      <c r="M85" s="32">
        <v>16</v>
      </c>
      <c r="N85" s="32">
        <v>5</v>
      </c>
      <c r="O85" s="32">
        <v>8</v>
      </c>
      <c r="P85" s="32">
        <v>0</v>
      </c>
      <c r="Q85" s="32">
        <v>9</v>
      </c>
      <c r="R85" s="32">
        <v>12</v>
      </c>
      <c r="S85" s="32">
        <v>11</v>
      </c>
      <c r="T85" s="32">
        <v>0</v>
      </c>
      <c r="U85" s="32">
        <v>2</v>
      </c>
      <c r="V85" s="32">
        <v>1</v>
      </c>
      <c r="W85" s="32">
        <v>0</v>
      </c>
      <c r="X85" s="32">
        <v>0</v>
      </c>
    </row>
    <row r="86" spans="1:24" x14ac:dyDescent="0.35">
      <c r="A86">
        <v>85</v>
      </c>
      <c r="B86" s="1">
        <v>43757</v>
      </c>
      <c r="C86" s="2">
        <v>0.625</v>
      </c>
      <c r="D86" s="31" t="s">
        <v>131</v>
      </c>
      <c r="E86" s="31" t="s">
        <v>119</v>
      </c>
      <c r="F86" s="32">
        <v>2</v>
      </c>
      <c r="G86" s="32">
        <v>1</v>
      </c>
      <c r="H86" s="31" t="s">
        <v>109</v>
      </c>
      <c r="I86" s="32">
        <v>1</v>
      </c>
      <c r="J86" s="32">
        <v>1</v>
      </c>
      <c r="K86" s="31" t="s">
        <v>117</v>
      </c>
      <c r="L86" s="31" t="s">
        <v>124</v>
      </c>
      <c r="M86" s="32">
        <v>19</v>
      </c>
      <c r="N86" s="32">
        <v>13</v>
      </c>
      <c r="O86" s="32">
        <v>3</v>
      </c>
      <c r="P86" s="32">
        <v>4</v>
      </c>
      <c r="Q86" s="32">
        <v>4</v>
      </c>
      <c r="R86" s="32">
        <v>10</v>
      </c>
      <c r="S86" s="32">
        <v>9</v>
      </c>
      <c r="T86" s="32">
        <v>4</v>
      </c>
      <c r="U86" s="32">
        <v>0</v>
      </c>
      <c r="V86" s="32">
        <v>3</v>
      </c>
      <c r="W86" s="32">
        <v>0</v>
      </c>
      <c r="X86" s="32">
        <v>0</v>
      </c>
    </row>
    <row r="87" spans="1:24" x14ac:dyDescent="0.35">
      <c r="A87">
        <v>86</v>
      </c>
      <c r="B87" s="1">
        <v>43757</v>
      </c>
      <c r="C87" s="2">
        <v>0.625</v>
      </c>
      <c r="D87" s="31" t="s">
        <v>128</v>
      </c>
      <c r="E87" s="31" t="s">
        <v>125</v>
      </c>
      <c r="F87" s="32">
        <v>1</v>
      </c>
      <c r="G87" s="32">
        <v>1</v>
      </c>
      <c r="H87" s="31" t="s">
        <v>117</v>
      </c>
      <c r="I87" s="32">
        <v>0</v>
      </c>
      <c r="J87" s="32">
        <v>1</v>
      </c>
      <c r="K87" s="31" t="s">
        <v>113</v>
      </c>
      <c r="L87" s="31" t="s">
        <v>130</v>
      </c>
      <c r="M87" s="32">
        <v>12</v>
      </c>
      <c r="N87" s="32">
        <v>7</v>
      </c>
      <c r="O87" s="32">
        <v>2</v>
      </c>
      <c r="P87" s="32">
        <v>2</v>
      </c>
      <c r="Q87" s="32">
        <v>5</v>
      </c>
      <c r="R87" s="32">
        <v>9</v>
      </c>
      <c r="S87" s="32">
        <v>11</v>
      </c>
      <c r="T87" s="32">
        <v>2</v>
      </c>
      <c r="U87" s="32">
        <v>4</v>
      </c>
      <c r="V87" s="32">
        <v>3</v>
      </c>
      <c r="W87" s="32">
        <v>0</v>
      </c>
      <c r="X87" s="32">
        <v>0</v>
      </c>
    </row>
    <row r="88" spans="1:24" x14ac:dyDescent="0.35">
      <c r="A88">
        <v>87</v>
      </c>
      <c r="B88" s="1">
        <v>43757</v>
      </c>
      <c r="C88" s="2">
        <v>0.625</v>
      </c>
      <c r="D88" s="31" t="s">
        <v>132</v>
      </c>
      <c r="E88" s="31" t="s">
        <v>120</v>
      </c>
      <c r="F88" s="32">
        <v>1</v>
      </c>
      <c r="G88" s="32">
        <v>1</v>
      </c>
      <c r="H88" s="31" t="s">
        <v>117</v>
      </c>
      <c r="I88" s="32">
        <v>0</v>
      </c>
      <c r="J88" s="32">
        <v>0</v>
      </c>
      <c r="K88" s="31" t="s">
        <v>117</v>
      </c>
      <c r="L88" s="31" t="s">
        <v>146</v>
      </c>
      <c r="M88" s="32">
        <v>4</v>
      </c>
      <c r="N88" s="32">
        <v>14</v>
      </c>
      <c r="O88" s="32">
        <v>1</v>
      </c>
      <c r="P88" s="32">
        <v>5</v>
      </c>
      <c r="Q88" s="32">
        <v>10</v>
      </c>
      <c r="R88" s="32">
        <v>17</v>
      </c>
      <c r="S88" s="32">
        <v>1</v>
      </c>
      <c r="T88" s="32">
        <v>3</v>
      </c>
      <c r="U88" s="32">
        <v>3</v>
      </c>
      <c r="V88" s="32">
        <v>2</v>
      </c>
      <c r="W88" s="32">
        <v>0</v>
      </c>
      <c r="X88" s="32">
        <v>0</v>
      </c>
    </row>
    <row r="89" spans="1:24" x14ac:dyDescent="0.35">
      <c r="A89">
        <v>88</v>
      </c>
      <c r="B89" s="1">
        <v>43757</v>
      </c>
      <c r="C89" s="2">
        <v>0.72916666666666663</v>
      </c>
      <c r="D89" s="31" t="s">
        <v>122</v>
      </c>
      <c r="E89" s="31" t="s">
        <v>112</v>
      </c>
      <c r="F89" s="32">
        <v>0</v>
      </c>
      <c r="G89" s="32">
        <v>2</v>
      </c>
      <c r="H89" s="31" t="s">
        <v>113</v>
      </c>
      <c r="I89" s="32">
        <v>0</v>
      </c>
      <c r="J89" s="32">
        <v>2</v>
      </c>
      <c r="K89" s="31" t="s">
        <v>113</v>
      </c>
      <c r="L89" s="31" t="s">
        <v>139</v>
      </c>
      <c r="M89" s="32">
        <v>7</v>
      </c>
      <c r="N89" s="32">
        <v>21</v>
      </c>
      <c r="O89" s="32">
        <v>2</v>
      </c>
      <c r="P89" s="32">
        <v>10</v>
      </c>
      <c r="Q89" s="32">
        <v>8</v>
      </c>
      <c r="R89" s="32">
        <v>10</v>
      </c>
      <c r="S89" s="32">
        <v>1</v>
      </c>
      <c r="T89" s="32">
        <v>8</v>
      </c>
      <c r="U89" s="32">
        <v>1</v>
      </c>
      <c r="V89" s="32">
        <v>1</v>
      </c>
      <c r="W89" s="32">
        <v>0</v>
      </c>
      <c r="X89" s="32">
        <v>0</v>
      </c>
    </row>
    <row r="90" spans="1:24" x14ac:dyDescent="0.35">
      <c r="A90">
        <v>89</v>
      </c>
      <c r="B90" s="1">
        <v>43758</v>
      </c>
      <c r="C90" s="2">
        <v>0.6875</v>
      </c>
      <c r="D90" s="31" t="s">
        <v>137</v>
      </c>
      <c r="E90" s="31" t="s">
        <v>107</v>
      </c>
      <c r="F90" s="32">
        <v>1</v>
      </c>
      <c r="G90" s="32">
        <v>1</v>
      </c>
      <c r="H90" s="31" t="s">
        <v>117</v>
      </c>
      <c r="I90" s="32">
        <v>1</v>
      </c>
      <c r="J90" s="32">
        <v>0</v>
      </c>
      <c r="K90" s="31" t="s">
        <v>109</v>
      </c>
      <c r="L90" s="31" t="s">
        <v>136</v>
      </c>
      <c r="M90" s="32">
        <v>7</v>
      </c>
      <c r="N90" s="32">
        <v>10</v>
      </c>
      <c r="O90" s="32">
        <v>2</v>
      </c>
      <c r="P90" s="32">
        <v>4</v>
      </c>
      <c r="Q90" s="32">
        <v>6</v>
      </c>
      <c r="R90" s="32">
        <v>14</v>
      </c>
      <c r="S90" s="32">
        <v>3</v>
      </c>
      <c r="T90" s="32">
        <v>1</v>
      </c>
      <c r="U90" s="32">
        <v>0</v>
      </c>
      <c r="V90" s="32">
        <v>1</v>
      </c>
      <c r="W90" s="32">
        <v>0</v>
      </c>
      <c r="X90" s="32">
        <v>0</v>
      </c>
    </row>
    <row r="91" spans="1:24" x14ac:dyDescent="0.35">
      <c r="A91">
        <v>90</v>
      </c>
      <c r="B91" s="1">
        <v>43759</v>
      </c>
      <c r="C91" s="2">
        <v>0.83333333333333337</v>
      </c>
      <c r="D91" s="31" t="s">
        <v>116</v>
      </c>
      <c r="E91" s="31" t="s">
        <v>135</v>
      </c>
      <c r="F91" s="32">
        <v>1</v>
      </c>
      <c r="G91" s="32">
        <v>0</v>
      </c>
      <c r="H91" s="31" t="s">
        <v>109</v>
      </c>
      <c r="I91" s="32">
        <v>1</v>
      </c>
      <c r="J91" s="32">
        <v>0</v>
      </c>
      <c r="K91" s="31" t="s">
        <v>109</v>
      </c>
      <c r="L91" s="31" t="s">
        <v>114</v>
      </c>
      <c r="M91" s="32">
        <v>8</v>
      </c>
      <c r="N91" s="32">
        <v>9</v>
      </c>
      <c r="O91" s="32">
        <v>2</v>
      </c>
      <c r="P91" s="32">
        <v>3</v>
      </c>
      <c r="Q91" s="32">
        <v>10</v>
      </c>
      <c r="R91" s="32">
        <v>12</v>
      </c>
      <c r="S91" s="32">
        <v>7</v>
      </c>
      <c r="T91" s="32">
        <v>12</v>
      </c>
      <c r="U91" s="32">
        <v>4</v>
      </c>
      <c r="V91" s="32">
        <v>4</v>
      </c>
      <c r="W91" s="32">
        <v>0</v>
      </c>
      <c r="X91" s="32">
        <v>0</v>
      </c>
    </row>
    <row r="92" spans="1:24" x14ac:dyDescent="0.35">
      <c r="A92">
        <v>91</v>
      </c>
      <c r="B92" s="1">
        <v>43763</v>
      </c>
      <c r="C92" s="2">
        <v>0.83333333333333337</v>
      </c>
      <c r="D92" s="31" t="s">
        <v>120</v>
      </c>
      <c r="E92" s="31" t="s">
        <v>131</v>
      </c>
      <c r="F92" s="32">
        <v>0</v>
      </c>
      <c r="G92" s="32">
        <v>9</v>
      </c>
      <c r="H92" s="31" t="s">
        <v>113</v>
      </c>
      <c r="I92" s="32">
        <v>0</v>
      </c>
      <c r="J92" s="32">
        <v>5</v>
      </c>
      <c r="K92" s="31" t="s">
        <v>113</v>
      </c>
      <c r="L92" s="31" t="s">
        <v>133</v>
      </c>
      <c r="M92" s="32">
        <v>6</v>
      </c>
      <c r="N92" s="32">
        <v>25</v>
      </c>
      <c r="O92" s="32">
        <v>3</v>
      </c>
      <c r="P92" s="32">
        <v>15</v>
      </c>
      <c r="Q92" s="32">
        <v>3</v>
      </c>
      <c r="R92" s="32">
        <v>12</v>
      </c>
      <c r="S92" s="32">
        <v>2</v>
      </c>
      <c r="T92" s="32">
        <v>7</v>
      </c>
      <c r="U92" s="32">
        <v>0</v>
      </c>
      <c r="V92" s="32">
        <v>0</v>
      </c>
      <c r="W92" s="32">
        <v>1</v>
      </c>
      <c r="X92" s="32">
        <v>0</v>
      </c>
    </row>
    <row r="93" spans="1:24" x14ac:dyDescent="0.35">
      <c r="A93">
        <v>92</v>
      </c>
      <c r="B93" s="1">
        <v>43764</v>
      </c>
      <c r="C93" s="2">
        <v>0.52083333333333337</v>
      </c>
      <c r="D93" s="31" t="s">
        <v>112</v>
      </c>
      <c r="E93" s="31" t="s">
        <v>129</v>
      </c>
      <c r="F93" s="32">
        <v>3</v>
      </c>
      <c r="G93" s="32">
        <v>0</v>
      </c>
      <c r="H93" s="31" t="s">
        <v>109</v>
      </c>
      <c r="I93" s="32">
        <v>0</v>
      </c>
      <c r="J93" s="32">
        <v>0</v>
      </c>
      <c r="K93" s="31" t="s">
        <v>117</v>
      </c>
      <c r="L93" s="31" t="s">
        <v>121</v>
      </c>
      <c r="M93" s="32">
        <v>25</v>
      </c>
      <c r="N93" s="32">
        <v>11</v>
      </c>
      <c r="O93" s="32">
        <v>9</v>
      </c>
      <c r="P93" s="32">
        <v>5</v>
      </c>
      <c r="Q93" s="32">
        <v>10</v>
      </c>
      <c r="R93" s="32">
        <v>5</v>
      </c>
      <c r="S93" s="32">
        <v>13</v>
      </c>
      <c r="T93" s="32">
        <v>7</v>
      </c>
      <c r="U93" s="32">
        <v>1</v>
      </c>
      <c r="V93" s="32">
        <v>1</v>
      </c>
      <c r="W93" s="32">
        <v>1</v>
      </c>
      <c r="X93" s="32">
        <v>0</v>
      </c>
    </row>
    <row r="94" spans="1:24" x14ac:dyDescent="0.35">
      <c r="A94">
        <v>93</v>
      </c>
      <c r="B94" s="1">
        <v>43764</v>
      </c>
      <c r="C94" s="2">
        <v>0.625</v>
      </c>
      <c r="D94" s="31" t="s">
        <v>126</v>
      </c>
      <c r="E94" s="31" t="s">
        <v>123</v>
      </c>
      <c r="F94" s="32">
        <v>3</v>
      </c>
      <c r="G94" s="32">
        <v>2</v>
      </c>
      <c r="H94" s="31" t="s">
        <v>109</v>
      </c>
      <c r="I94" s="32">
        <v>1</v>
      </c>
      <c r="J94" s="32">
        <v>1</v>
      </c>
      <c r="K94" s="31" t="s">
        <v>117</v>
      </c>
      <c r="L94" s="31" t="s">
        <v>145</v>
      </c>
      <c r="M94" s="32">
        <v>8</v>
      </c>
      <c r="N94" s="32">
        <v>10</v>
      </c>
      <c r="O94" s="32">
        <v>4</v>
      </c>
      <c r="P94" s="32">
        <v>6</v>
      </c>
      <c r="Q94" s="32">
        <v>12</v>
      </c>
      <c r="R94" s="32">
        <v>12</v>
      </c>
      <c r="S94" s="32">
        <v>0</v>
      </c>
      <c r="T94" s="32">
        <v>5</v>
      </c>
      <c r="U94" s="32">
        <v>2</v>
      </c>
      <c r="V94" s="32">
        <v>1</v>
      </c>
      <c r="W94" s="32">
        <v>0</v>
      </c>
      <c r="X94" s="32">
        <v>0</v>
      </c>
    </row>
    <row r="95" spans="1:24" x14ac:dyDescent="0.35">
      <c r="A95">
        <v>94</v>
      </c>
      <c r="B95" s="1">
        <v>43764</v>
      </c>
      <c r="C95" s="2">
        <v>0.625</v>
      </c>
      <c r="D95" s="31" t="s">
        <v>125</v>
      </c>
      <c r="E95" s="31" t="s">
        <v>115</v>
      </c>
      <c r="F95" s="32">
        <v>0</v>
      </c>
      <c r="G95" s="32">
        <v>0</v>
      </c>
      <c r="H95" s="31" t="s">
        <v>117</v>
      </c>
      <c r="I95" s="32">
        <v>0</v>
      </c>
      <c r="J95" s="32">
        <v>0</v>
      </c>
      <c r="K95" s="31" t="s">
        <v>117</v>
      </c>
      <c r="L95" s="31" t="s">
        <v>114</v>
      </c>
      <c r="M95" s="32">
        <v>7</v>
      </c>
      <c r="N95" s="32">
        <v>15</v>
      </c>
      <c r="O95" s="32">
        <v>3</v>
      </c>
      <c r="P95" s="32">
        <v>5</v>
      </c>
      <c r="Q95" s="32">
        <v>14</v>
      </c>
      <c r="R95" s="32">
        <v>8</v>
      </c>
      <c r="S95" s="32">
        <v>5</v>
      </c>
      <c r="T95" s="32">
        <v>10</v>
      </c>
      <c r="U95" s="32">
        <v>5</v>
      </c>
      <c r="V95" s="32">
        <v>3</v>
      </c>
      <c r="W95" s="32">
        <v>0</v>
      </c>
      <c r="X95" s="32">
        <v>0</v>
      </c>
    </row>
    <row r="96" spans="1:24" x14ac:dyDescent="0.35">
      <c r="A96">
        <v>95</v>
      </c>
      <c r="B96" s="1">
        <v>43764</v>
      </c>
      <c r="C96" s="2">
        <v>0.625</v>
      </c>
      <c r="D96" s="31" t="s">
        <v>111</v>
      </c>
      <c r="E96" s="31" t="s">
        <v>116</v>
      </c>
      <c r="F96" s="32">
        <v>1</v>
      </c>
      <c r="G96" s="32">
        <v>1</v>
      </c>
      <c r="H96" s="31" t="s">
        <v>117</v>
      </c>
      <c r="I96" s="32">
        <v>1</v>
      </c>
      <c r="J96" s="32">
        <v>0</v>
      </c>
      <c r="K96" s="31" t="s">
        <v>109</v>
      </c>
      <c r="L96" s="31" t="s">
        <v>142</v>
      </c>
      <c r="M96" s="32">
        <v>12</v>
      </c>
      <c r="N96" s="32">
        <v>10</v>
      </c>
      <c r="O96" s="32">
        <v>4</v>
      </c>
      <c r="P96" s="32">
        <v>4</v>
      </c>
      <c r="Q96" s="32">
        <v>7</v>
      </c>
      <c r="R96" s="32">
        <v>10</v>
      </c>
      <c r="S96" s="32">
        <v>10</v>
      </c>
      <c r="T96" s="32">
        <v>4</v>
      </c>
      <c r="U96" s="32">
        <v>2</v>
      </c>
      <c r="V96" s="32">
        <v>2</v>
      </c>
      <c r="W96" s="32">
        <v>0</v>
      </c>
      <c r="X96" s="32">
        <v>0</v>
      </c>
    </row>
    <row r="97" spans="1:24" x14ac:dyDescent="0.35">
      <c r="A97">
        <v>96</v>
      </c>
      <c r="B97" s="1">
        <v>43764</v>
      </c>
      <c r="C97" s="2">
        <v>0.72916666666666663</v>
      </c>
      <c r="D97" s="31" t="s">
        <v>119</v>
      </c>
      <c r="E97" s="31" t="s">
        <v>138</v>
      </c>
      <c r="F97" s="32">
        <v>2</v>
      </c>
      <c r="G97" s="32">
        <v>4</v>
      </c>
      <c r="H97" s="31" t="s">
        <v>113</v>
      </c>
      <c r="I97" s="32">
        <v>0</v>
      </c>
      <c r="J97" s="32">
        <v>2</v>
      </c>
      <c r="K97" s="31" t="s">
        <v>113</v>
      </c>
      <c r="L97" s="31" t="s">
        <v>110</v>
      </c>
      <c r="M97" s="32">
        <v>13</v>
      </c>
      <c r="N97" s="32">
        <v>16</v>
      </c>
      <c r="O97" s="32">
        <v>5</v>
      </c>
      <c r="P97" s="32">
        <v>7</v>
      </c>
      <c r="Q97" s="32">
        <v>7</v>
      </c>
      <c r="R97" s="32">
        <v>8</v>
      </c>
      <c r="S97" s="32">
        <v>5</v>
      </c>
      <c r="T97" s="32">
        <v>6</v>
      </c>
      <c r="U97" s="32">
        <v>3</v>
      </c>
      <c r="V97" s="32">
        <v>2</v>
      </c>
      <c r="W97" s="32">
        <v>0</v>
      </c>
      <c r="X97" s="32">
        <v>0</v>
      </c>
    </row>
    <row r="98" spans="1:24" x14ac:dyDescent="0.35">
      <c r="A98">
        <v>97</v>
      </c>
      <c r="B98" s="1">
        <v>43765</v>
      </c>
      <c r="C98" s="2">
        <v>0.58333333333333337</v>
      </c>
      <c r="D98" s="31" t="s">
        <v>134</v>
      </c>
      <c r="E98" s="31" t="s">
        <v>132</v>
      </c>
      <c r="F98" s="32">
        <v>1</v>
      </c>
      <c r="G98" s="32">
        <v>1</v>
      </c>
      <c r="H98" s="31" t="s">
        <v>117</v>
      </c>
      <c r="I98" s="32">
        <v>1</v>
      </c>
      <c r="J98" s="32">
        <v>0</v>
      </c>
      <c r="K98" s="31" t="s">
        <v>109</v>
      </c>
      <c r="L98" s="31" t="s">
        <v>118</v>
      </c>
      <c r="M98" s="32">
        <v>13</v>
      </c>
      <c r="N98" s="32">
        <v>13</v>
      </c>
      <c r="O98" s="32">
        <v>2</v>
      </c>
      <c r="P98" s="32">
        <v>5</v>
      </c>
      <c r="Q98" s="32">
        <v>8</v>
      </c>
      <c r="R98" s="32">
        <v>15</v>
      </c>
      <c r="S98" s="32">
        <v>3</v>
      </c>
      <c r="T98" s="32">
        <v>6</v>
      </c>
      <c r="U98" s="32">
        <v>2</v>
      </c>
      <c r="V98" s="32">
        <v>2</v>
      </c>
      <c r="W98" s="32">
        <v>1</v>
      </c>
      <c r="X98" s="32">
        <v>0</v>
      </c>
    </row>
    <row r="99" spans="1:24" x14ac:dyDescent="0.35">
      <c r="A99">
        <v>98</v>
      </c>
      <c r="B99" s="1">
        <v>43765</v>
      </c>
      <c r="C99" s="2">
        <v>0.6875</v>
      </c>
      <c r="D99" s="31" t="s">
        <v>135</v>
      </c>
      <c r="E99" s="31" t="s">
        <v>122</v>
      </c>
      <c r="F99" s="32">
        <v>2</v>
      </c>
      <c r="G99" s="32">
        <v>2</v>
      </c>
      <c r="H99" s="31" t="s">
        <v>117</v>
      </c>
      <c r="I99" s="32">
        <v>2</v>
      </c>
      <c r="J99" s="32">
        <v>1</v>
      </c>
      <c r="K99" s="31" t="s">
        <v>109</v>
      </c>
      <c r="L99" s="31" t="s">
        <v>136</v>
      </c>
      <c r="M99" s="32">
        <v>15</v>
      </c>
      <c r="N99" s="32">
        <v>10</v>
      </c>
      <c r="O99" s="32">
        <v>6</v>
      </c>
      <c r="P99" s="32">
        <v>4</v>
      </c>
      <c r="Q99" s="32">
        <v>18</v>
      </c>
      <c r="R99" s="32">
        <v>9</v>
      </c>
      <c r="S99" s="32">
        <v>12</v>
      </c>
      <c r="T99" s="32">
        <v>5</v>
      </c>
      <c r="U99" s="32">
        <v>2</v>
      </c>
      <c r="V99" s="32">
        <v>0</v>
      </c>
      <c r="W99" s="32">
        <v>0</v>
      </c>
      <c r="X99" s="32">
        <v>0</v>
      </c>
    </row>
    <row r="100" spans="1:24" x14ac:dyDescent="0.35">
      <c r="A100">
        <v>99</v>
      </c>
      <c r="B100" s="1">
        <v>43765</v>
      </c>
      <c r="C100" s="2">
        <v>0.6875</v>
      </c>
      <c r="D100" s="31" t="s">
        <v>107</v>
      </c>
      <c r="E100" s="31" t="s">
        <v>128</v>
      </c>
      <c r="F100" s="32">
        <v>2</v>
      </c>
      <c r="G100" s="32">
        <v>1</v>
      </c>
      <c r="H100" s="31" t="s">
        <v>109</v>
      </c>
      <c r="I100" s="32">
        <v>0</v>
      </c>
      <c r="J100" s="32">
        <v>1</v>
      </c>
      <c r="K100" s="31" t="s">
        <v>113</v>
      </c>
      <c r="L100" s="31" t="s">
        <v>139</v>
      </c>
      <c r="M100" s="32">
        <v>21</v>
      </c>
      <c r="N100" s="32">
        <v>11</v>
      </c>
      <c r="O100" s="32">
        <v>13</v>
      </c>
      <c r="P100" s="32">
        <v>4</v>
      </c>
      <c r="Q100" s="32">
        <v>9</v>
      </c>
      <c r="R100" s="32">
        <v>11</v>
      </c>
      <c r="S100" s="32">
        <v>8</v>
      </c>
      <c r="T100" s="32">
        <v>3</v>
      </c>
      <c r="U100" s="32">
        <v>3</v>
      </c>
      <c r="V100" s="32">
        <v>3</v>
      </c>
      <c r="W100" s="32">
        <v>0</v>
      </c>
      <c r="X100" s="32">
        <v>0</v>
      </c>
    </row>
    <row r="101" spans="1:24" x14ac:dyDescent="0.35">
      <c r="A101">
        <v>100</v>
      </c>
      <c r="B101" s="1">
        <v>43765</v>
      </c>
      <c r="C101" s="2">
        <v>0.6875</v>
      </c>
      <c r="D101" s="31" t="s">
        <v>108</v>
      </c>
      <c r="E101" s="31" t="s">
        <v>137</v>
      </c>
      <c r="F101" s="32">
        <v>1</v>
      </c>
      <c r="G101" s="32">
        <v>3</v>
      </c>
      <c r="H101" s="31" t="s">
        <v>113</v>
      </c>
      <c r="I101" s="32">
        <v>0</v>
      </c>
      <c r="J101" s="32">
        <v>2</v>
      </c>
      <c r="K101" s="31" t="s">
        <v>113</v>
      </c>
      <c r="L101" s="31" t="s">
        <v>141</v>
      </c>
      <c r="M101" s="32">
        <v>10</v>
      </c>
      <c r="N101" s="32">
        <v>21</v>
      </c>
      <c r="O101" s="32">
        <v>3</v>
      </c>
      <c r="P101" s="32">
        <v>11</v>
      </c>
      <c r="Q101" s="32">
        <v>13</v>
      </c>
      <c r="R101" s="32">
        <v>10</v>
      </c>
      <c r="S101" s="32">
        <v>1</v>
      </c>
      <c r="T101" s="32">
        <v>10</v>
      </c>
      <c r="U101" s="32">
        <v>2</v>
      </c>
      <c r="V101" s="32">
        <v>2</v>
      </c>
      <c r="W101" s="32">
        <v>0</v>
      </c>
      <c r="X101" s="32">
        <v>0</v>
      </c>
    </row>
    <row r="102" spans="1:24" x14ac:dyDescent="0.35">
      <c r="A102">
        <v>101</v>
      </c>
      <c r="B102" s="1">
        <v>43771</v>
      </c>
      <c r="C102" s="2">
        <v>0.52083333333333337</v>
      </c>
      <c r="D102" s="31" t="s">
        <v>115</v>
      </c>
      <c r="E102" s="31" t="s">
        <v>137</v>
      </c>
      <c r="F102" s="32">
        <v>1</v>
      </c>
      <c r="G102" s="32">
        <v>0</v>
      </c>
      <c r="H102" s="31" t="s">
        <v>109</v>
      </c>
      <c r="I102" s="32">
        <v>1</v>
      </c>
      <c r="J102" s="32">
        <v>0</v>
      </c>
      <c r="K102" s="31" t="s">
        <v>109</v>
      </c>
      <c r="L102" s="31" t="s">
        <v>130</v>
      </c>
      <c r="M102" s="32">
        <v>12</v>
      </c>
      <c r="N102" s="32">
        <v>15</v>
      </c>
      <c r="O102" s="32">
        <v>6</v>
      </c>
      <c r="P102" s="32">
        <v>4</v>
      </c>
      <c r="Q102" s="32">
        <v>14</v>
      </c>
      <c r="R102" s="32">
        <v>12</v>
      </c>
      <c r="S102" s="32">
        <v>4</v>
      </c>
      <c r="T102" s="32">
        <v>10</v>
      </c>
      <c r="U102" s="32">
        <v>4</v>
      </c>
      <c r="V102" s="32">
        <v>3</v>
      </c>
      <c r="W102" s="32">
        <v>0</v>
      </c>
      <c r="X102" s="32">
        <v>0</v>
      </c>
    </row>
    <row r="103" spans="1:24" x14ac:dyDescent="0.35">
      <c r="A103">
        <v>102</v>
      </c>
      <c r="B103" s="1">
        <v>43771</v>
      </c>
      <c r="C103" s="2">
        <v>0.625</v>
      </c>
      <c r="D103" s="31" t="s">
        <v>135</v>
      </c>
      <c r="E103" s="31" t="s">
        <v>132</v>
      </c>
      <c r="F103" s="32">
        <v>1</v>
      </c>
      <c r="G103" s="32">
        <v>1</v>
      </c>
      <c r="H103" s="31" t="s">
        <v>117</v>
      </c>
      <c r="I103" s="32">
        <v>1</v>
      </c>
      <c r="J103" s="32">
        <v>0</v>
      </c>
      <c r="K103" s="31" t="s">
        <v>109</v>
      </c>
      <c r="L103" s="31" t="s">
        <v>110</v>
      </c>
      <c r="M103" s="32">
        <v>10</v>
      </c>
      <c r="N103" s="32">
        <v>25</v>
      </c>
      <c r="O103" s="32">
        <v>4</v>
      </c>
      <c r="P103" s="32">
        <v>8</v>
      </c>
      <c r="Q103" s="32">
        <v>6</v>
      </c>
      <c r="R103" s="32">
        <v>15</v>
      </c>
      <c r="S103" s="32">
        <v>8</v>
      </c>
      <c r="T103" s="32">
        <v>9</v>
      </c>
      <c r="U103" s="32">
        <v>0</v>
      </c>
      <c r="V103" s="32">
        <v>2</v>
      </c>
      <c r="W103" s="32">
        <v>0</v>
      </c>
      <c r="X103" s="32">
        <v>0</v>
      </c>
    </row>
    <row r="104" spans="1:24" x14ac:dyDescent="0.35">
      <c r="A104">
        <v>103</v>
      </c>
      <c r="B104" s="1">
        <v>43771</v>
      </c>
      <c r="C104" s="2">
        <v>0.625</v>
      </c>
      <c r="D104" s="31" t="s">
        <v>129</v>
      </c>
      <c r="E104" s="31" t="s">
        <v>107</v>
      </c>
      <c r="F104" s="32">
        <v>1</v>
      </c>
      <c r="G104" s="32">
        <v>2</v>
      </c>
      <c r="H104" s="31" t="s">
        <v>113</v>
      </c>
      <c r="I104" s="32">
        <v>1</v>
      </c>
      <c r="J104" s="32">
        <v>0</v>
      </c>
      <c r="K104" s="31" t="s">
        <v>109</v>
      </c>
      <c r="L104" s="31" t="s">
        <v>124</v>
      </c>
      <c r="M104" s="32">
        <v>5</v>
      </c>
      <c r="N104" s="32">
        <v>25</v>
      </c>
      <c r="O104" s="32">
        <v>2</v>
      </c>
      <c r="P104" s="32">
        <v>6</v>
      </c>
      <c r="Q104" s="32">
        <v>12</v>
      </c>
      <c r="R104" s="32">
        <v>9</v>
      </c>
      <c r="S104" s="32">
        <v>2</v>
      </c>
      <c r="T104" s="32">
        <v>10</v>
      </c>
      <c r="U104" s="32">
        <v>1</v>
      </c>
      <c r="V104" s="32">
        <v>2</v>
      </c>
      <c r="W104" s="32">
        <v>0</v>
      </c>
      <c r="X104" s="32">
        <v>0</v>
      </c>
    </row>
    <row r="105" spans="1:24" x14ac:dyDescent="0.35">
      <c r="A105">
        <v>104</v>
      </c>
      <c r="B105" s="1">
        <v>43771</v>
      </c>
      <c r="C105" s="2">
        <v>0.625</v>
      </c>
      <c r="D105" s="31" t="s">
        <v>126</v>
      </c>
      <c r="E105" s="31" t="s">
        <v>108</v>
      </c>
      <c r="F105" s="32">
        <v>2</v>
      </c>
      <c r="G105" s="32">
        <v>0</v>
      </c>
      <c r="H105" s="31" t="s">
        <v>109</v>
      </c>
      <c r="I105" s="32">
        <v>0</v>
      </c>
      <c r="J105" s="32">
        <v>0</v>
      </c>
      <c r="K105" s="31" t="s">
        <v>117</v>
      </c>
      <c r="L105" s="31" t="s">
        <v>118</v>
      </c>
      <c r="M105" s="32">
        <v>21</v>
      </c>
      <c r="N105" s="32">
        <v>7</v>
      </c>
      <c r="O105" s="32">
        <v>5</v>
      </c>
      <c r="P105" s="32">
        <v>0</v>
      </c>
      <c r="Q105" s="32">
        <v>11</v>
      </c>
      <c r="R105" s="32">
        <v>8</v>
      </c>
      <c r="S105" s="32">
        <v>8</v>
      </c>
      <c r="T105" s="32">
        <v>3</v>
      </c>
      <c r="U105" s="32">
        <v>0</v>
      </c>
      <c r="V105" s="32">
        <v>1</v>
      </c>
      <c r="W105" s="32">
        <v>0</v>
      </c>
      <c r="X105" s="32">
        <v>0</v>
      </c>
    </row>
    <row r="106" spans="1:24" x14ac:dyDescent="0.35">
      <c r="A106">
        <v>105</v>
      </c>
      <c r="B106" s="1">
        <v>43771</v>
      </c>
      <c r="C106" s="2">
        <v>0.625</v>
      </c>
      <c r="D106" s="31" t="s">
        <v>112</v>
      </c>
      <c r="E106" s="31" t="s">
        <v>120</v>
      </c>
      <c r="F106" s="32">
        <v>2</v>
      </c>
      <c r="G106" s="32">
        <v>1</v>
      </c>
      <c r="H106" s="31" t="s">
        <v>109</v>
      </c>
      <c r="I106" s="32">
        <v>0</v>
      </c>
      <c r="J106" s="32">
        <v>1</v>
      </c>
      <c r="K106" s="31" t="s">
        <v>113</v>
      </c>
      <c r="L106" s="31" t="s">
        <v>140</v>
      </c>
      <c r="M106" s="32">
        <v>26</v>
      </c>
      <c r="N106" s="32">
        <v>3</v>
      </c>
      <c r="O106" s="32">
        <v>4</v>
      </c>
      <c r="P106" s="32">
        <v>3</v>
      </c>
      <c r="Q106" s="32">
        <v>11</v>
      </c>
      <c r="R106" s="32">
        <v>10</v>
      </c>
      <c r="S106" s="32">
        <v>17</v>
      </c>
      <c r="T106" s="32">
        <v>0</v>
      </c>
      <c r="U106" s="32">
        <v>3</v>
      </c>
      <c r="V106" s="32">
        <v>1</v>
      </c>
      <c r="W106" s="32">
        <v>0</v>
      </c>
      <c r="X106" s="32">
        <v>0</v>
      </c>
    </row>
    <row r="107" spans="1:24" x14ac:dyDescent="0.35">
      <c r="A107">
        <v>106</v>
      </c>
      <c r="B107" s="1">
        <v>43771</v>
      </c>
      <c r="C107" s="2">
        <v>0.625</v>
      </c>
      <c r="D107" s="31" t="s">
        <v>116</v>
      </c>
      <c r="E107" s="31" t="s">
        <v>119</v>
      </c>
      <c r="F107" s="32">
        <v>3</v>
      </c>
      <c r="G107" s="32">
        <v>0</v>
      </c>
      <c r="H107" s="31" t="s">
        <v>109</v>
      </c>
      <c r="I107" s="32">
        <v>3</v>
      </c>
      <c r="J107" s="32">
        <v>0</v>
      </c>
      <c r="K107" s="31" t="s">
        <v>109</v>
      </c>
      <c r="L107" s="31" t="s">
        <v>147</v>
      </c>
      <c r="M107" s="32">
        <v>13</v>
      </c>
      <c r="N107" s="32">
        <v>6</v>
      </c>
      <c r="O107" s="32">
        <v>6</v>
      </c>
      <c r="P107" s="32">
        <v>0</v>
      </c>
      <c r="Q107" s="32">
        <v>8</v>
      </c>
      <c r="R107" s="32">
        <v>12</v>
      </c>
      <c r="S107" s="32">
        <v>7</v>
      </c>
      <c r="T107" s="32">
        <v>6</v>
      </c>
      <c r="U107" s="32">
        <v>1</v>
      </c>
      <c r="V107" s="32">
        <v>2</v>
      </c>
      <c r="W107" s="32">
        <v>0</v>
      </c>
      <c r="X107" s="32">
        <v>0</v>
      </c>
    </row>
    <row r="108" spans="1:24" x14ac:dyDescent="0.35">
      <c r="A108">
        <v>107</v>
      </c>
      <c r="B108" s="1">
        <v>43771</v>
      </c>
      <c r="C108" s="2">
        <v>0.625</v>
      </c>
      <c r="D108" s="31" t="s">
        <v>111</v>
      </c>
      <c r="E108" s="31" t="s">
        <v>134</v>
      </c>
      <c r="F108" s="32">
        <v>2</v>
      </c>
      <c r="G108" s="32">
        <v>3</v>
      </c>
      <c r="H108" s="31" t="s">
        <v>113</v>
      </c>
      <c r="I108" s="32">
        <v>0</v>
      </c>
      <c r="J108" s="32">
        <v>2</v>
      </c>
      <c r="K108" s="31" t="s">
        <v>113</v>
      </c>
      <c r="L108" s="31" t="s">
        <v>141</v>
      </c>
      <c r="M108" s="32">
        <v>16</v>
      </c>
      <c r="N108" s="32">
        <v>12</v>
      </c>
      <c r="O108" s="32">
        <v>6</v>
      </c>
      <c r="P108" s="32">
        <v>9</v>
      </c>
      <c r="Q108" s="32">
        <v>10</v>
      </c>
      <c r="R108" s="32">
        <v>7</v>
      </c>
      <c r="S108" s="32">
        <v>7</v>
      </c>
      <c r="T108" s="32">
        <v>3</v>
      </c>
      <c r="U108" s="32">
        <v>2</v>
      </c>
      <c r="V108" s="32">
        <v>1</v>
      </c>
      <c r="W108" s="32">
        <v>0</v>
      </c>
      <c r="X108" s="32">
        <v>0</v>
      </c>
    </row>
    <row r="109" spans="1:24" x14ac:dyDescent="0.35">
      <c r="A109">
        <v>108</v>
      </c>
      <c r="B109" s="1">
        <v>43771</v>
      </c>
      <c r="C109" s="2">
        <v>0.72916666666666663</v>
      </c>
      <c r="D109" s="31" t="s">
        <v>125</v>
      </c>
      <c r="E109" s="31" t="s">
        <v>138</v>
      </c>
      <c r="F109" s="32">
        <v>1</v>
      </c>
      <c r="G109" s="32">
        <v>2</v>
      </c>
      <c r="H109" s="31" t="s">
        <v>113</v>
      </c>
      <c r="I109" s="32">
        <v>0</v>
      </c>
      <c r="J109" s="32">
        <v>1</v>
      </c>
      <c r="K109" s="31" t="s">
        <v>113</v>
      </c>
      <c r="L109" s="31" t="s">
        <v>139</v>
      </c>
      <c r="M109" s="32">
        <v>12</v>
      </c>
      <c r="N109" s="32">
        <v>16</v>
      </c>
      <c r="O109" s="32">
        <v>3</v>
      </c>
      <c r="P109" s="32">
        <v>10</v>
      </c>
      <c r="Q109" s="32">
        <v>8</v>
      </c>
      <c r="R109" s="32">
        <v>5</v>
      </c>
      <c r="S109" s="32">
        <v>1</v>
      </c>
      <c r="T109" s="32">
        <v>6</v>
      </c>
      <c r="U109" s="32">
        <v>4</v>
      </c>
      <c r="V109" s="32">
        <v>2</v>
      </c>
      <c r="W109" s="32">
        <v>0</v>
      </c>
      <c r="X109" s="32">
        <v>0</v>
      </c>
    </row>
    <row r="110" spans="1:24" x14ac:dyDescent="0.35">
      <c r="A110">
        <v>109</v>
      </c>
      <c r="B110" s="1">
        <v>43772</v>
      </c>
      <c r="C110" s="2">
        <v>0.58333333333333337</v>
      </c>
      <c r="D110" s="31" t="s">
        <v>122</v>
      </c>
      <c r="E110" s="31" t="s">
        <v>131</v>
      </c>
      <c r="F110" s="32">
        <v>0</v>
      </c>
      <c r="G110" s="32">
        <v>2</v>
      </c>
      <c r="H110" s="31" t="s">
        <v>113</v>
      </c>
      <c r="I110" s="32">
        <v>0</v>
      </c>
      <c r="J110" s="32">
        <v>0</v>
      </c>
      <c r="K110" s="31" t="s">
        <v>117</v>
      </c>
      <c r="L110" s="31" t="s">
        <v>144</v>
      </c>
      <c r="M110" s="32">
        <v>12</v>
      </c>
      <c r="N110" s="32">
        <v>14</v>
      </c>
      <c r="O110" s="32">
        <v>3</v>
      </c>
      <c r="P110" s="32">
        <v>5</v>
      </c>
      <c r="Q110" s="32">
        <v>15</v>
      </c>
      <c r="R110" s="32">
        <v>16</v>
      </c>
      <c r="S110" s="32">
        <v>5</v>
      </c>
      <c r="T110" s="32">
        <v>6</v>
      </c>
      <c r="U110" s="32">
        <v>2</v>
      </c>
      <c r="V110" s="32">
        <v>2</v>
      </c>
      <c r="W110" s="32">
        <v>0</v>
      </c>
      <c r="X110" s="32">
        <v>0</v>
      </c>
    </row>
    <row r="111" spans="1:24" x14ac:dyDescent="0.35">
      <c r="A111">
        <v>110</v>
      </c>
      <c r="B111" s="1">
        <v>43772</v>
      </c>
      <c r="C111" s="2">
        <v>0.6875</v>
      </c>
      <c r="D111" s="31" t="s">
        <v>123</v>
      </c>
      <c r="E111" s="31" t="s">
        <v>128</v>
      </c>
      <c r="F111" s="32">
        <v>1</v>
      </c>
      <c r="G111" s="32">
        <v>1</v>
      </c>
      <c r="H111" s="31" t="s">
        <v>117</v>
      </c>
      <c r="I111" s="32">
        <v>0</v>
      </c>
      <c r="J111" s="32">
        <v>0</v>
      </c>
      <c r="K111" s="31" t="s">
        <v>117</v>
      </c>
      <c r="L111" s="31" t="s">
        <v>136</v>
      </c>
      <c r="M111" s="32">
        <v>7</v>
      </c>
      <c r="N111" s="32">
        <v>4</v>
      </c>
      <c r="O111" s="32">
        <v>3</v>
      </c>
      <c r="P111" s="32">
        <v>2</v>
      </c>
      <c r="Q111" s="32">
        <v>9</v>
      </c>
      <c r="R111" s="32">
        <v>8</v>
      </c>
      <c r="S111" s="32">
        <v>5</v>
      </c>
      <c r="T111" s="32">
        <v>2</v>
      </c>
      <c r="U111" s="32">
        <v>1</v>
      </c>
      <c r="V111" s="32">
        <v>2</v>
      </c>
      <c r="W111" s="32">
        <v>0</v>
      </c>
      <c r="X111" s="32">
        <v>1</v>
      </c>
    </row>
    <row r="112" spans="1:24" x14ac:dyDescent="0.35">
      <c r="A112">
        <v>111</v>
      </c>
      <c r="B112" s="1">
        <v>43777</v>
      </c>
      <c r="C112" s="2">
        <v>0.83333333333333337</v>
      </c>
      <c r="D112" s="31" t="s">
        <v>108</v>
      </c>
      <c r="E112" s="31" t="s">
        <v>125</v>
      </c>
      <c r="F112" s="32">
        <v>0</v>
      </c>
      <c r="G112" s="32">
        <v>2</v>
      </c>
      <c r="H112" s="31" t="s">
        <v>113</v>
      </c>
      <c r="I112" s="32">
        <v>0</v>
      </c>
      <c r="J112" s="32">
        <v>1</v>
      </c>
      <c r="K112" s="31" t="s">
        <v>113</v>
      </c>
      <c r="L112" s="31" t="s">
        <v>133</v>
      </c>
      <c r="M112" s="32">
        <v>17</v>
      </c>
      <c r="N112" s="32">
        <v>12</v>
      </c>
      <c r="O112" s="32">
        <v>5</v>
      </c>
      <c r="P112" s="32">
        <v>2</v>
      </c>
      <c r="Q112" s="32">
        <v>7</v>
      </c>
      <c r="R112" s="32">
        <v>13</v>
      </c>
      <c r="S112" s="32">
        <v>10</v>
      </c>
      <c r="T112" s="32">
        <v>4</v>
      </c>
      <c r="U112" s="32">
        <v>1</v>
      </c>
      <c r="V112" s="32">
        <v>2</v>
      </c>
      <c r="W112" s="32">
        <v>0</v>
      </c>
      <c r="X112" s="32">
        <v>1</v>
      </c>
    </row>
    <row r="113" spans="1:24" x14ac:dyDescent="0.35">
      <c r="A113">
        <v>112</v>
      </c>
      <c r="B113" s="1">
        <v>43778</v>
      </c>
      <c r="C113" s="2">
        <v>0.52083333333333337</v>
      </c>
      <c r="D113" s="31" t="s">
        <v>138</v>
      </c>
      <c r="E113" s="31" t="s">
        <v>122</v>
      </c>
      <c r="F113" s="32">
        <v>2</v>
      </c>
      <c r="G113" s="32">
        <v>0</v>
      </c>
      <c r="H113" s="31" t="s">
        <v>109</v>
      </c>
      <c r="I113" s="32">
        <v>0</v>
      </c>
      <c r="J113" s="32">
        <v>0</v>
      </c>
      <c r="K113" s="31" t="s">
        <v>117</v>
      </c>
      <c r="L113" s="31" t="s">
        <v>114</v>
      </c>
      <c r="M113" s="32">
        <v>23</v>
      </c>
      <c r="N113" s="32">
        <v>3</v>
      </c>
      <c r="O113" s="32">
        <v>5</v>
      </c>
      <c r="P113" s="32">
        <v>1</v>
      </c>
      <c r="Q113" s="32">
        <v>9</v>
      </c>
      <c r="R113" s="32">
        <v>17</v>
      </c>
      <c r="S113" s="32">
        <v>7</v>
      </c>
      <c r="T113" s="32">
        <v>0</v>
      </c>
      <c r="U113" s="32">
        <v>3</v>
      </c>
      <c r="V113" s="32">
        <v>2</v>
      </c>
      <c r="W113" s="32">
        <v>0</v>
      </c>
      <c r="X113" s="32">
        <v>0</v>
      </c>
    </row>
    <row r="114" spans="1:24" x14ac:dyDescent="0.35">
      <c r="A114">
        <v>113</v>
      </c>
      <c r="B114" s="1">
        <v>43778</v>
      </c>
      <c r="C114" s="2">
        <v>0.625</v>
      </c>
      <c r="D114" s="31" t="s">
        <v>119</v>
      </c>
      <c r="E114" s="31" t="s">
        <v>111</v>
      </c>
      <c r="F114" s="32">
        <v>3</v>
      </c>
      <c r="G114" s="32">
        <v>0</v>
      </c>
      <c r="H114" s="31" t="s">
        <v>109</v>
      </c>
      <c r="I114" s="32">
        <v>2</v>
      </c>
      <c r="J114" s="32">
        <v>0</v>
      </c>
      <c r="K114" s="31" t="s">
        <v>109</v>
      </c>
      <c r="L114" s="31" t="s">
        <v>118</v>
      </c>
      <c r="M114" s="32">
        <v>14</v>
      </c>
      <c r="N114" s="32">
        <v>7</v>
      </c>
      <c r="O114" s="32">
        <v>12</v>
      </c>
      <c r="P114" s="32">
        <v>4</v>
      </c>
      <c r="Q114" s="32">
        <v>17</v>
      </c>
      <c r="R114" s="32">
        <v>10</v>
      </c>
      <c r="S114" s="32">
        <v>11</v>
      </c>
      <c r="T114" s="32">
        <v>4</v>
      </c>
      <c r="U114" s="32">
        <v>2</v>
      </c>
      <c r="V114" s="32">
        <v>1</v>
      </c>
      <c r="W114" s="32">
        <v>0</v>
      </c>
      <c r="X114" s="32">
        <v>0</v>
      </c>
    </row>
    <row r="115" spans="1:24" x14ac:dyDescent="0.35">
      <c r="A115">
        <v>114</v>
      </c>
      <c r="B115" s="1">
        <v>43778</v>
      </c>
      <c r="C115" s="2">
        <v>0.625</v>
      </c>
      <c r="D115" s="31" t="s">
        <v>134</v>
      </c>
      <c r="E115" s="31" t="s">
        <v>115</v>
      </c>
      <c r="F115" s="32">
        <v>2</v>
      </c>
      <c r="G115" s="32">
        <v>1</v>
      </c>
      <c r="H115" s="31" t="s">
        <v>109</v>
      </c>
      <c r="I115" s="32">
        <v>1</v>
      </c>
      <c r="J115" s="32">
        <v>1</v>
      </c>
      <c r="K115" s="31" t="s">
        <v>117</v>
      </c>
      <c r="L115" s="31" t="s">
        <v>136</v>
      </c>
      <c r="M115" s="32">
        <v>20</v>
      </c>
      <c r="N115" s="32">
        <v>16</v>
      </c>
      <c r="O115" s="32">
        <v>9</v>
      </c>
      <c r="P115" s="32">
        <v>3</v>
      </c>
      <c r="Q115" s="32">
        <v>10</v>
      </c>
      <c r="R115" s="32">
        <v>5</v>
      </c>
      <c r="S115" s="32">
        <v>5</v>
      </c>
      <c r="T115" s="32">
        <v>4</v>
      </c>
      <c r="U115" s="32">
        <v>2</v>
      </c>
      <c r="V115" s="32">
        <v>0</v>
      </c>
      <c r="W115" s="32">
        <v>0</v>
      </c>
      <c r="X115" s="32">
        <v>0</v>
      </c>
    </row>
    <row r="116" spans="1:24" x14ac:dyDescent="0.35">
      <c r="A116">
        <v>115</v>
      </c>
      <c r="B116" s="1">
        <v>43778</v>
      </c>
      <c r="C116" s="2">
        <v>0.625</v>
      </c>
      <c r="D116" s="31" t="s">
        <v>120</v>
      </c>
      <c r="E116" s="31" t="s">
        <v>123</v>
      </c>
      <c r="F116" s="32">
        <v>1</v>
      </c>
      <c r="G116" s="32">
        <v>2</v>
      </c>
      <c r="H116" s="31" t="s">
        <v>113</v>
      </c>
      <c r="I116" s="32">
        <v>0</v>
      </c>
      <c r="J116" s="32">
        <v>1</v>
      </c>
      <c r="K116" s="31" t="s">
        <v>113</v>
      </c>
      <c r="L116" s="31" t="s">
        <v>144</v>
      </c>
      <c r="M116" s="32">
        <v>4</v>
      </c>
      <c r="N116" s="32">
        <v>24</v>
      </c>
      <c r="O116" s="32">
        <v>3</v>
      </c>
      <c r="P116" s="32">
        <v>5</v>
      </c>
      <c r="Q116" s="32">
        <v>12</v>
      </c>
      <c r="R116" s="32">
        <v>12</v>
      </c>
      <c r="S116" s="32">
        <v>5</v>
      </c>
      <c r="T116" s="32">
        <v>9</v>
      </c>
      <c r="U116" s="32">
        <v>1</v>
      </c>
      <c r="V116" s="32">
        <v>1</v>
      </c>
      <c r="W116" s="32">
        <v>0</v>
      </c>
      <c r="X116" s="32">
        <v>0</v>
      </c>
    </row>
    <row r="117" spans="1:24" x14ac:dyDescent="0.35">
      <c r="A117">
        <v>116</v>
      </c>
      <c r="B117" s="1">
        <v>43778</v>
      </c>
      <c r="C117" s="2">
        <v>0.625</v>
      </c>
      <c r="D117" s="31" t="s">
        <v>128</v>
      </c>
      <c r="E117" s="31" t="s">
        <v>116</v>
      </c>
      <c r="F117" s="32">
        <v>1</v>
      </c>
      <c r="G117" s="32">
        <v>1</v>
      </c>
      <c r="H117" s="31" t="s">
        <v>117</v>
      </c>
      <c r="I117" s="32">
        <v>0</v>
      </c>
      <c r="J117" s="32">
        <v>0</v>
      </c>
      <c r="K117" s="31" t="s">
        <v>117</v>
      </c>
      <c r="L117" s="31" t="s">
        <v>121</v>
      </c>
      <c r="M117" s="32">
        <v>17</v>
      </c>
      <c r="N117" s="32">
        <v>14</v>
      </c>
      <c r="O117" s="32">
        <v>5</v>
      </c>
      <c r="P117" s="32">
        <v>4</v>
      </c>
      <c r="Q117" s="32">
        <v>6</v>
      </c>
      <c r="R117" s="32">
        <v>9</v>
      </c>
      <c r="S117" s="32">
        <v>4</v>
      </c>
      <c r="T117" s="32">
        <v>4</v>
      </c>
      <c r="U117" s="32">
        <v>2</v>
      </c>
      <c r="V117" s="32">
        <v>2</v>
      </c>
      <c r="W117" s="32">
        <v>0</v>
      </c>
      <c r="X117" s="32">
        <v>0</v>
      </c>
    </row>
    <row r="118" spans="1:24" x14ac:dyDescent="0.35">
      <c r="A118">
        <v>117</v>
      </c>
      <c r="B118" s="1">
        <v>43778</v>
      </c>
      <c r="C118" s="2">
        <v>0.72916666666666663</v>
      </c>
      <c r="D118" s="31" t="s">
        <v>131</v>
      </c>
      <c r="E118" s="31" t="s">
        <v>135</v>
      </c>
      <c r="F118" s="32">
        <v>2</v>
      </c>
      <c r="G118" s="32">
        <v>0</v>
      </c>
      <c r="H118" s="31" t="s">
        <v>109</v>
      </c>
      <c r="I118" s="32">
        <v>0</v>
      </c>
      <c r="J118" s="32">
        <v>0</v>
      </c>
      <c r="K118" s="31" t="s">
        <v>117</v>
      </c>
      <c r="L118" s="31" t="s">
        <v>130</v>
      </c>
      <c r="M118" s="32">
        <v>19</v>
      </c>
      <c r="N118" s="32">
        <v>8</v>
      </c>
      <c r="O118" s="32">
        <v>7</v>
      </c>
      <c r="P118" s="32">
        <v>1</v>
      </c>
      <c r="Q118" s="32">
        <v>10</v>
      </c>
      <c r="R118" s="32">
        <v>10</v>
      </c>
      <c r="S118" s="32">
        <v>5</v>
      </c>
      <c r="T118" s="32">
        <v>4</v>
      </c>
      <c r="U118" s="32">
        <v>1</v>
      </c>
      <c r="V118" s="32">
        <v>1</v>
      </c>
      <c r="W118" s="32">
        <v>0</v>
      </c>
      <c r="X118" s="32">
        <v>0</v>
      </c>
    </row>
    <row r="119" spans="1:24" x14ac:dyDescent="0.35">
      <c r="A119">
        <v>118</v>
      </c>
      <c r="B119" s="1">
        <v>43779</v>
      </c>
      <c r="C119" s="2">
        <v>0.58333333333333337</v>
      </c>
      <c r="D119" s="31" t="s">
        <v>137</v>
      </c>
      <c r="E119" s="31" t="s">
        <v>126</v>
      </c>
      <c r="F119" s="32">
        <v>3</v>
      </c>
      <c r="G119" s="32">
        <v>1</v>
      </c>
      <c r="H119" s="31" t="s">
        <v>109</v>
      </c>
      <c r="I119" s="32">
        <v>2</v>
      </c>
      <c r="J119" s="32">
        <v>0</v>
      </c>
      <c r="K119" s="31" t="s">
        <v>109</v>
      </c>
      <c r="L119" s="31" t="s">
        <v>124</v>
      </c>
      <c r="M119" s="32">
        <v>21</v>
      </c>
      <c r="N119" s="32">
        <v>6</v>
      </c>
      <c r="O119" s="32">
        <v>11</v>
      </c>
      <c r="P119" s="32">
        <v>2</v>
      </c>
      <c r="Q119" s="32">
        <v>10</v>
      </c>
      <c r="R119" s="32">
        <v>14</v>
      </c>
      <c r="S119" s="32">
        <v>5</v>
      </c>
      <c r="T119" s="32">
        <v>2</v>
      </c>
      <c r="U119" s="32">
        <v>2</v>
      </c>
      <c r="V119" s="32">
        <v>5</v>
      </c>
      <c r="W119" s="32">
        <v>0</v>
      </c>
      <c r="X119" s="32">
        <v>0</v>
      </c>
    </row>
    <row r="120" spans="1:24" x14ac:dyDescent="0.35">
      <c r="A120">
        <v>119</v>
      </c>
      <c r="B120" s="1">
        <v>43779</v>
      </c>
      <c r="C120" s="2">
        <v>0.58333333333333337</v>
      </c>
      <c r="D120" s="31" t="s">
        <v>132</v>
      </c>
      <c r="E120" s="31" t="s">
        <v>129</v>
      </c>
      <c r="F120" s="32">
        <v>2</v>
      </c>
      <c r="G120" s="32">
        <v>1</v>
      </c>
      <c r="H120" s="31" t="s">
        <v>109</v>
      </c>
      <c r="I120" s="32">
        <v>1</v>
      </c>
      <c r="J120" s="32">
        <v>0</v>
      </c>
      <c r="K120" s="31" t="s">
        <v>109</v>
      </c>
      <c r="L120" s="31" t="s">
        <v>139</v>
      </c>
      <c r="M120" s="32">
        <v>17</v>
      </c>
      <c r="N120" s="32">
        <v>13</v>
      </c>
      <c r="O120" s="32">
        <v>5</v>
      </c>
      <c r="P120" s="32">
        <v>4</v>
      </c>
      <c r="Q120" s="32">
        <v>17</v>
      </c>
      <c r="R120" s="32">
        <v>8</v>
      </c>
      <c r="S120" s="32">
        <v>6</v>
      </c>
      <c r="T120" s="32">
        <v>3</v>
      </c>
      <c r="U120" s="32">
        <v>4</v>
      </c>
      <c r="V120" s="32">
        <v>3</v>
      </c>
      <c r="W120" s="32">
        <v>0</v>
      </c>
      <c r="X120" s="32">
        <v>0</v>
      </c>
    </row>
    <row r="121" spans="1:24" x14ac:dyDescent="0.35">
      <c r="A121">
        <v>120</v>
      </c>
      <c r="B121" s="1">
        <v>43779</v>
      </c>
      <c r="C121" s="2">
        <v>0.6875</v>
      </c>
      <c r="D121" s="31" t="s">
        <v>107</v>
      </c>
      <c r="E121" s="31" t="s">
        <v>112</v>
      </c>
      <c r="F121" s="32">
        <v>3</v>
      </c>
      <c r="G121" s="32">
        <v>1</v>
      </c>
      <c r="H121" s="31" t="s">
        <v>109</v>
      </c>
      <c r="I121" s="32">
        <v>2</v>
      </c>
      <c r="J121" s="32">
        <v>0</v>
      </c>
      <c r="K121" s="31" t="s">
        <v>109</v>
      </c>
      <c r="L121" s="31" t="s">
        <v>110</v>
      </c>
      <c r="M121" s="32">
        <v>12</v>
      </c>
      <c r="N121" s="32">
        <v>18</v>
      </c>
      <c r="O121" s="32">
        <v>5</v>
      </c>
      <c r="P121" s="32">
        <v>3</v>
      </c>
      <c r="Q121" s="32">
        <v>10</v>
      </c>
      <c r="R121" s="32">
        <v>5</v>
      </c>
      <c r="S121" s="32">
        <v>4</v>
      </c>
      <c r="T121" s="32">
        <v>13</v>
      </c>
      <c r="U121" s="32">
        <v>0</v>
      </c>
      <c r="V121" s="32">
        <v>2</v>
      </c>
      <c r="W121" s="32">
        <v>0</v>
      </c>
      <c r="X121" s="32">
        <v>0</v>
      </c>
    </row>
    <row r="122" spans="1:24" x14ac:dyDescent="0.35">
      <c r="A122">
        <v>121</v>
      </c>
      <c r="B122" s="1">
        <v>43792</v>
      </c>
      <c r="C122" s="2">
        <v>0.52083333333333337</v>
      </c>
      <c r="D122" s="31" t="s">
        <v>111</v>
      </c>
      <c r="E122" s="31" t="s">
        <v>128</v>
      </c>
      <c r="F122" s="32">
        <v>2</v>
      </c>
      <c r="G122" s="32">
        <v>3</v>
      </c>
      <c r="H122" s="31" t="s">
        <v>113</v>
      </c>
      <c r="I122" s="32">
        <v>0</v>
      </c>
      <c r="J122" s="32">
        <v>2</v>
      </c>
      <c r="K122" s="31" t="s">
        <v>113</v>
      </c>
      <c r="L122" s="31" t="s">
        <v>110</v>
      </c>
      <c r="M122" s="32">
        <v>11</v>
      </c>
      <c r="N122" s="32">
        <v>15</v>
      </c>
      <c r="O122" s="32">
        <v>4</v>
      </c>
      <c r="P122" s="32">
        <v>6</v>
      </c>
      <c r="Q122" s="32">
        <v>12</v>
      </c>
      <c r="R122" s="32">
        <v>14</v>
      </c>
      <c r="S122" s="32">
        <v>3</v>
      </c>
      <c r="T122" s="32">
        <v>7</v>
      </c>
      <c r="U122" s="32">
        <v>3</v>
      </c>
      <c r="V122" s="32">
        <v>2</v>
      </c>
      <c r="W122" s="32">
        <v>0</v>
      </c>
      <c r="X122" s="32">
        <v>0</v>
      </c>
    </row>
    <row r="123" spans="1:24" x14ac:dyDescent="0.35">
      <c r="A123">
        <v>122</v>
      </c>
      <c r="B123" s="1">
        <v>43792</v>
      </c>
      <c r="C123" s="2">
        <v>0.625</v>
      </c>
      <c r="D123" s="31" t="s">
        <v>135</v>
      </c>
      <c r="E123" s="31" t="s">
        <v>120</v>
      </c>
      <c r="F123" s="32">
        <v>2</v>
      </c>
      <c r="G123" s="32">
        <v>2</v>
      </c>
      <c r="H123" s="31" t="s">
        <v>117</v>
      </c>
      <c r="I123" s="32">
        <v>1</v>
      </c>
      <c r="J123" s="32">
        <v>1</v>
      </c>
      <c r="K123" s="31" t="s">
        <v>117</v>
      </c>
      <c r="L123" s="31" t="s">
        <v>141</v>
      </c>
      <c r="M123" s="32">
        <v>12</v>
      </c>
      <c r="N123" s="32">
        <v>21</v>
      </c>
      <c r="O123" s="32">
        <v>5</v>
      </c>
      <c r="P123" s="32">
        <v>6</v>
      </c>
      <c r="Q123" s="32">
        <v>13</v>
      </c>
      <c r="R123" s="32">
        <v>19</v>
      </c>
      <c r="S123" s="32">
        <v>6</v>
      </c>
      <c r="T123" s="32">
        <v>8</v>
      </c>
      <c r="U123" s="32">
        <v>6</v>
      </c>
      <c r="V123" s="32">
        <v>2</v>
      </c>
      <c r="W123" s="32">
        <v>0</v>
      </c>
      <c r="X123" s="32">
        <v>0</v>
      </c>
    </row>
    <row r="124" spans="1:24" x14ac:dyDescent="0.35">
      <c r="A124">
        <v>123</v>
      </c>
      <c r="B124" s="1">
        <v>43792</v>
      </c>
      <c r="C124" s="2">
        <v>0.625</v>
      </c>
      <c r="D124" s="31" t="s">
        <v>115</v>
      </c>
      <c r="E124" s="31" t="s">
        <v>132</v>
      </c>
      <c r="F124" s="32">
        <v>1</v>
      </c>
      <c r="G124" s="32">
        <v>2</v>
      </c>
      <c r="H124" s="31" t="s">
        <v>113</v>
      </c>
      <c r="I124" s="32">
        <v>0</v>
      </c>
      <c r="J124" s="32">
        <v>2</v>
      </c>
      <c r="K124" s="31" t="s">
        <v>113</v>
      </c>
      <c r="L124" s="31" t="s">
        <v>147</v>
      </c>
      <c r="M124" s="32">
        <v>9</v>
      </c>
      <c r="N124" s="32">
        <v>17</v>
      </c>
      <c r="O124" s="32">
        <v>2</v>
      </c>
      <c r="P124" s="32">
        <v>7</v>
      </c>
      <c r="Q124" s="32">
        <v>10</v>
      </c>
      <c r="R124" s="32">
        <v>12</v>
      </c>
      <c r="S124" s="32">
        <v>5</v>
      </c>
      <c r="T124" s="32">
        <v>9</v>
      </c>
      <c r="U124" s="32">
        <v>2</v>
      </c>
      <c r="V124" s="32">
        <v>1</v>
      </c>
      <c r="W124" s="32">
        <v>1</v>
      </c>
      <c r="X124" s="32">
        <v>0</v>
      </c>
    </row>
    <row r="125" spans="1:24" x14ac:dyDescent="0.35">
      <c r="A125">
        <v>124</v>
      </c>
      <c r="B125" s="1">
        <v>43792</v>
      </c>
      <c r="C125" s="2">
        <v>0.625</v>
      </c>
      <c r="D125" s="31" t="s">
        <v>126</v>
      </c>
      <c r="E125" s="31" t="s">
        <v>131</v>
      </c>
      <c r="F125" s="32">
        <v>0</v>
      </c>
      <c r="G125" s="32">
        <v>2</v>
      </c>
      <c r="H125" s="31" t="s">
        <v>113</v>
      </c>
      <c r="I125" s="32">
        <v>0</v>
      </c>
      <c r="J125" s="32">
        <v>0</v>
      </c>
      <c r="K125" s="31" t="s">
        <v>117</v>
      </c>
      <c r="L125" s="31" t="s">
        <v>114</v>
      </c>
      <c r="M125" s="32">
        <v>7</v>
      </c>
      <c r="N125" s="32">
        <v>19</v>
      </c>
      <c r="O125" s="32">
        <v>0</v>
      </c>
      <c r="P125" s="32">
        <v>9</v>
      </c>
      <c r="Q125" s="32">
        <v>9</v>
      </c>
      <c r="R125" s="32">
        <v>1</v>
      </c>
      <c r="S125" s="32">
        <v>6</v>
      </c>
      <c r="T125" s="32">
        <v>7</v>
      </c>
      <c r="U125" s="32">
        <v>2</v>
      </c>
      <c r="V125" s="32">
        <v>0</v>
      </c>
      <c r="W125" s="32">
        <v>0</v>
      </c>
      <c r="X125" s="32">
        <v>0</v>
      </c>
    </row>
    <row r="126" spans="1:24" x14ac:dyDescent="0.35">
      <c r="A126">
        <v>125</v>
      </c>
      <c r="B126" s="1">
        <v>43792</v>
      </c>
      <c r="C126" s="2">
        <v>0.625</v>
      </c>
      <c r="D126" s="31" t="s">
        <v>122</v>
      </c>
      <c r="E126" s="31" t="s">
        <v>107</v>
      </c>
      <c r="F126" s="32">
        <v>1</v>
      </c>
      <c r="G126" s="32">
        <v>2</v>
      </c>
      <c r="H126" s="31" t="s">
        <v>113</v>
      </c>
      <c r="I126" s="32">
        <v>0</v>
      </c>
      <c r="J126" s="32">
        <v>0</v>
      </c>
      <c r="K126" s="31" t="s">
        <v>117</v>
      </c>
      <c r="L126" s="31" t="s">
        <v>118</v>
      </c>
      <c r="M126" s="32">
        <v>16</v>
      </c>
      <c r="N126" s="32">
        <v>12</v>
      </c>
      <c r="O126" s="32">
        <v>6</v>
      </c>
      <c r="P126" s="32">
        <v>4</v>
      </c>
      <c r="Q126" s="32">
        <v>8</v>
      </c>
      <c r="R126" s="32">
        <v>7</v>
      </c>
      <c r="S126" s="32">
        <v>9</v>
      </c>
      <c r="T126" s="32">
        <v>8</v>
      </c>
      <c r="U126" s="32">
        <v>0</v>
      </c>
      <c r="V126" s="32">
        <v>1</v>
      </c>
      <c r="W126" s="32">
        <v>0</v>
      </c>
      <c r="X126" s="32">
        <v>0</v>
      </c>
    </row>
    <row r="127" spans="1:24" x14ac:dyDescent="0.35">
      <c r="A127">
        <v>126</v>
      </c>
      <c r="B127" s="1">
        <v>43792</v>
      </c>
      <c r="C127" s="2">
        <v>0.625</v>
      </c>
      <c r="D127" s="31" t="s">
        <v>123</v>
      </c>
      <c r="E127" s="31" t="s">
        <v>108</v>
      </c>
      <c r="F127" s="32">
        <v>0</v>
      </c>
      <c r="G127" s="32">
        <v>2</v>
      </c>
      <c r="H127" s="31" t="s">
        <v>113</v>
      </c>
      <c r="I127" s="32">
        <v>0</v>
      </c>
      <c r="J127" s="32">
        <v>0</v>
      </c>
      <c r="K127" s="31" t="s">
        <v>117</v>
      </c>
      <c r="L127" s="31" t="s">
        <v>139</v>
      </c>
      <c r="M127" s="32">
        <v>18</v>
      </c>
      <c r="N127" s="32">
        <v>13</v>
      </c>
      <c r="O127" s="32">
        <v>7</v>
      </c>
      <c r="P127" s="32">
        <v>5</v>
      </c>
      <c r="Q127" s="32">
        <v>12</v>
      </c>
      <c r="R127" s="32">
        <v>11</v>
      </c>
      <c r="S127" s="32">
        <v>7</v>
      </c>
      <c r="T127" s="32">
        <v>7</v>
      </c>
      <c r="U127" s="32">
        <v>3</v>
      </c>
      <c r="V127" s="32">
        <v>5</v>
      </c>
      <c r="W127" s="32">
        <v>0</v>
      </c>
      <c r="X127" s="32">
        <v>0</v>
      </c>
    </row>
    <row r="128" spans="1:24" x14ac:dyDescent="0.35">
      <c r="A128">
        <v>127</v>
      </c>
      <c r="B128" s="1">
        <v>43792</v>
      </c>
      <c r="C128" s="2">
        <v>0.625</v>
      </c>
      <c r="D128" s="31" t="s">
        <v>125</v>
      </c>
      <c r="E128" s="31" t="s">
        <v>119</v>
      </c>
      <c r="F128" s="32">
        <v>0</v>
      </c>
      <c r="G128" s="32">
        <v>3</v>
      </c>
      <c r="H128" s="31" t="s">
        <v>113</v>
      </c>
      <c r="I128" s="32">
        <v>0</v>
      </c>
      <c r="J128" s="32">
        <v>0</v>
      </c>
      <c r="K128" s="31" t="s">
        <v>117</v>
      </c>
      <c r="L128" s="31" t="s">
        <v>144</v>
      </c>
      <c r="M128" s="32">
        <v>15</v>
      </c>
      <c r="N128" s="32">
        <v>11</v>
      </c>
      <c r="O128" s="32">
        <v>4</v>
      </c>
      <c r="P128" s="32">
        <v>5</v>
      </c>
      <c r="Q128" s="32">
        <v>14</v>
      </c>
      <c r="R128" s="32">
        <v>13</v>
      </c>
      <c r="S128" s="32">
        <v>7</v>
      </c>
      <c r="T128" s="32">
        <v>5</v>
      </c>
      <c r="U128" s="32">
        <v>0</v>
      </c>
      <c r="V128" s="32">
        <v>3</v>
      </c>
      <c r="W128" s="32">
        <v>0</v>
      </c>
      <c r="X128" s="32">
        <v>0</v>
      </c>
    </row>
    <row r="129" spans="1:24" x14ac:dyDescent="0.35">
      <c r="A129">
        <v>128</v>
      </c>
      <c r="B129" s="1">
        <v>43792</v>
      </c>
      <c r="C129" s="2">
        <v>0.72916666666666663</v>
      </c>
      <c r="D129" s="31" t="s">
        <v>112</v>
      </c>
      <c r="E129" s="31" t="s">
        <v>138</v>
      </c>
      <c r="F129" s="32">
        <v>2</v>
      </c>
      <c r="G129" s="32">
        <v>1</v>
      </c>
      <c r="H129" s="31" t="s">
        <v>109</v>
      </c>
      <c r="I129" s="32">
        <v>2</v>
      </c>
      <c r="J129" s="32">
        <v>1</v>
      </c>
      <c r="K129" s="31" t="s">
        <v>109</v>
      </c>
      <c r="L129" s="31" t="s">
        <v>136</v>
      </c>
      <c r="M129" s="32">
        <v>15</v>
      </c>
      <c r="N129" s="32">
        <v>11</v>
      </c>
      <c r="O129" s="32">
        <v>4</v>
      </c>
      <c r="P129" s="32">
        <v>2</v>
      </c>
      <c r="Q129" s="32">
        <v>5</v>
      </c>
      <c r="R129" s="32">
        <v>9</v>
      </c>
      <c r="S129" s="32">
        <v>8</v>
      </c>
      <c r="T129" s="32">
        <v>2</v>
      </c>
      <c r="U129" s="32">
        <v>1</v>
      </c>
      <c r="V129" s="32">
        <v>1</v>
      </c>
      <c r="W129" s="32">
        <v>0</v>
      </c>
      <c r="X129" s="32">
        <v>0</v>
      </c>
    </row>
    <row r="130" spans="1:24" x14ac:dyDescent="0.35">
      <c r="A130">
        <v>129</v>
      </c>
      <c r="B130" s="1">
        <v>43793</v>
      </c>
      <c r="C130" s="2">
        <v>0.6875</v>
      </c>
      <c r="D130" s="31" t="s">
        <v>116</v>
      </c>
      <c r="E130" s="31" t="s">
        <v>137</v>
      </c>
      <c r="F130" s="32">
        <v>3</v>
      </c>
      <c r="G130" s="32">
        <v>3</v>
      </c>
      <c r="H130" s="31" t="s">
        <v>117</v>
      </c>
      <c r="I130" s="32">
        <v>1</v>
      </c>
      <c r="J130" s="32">
        <v>0</v>
      </c>
      <c r="K130" s="31" t="s">
        <v>109</v>
      </c>
      <c r="L130" s="31" t="s">
        <v>133</v>
      </c>
      <c r="M130" s="32">
        <v>12</v>
      </c>
      <c r="N130" s="32">
        <v>11</v>
      </c>
      <c r="O130" s="32">
        <v>8</v>
      </c>
      <c r="P130" s="32">
        <v>5</v>
      </c>
      <c r="Q130" s="32">
        <v>13</v>
      </c>
      <c r="R130" s="32">
        <v>10</v>
      </c>
      <c r="S130" s="32">
        <v>6</v>
      </c>
      <c r="T130" s="32">
        <v>3</v>
      </c>
      <c r="U130" s="32">
        <v>1</v>
      </c>
      <c r="V130" s="32">
        <v>2</v>
      </c>
      <c r="W130" s="32">
        <v>0</v>
      </c>
      <c r="X130" s="32">
        <v>0</v>
      </c>
    </row>
    <row r="131" spans="1:24" x14ac:dyDescent="0.35">
      <c r="A131">
        <v>130</v>
      </c>
      <c r="B131" s="1">
        <v>43794</v>
      </c>
      <c r="C131" s="2">
        <v>0.83333333333333337</v>
      </c>
      <c r="D131" s="31" t="s">
        <v>129</v>
      </c>
      <c r="E131" s="31" t="s">
        <v>134</v>
      </c>
      <c r="F131" s="32">
        <v>2</v>
      </c>
      <c r="G131" s="32">
        <v>0</v>
      </c>
      <c r="H131" s="31" t="s">
        <v>109</v>
      </c>
      <c r="I131" s="32">
        <v>2</v>
      </c>
      <c r="J131" s="32">
        <v>0</v>
      </c>
      <c r="K131" s="31" t="s">
        <v>109</v>
      </c>
      <c r="L131" s="31" t="s">
        <v>140</v>
      </c>
      <c r="M131" s="32">
        <v>17</v>
      </c>
      <c r="N131" s="32">
        <v>11</v>
      </c>
      <c r="O131" s="32">
        <v>8</v>
      </c>
      <c r="P131" s="32">
        <v>5</v>
      </c>
      <c r="Q131" s="32">
        <v>10</v>
      </c>
      <c r="R131" s="32">
        <v>9</v>
      </c>
      <c r="S131" s="32">
        <v>11</v>
      </c>
      <c r="T131" s="32">
        <v>6</v>
      </c>
      <c r="U131" s="32">
        <v>1</v>
      </c>
      <c r="V131" s="32">
        <v>1</v>
      </c>
      <c r="W131" s="32">
        <v>0</v>
      </c>
      <c r="X131" s="32">
        <v>0</v>
      </c>
    </row>
    <row r="132" spans="1:24" x14ac:dyDescent="0.35">
      <c r="A132">
        <v>131</v>
      </c>
      <c r="B132" s="1">
        <v>43799</v>
      </c>
      <c r="C132" s="2">
        <v>0.52083333333333337</v>
      </c>
      <c r="D132" s="31" t="s">
        <v>134</v>
      </c>
      <c r="E132" s="31" t="s">
        <v>112</v>
      </c>
      <c r="F132" s="32">
        <v>2</v>
      </c>
      <c r="G132" s="32">
        <v>2</v>
      </c>
      <c r="H132" s="31" t="s">
        <v>117</v>
      </c>
      <c r="I132" s="32">
        <v>1</v>
      </c>
      <c r="J132" s="32">
        <v>1</v>
      </c>
      <c r="K132" s="31" t="s">
        <v>117</v>
      </c>
      <c r="L132" s="31" t="s">
        <v>130</v>
      </c>
      <c r="M132" s="32">
        <v>6</v>
      </c>
      <c r="N132" s="32">
        <v>24</v>
      </c>
      <c r="O132" s="32">
        <v>3</v>
      </c>
      <c r="P132" s="32">
        <v>9</v>
      </c>
      <c r="Q132" s="32">
        <v>4</v>
      </c>
      <c r="R132" s="32">
        <v>6</v>
      </c>
      <c r="S132" s="32">
        <v>1</v>
      </c>
      <c r="T132" s="32">
        <v>10</v>
      </c>
      <c r="U132" s="32">
        <v>1</v>
      </c>
      <c r="V132" s="32">
        <v>2</v>
      </c>
      <c r="W132" s="32">
        <v>0</v>
      </c>
      <c r="X132" s="32">
        <v>0</v>
      </c>
    </row>
    <row r="133" spans="1:24" x14ac:dyDescent="0.35">
      <c r="A133">
        <v>132</v>
      </c>
      <c r="B133" s="1">
        <v>43799</v>
      </c>
      <c r="C133" s="2">
        <v>0.625</v>
      </c>
      <c r="D133" s="31" t="s">
        <v>119</v>
      </c>
      <c r="E133" s="31" t="s">
        <v>122</v>
      </c>
      <c r="F133" s="32">
        <v>0</v>
      </c>
      <c r="G133" s="32">
        <v>2</v>
      </c>
      <c r="H133" s="31" t="s">
        <v>113</v>
      </c>
      <c r="I133" s="32">
        <v>0</v>
      </c>
      <c r="J133" s="32">
        <v>1</v>
      </c>
      <c r="K133" s="31" t="s">
        <v>113</v>
      </c>
      <c r="L133" s="31" t="s">
        <v>146</v>
      </c>
      <c r="M133" s="32">
        <v>15</v>
      </c>
      <c r="N133" s="32">
        <v>7</v>
      </c>
      <c r="O133" s="32">
        <v>4</v>
      </c>
      <c r="P133" s="32">
        <v>2</v>
      </c>
      <c r="Q133" s="32">
        <v>13</v>
      </c>
      <c r="R133" s="32">
        <v>10</v>
      </c>
      <c r="S133" s="32">
        <v>5</v>
      </c>
      <c r="T133" s="32">
        <v>6</v>
      </c>
      <c r="U133" s="32">
        <v>2</v>
      </c>
      <c r="V133" s="32">
        <v>0</v>
      </c>
      <c r="W133" s="32">
        <v>0</v>
      </c>
      <c r="X133" s="32">
        <v>0</v>
      </c>
    </row>
    <row r="134" spans="1:24" x14ac:dyDescent="0.35">
      <c r="A134">
        <v>133</v>
      </c>
      <c r="B134" s="1">
        <v>43799</v>
      </c>
      <c r="C134" s="2">
        <v>0.625</v>
      </c>
      <c r="D134" s="31" t="s">
        <v>138</v>
      </c>
      <c r="E134" s="31" t="s">
        <v>111</v>
      </c>
      <c r="F134" s="32">
        <v>0</v>
      </c>
      <c r="G134" s="32">
        <v>1</v>
      </c>
      <c r="H134" s="31" t="s">
        <v>113</v>
      </c>
      <c r="I134" s="32">
        <v>0</v>
      </c>
      <c r="J134" s="32">
        <v>0</v>
      </c>
      <c r="K134" s="31" t="s">
        <v>117</v>
      </c>
      <c r="L134" s="31" t="s">
        <v>124</v>
      </c>
      <c r="M134" s="32">
        <v>19</v>
      </c>
      <c r="N134" s="32">
        <v>5</v>
      </c>
      <c r="O134" s="32">
        <v>6</v>
      </c>
      <c r="P134" s="32">
        <v>4</v>
      </c>
      <c r="Q134" s="32">
        <v>0</v>
      </c>
      <c r="R134" s="32">
        <v>16</v>
      </c>
      <c r="S134" s="32">
        <v>9</v>
      </c>
      <c r="T134" s="32">
        <v>3</v>
      </c>
      <c r="U134" s="32">
        <v>0</v>
      </c>
      <c r="V134" s="32">
        <v>3</v>
      </c>
      <c r="W134" s="32">
        <v>0</v>
      </c>
      <c r="X134" s="32">
        <v>0</v>
      </c>
    </row>
    <row r="135" spans="1:24" x14ac:dyDescent="0.35">
      <c r="A135">
        <v>134</v>
      </c>
      <c r="B135" s="1">
        <v>43799</v>
      </c>
      <c r="C135" s="2">
        <v>0.625</v>
      </c>
      <c r="D135" s="31" t="s">
        <v>107</v>
      </c>
      <c r="E135" s="31" t="s">
        <v>126</v>
      </c>
      <c r="F135" s="32">
        <v>2</v>
      </c>
      <c r="G135" s="32">
        <v>1</v>
      </c>
      <c r="H135" s="31" t="s">
        <v>109</v>
      </c>
      <c r="I135" s="32">
        <v>2</v>
      </c>
      <c r="J135" s="32">
        <v>0</v>
      </c>
      <c r="K135" s="31" t="s">
        <v>109</v>
      </c>
      <c r="L135" s="31" t="s">
        <v>136</v>
      </c>
      <c r="M135" s="32">
        <v>15</v>
      </c>
      <c r="N135" s="32">
        <v>12</v>
      </c>
      <c r="O135" s="32">
        <v>7</v>
      </c>
      <c r="P135" s="32">
        <v>5</v>
      </c>
      <c r="Q135" s="32">
        <v>3</v>
      </c>
      <c r="R135" s="32">
        <v>10</v>
      </c>
      <c r="S135" s="32">
        <v>4</v>
      </c>
      <c r="T135" s="32">
        <v>5</v>
      </c>
      <c r="U135" s="32">
        <v>0</v>
      </c>
      <c r="V135" s="32">
        <v>0</v>
      </c>
      <c r="W135" s="32">
        <v>1</v>
      </c>
      <c r="X135" s="32">
        <v>0</v>
      </c>
    </row>
    <row r="136" spans="1:24" x14ac:dyDescent="0.35">
      <c r="A136">
        <v>135</v>
      </c>
      <c r="B136" s="1">
        <v>43799</v>
      </c>
      <c r="C136" s="2">
        <v>0.625</v>
      </c>
      <c r="D136" s="31" t="s">
        <v>128</v>
      </c>
      <c r="E136" s="31" t="s">
        <v>115</v>
      </c>
      <c r="F136" s="32">
        <v>3</v>
      </c>
      <c r="G136" s="32">
        <v>2</v>
      </c>
      <c r="H136" s="31" t="s">
        <v>109</v>
      </c>
      <c r="I136" s="32">
        <v>1</v>
      </c>
      <c r="J136" s="32">
        <v>0</v>
      </c>
      <c r="K136" s="31" t="s">
        <v>109</v>
      </c>
      <c r="L136" s="31" t="s">
        <v>140</v>
      </c>
      <c r="M136" s="32">
        <v>15</v>
      </c>
      <c r="N136" s="32">
        <v>20</v>
      </c>
      <c r="O136" s="32">
        <v>5</v>
      </c>
      <c r="P136" s="32">
        <v>6</v>
      </c>
      <c r="Q136" s="32">
        <v>10</v>
      </c>
      <c r="R136" s="32">
        <v>12</v>
      </c>
      <c r="S136" s="32">
        <v>4</v>
      </c>
      <c r="T136" s="32">
        <v>8</v>
      </c>
      <c r="U136" s="32">
        <v>0</v>
      </c>
      <c r="V136" s="32">
        <v>2</v>
      </c>
      <c r="W136" s="32">
        <v>0</v>
      </c>
      <c r="X136" s="32">
        <v>0</v>
      </c>
    </row>
    <row r="137" spans="1:24" x14ac:dyDescent="0.35">
      <c r="A137">
        <v>136</v>
      </c>
      <c r="B137" s="1">
        <v>43799</v>
      </c>
      <c r="C137" s="2">
        <v>0.72916666666666663</v>
      </c>
      <c r="D137" s="31" t="s">
        <v>120</v>
      </c>
      <c r="E137" s="31" t="s">
        <v>125</v>
      </c>
      <c r="F137" s="32">
        <v>2</v>
      </c>
      <c r="G137" s="32">
        <v>1</v>
      </c>
      <c r="H137" s="31" t="s">
        <v>109</v>
      </c>
      <c r="I137" s="32">
        <v>0</v>
      </c>
      <c r="J137" s="32">
        <v>1</v>
      </c>
      <c r="K137" s="31" t="s">
        <v>113</v>
      </c>
      <c r="L137" s="31" t="s">
        <v>110</v>
      </c>
      <c r="M137" s="32">
        <v>11</v>
      </c>
      <c r="N137" s="32">
        <v>6</v>
      </c>
      <c r="O137" s="32">
        <v>6</v>
      </c>
      <c r="P137" s="32">
        <v>3</v>
      </c>
      <c r="Q137" s="32">
        <v>6</v>
      </c>
      <c r="R137" s="32">
        <v>10</v>
      </c>
      <c r="S137" s="32">
        <v>6</v>
      </c>
      <c r="T137" s="32">
        <v>7</v>
      </c>
      <c r="U137" s="32">
        <v>1</v>
      </c>
      <c r="V137" s="32">
        <v>0</v>
      </c>
      <c r="W137" s="32">
        <v>0</v>
      </c>
      <c r="X137" s="32">
        <v>0</v>
      </c>
    </row>
    <row r="138" spans="1:24" x14ac:dyDescent="0.35">
      <c r="A138">
        <v>137</v>
      </c>
      <c r="B138" s="1">
        <v>43800</v>
      </c>
      <c r="C138" s="2">
        <v>0.58333333333333337</v>
      </c>
      <c r="D138" s="31" t="s">
        <v>108</v>
      </c>
      <c r="E138" s="31" t="s">
        <v>135</v>
      </c>
      <c r="F138" s="32">
        <v>2</v>
      </c>
      <c r="G138" s="32">
        <v>2</v>
      </c>
      <c r="H138" s="31" t="s">
        <v>117</v>
      </c>
      <c r="I138" s="32">
        <v>2</v>
      </c>
      <c r="J138" s="32">
        <v>1</v>
      </c>
      <c r="K138" s="31" t="s">
        <v>109</v>
      </c>
      <c r="L138" s="31" t="s">
        <v>144</v>
      </c>
      <c r="M138" s="32">
        <v>15</v>
      </c>
      <c r="N138" s="32">
        <v>16</v>
      </c>
      <c r="O138" s="32">
        <v>8</v>
      </c>
      <c r="P138" s="32">
        <v>7</v>
      </c>
      <c r="Q138" s="32">
        <v>8</v>
      </c>
      <c r="R138" s="32">
        <v>10</v>
      </c>
      <c r="S138" s="32">
        <v>7</v>
      </c>
      <c r="T138" s="32">
        <v>12</v>
      </c>
      <c r="U138" s="32">
        <v>2</v>
      </c>
      <c r="V138" s="32">
        <v>1</v>
      </c>
      <c r="W138" s="32">
        <v>0</v>
      </c>
      <c r="X138" s="32">
        <v>0</v>
      </c>
    </row>
    <row r="139" spans="1:24" x14ac:dyDescent="0.35">
      <c r="A139">
        <v>138</v>
      </c>
      <c r="B139" s="1">
        <v>43800</v>
      </c>
      <c r="C139" s="2">
        <v>0.58333333333333337</v>
      </c>
      <c r="D139" s="31" t="s">
        <v>132</v>
      </c>
      <c r="E139" s="31" t="s">
        <v>116</v>
      </c>
      <c r="F139" s="32">
        <v>1</v>
      </c>
      <c r="G139" s="32">
        <v>1</v>
      </c>
      <c r="H139" s="31" t="s">
        <v>117</v>
      </c>
      <c r="I139" s="32">
        <v>0</v>
      </c>
      <c r="J139" s="32">
        <v>1</v>
      </c>
      <c r="K139" s="31" t="s">
        <v>113</v>
      </c>
      <c r="L139" s="31" t="s">
        <v>142</v>
      </c>
      <c r="M139" s="32">
        <v>13</v>
      </c>
      <c r="N139" s="32">
        <v>9</v>
      </c>
      <c r="O139" s="32">
        <v>3</v>
      </c>
      <c r="P139" s="32">
        <v>4</v>
      </c>
      <c r="Q139" s="32">
        <v>12</v>
      </c>
      <c r="R139" s="32">
        <v>18</v>
      </c>
      <c r="S139" s="32">
        <v>7</v>
      </c>
      <c r="T139" s="32">
        <v>2</v>
      </c>
      <c r="U139" s="32">
        <v>1</v>
      </c>
      <c r="V139" s="32">
        <v>4</v>
      </c>
      <c r="W139" s="32">
        <v>0</v>
      </c>
      <c r="X139" s="32">
        <v>0</v>
      </c>
    </row>
    <row r="140" spans="1:24" x14ac:dyDescent="0.35">
      <c r="A140">
        <v>139</v>
      </c>
      <c r="B140" s="1">
        <v>43800</v>
      </c>
      <c r="C140" s="2">
        <v>0.6875</v>
      </c>
      <c r="D140" s="31" t="s">
        <v>131</v>
      </c>
      <c r="E140" s="31" t="s">
        <v>123</v>
      </c>
      <c r="F140" s="32">
        <v>2</v>
      </c>
      <c r="G140" s="32">
        <v>1</v>
      </c>
      <c r="H140" s="31" t="s">
        <v>109</v>
      </c>
      <c r="I140" s="32">
        <v>0</v>
      </c>
      <c r="J140" s="32">
        <v>1</v>
      </c>
      <c r="K140" s="31" t="s">
        <v>113</v>
      </c>
      <c r="L140" s="31" t="s">
        <v>121</v>
      </c>
      <c r="M140" s="32">
        <v>16</v>
      </c>
      <c r="N140" s="32">
        <v>11</v>
      </c>
      <c r="O140" s="32">
        <v>6</v>
      </c>
      <c r="P140" s="32">
        <v>3</v>
      </c>
      <c r="Q140" s="32">
        <v>7</v>
      </c>
      <c r="R140" s="32">
        <v>9</v>
      </c>
      <c r="S140" s="32">
        <v>4</v>
      </c>
      <c r="T140" s="32">
        <v>4</v>
      </c>
      <c r="U140" s="32">
        <v>0</v>
      </c>
      <c r="V140" s="32">
        <v>1</v>
      </c>
      <c r="W140" s="32">
        <v>0</v>
      </c>
      <c r="X140" s="32">
        <v>0</v>
      </c>
    </row>
    <row r="141" spans="1:24" x14ac:dyDescent="0.35">
      <c r="A141">
        <v>140</v>
      </c>
      <c r="B141" s="1">
        <v>43800</v>
      </c>
      <c r="C141" s="2">
        <v>0.6875</v>
      </c>
      <c r="D141" s="31" t="s">
        <v>137</v>
      </c>
      <c r="E141" s="31" t="s">
        <v>129</v>
      </c>
      <c r="F141" s="32">
        <v>2</v>
      </c>
      <c r="G141" s="32">
        <v>2</v>
      </c>
      <c r="H141" s="31" t="s">
        <v>117</v>
      </c>
      <c r="I141" s="32">
        <v>1</v>
      </c>
      <c r="J141" s="32">
        <v>1</v>
      </c>
      <c r="K141" s="31" t="s">
        <v>117</v>
      </c>
      <c r="L141" s="31" t="s">
        <v>127</v>
      </c>
      <c r="M141" s="32">
        <v>16</v>
      </c>
      <c r="N141" s="32">
        <v>9</v>
      </c>
      <c r="O141" s="32">
        <v>6</v>
      </c>
      <c r="P141" s="32">
        <v>3</v>
      </c>
      <c r="Q141" s="32">
        <v>16</v>
      </c>
      <c r="R141" s="32">
        <v>8</v>
      </c>
      <c r="S141" s="32">
        <v>9</v>
      </c>
      <c r="T141" s="32">
        <v>9</v>
      </c>
      <c r="U141" s="32">
        <v>4</v>
      </c>
      <c r="V141" s="32">
        <v>1</v>
      </c>
      <c r="W141" s="32">
        <v>0</v>
      </c>
      <c r="X141" s="32">
        <v>0</v>
      </c>
    </row>
    <row r="142" spans="1:24" x14ac:dyDescent="0.35">
      <c r="A142">
        <v>141</v>
      </c>
      <c r="B142" s="1">
        <v>43802</v>
      </c>
      <c r="C142" s="2">
        <v>0.8125</v>
      </c>
      <c r="D142" s="31" t="s">
        <v>122</v>
      </c>
      <c r="E142" s="31" t="s">
        <v>115</v>
      </c>
      <c r="F142" s="32">
        <v>1</v>
      </c>
      <c r="G142" s="32">
        <v>0</v>
      </c>
      <c r="H142" s="31" t="s">
        <v>109</v>
      </c>
      <c r="I142" s="32">
        <v>0</v>
      </c>
      <c r="J142" s="32">
        <v>0</v>
      </c>
      <c r="K142" s="31" t="s">
        <v>117</v>
      </c>
      <c r="L142" s="31" t="s">
        <v>139</v>
      </c>
      <c r="M142" s="32">
        <v>7</v>
      </c>
      <c r="N142" s="32">
        <v>6</v>
      </c>
      <c r="O142" s="32">
        <v>2</v>
      </c>
      <c r="P142" s="32">
        <v>3</v>
      </c>
      <c r="Q142" s="32">
        <v>6</v>
      </c>
      <c r="R142" s="32">
        <v>15</v>
      </c>
      <c r="S142" s="32">
        <v>6</v>
      </c>
      <c r="T142" s="32">
        <v>9</v>
      </c>
      <c r="U142" s="32">
        <v>3</v>
      </c>
      <c r="V142" s="32">
        <v>3</v>
      </c>
      <c r="W142" s="32">
        <v>1</v>
      </c>
      <c r="X142" s="32">
        <v>0</v>
      </c>
    </row>
    <row r="143" spans="1:24" x14ac:dyDescent="0.35">
      <c r="A143">
        <v>142</v>
      </c>
      <c r="B143" s="1">
        <v>43802</v>
      </c>
      <c r="C143" s="2">
        <v>0.84375</v>
      </c>
      <c r="D143" s="31" t="s">
        <v>119</v>
      </c>
      <c r="E143" s="31" t="s">
        <v>112</v>
      </c>
      <c r="F143" s="32">
        <v>1</v>
      </c>
      <c r="G143" s="32">
        <v>4</v>
      </c>
      <c r="H143" s="31" t="s">
        <v>113</v>
      </c>
      <c r="I143" s="32">
        <v>0</v>
      </c>
      <c r="J143" s="32">
        <v>1</v>
      </c>
      <c r="K143" s="31" t="s">
        <v>113</v>
      </c>
      <c r="L143" s="31" t="s">
        <v>124</v>
      </c>
      <c r="M143" s="32">
        <v>4</v>
      </c>
      <c r="N143" s="32">
        <v>17</v>
      </c>
      <c r="O143" s="32">
        <v>2</v>
      </c>
      <c r="P143" s="32">
        <v>8</v>
      </c>
      <c r="Q143" s="32">
        <v>9</v>
      </c>
      <c r="R143" s="32">
        <v>6</v>
      </c>
      <c r="S143" s="32">
        <v>3</v>
      </c>
      <c r="T143" s="32">
        <v>6</v>
      </c>
      <c r="U143" s="32">
        <v>1</v>
      </c>
      <c r="V143" s="32">
        <v>1</v>
      </c>
      <c r="W143" s="32">
        <v>0</v>
      </c>
      <c r="X143" s="32">
        <v>0</v>
      </c>
    </row>
    <row r="144" spans="1:24" x14ac:dyDescent="0.35">
      <c r="A144">
        <v>143</v>
      </c>
      <c r="B144" s="1">
        <v>43803</v>
      </c>
      <c r="C144" s="2">
        <v>0.8125</v>
      </c>
      <c r="D144" s="31" t="s">
        <v>138</v>
      </c>
      <c r="E144" s="31" t="s">
        <v>129</v>
      </c>
      <c r="F144" s="32">
        <v>2</v>
      </c>
      <c r="G144" s="32">
        <v>1</v>
      </c>
      <c r="H144" s="31" t="s">
        <v>109</v>
      </c>
      <c r="I144" s="32">
        <v>1</v>
      </c>
      <c r="J144" s="32">
        <v>1</v>
      </c>
      <c r="K144" s="31" t="s">
        <v>117</v>
      </c>
      <c r="L144" s="31" t="s">
        <v>130</v>
      </c>
      <c r="M144" s="32">
        <v>25</v>
      </c>
      <c r="N144" s="32">
        <v>9</v>
      </c>
      <c r="O144" s="32">
        <v>9</v>
      </c>
      <c r="P144" s="32">
        <v>3</v>
      </c>
      <c r="Q144" s="32">
        <v>18</v>
      </c>
      <c r="R144" s="32">
        <v>10</v>
      </c>
      <c r="S144" s="32">
        <v>9</v>
      </c>
      <c r="T144" s="32">
        <v>5</v>
      </c>
      <c r="U144" s="32">
        <v>2</v>
      </c>
      <c r="V144" s="32">
        <v>1</v>
      </c>
      <c r="W144" s="32">
        <v>0</v>
      </c>
      <c r="X144" s="32">
        <v>0</v>
      </c>
    </row>
    <row r="145" spans="1:24" x14ac:dyDescent="0.35">
      <c r="A145">
        <v>144</v>
      </c>
      <c r="B145" s="1">
        <v>43803</v>
      </c>
      <c r="C145" s="2">
        <v>0.8125</v>
      </c>
      <c r="D145" s="31" t="s">
        <v>131</v>
      </c>
      <c r="E145" s="31" t="s">
        <v>125</v>
      </c>
      <c r="F145" s="32">
        <v>2</v>
      </c>
      <c r="G145" s="32">
        <v>0</v>
      </c>
      <c r="H145" s="31" t="s">
        <v>109</v>
      </c>
      <c r="I145" s="32">
        <v>0</v>
      </c>
      <c r="J145" s="32">
        <v>0</v>
      </c>
      <c r="K145" s="31" t="s">
        <v>117</v>
      </c>
      <c r="L145" s="31" t="s">
        <v>127</v>
      </c>
      <c r="M145" s="32">
        <v>12</v>
      </c>
      <c r="N145" s="32">
        <v>4</v>
      </c>
      <c r="O145" s="32">
        <v>6</v>
      </c>
      <c r="P145" s="32">
        <v>1</v>
      </c>
      <c r="Q145" s="32">
        <v>13</v>
      </c>
      <c r="R145" s="32">
        <v>16</v>
      </c>
      <c r="S145" s="32">
        <v>7</v>
      </c>
      <c r="T145" s="32">
        <v>2</v>
      </c>
      <c r="U145" s="32">
        <v>3</v>
      </c>
      <c r="V145" s="32">
        <v>2</v>
      </c>
      <c r="W145" s="32">
        <v>0</v>
      </c>
      <c r="X145" s="32">
        <v>0</v>
      </c>
    </row>
    <row r="146" spans="1:24" x14ac:dyDescent="0.35">
      <c r="A146">
        <v>145</v>
      </c>
      <c r="B146" s="1">
        <v>43803</v>
      </c>
      <c r="C146" s="2">
        <v>0.8125</v>
      </c>
      <c r="D146" s="31" t="s">
        <v>137</v>
      </c>
      <c r="E146" s="31" t="s">
        <v>128</v>
      </c>
      <c r="F146" s="32">
        <v>2</v>
      </c>
      <c r="G146" s="32">
        <v>1</v>
      </c>
      <c r="H146" s="31" t="s">
        <v>109</v>
      </c>
      <c r="I146" s="32">
        <v>1</v>
      </c>
      <c r="J146" s="32">
        <v>1</v>
      </c>
      <c r="K146" s="31" t="s">
        <v>117</v>
      </c>
      <c r="L146" s="31" t="s">
        <v>144</v>
      </c>
      <c r="M146" s="32">
        <v>12</v>
      </c>
      <c r="N146" s="32">
        <v>8</v>
      </c>
      <c r="O146" s="32">
        <v>7</v>
      </c>
      <c r="P146" s="32">
        <v>5</v>
      </c>
      <c r="Q146" s="32">
        <v>9</v>
      </c>
      <c r="R146" s="32">
        <v>9</v>
      </c>
      <c r="S146" s="32">
        <v>4</v>
      </c>
      <c r="T146" s="32">
        <v>3</v>
      </c>
      <c r="U146" s="32">
        <v>0</v>
      </c>
      <c r="V146" s="32">
        <v>1</v>
      </c>
      <c r="W146" s="32">
        <v>0</v>
      </c>
      <c r="X146" s="32">
        <v>0</v>
      </c>
    </row>
    <row r="147" spans="1:24" x14ac:dyDescent="0.35">
      <c r="A147">
        <v>146</v>
      </c>
      <c r="B147" s="1">
        <v>43803</v>
      </c>
      <c r="C147" s="2">
        <v>0.8125</v>
      </c>
      <c r="D147" s="31" t="s">
        <v>120</v>
      </c>
      <c r="E147" s="31" t="s">
        <v>108</v>
      </c>
      <c r="F147" s="32">
        <v>2</v>
      </c>
      <c r="G147" s="32">
        <v>1</v>
      </c>
      <c r="H147" s="31" t="s">
        <v>109</v>
      </c>
      <c r="I147" s="32">
        <v>2</v>
      </c>
      <c r="J147" s="32">
        <v>0</v>
      </c>
      <c r="K147" s="31" t="s">
        <v>109</v>
      </c>
      <c r="L147" s="31" t="s">
        <v>118</v>
      </c>
      <c r="M147" s="32">
        <v>14</v>
      </c>
      <c r="N147" s="32">
        <v>10</v>
      </c>
      <c r="O147" s="32">
        <v>5</v>
      </c>
      <c r="P147" s="32">
        <v>3</v>
      </c>
      <c r="Q147" s="32">
        <v>12</v>
      </c>
      <c r="R147" s="32">
        <v>7</v>
      </c>
      <c r="S147" s="32">
        <v>6</v>
      </c>
      <c r="T147" s="32">
        <v>1</v>
      </c>
      <c r="U147" s="32">
        <v>1</v>
      </c>
      <c r="V147" s="32">
        <v>1</v>
      </c>
      <c r="W147" s="32">
        <v>0</v>
      </c>
      <c r="X147" s="32">
        <v>0</v>
      </c>
    </row>
    <row r="148" spans="1:24" x14ac:dyDescent="0.35">
      <c r="A148">
        <v>147</v>
      </c>
      <c r="B148" s="1">
        <v>43803</v>
      </c>
      <c r="C148" s="2">
        <v>0.8125</v>
      </c>
      <c r="D148" s="31" t="s">
        <v>132</v>
      </c>
      <c r="E148" s="31" t="s">
        <v>111</v>
      </c>
      <c r="F148" s="32">
        <v>2</v>
      </c>
      <c r="G148" s="32">
        <v>0</v>
      </c>
      <c r="H148" s="31" t="s">
        <v>109</v>
      </c>
      <c r="I148" s="32">
        <v>1</v>
      </c>
      <c r="J148" s="32">
        <v>0</v>
      </c>
      <c r="K148" s="31" t="s">
        <v>109</v>
      </c>
      <c r="L148" s="31" t="s">
        <v>133</v>
      </c>
      <c r="M148" s="32">
        <v>13</v>
      </c>
      <c r="N148" s="32">
        <v>6</v>
      </c>
      <c r="O148" s="32">
        <v>7</v>
      </c>
      <c r="P148" s="32">
        <v>3</v>
      </c>
      <c r="Q148" s="32">
        <v>8</v>
      </c>
      <c r="R148" s="32">
        <v>9</v>
      </c>
      <c r="S148" s="32">
        <v>5</v>
      </c>
      <c r="T148" s="32">
        <v>4</v>
      </c>
      <c r="U148" s="32">
        <v>1</v>
      </c>
      <c r="V148" s="32">
        <v>2</v>
      </c>
      <c r="W148" s="32">
        <v>0</v>
      </c>
      <c r="X148" s="32">
        <v>0</v>
      </c>
    </row>
    <row r="149" spans="1:24" x14ac:dyDescent="0.35">
      <c r="A149">
        <v>148</v>
      </c>
      <c r="B149" s="1">
        <v>43803</v>
      </c>
      <c r="C149" s="2">
        <v>0.84375</v>
      </c>
      <c r="D149" s="31" t="s">
        <v>107</v>
      </c>
      <c r="E149" s="31" t="s">
        <v>123</v>
      </c>
      <c r="F149" s="32">
        <v>5</v>
      </c>
      <c r="G149" s="32">
        <v>2</v>
      </c>
      <c r="H149" s="31" t="s">
        <v>109</v>
      </c>
      <c r="I149" s="32">
        <v>4</v>
      </c>
      <c r="J149" s="32">
        <v>2</v>
      </c>
      <c r="K149" s="31" t="s">
        <v>109</v>
      </c>
      <c r="L149" s="31" t="s">
        <v>114</v>
      </c>
      <c r="M149" s="32">
        <v>11</v>
      </c>
      <c r="N149" s="32">
        <v>12</v>
      </c>
      <c r="O149" s="32">
        <v>5</v>
      </c>
      <c r="P149" s="32">
        <v>4</v>
      </c>
      <c r="Q149" s="32">
        <v>13</v>
      </c>
      <c r="R149" s="32">
        <v>17</v>
      </c>
      <c r="S149" s="32">
        <v>5</v>
      </c>
      <c r="T149" s="32">
        <v>6</v>
      </c>
      <c r="U149" s="32">
        <v>1</v>
      </c>
      <c r="V149" s="32">
        <v>2</v>
      </c>
      <c r="W149" s="32">
        <v>0</v>
      </c>
      <c r="X149" s="32">
        <v>0</v>
      </c>
    </row>
    <row r="150" spans="1:24" x14ac:dyDescent="0.35">
      <c r="A150">
        <v>149</v>
      </c>
      <c r="B150" s="1">
        <v>43804</v>
      </c>
      <c r="C150" s="2">
        <v>0.8125</v>
      </c>
      <c r="D150" s="31" t="s">
        <v>116</v>
      </c>
      <c r="E150" s="31" t="s">
        <v>134</v>
      </c>
      <c r="F150" s="32">
        <v>0</v>
      </c>
      <c r="G150" s="32">
        <v>2</v>
      </c>
      <c r="H150" s="31" t="s">
        <v>113</v>
      </c>
      <c r="I150" s="32">
        <v>0</v>
      </c>
      <c r="J150" s="32">
        <v>1</v>
      </c>
      <c r="K150" s="31" t="s">
        <v>113</v>
      </c>
      <c r="L150" s="31" t="s">
        <v>141</v>
      </c>
      <c r="M150" s="32">
        <v>13</v>
      </c>
      <c r="N150" s="32">
        <v>6</v>
      </c>
      <c r="O150" s="32">
        <v>6</v>
      </c>
      <c r="P150" s="32">
        <v>4</v>
      </c>
      <c r="Q150" s="32">
        <v>10</v>
      </c>
      <c r="R150" s="32">
        <v>6</v>
      </c>
      <c r="S150" s="32">
        <v>8</v>
      </c>
      <c r="T150" s="32">
        <v>1</v>
      </c>
      <c r="U150" s="32">
        <v>2</v>
      </c>
      <c r="V150" s="32">
        <v>0</v>
      </c>
      <c r="W150" s="32">
        <v>0</v>
      </c>
      <c r="X150" s="32">
        <v>0</v>
      </c>
    </row>
    <row r="151" spans="1:24" x14ac:dyDescent="0.35">
      <c r="A151">
        <v>150</v>
      </c>
      <c r="B151" s="1">
        <v>43804</v>
      </c>
      <c r="C151" s="2">
        <v>0.84375</v>
      </c>
      <c r="D151" s="31" t="s">
        <v>135</v>
      </c>
      <c r="E151" s="31" t="s">
        <v>126</v>
      </c>
      <c r="F151" s="32">
        <v>1</v>
      </c>
      <c r="G151" s="32">
        <v>2</v>
      </c>
      <c r="H151" s="31" t="s">
        <v>113</v>
      </c>
      <c r="I151" s="32">
        <v>0</v>
      </c>
      <c r="J151" s="32">
        <v>1</v>
      </c>
      <c r="K151" s="31" t="s">
        <v>113</v>
      </c>
      <c r="L151" s="31" t="s">
        <v>121</v>
      </c>
      <c r="M151" s="32">
        <v>12</v>
      </c>
      <c r="N151" s="32">
        <v>20</v>
      </c>
      <c r="O151" s="32">
        <v>5</v>
      </c>
      <c r="P151" s="32">
        <v>9</v>
      </c>
      <c r="Q151" s="32">
        <v>10</v>
      </c>
      <c r="R151" s="32">
        <v>11</v>
      </c>
      <c r="S151" s="32">
        <v>9</v>
      </c>
      <c r="T151" s="32">
        <v>9</v>
      </c>
      <c r="U151" s="32">
        <v>3</v>
      </c>
      <c r="V151" s="32">
        <v>1</v>
      </c>
      <c r="W151" s="32">
        <v>0</v>
      </c>
      <c r="X151" s="32">
        <v>0</v>
      </c>
    </row>
    <row r="152" spans="1:24" x14ac:dyDescent="0.35">
      <c r="A152">
        <v>151</v>
      </c>
      <c r="B152" s="1">
        <v>43806</v>
      </c>
      <c r="C152" s="2">
        <v>0.52083333333333337</v>
      </c>
      <c r="D152" s="31" t="s">
        <v>123</v>
      </c>
      <c r="E152" s="31" t="s">
        <v>138</v>
      </c>
      <c r="F152" s="32">
        <v>3</v>
      </c>
      <c r="G152" s="32">
        <v>1</v>
      </c>
      <c r="H152" s="31" t="s">
        <v>109</v>
      </c>
      <c r="I152" s="32">
        <v>1</v>
      </c>
      <c r="J152" s="32">
        <v>0</v>
      </c>
      <c r="K152" s="31" t="s">
        <v>109</v>
      </c>
      <c r="L152" s="31" t="s">
        <v>127</v>
      </c>
      <c r="M152" s="32">
        <v>13</v>
      </c>
      <c r="N152" s="32">
        <v>15</v>
      </c>
      <c r="O152" s="32">
        <v>7</v>
      </c>
      <c r="P152" s="32">
        <v>4</v>
      </c>
      <c r="Q152" s="32">
        <v>14</v>
      </c>
      <c r="R152" s="32">
        <v>9</v>
      </c>
      <c r="S152" s="32">
        <v>1</v>
      </c>
      <c r="T152" s="32">
        <v>5</v>
      </c>
      <c r="U152" s="32">
        <v>3</v>
      </c>
      <c r="V152" s="32">
        <v>0</v>
      </c>
      <c r="W152" s="32">
        <v>0</v>
      </c>
      <c r="X152" s="32">
        <v>0</v>
      </c>
    </row>
    <row r="153" spans="1:24" x14ac:dyDescent="0.35">
      <c r="A153">
        <v>152</v>
      </c>
      <c r="B153" s="1">
        <v>43806</v>
      </c>
      <c r="C153" s="2">
        <v>0.625</v>
      </c>
      <c r="D153" s="31" t="s">
        <v>115</v>
      </c>
      <c r="E153" s="31" t="s">
        <v>107</v>
      </c>
      <c r="F153" s="32">
        <v>0</v>
      </c>
      <c r="G153" s="32">
        <v>3</v>
      </c>
      <c r="H153" s="31" t="s">
        <v>113</v>
      </c>
      <c r="I153" s="32">
        <v>0</v>
      </c>
      <c r="J153" s="32">
        <v>2</v>
      </c>
      <c r="K153" s="31" t="s">
        <v>113</v>
      </c>
      <c r="L153" s="31" t="s">
        <v>130</v>
      </c>
      <c r="M153" s="32">
        <v>3</v>
      </c>
      <c r="N153" s="32">
        <v>21</v>
      </c>
      <c r="O153" s="32">
        <v>0</v>
      </c>
      <c r="P153" s="32">
        <v>9</v>
      </c>
      <c r="Q153" s="32">
        <v>5</v>
      </c>
      <c r="R153" s="32">
        <v>6</v>
      </c>
      <c r="S153" s="32">
        <v>1</v>
      </c>
      <c r="T153" s="32">
        <v>3</v>
      </c>
      <c r="U153" s="32">
        <v>0</v>
      </c>
      <c r="V153" s="32">
        <v>1</v>
      </c>
      <c r="W153" s="32">
        <v>0</v>
      </c>
      <c r="X153" s="32">
        <v>0</v>
      </c>
    </row>
    <row r="154" spans="1:24" x14ac:dyDescent="0.35">
      <c r="A154">
        <v>153</v>
      </c>
      <c r="B154" s="1">
        <v>43806</v>
      </c>
      <c r="C154" s="2">
        <v>0.625</v>
      </c>
      <c r="D154" s="31" t="s">
        <v>128</v>
      </c>
      <c r="E154" s="31" t="s">
        <v>119</v>
      </c>
      <c r="F154" s="32">
        <v>5</v>
      </c>
      <c r="G154" s="32">
        <v>0</v>
      </c>
      <c r="H154" s="31" t="s">
        <v>109</v>
      </c>
      <c r="I154" s="32">
        <v>3</v>
      </c>
      <c r="J154" s="32">
        <v>0</v>
      </c>
      <c r="K154" s="31" t="s">
        <v>109</v>
      </c>
      <c r="L154" s="31" t="s">
        <v>118</v>
      </c>
      <c r="M154" s="32">
        <v>13</v>
      </c>
      <c r="N154" s="32">
        <v>7</v>
      </c>
      <c r="O154" s="32">
        <v>7</v>
      </c>
      <c r="P154" s="32">
        <v>1</v>
      </c>
      <c r="Q154" s="32">
        <v>12</v>
      </c>
      <c r="R154" s="32">
        <v>8</v>
      </c>
      <c r="S154" s="32">
        <v>1</v>
      </c>
      <c r="T154" s="32">
        <v>1</v>
      </c>
      <c r="U154" s="32">
        <v>1</v>
      </c>
      <c r="V154" s="32">
        <v>1</v>
      </c>
      <c r="W154" s="32">
        <v>0</v>
      </c>
      <c r="X154" s="32">
        <v>0</v>
      </c>
    </row>
    <row r="155" spans="1:24" x14ac:dyDescent="0.35">
      <c r="A155">
        <v>154</v>
      </c>
      <c r="B155" s="1">
        <v>43806</v>
      </c>
      <c r="C155" s="2">
        <v>0.625</v>
      </c>
      <c r="D155" s="31" t="s">
        <v>125</v>
      </c>
      <c r="E155" s="31" t="s">
        <v>122</v>
      </c>
      <c r="F155" s="32">
        <v>0</v>
      </c>
      <c r="G155" s="32">
        <v>0</v>
      </c>
      <c r="H155" s="31" t="s">
        <v>117</v>
      </c>
      <c r="I155" s="32">
        <v>0</v>
      </c>
      <c r="J155" s="32">
        <v>0</v>
      </c>
      <c r="K155" s="31" t="s">
        <v>117</v>
      </c>
      <c r="L155" s="31" t="s">
        <v>136</v>
      </c>
      <c r="M155" s="32">
        <v>13</v>
      </c>
      <c r="N155" s="32">
        <v>3</v>
      </c>
      <c r="O155" s="32">
        <v>3</v>
      </c>
      <c r="P155" s="32">
        <v>0</v>
      </c>
      <c r="Q155" s="32">
        <v>15</v>
      </c>
      <c r="R155" s="32">
        <v>16</v>
      </c>
      <c r="S155" s="32">
        <v>6</v>
      </c>
      <c r="T155" s="32">
        <v>2</v>
      </c>
      <c r="U155" s="32">
        <v>4</v>
      </c>
      <c r="V155" s="32">
        <v>2</v>
      </c>
      <c r="W155" s="32">
        <v>0</v>
      </c>
      <c r="X155" s="32">
        <v>0</v>
      </c>
    </row>
    <row r="156" spans="1:24" x14ac:dyDescent="0.35">
      <c r="A156">
        <v>155</v>
      </c>
      <c r="B156" s="1">
        <v>43806</v>
      </c>
      <c r="C156" s="2">
        <v>0.72916666666666663</v>
      </c>
      <c r="D156" s="31" t="s">
        <v>112</v>
      </c>
      <c r="E156" s="31" t="s">
        <v>137</v>
      </c>
      <c r="F156" s="32">
        <v>1</v>
      </c>
      <c r="G156" s="32">
        <v>2</v>
      </c>
      <c r="H156" s="31" t="s">
        <v>113</v>
      </c>
      <c r="I156" s="32">
        <v>0</v>
      </c>
      <c r="J156" s="32">
        <v>2</v>
      </c>
      <c r="K156" s="31" t="s">
        <v>113</v>
      </c>
      <c r="L156" s="31" t="s">
        <v>139</v>
      </c>
      <c r="M156" s="32">
        <v>22</v>
      </c>
      <c r="N156" s="32">
        <v>11</v>
      </c>
      <c r="O156" s="32">
        <v>5</v>
      </c>
      <c r="P156" s="32">
        <v>7</v>
      </c>
      <c r="Q156" s="32">
        <v>10</v>
      </c>
      <c r="R156" s="32">
        <v>10</v>
      </c>
      <c r="S156" s="32">
        <v>16</v>
      </c>
      <c r="T156" s="32">
        <v>3</v>
      </c>
      <c r="U156" s="32">
        <v>3</v>
      </c>
      <c r="V156" s="32">
        <v>2</v>
      </c>
      <c r="W156" s="32">
        <v>0</v>
      </c>
      <c r="X156" s="32">
        <v>0</v>
      </c>
    </row>
    <row r="157" spans="1:24" x14ac:dyDescent="0.35">
      <c r="A157">
        <v>156</v>
      </c>
      <c r="B157" s="1">
        <v>43807</v>
      </c>
      <c r="C157" s="2">
        <v>0.58333333333333337</v>
      </c>
      <c r="D157" s="31" t="s">
        <v>129</v>
      </c>
      <c r="E157" s="31" t="s">
        <v>131</v>
      </c>
      <c r="F157" s="32">
        <v>1</v>
      </c>
      <c r="G157" s="32">
        <v>4</v>
      </c>
      <c r="H157" s="31" t="s">
        <v>113</v>
      </c>
      <c r="I157" s="32">
        <v>1</v>
      </c>
      <c r="J157" s="32">
        <v>2</v>
      </c>
      <c r="K157" s="31" t="s">
        <v>113</v>
      </c>
      <c r="L157" s="31" t="s">
        <v>110</v>
      </c>
      <c r="M157" s="32">
        <v>15</v>
      </c>
      <c r="N157" s="32">
        <v>23</v>
      </c>
      <c r="O157" s="32">
        <v>2</v>
      </c>
      <c r="P157" s="32">
        <v>8</v>
      </c>
      <c r="Q157" s="32">
        <v>21</v>
      </c>
      <c r="R157" s="32">
        <v>15</v>
      </c>
      <c r="S157" s="32">
        <v>8</v>
      </c>
      <c r="T157" s="32">
        <v>5</v>
      </c>
      <c r="U157" s="32">
        <v>6</v>
      </c>
      <c r="V157" s="32">
        <v>2</v>
      </c>
      <c r="W157" s="32">
        <v>0</v>
      </c>
      <c r="X157" s="32">
        <v>0</v>
      </c>
    </row>
    <row r="158" spans="1:24" x14ac:dyDescent="0.35">
      <c r="A158">
        <v>157</v>
      </c>
      <c r="B158" s="1">
        <v>43807</v>
      </c>
      <c r="C158" s="2">
        <v>0.58333333333333337</v>
      </c>
      <c r="D158" s="31" t="s">
        <v>134</v>
      </c>
      <c r="E158" s="31" t="s">
        <v>120</v>
      </c>
      <c r="F158" s="32">
        <v>2</v>
      </c>
      <c r="G158" s="32">
        <v>1</v>
      </c>
      <c r="H158" s="31" t="s">
        <v>109</v>
      </c>
      <c r="I158" s="32">
        <v>0</v>
      </c>
      <c r="J158" s="32">
        <v>0</v>
      </c>
      <c r="K158" s="31" t="s">
        <v>117</v>
      </c>
      <c r="L158" s="31" t="s">
        <v>142</v>
      </c>
      <c r="M158" s="32">
        <v>12</v>
      </c>
      <c r="N158" s="32">
        <v>19</v>
      </c>
      <c r="O158" s="32">
        <v>6</v>
      </c>
      <c r="P158" s="32">
        <v>4</v>
      </c>
      <c r="Q158" s="32">
        <v>11</v>
      </c>
      <c r="R158" s="32">
        <v>17</v>
      </c>
      <c r="S158" s="32">
        <v>3</v>
      </c>
      <c r="T158" s="32">
        <v>12</v>
      </c>
      <c r="U158" s="32">
        <v>1</v>
      </c>
      <c r="V158" s="32">
        <v>3</v>
      </c>
      <c r="W158" s="32">
        <v>0</v>
      </c>
      <c r="X158" s="32">
        <v>0</v>
      </c>
    </row>
    <row r="159" spans="1:24" x14ac:dyDescent="0.35">
      <c r="A159">
        <v>158</v>
      </c>
      <c r="B159" s="1">
        <v>43807</v>
      </c>
      <c r="C159" s="2">
        <v>0.58333333333333337</v>
      </c>
      <c r="D159" s="31" t="s">
        <v>108</v>
      </c>
      <c r="E159" s="31" t="s">
        <v>116</v>
      </c>
      <c r="F159" s="32">
        <v>1</v>
      </c>
      <c r="G159" s="32">
        <v>2</v>
      </c>
      <c r="H159" s="31" t="s">
        <v>113</v>
      </c>
      <c r="I159" s="32">
        <v>1</v>
      </c>
      <c r="J159" s="32">
        <v>0</v>
      </c>
      <c r="K159" s="31" t="s">
        <v>109</v>
      </c>
      <c r="L159" s="31" t="s">
        <v>147</v>
      </c>
      <c r="M159" s="32">
        <v>14</v>
      </c>
      <c r="N159" s="32">
        <v>9</v>
      </c>
      <c r="O159" s="32">
        <v>4</v>
      </c>
      <c r="P159" s="32">
        <v>3</v>
      </c>
      <c r="Q159" s="32">
        <v>6</v>
      </c>
      <c r="R159" s="32">
        <v>12</v>
      </c>
      <c r="S159" s="32">
        <v>9</v>
      </c>
      <c r="T159" s="32">
        <v>1</v>
      </c>
      <c r="U159" s="32">
        <v>0</v>
      </c>
      <c r="V159" s="32">
        <v>4</v>
      </c>
      <c r="W159" s="32">
        <v>0</v>
      </c>
      <c r="X159" s="32">
        <v>0</v>
      </c>
    </row>
    <row r="160" spans="1:24" x14ac:dyDescent="0.35">
      <c r="A160">
        <v>159</v>
      </c>
      <c r="B160" s="1">
        <v>43807</v>
      </c>
      <c r="C160" s="2">
        <v>0.6875</v>
      </c>
      <c r="D160" s="31" t="s">
        <v>126</v>
      </c>
      <c r="E160" s="31" t="s">
        <v>132</v>
      </c>
      <c r="F160" s="32">
        <v>2</v>
      </c>
      <c r="G160" s="32">
        <v>2</v>
      </c>
      <c r="H160" s="31" t="s">
        <v>117</v>
      </c>
      <c r="I160" s="32">
        <v>2</v>
      </c>
      <c r="J160" s="32">
        <v>2</v>
      </c>
      <c r="K160" s="31" t="s">
        <v>117</v>
      </c>
      <c r="L160" s="31" t="s">
        <v>124</v>
      </c>
      <c r="M160" s="32">
        <v>13</v>
      </c>
      <c r="N160" s="32">
        <v>13</v>
      </c>
      <c r="O160" s="32">
        <v>4</v>
      </c>
      <c r="P160" s="32">
        <v>5</v>
      </c>
      <c r="Q160" s="32">
        <v>10</v>
      </c>
      <c r="R160" s="32">
        <v>7</v>
      </c>
      <c r="S160" s="32">
        <v>3</v>
      </c>
      <c r="T160" s="32">
        <v>4</v>
      </c>
      <c r="U160" s="32">
        <v>3</v>
      </c>
      <c r="V160" s="32">
        <v>0</v>
      </c>
      <c r="W160" s="32">
        <v>0</v>
      </c>
      <c r="X160" s="32">
        <v>0</v>
      </c>
    </row>
    <row r="161" spans="1:24" x14ac:dyDescent="0.35">
      <c r="A161">
        <v>160</v>
      </c>
      <c r="B161" s="1">
        <v>43808</v>
      </c>
      <c r="C161" s="2">
        <v>0.83333333333333337</v>
      </c>
      <c r="D161" s="31" t="s">
        <v>111</v>
      </c>
      <c r="E161" s="31" t="s">
        <v>135</v>
      </c>
      <c r="F161" s="32">
        <v>1</v>
      </c>
      <c r="G161" s="32">
        <v>3</v>
      </c>
      <c r="H161" s="31" t="s">
        <v>113</v>
      </c>
      <c r="I161" s="32">
        <v>1</v>
      </c>
      <c r="J161" s="32">
        <v>0</v>
      </c>
      <c r="K161" s="31" t="s">
        <v>109</v>
      </c>
      <c r="L161" s="31" t="s">
        <v>114</v>
      </c>
      <c r="M161" s="32">
        <v>11</v>
      </c>
      <c r="N161" s="32">
        <v>10</v>
      </c>
      <c r="O161" s="32">
        <v>4</v>
      </c>
      <c r="P161" s="32">
        <v>3</v>
      </c>
      <c r="Q161" s="32">
        <v>12</v>
      </c>
      <c r="R161" s="32">
        <v>6</v>
      </c>
      <c r="S161" s="32">
        <v>4</v>
      </c>
      <c r="T161" s="32">
        <v>3</v>
      </c>
      <c r="U161" s="32">
        <v>2</v>
      </c>
      <c r="V161" s="32">
        <v>0</v>
      </c>
      <c r="W161" s="32">
        <v>0</v>
      </c>
      <c r="X161" s="32">
        <v>0</v>
      </c>
    </row>
    <row r="162" spans="1:24" x14ac:dyDescent="0.35">
      <c r="A162">
        <v>161</v>
      </c>
      <c r="B162" s="1">
        <v>43813</v>
      </c>
      <c r="C162" s="2">
        <v>0.52083333333333337</v>
      </c>
      <c r="D162" s="31" t="s">
        <v>107</v>
      </c>
      <c r="E162" s="31" t="s">
        <v>125</v>
      </c>
      <c r="F162" s="32">
        <v>2</v>
      </c>
      <c r="G162" s="32">
        <v>0</v>
      </c>
      <c r="H162" s="31" t="s">
        <v>109</v>
      </c>
      <c r="I162" s="32">
        <v>1</v>
      </c>
      <c r="J162" s="32">
        <v>0</v>
      </c>
      <c r="K162" s="31" t="s">
        <v>109</v>
      </c>
      <c r="L162" s="31" t="s">
        <v>133</v>
      </c>
      <c r="M162" s="32">
        <v>16</v>
      </c>
      <c r="N162" s="32">
        <v>8</v>
      </c>
      <c r="O162" s="32">
        <v>6</v>
      </c>
      <c r="P162" s="32">
        <v>2</v>
      </c>
      <c r="Q162" s="32">
        <v>8</v>
      </c>
      <c r="R162" s="32">
        <v>6</v>
      </c>
      <c r="S162" s="32">
        <v>6</v>
      </c>
      <c r="T162" s="32">
        <v>3</v>
      </c>
      <c r="U162" s="32">
        <v>2</v>
      </c>
      <c r="V162" s="32">
        <v>1</v>
      </c>
      <c r="W162" s="32">
        <v>0</v>
      </c>
      <c r="X162" s="32">
        <v>0</v>
      </c>
    </row>
    <row r="163" spans="1:24" x14ac:dyDescent="0.35">
      <c r="A163">
        <v>162</v>
      </c>
      <c r="B163" s="1">
        <v>43813</v>
      </c>
      <c r="C163" s="2">
        <v>0.625</v>
      </c>
      <c r="D163" s="31" t="s">
        <v>119</v>
      </c>
      <c r="E163" s="31" t="s">
        <v>134</v>
      </c>
      <c r="F163" s="32">
        <v>1</v>
      </c>
      <c r="G163" s="32">
        <v>0</v>
      </c>
      <c r="H163" s="31" t="s">
        <v>109</v>
      </c>
      <c r="I163" s="32">
        <v>0</v>
      </c>
      <c r="J163" s="32">
        <v>0</v>
      </c>
      <c r="K163" s="31" t="s">
        <v>117</v>
      </c>
      <c r="L163" s="31" t="s">
        <v>148</v>
      </c>
      <c r="M163" s="32">
        <v>7</v>
      </c>
      <c r="N163" s="32">
        <v>9</v>
      </c>
      <c r="O163" s="32">
        <v>4</v>
      </c>
      <c r="P163" s="32">
        <v>0</v>
      </c>
      <c r="Q163" s="32">
        <v>15</v>
      </c>
      <c r="R163" s="32">
        <v>12</v>
      </c>
      <c r="S163" s="32">
        <v>4</v>
      </c>
      <c r="T163" s="32">
        <v>3</v>
      </c>
      <c r="U163" s="32">
        <v>0</v>
      </c>
      <c r="V163" s="32">
        <v>2</v>
      </c>
      <c r="W163" s="32">
        <v>0</v>
      </c>
      <c r="X163" s="32">
        <v>0</v>
      </c>
    </row>
    <row r="164" spans="1:24" x14ac:dyDescent="0.35">
      <c r="A164">
        <v>163</v>
      </c>
      <c r="B164" s="1">
        <v>43813</v>
      </c>
      <c r="C164" s="2">
        <v>0.625</v>
      </c>
      <c r="D164" s="31" t="s">
        <v>138</v>
      </c>
      <c r="E164" s="31" t="s">
        <v>115</v>
      </c>
      <c r="F164" s="32">
        <v>0</v>
      </c>
      <c r="G164" s="32">
        <v>1</v>
      </c>
      <c r="H164" s="31" t="s">
        <v>113</v>
      </c>
      <c r="I164" s="32">
        <v>0</v>
      </c>
      <c r="J164" s="32">
        <v>0</v>
      </c>
      <c r="K164" s="31" t="s">
        <v>117</v>
      </c>
      <c r="L164" s="31" t="s">
        <v>121</v>
      </c>
      <c r="M164" s="32">
        <v>18</v>
      </c>
      <c r="N164" s="32">
        <v>11</v>
      </c>
      <c r="O164" s="32">
        <v>5</v>
      </c>
      <c r="P164" s="32">
        <v>2</v>
      </c>
      <c r="Q164" s="32">
        <v>9</v>
      </c>
      <c r="R164" s="32">
        <v>14</v>
      </c>
      <c r="S164" s="32">
        <v>9</v>
      </c>
      <c r="T164" s="32">
        <v>4</v>
      </c>
      <c r="U164" s="32">
        <v>1</v>
      </c>
      <c r="V164" s="32">
        <v>2</v>
      </c>
      <c r="W164" s="32">
        <v>0</v>
      </c>
      <c r="X164" s="32">
        <v>0</v>
      </c>
    </row>
    <row r="165" spans="1:24" x14ac:dyDescent="0.35">
      <c r="A165">
        <v>164</v>
      </c>
      <c r="B165" s="1">
        <v>43813</v>
      </c>
      <c r="C165" s="2">
        <v>0.625</v>
      </c>
      <c r="D165" s="31" t="s">
        <v>131</v>
      </c>
      <c r="E165" s="31" t="s">
        <v>108</v>
      </c>
      <c r="F165" s="32">
        <v>1</v>
      </c>
      <c r="G165" s="32">
        <v>1</v>
      </c>
      <c r="H165" s="31" t="s">
        <v>117</v>
      </c>
      <c r="I165" s="32">
        <v>1</v>
      </c>
      <c r="J165" s="32">
        <v>1</v>
      </c>
      <c r="K165" s="31" t="s">
        <v>117</v>
      </c>
      <c r="L165" s="31" t="s">
        <v>145</v>
      </c>
      <c r="M165" s="32">
        <v>18</v>
      </c>
      <c r="N165" s="32">
        <v>10</v>
      </c>
      <c r="O165" s="32">
        <v>5</v>
      </c>
      <c r="P165" s="32">
        <v>3</v>
      </c>
      <c r="Q165" s="32">
        <v>11</v>
      </c>
      <c r="R165" s="32">
        <v>15</v>
      </c>
      <c r="S165" s="32">
        <v>12</v>
      </c>
      <c r="T165" s="32">
        <v>4</v>
      </c>
      <c r="U165" s="32">
        <v>0</v>
      </c>
      <c r="V165" s="32">
        <v>4</v>
      </c>
      <c r="W165" s="32">
        <v>0</v>
      </c>
      <c r="X165" s="32">
        <v>0</v>
      </c>
    </row>
    <row r="166" spans="1:24" x14ac:dyDescent="0.35">
      <c r="A166">
        <v>165</v>
      </c>
      <c r="B166" s="1">
        <v>43813</v>
      </c>
      <c r="C166" s="2">
        <v>0.625</v>
      </c>
      <c r="D166" s="31" t="s">
        <v>116</v>
      </c>
      <c r="E166" s="31" t="s">
        <v>129</v>
      </c>
      <c r="F166" s="32">
        <v>2</v>
      </c>
      <c r="G166" s="32">
        <v>0</v>
      </c>
      <c r="H166" s="31" t="s">
        <v>109</v>
      </c>
      <c r="I166" s="32">
        <v>0</v>
      </c>
      <c r="J166" s="32">
        <v>0</v>
      </c>
      <c r="K166" s="31" t="s">
        <v>117</v>
      </c>
      <c r="L166" s="31" t="s">
        <v>146</v>
      </c>
      <c r="M166" s="32">
        <v>7</v>
      </c>
      <c r="N166" s="32">
        <v>8</v>
      </c>
      <c r="O166" s="32">
        <v>3</v>
      </c>
      <c r="P166" s="32">
        <v>0</v>
      </c>
      <c r="Q166" s="32">
        <v>10</v>
      </c>
      <c r="R166" s="32">
        <v>9</v>
      </c>
      <c r="S166" s="32">
        <v>3</v>
      </c>
      <c r="T166" s="32">
        <v>2</v>
      </c>
      <c r="U166" s="32">
        <v>2</v>
      </c>
      <c r="V166" s="32">
        <v>2</v>
      </c>
      <c r="W166" s="32">
        <v>0</v>
      </c>
      <c r="X166" s="32">
        <v>0</v>
      </c>
    </row>
    <row r="167" spans="1:24" x14ac:dyDescent="0.35">
      <c r="A167">
        <v>166</v>
      </c>
      <c r="B167" s="1">
        <v>43813</v>
      </c>
      <c r="C167" s="2">
        <v>0.72916666666666663</v>
      </c>
      <c r="D167" s="31" t="s">
        <v>120</v>
      </c>
      <c r="E167" s="31" t="s">
        <v>111</v>
      </c>
      <c r="F167" s="32">
        <v>0</v>
      </c>
      <c r="G167" s="32">
        <v>1</v>
      </c>
      <c r="H167" s="31" t="s">
        <v>113</v>
      </c>
      <c r="I167" s="32">
        <v>0</v>
      </c>
      <c r="J167" s="32">
        <v>1</v>
      </c>
      <c r="K167" s="31" t="s">
        <v>113</v>
      </c>
      <c r="L167" s="31" t="s">
        <v>136</v>
      </c>
      <c r="M167" s="32">
        <v>11</v>
      </c>
      <c r="N167" s="32">
        <v>11</v>
      </c>
      <c r="O167" s="32">
        <v>2</v>
      </c>
      <c r="P167" s="32">
        <v>4</v>
      </c>
      <c r="Q167" s="32">
        <v>9</v>
      </c>
      <c r="R167" s="32">
        <v>14</v>
      </c>
      <c r="S167" s="32">
        <v>5</v>
      </c>
      <c r="T167" s="32">
        <v>8</v>
      </c>
      <c r="U167" s="32">
        <v>1</v>
      </c>
      <c r="V167" s="32">
        <v>3</v>
      </c>
      <c r="W167" s="32">
        <v>0</v>
      </c>
      <c r="X167" s="32">
        <v>0</v>
      </c>
    </row>
    <row r="168" spans="1:24" x14ac:dyDescent="0.35">
      <c r="A168">
        <v>167</v>
      </c>
      <c r="B168" s="1">
        <v>43814</v>
      </c>
      <c r="C168" s="2">
        <v>0.58333333333333337</v>
      </c>
      <c r="D168" s="31" t="s">
        <v>137</v>
      </c>
      <c r="E168" s="31" t="s">
        <v>123</v>
      </c>
      <c r="F168" s="32">
        <v>1</v>
      </c>
      <c r="G168" s="32">
        <v>1</v>
      </c>
      <c r="H168" s="31" t="s">
        <v>117</v>
      </c>
      <c r="I168" s="32">
        <v>0</v>
      </c>
      <c r="J168" s="32">
        <v>1</v>
      </c>
      <c r="K168" s="31" t="s">
        <v>113</v>
      </c>
      <c r="L168" s="31" t="s">
        <v>110</v>
      </c>
      <c r="M168" s="32">
        <v>24</v>
      </c>
      <c r="N168" s="32">
        <v>8</v>
      </c>
      <c r="O168" s="32">
        <v>8</v>
      </c>
      <c r="P168" s="32">
        <v>3</v>
      </c>
      <c r="Q168" s="32">
        <v>10</v>
      </c>
      <c r="R168" s="32">
        <v>12</v>
      </c>
      <c r="S168" s="32">
        <v>6</v>
      </c>
      <c r="T168" s="32">
        <v>5</v>
      </c>
      <c r="U168" s="32">
        <v>1</v>
      </c>
      <c r="V168" s="32">
        <v>2</v>
      </c>
      <c r="W168" s="32">
        <v>0</v>
      </c>
      <c r="X168" s="32">
        <v>0</v>
      </c>
    </row>
    <row r="169" spans="1:24" x14ac:dyDescent="0.35">
      <c r="A169">
        <v>168</v>
      </c>
      <c r="B169" s="1">
        <v>43814</v>
      </c>
      <c r="C169" s="2">
        <v>0.58333333333333337</v>
      </c>
      <c r="D169" s="31" t="s">
        <v>132</v>
      </c>
      <c r="E169" s="31" t="s">
        <v>128</v>
      </c>
      <c r="F169" s="32">
        <v>1</v>
      </c>
      <c r="G169" s="32">
        <v>2</v>
      </c>
      <c r="H169" s="31" t="s">
        <v>113</v>
      </c>
      <c r="I169" s="32">
        <v>0</v>
      </c>
      <c r="J169" s="32">
        <v>1</v>
      </c>
      <c r="K169" s="31" t="s">
        <v>113</v>
      </c>
      <c r="L169" s="31" t="s">
        <v>141</v>
      </c>
      <c r="M169" s="32">
        <v>18</v>
      </c>
      <c r="N169" s="32">
        <v>9</v>
      </c>
      <c r="O169" s="32">
        <v>5</v>
      </c>
      <c r="P169" s="32">
        <v>5</v>
      </c>
      <c r="Q169" s="32">
        <v>14</v>
      </c>
      <c r="R169" s="32">
        <v>10</v>
      </c>
      <c r="S169" s="32">
        <v>11</v>
      </c>
      <c r="T169" s="32">
        <v>2</v>
      </c>
      <c r="U169" s="32">
        <v>4</v>
      </c>
      <c r="V169" s="32">
        <v>4</v>
      </c>
      <c r="W169" s="32">
        <v>0</v>
      </c>
      <c r="X169" s="32">
        <v>0</v>
      </c>
    </row>
    <row r="170" spans="1:24" x14ac:dyDescent="0.35">
      <c r="A170">
        <v>169</v>
      </c>
      <c r="B170" s="1">
        <v>43814</v>
      </c>
      <c r="C170" s="2">
        <v>0.6875</v>
      </c>
      <c r="D170" s="31" t="s">
        <v>135</v>
      </c>
      <c r="E170" s="31" t="s">
        <v>112</v>
      </c>
      <c r="F170" s="32">
        <v>0</v>
      </c>
      <c r="G170" s="32">
        <v>3</v>
      </c>
      <c r="H170" s="31" t="s">
        <v>113</v>
      </c>
      <c r="I170" s="32">
        <v>0</v>
      </c>
      <c r="J170" s="32">
        <v>3</v>
      </c>
      <c r="K170" s="31" t="s">
        <v>113</v>
      </c>
      <c r="L170" s="31" t="s">
        <v>144</v>
      </c>
      <c r="M170" s="32">
        <v>6</v>
      </c>
      <c r="N170" s="32">
        <v>14</v>
      </c>
      <c r="O170" s="32">
        <v>1</v>
      </c>
      <c r="P170" s="32">
        <v>7</v>
      </c>
      <c r="Q170" s="32">
        <v>9</v>
      </c>
      <c r="R170" s="32">
        <v>24</v>
      </c>
      <c r="S170" s="32">
        <v>3</v>
      </c>
      <c r="T170" s="32">
        <v>3</v>
      </c>
      <c r="U170" s="32">
        <v>1</v>
      </c>
      <c r="V170" s="32">
        <v>4</v>
      </c>
      <c r="W170" s="32">
        <v>0</v>
      </c>
      <c r="X170" s="32">
        <v>0</v>
      </c>
    </row>
    <row r="171" spans="1:24" x14ac:dyDescent="0.35">
      <c r="A171">
        <v>170</v>
      </c>
      <c r="B171" s="1">
        <v>43815</v>
      </c>
      <c r="C171" s="2">
        <v>0.82291666666666663</v>
      </c>
      <c r="D171" s="31" t="s">
        <v>122</v>
      </c>
      <c r="E171" s="31" t="s">
        <v>126</v>
      </c>
      <c r="F171" s="32">
        <v>1</v>
      </c>
      <c r="G171" s="32">
        <v>1</v>
      </c>
      <c r="H171" s="31" t="s">
        <v>117</v>
      </c>
      <c r="I171" s="32">
        <v>0</v>
      </c>
      <c r="J171" s="32">
        <v>0</v>
      </c>
      <c r="K171" s="31" t="s">
        <v>117</v>
      </c>
      <c r="L171" s="31" t="s">
        <v>127</v>
      </c>
      <c r="M171" s="32">
        <v>11</v>
      </c>
      <c r="N171" s="32">
        <v>15</v>
      </c>
      <c r="O171" s="32">
        <v>4</v>
      </c>
      <c r="P171" s="32">
        <v>10</v>
      </c>
      <c r="Q171" s="32">
        <v>7</v>
      </c>
      <c r="R171" s="32">
        <v>12</v>
      </c>
      <c r="S171" s="32">
        <v>3</v>
      </c>
      <c r="T171" s="32">
        <v>7</v>
      </c>
      <c r="U171" s="32">
        <v>1</v>
      </c>
      <c r="V171" s="32">
        <v>1</v>
      </c>
      <c r="W171" s="32">
        <v>0</v>
      </c>
      <c r="X171" s="32">
        <v>0</v>
      </c>
    </row>
    <row r="172" spans="1:24" x14ac:dyDescent="0.35">
      <c r="A172">
        <v>171</v>
      </c>
      <c r="B172" s="1">
        <v>43820</v>
      </c>
      <c r="C172" s="2">
        <v>0.52083333333333337</v>
      </c>
      <c r="D172" s="31" t="s">
        <v>123</v>
      </c>
      <c r="E172" s="31" t="s">
        <v>135</v>
      </c>
      <c r="F172" s="32">
        <v>0</v>
      </c>
      <c r="G172" s="32">
        <v>0</v>
      </c>
      <c r="H172" s="31" t="s">
        <v>117</v>
      </c>
      <c r="I172" s="32">
        <v>0</v>
      </c>
      <c r="J172" s="32">
        <v>0</v>
      </c>
      <c r="K172" s="31" t="s">
        <v>117</v>
      </c>
      <c r="L172" s="31" t="s">
        <v>118</v>
      </c>
      <c r="M172" s="32">
        <v>9</v>
      </c>
      <c r="N172" s="32">
        <v>6</v>
      </c>
      <c r="O172" s="32">
        <v>0</v>
      </c>
      <c r="P172" s="32">
        <v>2</v>
      </c>
      <c r="Q172" s="32">
        <v>10</v>
      </c>
      <c r="R172" s="32">
        <v>11</v>
      </c>
      <c r="S172" s="32">
        <v>5</v>
      </c>
      <c r="T172" s="32">
        <v>4</v>
      </c>
      <c r="U172" s="32">
        <v>2</v>
      </c>
      <c r="V172" s="32">
        <v>3</v>
      </c>
      <c r="W172" s="32">
        <v>0</v>
      </c>
      <c r="X172" s="32">
        <v>0</v>
      </c>
    </row>
    <row r="173" spans="1:24" x14ac:dyDescent="0.35">
      <c r="A173">
        <v>172</v>
      </c>
      <c r="B173" s="1">
        <v>43820</v>
      </c>
      <c r="C173" s="2">
        <v>0.625</v>
      </c>
      <c r="D173" s="31" t="s">
        <v>129</v>
      </c>
      <c r="E173" s="31" t="s">
        <v>120</v>
      </c>
      <c r="F173" s="32">
        <v>1</v>
      </c>
      <c r="G173" s="32">
        <v>3</v>
      </c>
      <c r="H173" s="31" t="s">
        <v>113</v>
      </c>
      <c r="I173" s="32">
        <v>0</v>
      </c>
      <c r="J173" s="32">
        <v>2</v>
      </c>
      <c r="K173" s="31" t="s">
        <v>113</v>
      </c>
      <c r="L173" s="31" t="s">
        <v>127</v>
      </c>
      <c r="M173" s="32">
        <v>19</v>
      </c>
      <c r="N173" s="32">
        <v>17</v>
      </c>
      <c r="O173" s="32">
        <v>6</v>
      </c>
      <c r="P173" s="32">
        <v>8</v>
      </c>
      <c r="Q173" s="32">
        <v>16</v>
      </c>
      <c r="R173" s="32">
        <v>15</v>
      </c>
      <c r="S173" s="32">
        <v>7</v>
      </c>
      <c r="T173" s="32">
        <v>5</v>
      </c>
      <c r="U173" s="32">
        <v>2</v>
      </c>
      <c r="V173" s="32">
        <v>1</v>
      </c>
      <c r="W173" s="32">
        <v>0</v>
      </c>
      <c r="X173" s="32">
        <v>0</v>
      </c>
    </row>
    <row r="174" spans="1:24" x14ac:dyDescent="0.35">
      <c r="A174">
        <v>173</v>
      </c>
      <c r="B174" s="1">
        <v>43820</v>
      </c>
      <c r="C174" s="2">
        <v>0.625</v>
      </c>
      <c r="D174" s="31" t="s">
        <v>115</v>
      </c>
      <c r="E174" s="31" t="s">
        <v>119</v>
      </c>
      <c r="F174" s="32">
        <v>0</v>
      </c>
      <c r="G174" s="32">
        <v>1</v>
      </c>
      <c r="H174" s="31" t="s">
        <v>113</v>
      </c>
      <c r="I174" s="32">
        <v>0</v>
      </c>
      <c r="J174" s="32">
        <v>0</v>
      </c>
      <c r="K174" s="31" t="s">
        <v>117</v>
      </c>
      <c r="L174" s="31" t="s">
        <v>136</v>
      </c>
      <c r="M174" s="32">
        <v>3</v>
      </c>
      <c r="N174" s="32">
        <v>2</v>
      </c>
      <c r="O174" s="32">
        <v>0</v>
      </c>
      <c r="P174" s="32">
        <v>1</v>
      </c>
      <c r="Q174" s="32">
        <v>13</v>
      </c>
      <c r="R174" s="32">
        <v>21</v>
      </c>
      <c r="S174" s="32">
        <v>4</v>
      </c>
      <c r="T174" s="32">
        <v>5</v>
      </c>
      <c r="U174" s="32">
        <v>2</v>
      </c>
      <c r="V174" s="32">
        <v>4</v>
      </c>
      <c r="W174" s="32">
        <v>0</v>
      </c>
      <c r="X174" s="32">
        <v>0</v>
      </c>
    </row>
    <row r="175" spans="1:24" x14ac:dyDescent="0.35">
      <c r="A175">
        <v>174</v>
      </c>
      <c r="B175" s="1">
        <v>43820</v>
      </c>
      <c r="C175" s="2">
        <v>0.625</v>
      </c>
      <c r="D175" s="31" t="s">
        <v>126</v>
      </c>
      <c r="E175" s="31" t="s">
        <v>116</v>
      </c>
      <c r="F175" s="32">
        <v>0</v>
      </c>
      <c r="G175" s="32">
        <v>1</v>
      </c>
      <c r="H175" s="31" t="s">
        <v>113</v>
      </c>
      <c r="I175" s="32">
        <v>0</v>
      </c>
      <c r="J175" s="32">
        <v>1</v>
      </c>
      <c r="K175" s="31" t="s">
        <v>113</v>
      </c>
      <c r="L175" s="31" t="s">
        <v>149</v>
      </c>
      <c r="M175" s="32">
        <v>9</v>
      </c>
      <c r="N175" s="32">
        <v>7</v>
      </c>
      <c r="O175" s="32">
        <v>2</v>
      </c>
      <c r="P175" s="32">
        <v>2</v>
      </c>
      <c r="Q175" s="32">
        <v>6</v>
      </c>
      <c r="R175" s="32">
        <v>11</v>
      </c>
      <c r="S175" s="32">
        <v>4</v>
      </c>
      <c r="T175" s="32">
        <v>3</v>
      </c>
      <c r="U175" s="32">
        <v>1</v>
      </c>
      <c r="V175" s="32">
        <v>3</v>
      </c>
      <c r="W175" s="32">
        <v>0</v>
      </c>
      <c r="X175" s="32">
        <v>0</v>
      </c>
    </row>
    <row r="176" spans="1:24" x14ac:dyDescent="0.35">
      <c r="A176">
        <v>175</v>
      </c>
      <c r="B176" s="1">
        <v>43820</v>
      </c>
      <c r="C176" s="2">
        <v>0.625</v>
      </c>
      <c r="D176" s="31" t="s">
        <v>134</v>
      </c>
      <c r="E176" s="31" t="s">
        <v>122</v>
      </c>
      <c r="F176" s="32">
        <v>1</v>
      </c>
      <c r="G176" s="32">
        <v>0</v>
      </c>
      <c r="H176" s="31" t="s">
        <v>109</v>
      </c>
      <c r="I176" s="32">
        <v>0</v>
      </c>
      <c r="J176" s="32">
        <v>0</v>
      </c>
      <c r="K176" s="31" t="s">
        <v>117</v>
      </c>
      <c r="L176" s="31" t="s">
        <v>147</v>
      </c>
      <c r="M176" s="32">
        <v>8</v>
      </c>
      <c r="N176" s="32">
        <v>16</v>
      </c>
      <c r="O176" s="32">
        <v>3</v>
      </c>
      <c r="P176" s="32">
        <v>4</v>
      </c>
      <c r="Q176" s="32">
        <v>12</v>
      </c>
      <c r="R176" s="32">
        <v>11</v>
      </c>
      <c r="S176" s="32">
        <v>4</v>
      </c>
      <c r="T176" s="32">
        <v>5</v>
      </c>
      <c r="U176" s="32">
        <v>2</v>
      </c>
      <c r="V176" s="32">
        <v>0</v>
      </c>
      <c r="W176" s="32">
        <v>0</v>
      </c>
      <c r="X176" s="32">
        <v>0</v>
      </c>
    </row>
    <row r="177" spans="1:24" x14ac:dyDescent="0.35">
      <c r="A177">
        <v>176</v>
      </c>
      <c r="B177" s="1">
        <v>43820</v>
      </c>
      <c r="C177" s="2">
        <v>0.625</v>
      </c>
      <c r="D177" s="31" t="s">
        <v>108</v>
      </c>
      <c r="E177" s="31" t="s">
        <v>132</v>
      </c>
      <c r="F177" s="32">
        <v>1</v>
      </c>
      <c r="G177" s="32">
        <v>2</v>
      </c>
      <c r="H177" s="31" t="s">
        <v>113</v>
      </c>
      <c r="I177" s="32">
        <v>1</v>
      </c>
      <c r="J177" s="32">
        <v>0</v>
      </c>
      <c r="K177" s="31" t="s">
        <v>109</v>
      </c>
      <c r="L177" s="31" t="s">
        <v>146</v>
      </c>
      <c r="M177" s="32">
        <v>13</v>
      </c>
      <c r="N177" s="32">
        <v>14</v>
      </c>
      <c r="O177" s="32">
        <v>7</v>
      </c>
      <c r="P177" s="32">
        <v>4</v>
      </c>
      <c r="Q177" s="32">
        <v>7</v>
      </c>
      <c r="R177" s="32">
        <v>14</v>
      </c>
      <c r="S177" s="32">
        <v>3</v>
      </c>
      <c r="T177" s="32">
        <v>11</v>
      </c>
      <c r="U177" s="32">
        <v>2</v>
      </c>
      <c r="V177" s="32">
        <v>4</v>
      </c>
      <c r="W177" s="32">
        <v>0</v>
      </c>
      <c r="X177" s="32">
        <v>0</v>
      </c>
    </row>
    <row r="178" spans="1:24" x14ac:dyDescent="0.35">
      <c r="A178">
        <v>177</v>
      </c>
      <c r="B178" s="1">
        <v>43820</v>
      </c>
      <c r="C178" s="2">
        <v>0.72916666666666663</v>
      </c>
      <c r="D178" s="31" t="s">
        <v>112</v>
      </c>
      <c r="E178" s="31" t="s">
        <v>131</v>
      </c>
      <c r="F178" s="32">
        <v>3</v>
      </c>
      <c r="G178" s="32">
        <v>1</v>
      </c>
      <c r="H178" s="31" t="s">
        <v>109</v>
      </c>
      <c r="I178" s="32">
        <v>2</v>
      </c>
      <c r="J178" s="32">
        <v>1</v>
      </c>
      <c r="K178" s="31" t="s">
        <v>109</v>
      </c>
      <c r="L178" s="31" t="s">
        <v>114</v>
      </c>
      <c r="M178" s="32">
        <v>23</v>
      </c>
      <c r="N178" s="32">
        <v>5</v>
      </c>
      <c r="O178" s="32">
        <v>12</v>
      </c>
      <c r="P178" s="32">
        <v>2</v>
      </c>
      <c r="Q178" s="32">
        <v>14</v>
      </c>
      <c r="R178" s="32">
        <v>9</v>
      </c>
      <c r="S178" s="32">
        <v>6</v>
      </c>
      <c r="T178" s="32">
        <v>1</v>
      </c>
      <c r="U178" s="32">
        <v>2</v>
      </c>
      <c r="V178" s="32">
        <v>2</v>
      </c>
      <c r="W178" s="32">
        <v>0</v>
      </c>
      <c r="X178" s="32">
        <v>0</v>
      </c>
    </row>
    <row r="179" spans="1:24" x14ac:dyDescent="0.35">
      <c r="A179">
        <v>178</v>
      </c>
      <c r="B179" s="1">
        <v>43821</v>
      </c>
      <c r="C179" s="2">
        <v>0.58333333333333337</v>
      </c>
      <c r="D179" s="31" t="s">
        <v>125</v>
      </c>
      <c r="E179" s="31" t="s">
        <v>137</v>
      </c>
      <c r="F179" s="32">
        <v>2</v>
      </c>
      <c r="G179" s="32">
        <v>0</v>
      </c>
      <c r="H179" s="31" t="s">
        <v>109</v>
      </c>
      <c r="I179" s="32">
        <v>0</v>
      </c>
      <c r="J179" s="32">
        <v>0</v>
      </c>
      <c r="K179" s="31" t="s">
        <v>117</v>
      </c>
      <c r="L179" s="31" t="s">
        <v>140</v>
      </c>
      <c r="M179" s="32">
        <v>11</v>
      </c>
      <c r="N179" s="32">
        <v>17</v>
      </c>
      <c r="O179" s="32">
        <v>3</v>
      </c>
      <c r="P179" s="32">
        <v>8</v>
      </c>
      <c r="Q179" s="32">
        <v>16</v>
      </c>
      <c r="R179" s="32">
        <v>11</v>
      </c>
      <c r="S179" s="32">
        <v>3</v>
      </c>
      <c r="T179" s="32">
        <v>5</v>
      </c>
      <c r="U179" s="32">
        <v>3</v>
      </c>
      <c r="V179" s="32">
        <v>1</v>
      </c>
      <c r="W179" s="32">
        <v>0</v>
      </c>
      <c r="X179" s="32">
        <v>0</v>
      </c>
    </row>
    <row r="180" spans="1:24" x14ac:dyDescent="0.35">
      <c r="A180">
        <v>179</v>
      </c>
      <c r="B180" s="1">
        <v>43821</v>
      </c>
      <c r="C180" s="2">
        <v>0.6875</v>
      </c>
      <c r="D180" s="31" t="s">
        <v>128</v>
      </c>
      <c r="E180" s="31" t="s">
        <v>138</v>
      </c>
      <c r="F180" s="32">
        <v>0</v>
      </c>
      <c r="G180" s="32">
        <v>2</v>
      </c>
      <c r="H180" s="31" t="s">
        <v>113</v>
      </c>
      <c r="I180" s="32">
        <v>0</v>
      </c>
      <c r="J180" s="32">
        <v>2</v>
      </c>
      <c r="K180" s="31" t="s">
        <v>113</v>
      </c>
      <c r="L180" s="31" t="s">
        <v>139</v>
      </c>
      <c r="M180" s="32">
        <v>5</v>
      </c>
      <c r="N180" s="32">
        <v>13</v>
      </c>
      <c r="O180" s="32">
        <v>1</v>
      </c>
      <c r="P180" s="32">
        <v>3</v>
      </c>
      <c r="Q180" s="32">
        <v>9</v>
      </c>
      <c r="R180" s="32">
        <v>11</v>
      </c>
      <c r="S180" s="32">
        <v>3</v>
      </c>
      <c r="T180" s="32">
        <v>5</v>
      </c>
      <c r="U180" s="32">
        <v>4</v>
      </c>
      <c r="V180" s="32">
        <v>3</v>
      </c>
      <c r="W180" s="32">
        <v>1</v>
      </c>
      <c r="X180" s="32">
        <v>0</v>
      </c>
    </row>
    <row r="181" spans="1:24" x14ac:dyDescent="0.35">
      <c r="A181">
        <v>180</v>
      </c>
      <c r="B181" s="1">
        <v>43825</v>
      </c>
      <c r="C181" s="2">
        <v>0.52083333333333337</v>
      </c>
      <c r="D181" s="31" t="s">
        <v>128</v>
      </c>
      <c r="E181" s="31" t="s">
        <v>126</v>
      </c>
      <c r="F181" s="32">
        <v>2</v>
      </c>
      <c r="G181" s="32">
        <v>1</v>
      </c>
      <c r="H181" s="31" t="s">
        <v>109</v>
      </c>
      <c r="I181" s="32">
        <v>0</v>
      </c>
      <c r="J181" s="32">
        <v>1</v>
      </c>
      <c r="K181" s="31" t="s">
        <v>113</v>
      </c>
      <c r="L181" s="31" t="s">
        <v>121</v>
      </c>
      <c r="M181" s="32">
        <v>11</v>
      </c>
      <c r="N181" s="32">
        <v>11</v>
      </c>
      <c r="O181" s="32">
        <v>5</v>
      </c>
      <c r="P181" s="32">
        <v>5</v>
      </c>
      <c r="Q181" s="32">
        <v>10</v>
      </c>
      <c r="R181" s="32">
        <v>9</v>
      </c>
      <c r="S181" s="32">
        <v>9</v>
      </c>
      <c r="T181" s="32">
        <v>2</v>
      </c>
      <c r="U181" s="32">
        <v>4</v>
      </c>
      <c r="V181" s="32">
        <v>2</v>
      </c>
      <c r="W181" s="32">
        <v>0</v>
      </c>
      <c r="X181" s="32">
        <v>0</v>
      </c>
    </row>
    <row r="182" spans="1:24" x14ac:dyDescent="0.35">
      <c r="A182">
        <v>181</v>
      </c>
      <c r="B182" s="1">
        <v>43825</v>
      </c>
      <c r="C182" s="2">
        <v>0.625</v>
      </c>
      <c r="D182" s="31" t="s">
        <v>129</v>
      </c>
      <c r="E182" s="31" t="s">
        <v>108</v>
      </c>
      <c r="F182" s="32">
        <v>1</v>
      </c>
      <c r="G182" s="32">
        <v>0</v>
      </c>
      <c r="H182" s="31" t="s">
        <v>109</v>
      </c>
      <c r="I182" s="32">
        <v>0</v>
      </c>
      <c r="J182" s="32">
        <v>0</v>
      </c>
      <c r="K182" s="31" t="s">
        <v>117</v>
      </c>
      <c r="L182" s="31" t="s">
        <v>130</v>
      </c>
      <c r="M182" s="32">
        <v>11</v>
      </c>
      <c r="N182" s="32">
        <v>16</v>
      </c>
      <c r="O182" s="32">
        <v>2</v>
      </c>
      <c r="P182" s="32">
        <v>6</v>
      </c>
      <c r="Q182" s="32">
        <v>15</v>
      </c>
      <c r="R182" s="32">
        <v>12</v>
      </c>
      <c r="S182" s="32">
        <v>5</v>
      </c>
      <c r="T182" s="32">
        <v>8</v>
      </c>
      <c r="U182" s="32">
        <v>2</v>
      </c>
      <c r="V182" s="32">
        <v>3</v>
      </c>
      <c r="W182" s="32">
        <v>0</v>
      </c>
      <c r="X182" s="32">
        <v>0</v>
      </c>
    </row>
    <row r="183" spans="1:24" x14ac:dyDescent="0.35">
      <c r="A183">
        <v>182</v>
      </c>
      <c r="B183" s="1">
        <v>43825</v>
      </c>
      <c r="C183" s="2">
        <v>0.625</v>
      </c>
      <c r="D183" s="31" t="s">
        <v>115</v>
      </c>
      <c r="E183" s="31" t="s">
        <v>135</v>
      </c>
      <c r="F183" s="32">
        <v>1</v>
      </c>
      <c r="G183" s="32">
        <v>1</v>
      </c>
      <c r="H183" s="31" t="s">
        <v>117</v>
      </c>
      <c r="I183" s="32">
        <v>1</v>
      </c>
      <c r="J183" s="32">
        <v>0</v>
      </c>
      <c r="K183" s="31" t="s">
        <v>109</v>
      </c>
      <c r="L183" s="31" t="s">
        <v>141</v>
      </c>
      <c r="M183" s="32">
        <v>12</v>
      </c>
      <c r="N183" s="32">
        <v>17</v>
      </c>
      <c r="O183" s="32">
        <v>4</v>
      </c>
      <c r="P183" s="32">
        <v>2</v>
      </c>
      <c r="Q183" s="32">
        <v>5</v>
      </c>
      <c r="R183" s="32">
        <v>13</v>
      </c>
      <c r="S183" s="32">
        <v>8</v>
      </c>
      <c r="T183" s="32">
        <v>3</v>
      </c>
      <c r="U183" s="32">
        <v>4</v>
      </c>
      <c r="V183" s="32">
        <v>4</v>
      </c>
      <c r="W183" s="32">
        <v>0</v>
      </c>
      <c r="X183" s="32">
        <v>0</v>
      </c>
    </row>
    <row r="184" spans="1:24" x14ac:dyDescent="0.35">
      <c r="A184">
        <v>183</v>
      </c>
      <c r="B184" s="1">
        <v>43825</v>
      </c>
      <c r="C184" s="2">
        <v>0.625</v>
      </c>
      <c r="D184" s="31" t="s">
        <v>138</v>
      </c>
      <c r="E184" s="31" t="s">
        <v>120</v>
      </c>
      <c r="F184" s="32">
        <v>0</v>
      </c>
      <c r="G184" s="32">
        <v>2</v>
      </c>
      <c r="H184" s="31" t="s">
        <v>113</v>
      </c>
      <c r="I184" s="32">
        <v>0</v>
      </c>
      <c r="J184" s="32">
        <v>1</v>
      </c>
      <c r="K184" s="31" t="s">
        <v>113</v>
      </c>
      <c r="L184" s="31" t="s">
        <v>124</v>
      </c>
      <c r="M184" s="32">
        <v>10</v>
      </c>
      <c r="N184" s="32">
        <v>5</v>
      </c>
      <c r="O184" s="32">
        <v>3</v>
      </c>
      <c r="P184" s="32">
        <v>3</v>
      </c>
      <c r="Q184" s="32">
        <v>10</v>
      </c>
      <c r="R184" s="32">
        <v>9</v>
      </c>
      <c r="S184" s="32">
        <v>8</v>
      </c>
      <c r="T184" s="32">
        <v>1</v>
      </c>
      <c r="U184" s="32">
        <v>3</v>
      </c>
      <c r="V184" s="32">
        <v>2</v>
      </c>
      <c r="W184" s="32">
        <v>0</v>
      </c>
      <c r="X184" s="32">
        <v>0</v>
      </c>
    </row>
    <row r="185" spans="1:24" x14ac:dyDescent="0.35">
      <c r="A185">
        <v>184</v>
      </c>
      <c r="B185" s="1">
        <v>43825</v>
      </c>
      <c r="C185" s="2">
        <v>0.625</v>
      </c>
      <c r="D185" s="31" t="s">
        <v>122</v>
      </c>
      <c r="E185" s="31" t="s">
        <v>111</v>
      </c>
      <c r="F185" s="32">
        <v>2</v>
      </c>
      <c r="G185" s="32">
        <v>1</v>
      </c>
      <c r="H185" s="31" t="s">
        <v>109</v>
      </c>
      <c r="I185" s="32">
        <v>0</v>
      </c>
      <c r="J185" s="32">
        <v>0</v>
      </c>
      <c r="K185" s="31" t="s">
        <v>117</v>
      </c>
      <c r="L185" s="31" t="s">
        <v>133</v>
      </c>
      <c r="M185" s="32">
        <v>13</v>
      </c>
      <c r="N185" s="32">
        <v>10</v>
      </c>
      <c r="O185" s="32">
        <v>4</v>
      </c>
      <c r="P185" s="32">
        <v>2</v>
      </c>
      <c r="Q185" s="32">
        <v>5</v>
      </c>
      <c r="R185" s="32">
        <v>10</v>
      </c>
      <c r="S185" s="32">
        <v>7</v>
      </c>
      <c r="T185" s="32">
        <v>6</v>
      </c>
      <c r="U185" s="32">
        <v>0</v>
      </c>
      <c r="V185" s="32">
        <v>2</v>
      </c>
      <c r="W185" s="32">
        <v>0</v>
      </c>
      <c r="X185" s="32">
        <v>0</v>
      </c>
    </row>
    <row r="186" spans="1:24" x14ac:dyDescent="0.35">
      <c r="A186">
        <v>185</v>
      </c>
      <c r="B186" s="1">
        <v>43825</v>
      </c>
      <c r="C186" s="2">
        <v>0.625</v>
      </c>
      <c r="D186" s="31" t="s">
        <v>123</v>
      </c>
      <c r="E186" s="31" t="s">
        <v>119</v>
      </c>
      <c r="F186" s="32">
        <v>1</v>
      </c>
      <c r="G186" s="32">
        <v>0</v>
      </c>
      <c r="H186" s="31" t="s">
        <v>109</v>
      </c>
      <c r="I186" s="32">
        <v>0</v>
      </c>
      <c r="J186" s="32">
        <v>0</v>
      </c>
      <c r="K186" s="31" t="s">
        <v>117</v>
      </c>
      <c r="L186" s="31" t="s">
        <v>139</v>
      </c>
      <c r="M186" s="32">
        <v>21</v>
      </c>
      <c r="N186" s="32">
        <v>6</v>
      </c>
      <c r="O186" s="32">
        <v>5</v>
      </c>
      <c r="P186" s="32">
        <v>0</v>
      </c>
      <c r="Q186" s="32">
        <v>15</v>
      </c>
      <c r="R186" s="32">
        <v>14</v>
      </c>
      <c r="S186" s="32">
        <v>10</v>
      </c>
      <c r="T186" s="32">
        <v>2</v>
      </c>
      <c r="U186" s="32">
        <v>0</v>
      </c>
      <c r="V186" s="32">
        <v>0</v>
      </c>
      <c r="W186" s="32">
        <v>0</v>
      </c>
      <c r="X186" s="32">
        <v>0</v>
      </c>
    </row>
    <row r="187" spans="1:24" x14ac:dyDescent="0.35">
      <c r="A187">
        <v>186</v>
      </c>
      <c r="B187" s="1">
        <v>43825</v>
      </c>
      <c r="C187" s="2">
        <v>0.625</v>
      </c>
      <c r="D187" s="31" t="s">
        <v>116</v>
      </c>
      <c r="E187" s="31" t="s">
        <v>125</v>
      </c>
      <c r="F187" s="32">
        <v>1</v>
      </c>
      <c r="G187" s="32">
        <v>1</v>
      </c>
      <c r="H187" s="31" t="s">
        <v>117</v>
      </c>
      <c r="I187" s="32">
        <v>1</v>
      </c>
      <c r="J187" s="32">
        <v>1</v>
      </c>
      <c r="K187" s="31" t="s">
        <v>117</v>
      </c>
      <c r="L187" s="31" t="s">
        <v>142</v>
      </c>
      <c r="M187" s="32">
        <v>16</v>
      </c>
      <c r="N187" s="32">
        <v>5</v>
      </c>
      <c r="O187" s="32">
        <v>4</v>
      </c>
      <c r="P187" s="32">
        <v>2</v>
      </c>
      <c r="Q187" s="32">
        <v>11</v>
      </c>
      <c r="R187" s="32">
        <v>8</v>
      </c>
      <c r="S187" s="32">
        <v>9</v>
      </c>
      <c r="T187" s="32">
        <v>1</v>
      </c>
      <c r="U187" s="32">
        <v>1</v>
      </c>
      <c r="V187" s="32">
        <v>3</v>
      </c>
      <c r="W187" s="32">
        <v>0</v>
      </c>
      <c r="X187" s="32">
        <v>0</v>
      </c>
    </row>
    <row r="188" spans="1:24" x14ac:dyDescent="0.35">
      <c r="A188">
        <v>187</v>
      </c>
      <c r="B188" s="1">
        <v>43825</v>
      </c>
      <c r="C188" s="2">
        <v>0.72916666666666663</v>
      </c>
      <c r="D188" s="31" t="s">
        <v>137</v>
      </c>
      <c r="E188" s="31" t="s">
        <v>134</v>
      </c>
      <c r="F188" s="32">
        <v>4</v>
      </c>
      <c r="G188" s="32">
        <v>1</v>
      </c>
      <c r="H188" s="31" t="s">
        <v>109</v>
      </c>
      <c r="I188" s="32">
        <v>3</v>
      </c>
      <c r="J188" s="32">
        <v>1</v>
      </c>
      <c r="K188" s="31" t="s">
        <v>109</v>
      </c>
      <c r="L188" s="31" t="s">
        <v>118</v>
      </c>
      <c r="M188" s="32">
        <v>22</v>
      </c>
      <c r="N188" s="32">
        <v>7</v>
      </c>
      <c r="O188" s="32">
        <v>10</v>
      </c>
      <c r="P188" s="32">
        <v>2</v>
      </c>
      <c r="Q188" s="32">
        <v>10</v>
      </c>
      <c r="R188" s="32">
        <v>7</v>
      </c>
      <c r="S188" s="32">
        <v>5</v>
      </c>
      <c r="T188" s="32">
        <v>0</v>
      </c>
      <c r="U188" s="32">
        <v>2</v>
      </c>
      <c r="V188" s="32">
        <v>2</v>
      </c>
      <c r="W188" s="32">
        <v>0</v>
      </c>
      <c r="X188" s="32">
        <v>0</v>
      </c>
    </row>
    <row r="189" spans="1:24" x14ac:dyDescent="0.35">
      <c r="A189">
        <v>188</v>
      </c>
      <c r="B189" s="1">
        <v>43825</v>
      </c>
      <c r="C189" s="2">
        <v>0.83333333333333337</v>
      </c>
      <c r="D189" s="31" t="s">
        <v>131</v>
      </c>
      <c r="E189" s="31" t="s">
        <v>107</v>
      </c>
      <c r="F189" s="32">
        <v>0</v>
      </c>
      <c r="G189" s="32">
        <v>4</v>
      </c>
      <c r="H189" s="31" t="s">
        <v>113</v>
      </c>
      <c r="I189" s="32">
        <v>0</v>
      </c>
      <c r="J189" s="32">
        <v>1</v>
      </c>
      <c r="K189" s="31" t="s">
        <v>113</v>
      </c>
      <c r="L189" s="31" t="s">
        <v>110</v>
      </c>
      <c r="M189" s="32">
        <v>3</v>
      </c>
      <c r="N189" s="32">
        <v>15</v>
      </c>
      <c r="O189" s="32">
        <v>0</v>
      </c>
      <c r="P189" s="32">
        <v>6</v>
      </c>
      <c r="Q189" s="32">
        <v>5</v>
      </c>
      <c r="R189" s="32">
        <v>7</v>
      </c>
      <c r="S189" s="32">
        <v>2</v>
      </c>
      <c r="T189" s="32">
        <v>8</v>
      </c>
      <c r="U189" s="32">
        <v>1</v>
      </c>
      <c r="V189" s="32">
        <v>1</v>
      </c>
      <c r="W189" s="32">
        <v>0</v>
      </c>
      <c r="X189" s="32">
        <v>0</v>
      </c>
    </row>
    <row r="190" spans="1:24" x14ac:dyDescent="0.35">
      <c r="A190">
        <v>189</v>
      </c>
      <c r="B190" s="1">
        <v>43826</v>
      </c>
      <c r="C190" s="2">
        <v>0.82291666666666663</v>
      </c>
      <c r="D190" s="31" t="s">
        <v>132</v>
      </c>
      <c r="E190" s="31" t="s">
        <v>112</v>
      </c>
      <c r="F190" s="32">
        <v>3</v>
      </c>
      <c r="G190" s="32">
        <v>2</v>
      </c>
      <c r="H190" s="31" t="s">
        <v>109</v>
      </c>
      <c r="I190" s="32">
        <v>0</v>
      </c>
      <c r="J190" s="32">
        <v>1</v>
      </c>
      <c r="K190" s="31" t="s">
        <v>113</v>
      </c>
      <c r="L190" s="31" t="s">
        <v>136</v>
      </c>
      <c r="M190" s="32">
        <v>20</v>
      </c>
      <c r="N190" s="32">
        <v>7</v>
      </c>
      <c r="O190" s="32">
        <v>8</v>
      </c>
      <c r="P190" s="32">
        <v>3</v>
      </c>
      <c r="Q190" s="32">
        <v>7</v>
      </c>
      <c r="R190" s="32">
        <v>13</v>
      </c>
      <c r="S190" s="32">
        <v>3</v>
      </c>
      <c r="T190" s="32">
        <v>1</v>
      </c>
      <c r="U190" s="32">
        <v>0</v>
      </c>
      <c r="V190" s="32">
        <v>1</v>
      </c>
      <c r="W190" s="32">
        <v>0</v>
      </c>
      <c r="X190" s="32">
        <v>1</v>
      </c>
    </row>
    <row r="191" spans="1:24" x14ac:dyDescent="0.35">
      <c r="A191">
        <v>190</v>
      </c>
      <c r="B191" s="1">
        <v>43827</v>
      </c>
      <c r="C191" s="2">
        <v>0.52083333333333337</v>
      </c>
      <c r="D191" s="31" t="s">
        <v>126</v>
      </c>
      <c r="E191" s="31" t="s">
        <v>115</v>
      </c>
      <c r="F191" s="32">
        <v>2</v>
      </c>
      <c r="G191" s="32">
        <v>0</v>
      </c>
      <c r="H191" s="31" t="s">
        <v>109</v>
      </c>
      <c r="I191" s="32">
        <v>1</v>
      </c>
      <c r="J191" s="32">
        <v>0</v>
      </c>
      <c r="K191" s="31" t="s">
        <v>109</v>
      </c>
      <c r="L191" s="31" t="s">
        <v>144</v>
      </c>
      <c r="M191" s="32">
        <v>16</v>
      </c>
      <c r="N191" s="32">
        <v>10</v>
      </c>
      <c r="O191" s="32">
        <v>6</v>
      </c>
      <c r="P191" s="32">
        <v>2</v>
      </c>
      <c r="Q191" s="32">
        <v>8</v>
      </c>
      <c r="R191" s="32">
        <v>11</v>
      </c>
      <c r="S191" s="32">
        <v>9</v>
      </c>
      <c r="T191" s="32">
        <v>2</v>
      </c>
      <c r="U191" s="32">
        <v>0</v>
      </c>
      <c r="V191" s="32">
        <v>2</v>
      </c>
      <c r="W191" s="32">
        <v>0</v>
      </c>
      <c r="X191" s="32">
        <v>0</v>
      </c>
    </row>
    <row r="192" spans="1:24" x14ac:dyDescent="0.35">
      <c r="A192">
        <v>191</v>
      </c>
      <c r="B192" s="1">
        <v>43827</v>
      </c>
      <c r="C192" s="2">
        <v>0.625</v>
      </c>
      <c r="D192" s="31" t="s">
        <v>134</v>
      </c>
      <c r="E192" s="31" t="s">
        <v>123</v>
      </c>
      <c r="F192" s="32">
        <v>1</v>
      </c>
      <c r="G192" s="32">
        <v>2</v>
      </c>
      <c r="H192" s="31" t="s">
        <v>113</v>
      </c>
      <c r="I192" s="32">
        <v>0</v>
      </c>
      <c r="J192" s="32">
        <v>1</v>
      </c>
      <c r="K192" s="31" t="s">
        <v>113</v>
      </c>
      <c r="L192" s="31" t="s">
        <v>140</v>
      </c>
      <c r="M192" s="32">
        <v>20</v>
      </c>
      <c r="N192" s="32">
        <v>22</v>
      </c>
      <c r="O192" s="32">
        <v>5</v>
      </c>
      <c r="P192" s="32">
        <v>9</v>
      </c>
      <c r="Q192" s="32">
        <v>13</v>
      </c>
      <c r="R192" s="32">
        <v>13</v>
      </c>
      <c r="S192" s="32">
        <v>5</v>
      </c>
      <c r="T192" s="32">
        <v>8</v>
      </c>
      <c r="U192" s="32">
        <v>2</v>
      </c>
      <c r="V192" s="32">
        <v>2</v>
      </c>
      <c r="W192" s="32">
        <v>0</v>
      </c>
      <c r="X192" s="32">
        <v>0</v>
      </c>
    </row>
    <row r="193" spans="1:24" x14ac:dyDescent="0.35">
      <c r="A193">
        <v>192</v>
      </c>
      <c r="B193" s="1">
        <v>43827</v>
      </c>
      <c r="C193" s="2">
        <v>0.625</v>
      </c>
      <c r="D193" s="31" t="s">
        <v>120</v>
      </c>
      <c r="E193" s="31" t="s">
        <v>122</v>
      </c>
      <c r="F193" s="32">
        <v>1</v>
      </c>
      <c r="G193" s="32">
        <v>1</v>
      </c>
      <c r="H193" s="31" t="s">
        <v>117</v>
      </c>
      <c r="I193" s="32">
        <v>0</v>
      </c>
      <c r="J193" s="32">
        <v>0</v>
      </c>
      <c r="K193" s="31" t="s">
        <v>117</v>
      </c>
      <c r="L193" s="31" t="s">
        <v>145</v>
      </c>
      <c r="M193" s="32">
        <v>14</v>
      </c>
      <c r="N193" s="32">
        <v>5</v>
      </c>
      <c r="O193" s="32">
        <v>5</v>
      </c>
      <c r="P193" s="32">
        <v>2</v>
      </c>
      <c r="Q193" s="32">
        <v>13</v>
      </c>
      <c r="R193" s="32">
        <v>7</v>
      </c>
      <c r="S193" s="32">
        <v>12</v>
      </c>
      <c r="T193" s="32">
        <v>4</v>
      </c>
      <c r="U193" s="32">
        <v>1</v>
      </c>
      <c r="V193" s="32">
        <v>2</v>
      </c>
      <c r="W193" s="32">
        <v>0</v>
      </c>
      <c r="X193" s="32">
        <v>0</v>
      </c>
    </row>
    <row r="194" spans="1:24" x14ac:dyDescent="0.35">
      <c r="A194">
        <v>193</v>
      </c>
      <c r="B194" s="1">
        <v>43827</v>
      </c>
      <c r="C194" s="2">
        <v>0.625</v>
      </c>
      <c r="D194" s="31" t="s">
        <v>125</v>
      </c>
      <c r="E194" s="31" t="s">
        <v>129</v>
      </c>
      <c r="F194" s="32">
        <v>3</v>
      </c>
      <c r="G194" s="32">
        <v>0</v>
      </c>
      <c r="H194" s="31" t="s">
        <v>109</v>
      </c>
      <c r="I194" s="32">
        <v>1</v>
      </c>
      <c r="J194" s="32">
        <v>0</v>
      </c>
      <c r="K194" s="31" t="s">
        <v>109</v>
      </c>
      <c r="L194" s="31" t="s">
        <v>147</v>
      </c>
      <c r="M194" s="32">
        <v>20</v>
      </c>
      <c r="N194" s="32">
        <v>11</v>
      </c>
      <c r="O194" s="32">
        <v>6</v>
      </c>
      <c r="P194" s="32">
        <v>2</v>
      </c>
      <c r="Q194" s="32">
        <v>16</v>
      </c>
      <c r="R194" s="32">
        <v>9</v>
      </c>
      <c r="S194" s="32">
        <v>6</v>
      </c>
      <c r="T194" s="32">
        <v>3</v>
      </c>
      <c r="U194" s="32">
        <v>3</v>
      </c>
      <c r="V194" s="32">
        <v>1</v>
      </c>
      <c r="W194" s="32">
        <v>1</v>
      </c>
      <c r="X194" s="32">
        <v>0</v>
      </c>
    </row>
    <row r="195" spans="1:24" x14ac:dyDescent="0.35">
      <c r="A195">
        <v>194</v>
      </c>
      <c r="B195" s="1">
        <v>43827</v>
      </c>
      <c r="C195" s="2">
        <v>0.72916666666666663</v>
      </c>
      <c r="D195" s="31" t="s">
        <v>108</v>
      </c>
      <c r="E195" s="31" t="s">
        <v>128</v>
      </c>
      <c r="F195" s="32">
        <v>2</v>
      </c>
      <c r="G195" s="32">
        <v>2</v>
      </c>
      <c r="H195" s="31" t="s">
        <v>117</v>
      </c>
      <c r="I195" s="32">
        <v>1</v>
      </c>
      <c r="J195" s="32">
        <v>0</v>
      </c>
      <c r="K195" s="31" t="s">
        <v>109</v>
      </c>
      <c r="L195" s="31" t="s">
        <v>118</v>
      </c>
      <c r="M195" s="32">
        <v>5</v>
      </c>
      <c r="N195" s="32">
        <v>15</v>
      </c>
      <c r="O195" s="32">
        <v>2</v>
      </c>
      <c r="P195" s="32">
        <v>7</v>
      </c>
      <c r="Q195" s="32">
        <v>12</v>
      </c>
      <c r="R195" s="32">
        <v>10</v>
      </c>
      <c r="S195" s="32">
        <v>4</v>
      </c>
      <c r="T195" s="32">
        <v>6</v>
      </c>
      <c r="U195" s="32">
        <v>3</v>
      </c>
      <c r="V195" s="32">
        <v>3</v>
      </c>
      <c r="W195" s="32">
        <v>0</v>
      </c>
      <c r="X195" s="32">
        <v>0</v>
      </c>
    </row>
    <row r="196" spans="1:24" x14ac:dyDescent="0.35">
      <c r="A196">
        <v>195</v>
      </c>
      <c r="B196" s="1">
        <v>43827</v>
      </c>
      <c r="C196" s="2">
        <v>0.72916666666666663</v>
      </c>
      <c r="D196" s="31" t="s">
        <v>111</v>
      </c>
      <c r="E196" s="31" t="s">
        <v>131</v>
      </c>
      <c r="F196" s="32">
        <v>1</v>
      </c>
      <c r="G196" s="32">
        <v>2</v>
      </c>
      <c r="H196" s="31" t="s">
        <v>113</v>
      </c>
      <c r="I196" s="32">
        <v>1</v>
      </c>
      <c r="J196" s="32">
        <v>1</v>
      </c>
      <c r="K196" s="31" t="s">
        <v>117</v>
      </c>
      <c r="L196" s="31" t="s">
        <v>142</v>
      </c>
      <c r="M196" s="32">
        <v>14</v>
      </c>
      <c r="N196" s="32">
        <v>13</v>
      </c>
      <c r="O196" s="32">
        <v>4</v>
      </c>
      <c r="P196" s="32">
        <v>8</v>
      </c>
      <c r="Q196" s="32">
        <v>16</v>
      </c>
      <c r="R196" s="32">
        <v>4</v>
      </c>
      <c r="S196" s="32">
        <v>5</v>
      </c>
      <c r="T196" s="32">
        <v>5</v>
      </c>
      <c r="U196" s="32">
        <v>4</v>
      </c>
      <c r="V196" s="32">
        <v>1</v>
      </c>
      <c r="W196" s="32">
        <v>0</v>
      </c>
      <c r="X196" s="32">
        <v>0</v>
      </c>
    </row>
    <row r="197" spans="1:24" x14ac:dyDescent="0.35">
      <c r="A197">
        <v>196</v>
      </c>
      <c r="B197" s="1">
        <v>43827</v>
      </c>
      <c r="C197" s="2">
        <v>0.82291666666666663</v>
      </c>
      <c r="D197" s="31" t="s">
        <v>119</v>
      </c>
      <c r="E197" s="31" t="s">
        <v>137</v>
      </c>
      <c r="F197" s="32">
        <v>0</v>
      </c>
      <c r="G197" s="32">
        <v>2</v>
      </c>
      <c r="H197" s="31" t="s">
        <v>113</v>
      </c>
      <c r="I197" s="32">
        <v>0</v>
      </c>
      <c r="J197" s="32">
        <v>1</v>
      </c>
      <c r="K197" s="31" t="s">
        <v>113</v>
      </c>
      <c r="L197" s="31" t="s">
        <v>114</v>
      </c>
      <c r="M197" s="32">
        <v>8</v>
      </c>
      <c r="N197" s="32">
        <v>14</v>
      </c>
      <c r="O197" s="32">
        <v>1</v>
      </c>
      <c r="P197" s="32">
        <v>5</v>
      </c>
      <c r="Q197" s="32">
        <v>17</v>
      </c>
      <c r="R197" s="32">
        <v>10</v>
      </c>
      <c r="S197" s="32">
        <v>5</v>
      </c>
      <c r="T197" s="32">
        <v>4</v>
      </c>
      <c r="U197" s="32">
        <v>4</v>
      </c>
      <c r="V197" s="32">
        <v>3</v>
      </c>
      <c r="W197" s="32">
        <v>0</v>
      </c>
      <c r="X197" s="32">
        <v>0</v>
      </c>
    </row>
    <row r="198" spans="1:24" x14ac:dyDescent="0.35">
      <c r="A198">
        <v>197</v>
      </c>
      <c r="B198" s="1">
        <v>43828</v>
      </c>
      <c r="C198" s="2">
        <v>0.58333333333333337</v>
      </c>
      <c r="D198" s="31" t="s">
        <v>135</v>
      </c>
      <c r="E198" s="31" t="s">
        <v>138</v>
      </c>
      <c r="F198" s="32">
        <v>1</v>
      </c>
      <c r="G198" s="32">
        <v>2</v>
      </c>
      <c r="H198" s="31" t="s">
        <v>113</v>
      </c>
      <c r="I198" s="32">
        <v>1</v>
      </c>
      <c r="J198" s="32">
        <v>0</v>
      </c>
      <c r="K198" s="31" t="s">
        <v>109</v>
      </c>
      <c r="L198" s="31" t="s">
        <v>127</v>
      </c>
      <c r="M198" s="32">
        <v>7</v>
      </c>
      <c r="N198" s="32">
        <v>13</v>
      </c>
      <c r="O198" s="32">
        <v>2</v>
      </c>
      <c r="P198" s="32">
        <v>4</v>
      </c>
      <c r="Q198" s="32">
        <v>13</v>
      </c>
      <c r="R198" s="32">
        <v>19</v>
      </c>
      <c r="S198" s="32">
        <v>2</v>
      </c>
      <c r="T198" s="32">
        <v>3</v>
      </c>
      <c r="U198" s="32">
        <v>5</v>
      </c>
      <c r="V198" s="32">
        <v>4</v>
      </c>
      <c r="W198" s="32">
        <v>0</v>
      </c>
      <c r="X198" s="32">
        <v>0</v>
      </c>
    </row>
    <row r="199" spans="1:24" x14ac:dyDescent="0.35">
      <c r="A199">
        <v>198</v>
      </c>
      <c r="B199" s="1">
        <v>43828</v>
      </c>
      <c r="C199" s="2">
        <v>0.6875</v>
      </c>
      <c r="D199" s="31" t="s">
        <v>107</v>
      </c>
      <c r="E199" s="31" t="s">
        <v>132</v>
      </c>
      <c r="F199" s="32">
        <v>1</v>
      </c>
      <c r="G199" s="32">
        <v>0</v>
      </c>
      <c r="H199" s="31" t="s">
        <v>109</v>
      </c>
      <c r="I199" s="32">
        <v>1</v>
      </c>
      <c r="J199" s="32">
        <v>0</v>
      </c>
      <c r="K199" s="31" t="s">
        <v>109</v>
      </c>
      <c r="L199" s="31" t="s">
        <v>139</v>
      </c>
      <c r="M199" s="32">
        <v>10</v>
      </c>
      <c r="N199" s="32">
        <v>10</v>
      </c>
      <c r="O199" s="32">
        <v>3</v>
      </c>
      <c r="P199" s="32">
        <v>2</v>
      </c>
      <c r="Q199" s="32">
        <v>7</v>
      </c>
      <c r="R199" s="32">
        <v>3</v>
      </c>
      <c r="S199" s="32">
        <v>5</v>
      </c>
      <c r="T199" s="32">
        <v>6</v>
      </c>
      <c r="U199" s="32">
        <v>1</v>
      </c>
      <c r="V199" s="32">
        <v>0</v>
      </c>
      <c r="W199" s="32">
        <v>0</v>
      </c>
      <c r="X199" s="32">
        <v>0</v>
      </c>
    </row>
    <row r="200" spans="1:24" x14ac:dyDescent="0.35">
      <c r="A200">
        <v>199</v>
      </c>
      <c r="B200" s="1">
        <v>43828</v>
      </c>
      <c r="C200" s="2">
        <v>0.75</v>
      </c>
      <c r="D200" s="31" t="s">
        <v>112</v>
      </c>
      <c r="E200" s="31" t="s">
        <v>116</v>
      </c>
      <c r="F200" s="32">
        <v>2</v>
      </c>
      <c r="G200" s="32">
        <v>0</v>
      </c>
      <c r="H200" s="31" t="s">
        <v>109</v>
      </c>
      <c r="I200" s="32">
        <v>0</v>
      </c>
      <c r="J200" s="32">
        <v>0</v>
      </c>
      <c r="K200" s="31" t="s">
        <v>117</v>
      </c>
      <c r="L200" s="31" t="s">
        <v>130</v>
      </c>
      <c r="M200" s="32">
        <v>16</v>
      </c>
      <c r="N200" s="32">
        <v>8</v>
      </c>
      <c r="O200" s="32">
        <v>4</v>
      </c>
      <c r="P200" s="32">
        <v>0</v>
      </c>
      <c r="Q200" s="32">
        <v>5</v>
      </c>
      <c r="R200" s="32">
        <v>6</v>
      </c>
      <c r="S200" s="32">
        <v>8</v>
      </c>
      <c r="T200" s="32">
        <v>5</v>
      </c>
      <c r="U200" s="32">
        <v>1</v>
      </c>
      <c r="V200" s="32">
        <v>1</v>
      </c>
      <c r="W200" s="32">
        <v>0</v>
      </c>
      <c r="X200" s="32">
        <v>0</v>
      </c>
    </row>
    <row r="201" spans="1:24" x14ac:dyDescent="0.35">
      <c r="A201">
        <v>200</v>
      </c>
      <c r="B201" s="1">
        <v>43831</v>
      </c>
      <c r="C201" s="2">
        <v>0.52083333333333337</v>
      </c>
      <c r="D201" s="31" t="s">
        <v>126</v>
      </c>
      <c r="E201" s="31" t="s">
        <v>138</v>
      </c>
      <c r="F201" s="32">
        <v>1</v>
      </c>
      <c r="G201" s="32">
        <v>1</v>
      </c>
      <c r="H201" s="31" t="s">
        <v>117</v>
      </c>
      <c r="I201" s="32">
        <v>0</v>
      </c>
      <c r="J201" s="32">
        <v>1</v>
      </c>
      <c r="K201" s="31" t="s">
        <v>113</v>
      </c>
      <c r="L201" s="31" t="s">
        <v>141</v>
      </c>
      <c r="M201" s="32">
        <v>16</v>
      </c>
      <c r="N201" s="32">
        <v>16</v>
      </c>
      <c r="O201" s="32">
        <v>5</v>
      </c>
      <c r="P201" s="32">
        <v>5</v>
      </c>
      <c r="Q201" s="32">
        <v>8</v>
      </c>
      <c r="R201" s="32">
        <v>15</v>
      </c>
      <c r="S201" s="32">
        <v>5</v>
      </c>
      <c r="T201" s="32">
        <v>3</v>
      </c>
      <c r="U201" s="32">
        <v>2</v>
      </c>
      <c r="V201" s="32">
        <v>3</v>
      </c>
      <c r="W201" s="32">
        <v>0</v>
      </c>
      <c r="X201" s="32">
        <v>0</v>
      </c>
    </row>
    <row r="202" spans="1:24" x14ac:dyDescent="0.35">
      <c r="A202">
        <v>201</v>
      </c>
      <c r="B202" s="1">
        <v>43831</v>
      </c>
      <c r="C202" s="2">
        <v>0.52083333333333337</v>
      </c>
      <c r="D202" s="31" t="s">
        <v>119</v>
      </c>
      <c r="E202" s="31" t="s">
        <v>129</v>
      </c>
      <c r="F202" s="32">
        <v>1</v>
      </c>
      <c r="G202" s="32">
        <v>2</v>
      </c>
      <c r="H202" s="31" t="s">
        <v>113</v>
      </c>
      <c r="I202" s="32">
        <v>0</v>
      </c>
      <c r="J202" s="32">
        <v>2</v>
      </c>
      <c r="K202" s="31" t="s">
        <v>113</v>
      </c>
      <c r="L202" s="31" t="s">
        <v>110</v>
      </c>
      <c r="M202" s="32">
        <v>20</v>
      </c>
      <c r="N202" s="32">
        <v>11</v>
      </c>
      <c r="O202" s="32">
        <v>1</v>
      </c>
      <c r="P202" s="32">
        <v>6</v>
      </c>
      <c r="Q202" s="32">
        <v>12</v>
      </c>
      <c r="R202" s="32">
        <v>10</v>
      </c>
      <c r="S202" s="32">
        <v>8</v>
      </c>
      <c r="T202" s="32">
        <v>4</v>
      </c>
      <c r="U202" s="32">
        <v>1</v>
      </c>
      <c r="V202" s="32">
        <v>1</v>
      </c>
      <c r="W202" s="32">
        <v>0</v>
      </c>
      <c r="X202" s="32">
        <v>0</v>
      </c>
    </row>
    <row r="203" spans="1:24" x14ac:dyDescent="0.35">
      <c r="A203">
        <v>202</v>
      </c>
      <c r="B203" s="1">
        <v>43831</v>
      </c>
      <c r="C203" s="2">
        <v>0.625</v>
      </c>
      <c r="D203" s="31" t="s">
        <v>134</v>
      </c>
      <c r="E203" s="31" t="s">
        <v>131</v>
      </c>
      <c r="F203" s="32">
        <v>0</v>
      </c>
      <c r="G203" s="32">
        <v>3</v>
      </c>
      <c r="H203" s="31" t="s">
        <v>113</v>
      </c>
      <c r="I203" s="32">
        <v>0</v>
      </c>
      <c r="J203" s="32">
        <v>2</v>
      </c>
      <c r="K203" s="31" t="s">
        <v>113</v>
      </c>
      <c r="L203" s="31" t="s">
        <v>136</v>
      </c>
      <c r="M203" s="32">
        <v>5</v>
      </c>
      <c r="N203" s="32">
        <v>17</v>
      </c>
      <c r="O203" s="32">
        <v>2</v>
      </c>
      <c r="P203" s="32">
        <v>10</v>
      </c>
      <c r="Q203" s="32">
        <v>8</v>
      </c>
      <c r="R203" s="32">
        <v>12</v>
      </c>
      <c r="S203" s="32">
        <v>4</v>
      </c>
      <c r="T203" s="32">
        <v>5</v>
      </c>
      <c r="U203" s="32">
        <v>1</v>
      </c>
      <c r="V203" s="32">
        <v>1</v>
      </c>
      <c r="W203" s="32">
        <v>0</v>
      </c>
      <c r="X203" s="32">
        <v>0</v>
      </c>
    </row>
    <row r="204" spans="1:24" x14ac:dyDescent="0.35">
      <c r="A204">
        <v>203</v>
      </c>
      <c r="B204" s="1">
        <v>43831</v>
      </c>
      <c r="C204" s="2">
        <v>0.625</v>
      </c>
      <c r="D204" s="31" t="s">
        <v>120</v>
      </c>
      <c r="E204" s="31" t="s">
        <v>128</v>
      </c>
      <c r="F204" s="32">
        <v>1</v>
      </c>
      <c r="G204" s="32">
        <v>0</v>
      </c>
      <c r="H204" s="31" t="s">
        <v>109</v>
      </c>
      <c r="I204" s="32">
        <v>1</v>
      </c>
      <c r="J204" s="32">
        <v>0</v>
      </c>
      <c r="K204" s="31" t="s">
        <v>109</v>
      </c>
      <c r="L204" s="31" t="s">
        <v>114</v>
      </c>
      <c r="M204" s="32">
        <v>12</v>
      </c>
      <c r="N204" s="32">
        <v>11</v>
      </c>
      <c r="O204" s="32">
        <v>3</v>
      </c>
      <c r="P204" s="32">
        <v>5</v>
      </c>
      <c r="Q204" s="32">
        <v>21</v>
      </c>
      <c r="R204" s="32">
        <v>8</v>
      </c>
      <c r="S204" s="32">
        <v>6</v>
      </c>
      <c r="T204" s="32">
        <v>9</v>
      </c>
      <c r="U204" s="32">
        <v>3</v>
      </c>
      <c r="V204" s="32">
        <v>4</v>
      </c>
      <c r="W204" s="32">
        <v>0</v>
      </c>
      <c r="X204" s="32">
        <v>0</v>
      </c>
    </row>
    <row r="205" spans="1:24" x14ac:dyDescent="0.35">
      <c r="A205">
        <v>204</v>
      </c>
      <c r="B205" s="1">
        <v>43831</v>
      </c>
      <c r="C205" s="2">
        <v>0.625</v>
      </c>
      <c r="D205" s="31" t="s">
        <v>125</v>
      </c>
      <c r="E205" s="31" t="s">
        <v>132</v>
      </c>
      <c r="F205" s="32">
        <v>2</v>
      </c>
      <c r="G205" s="32">
        <v>1</v>
      </c>
      <c r="H205" s="31" t="s">
        <v>109</v>
      </c>
      <c r="I205" s="32">
        <v>1</v>
      </c>
      <c r="J205" s="32">
        <v>0</v>
      </c>
      <c r="K205" s="31" t="s">
        <v>109</v>
      </c>
      <c r="L205" s="31" t="s">
        <v>145</v>
      </c>
      <c r="M205" s="32">
        <v>9</v>
      </c>
      <c r="N205" s="32">
        <v>16</v>
      </c>
      <c r="O205" s="32">
        <v>3</v>
      </c>
      <c r="P205" s="32">
        <v>4</v>
      </c>
      <c r="Q205" s="32">
        <v>12</v>
      </c>
      <c r="R205" s="32">
        <v>6</v>
      </c>
      <c r="S205" s="32">
        <v>4</v>
      </c>
      <c r="T205" s="32">
        <v>7</v>
      </c>
      <c r="U205" s="32">
        <v>3</v>
      </c>
      <c r="V205" s="32">
        <v>1</v>
      </c>
      <c r="W205" s="32">
        <v>1</v>
      </c>
      <c r="X205" s="32">
        <v>0</v>
      </c>
    </row>
    <row r="206" spans="1:24" x14ac:dyDescent="0.35">
      <c r="A206">
        <v>205</v>
      </c>
      <c r="B206" s="1">
        <v>43831</v>
      </c>
      <c r="C206" s="2">
        <v>0.72916666666666663</v>
      </c>
      <c r="D206" s="31" t="s">
        <v>112</v>
      </c>
      <c r="E206" s="31" t="s">
        <v>123</v>
      </c>
      <c r="F206" s="32">
        <v>2</v>
      </c>
      <c r="G206" s="32">
        <v>1</v>
      </c>
      <c r="H206" s="31" t="s">
        <v>109</v>
      </c>
      <c r="I206" s="32">
        <v>0</v>
      </c>
      <c r="J206" s="32">
        <v>0</v>
      </c>
      <c r="K206" s="31" t="s">
        <v>117</v>
      </c>
      <c r="L206" s="31" t="s">
        <v>133</v>
      </c>
      <c r="M206" s="32">
        <v>16</v>
      </c>
      <c r="N206" s="32">
        <v>7</v>
      </c>
      <c r="O206" s="32">
        <v>7</v>
      </c>
      <c r="P206" s="32">
        <v>2</v>
      </c>
      <c r="Q206" s="32">
        <v>11</v>
      </c>
      <c r="R206" s="32">
        <v>11</v>
      </c>
      <c r="S206" s="32">
        <v>3</v>
      </c>
      <c r="T206" s="32">
        <v>6</v>
      </c>
      <c r="U206" s="32">
        <v>0</v>
      </c>
      <c r="V206" s="32">
        <v>4</v>
      </c>
      <c r="W206" s="32">
        <v>0</v>
      </c>
      <c r="X206" s="32">
        <v>0</v>
      </c>
    </row>
    <row r="207" spans="1:24" x14ac:dyDescent="0.35">
      <c r="A207">
        <v>206</v>
      </c>
      <c r="B207" s="1">
        <v>43831</v>
      </c>
      <c r="C207" s="2">
        <v>0.72916666666666663</v>
      </c>
      <c r="D207" s="31" t="s">
        <v>108</v>
      </c>
      <c r="E207" s="31" t="s">
        <v>122</v>
      </c>
      <c r="F207" s="32">
        <v>1</v>
      </c>
      <c r="G207" s="32">
        <v>1</v>
      </c>
      <c r="H207" s="31" t="s">
        <v>117</v>
      </c>
      <c r="I207" s="32">
        <v>1</v>
      </c>
      <c r="J207" s="32">
        <v>0</v>
      </c>
      <c r="K207" s="31" t="s">
        <v>109</v>
      </c>
      <c r="L207" s="31" t="s">
        <v>124</v>
      </c>
      <c r="M207" s="32">
        <v>15</v>
      </c>
      <c r="N207" s="32">
        <v>12</v>
      </c>
      <c r="O207" s="32">
        <v>4</v>
      </c>
      <c r="P207" s="32">
        <v>3</v>
      </c>
      <c r="Q207" s="32">
        <v>12</v>
      </c>
      <c r="R207" s="32">
        <v>9</v>
      </c>
      <c r="S207" s="32">
        <v>2</v>
      </c>
      <c r="T207" s="32">
        <v>5</v>
      </c>
      <c r="U207" s="32">
        <v>5</v>
      </c>
      <c r="V207" s="32">
        <v>0</v>
      </c>
      <c r="W207" s="32">
        <v>0</v>
      </c>
      <c r="X207" s="32">
        <v>0</v>
      </c>
    </row>
    <row r="208" spans="1:24" x14ac:dyDescent="0.35">
      <c r="A208">
        <v>207</v>
      </c>
      <c r="B208" s="1">
        <v>43831</v>
      </c>
      <c r="C208" s="2">
        <v>0.72916666666666663</v>
      </c>
      <c r="D208" s="31" t="s">
        <v>111</v>
      </c>
      <c r="E208" s="31" t="s">
        <v>115</v>
      </c>
      <c r="F208" s="32">
        <v>4</v>
      </c>
      <c r="G208" s="32">
        <v>0</v>
      </c>
      <c r="H208" s="31" t="s">
        <v>109</v>
      </c>
      <c r="I208" s="32">
        <v>3</v>
      </c>
      <c r="J208" s="32">
        <v>0</v>
      </c>
      <c r="K208" s="31" t="s">
        <v>109</v>
      </c>
      <c r="L208" s="31" t="s">
        <v>121</v>
      </c>
      <c r="M208" s="32">
        <v>14</v>
      </c>
      <c r="N208" s="32">
        <v>3</v>
      </c>
      <c r="O208" s="32">
        <v>7</v>
      </c>
      <c r="P208" s="32">
        <v>2</v>
      </c>
      <c r="Q208" s="32">
        <v>3</v>
      </c>
      <c r="R208" s="32">
        <v>12</v>
      </c>
      <c r="S208" s="32">
        <v>9</v>
      </c>
      <c r="T208" s="32">
        <v>2</v>
      </c>
      <c r="U208" s="32">
        <v>1</v>
      </c>
      <c r="V208" s="32">
        <v>2</v>
      </c>
      <c r="W208" s="32">
        <v>0</v>
      </c>
      <c r="X208" s="32">
        <v>0</v>
      </c>
    </row>
    <row r="209" spans="1:24" x14ac:dyDescent="0.35">
      <c r="A209">
        <v>208</v>
      </c>
      <c r="B209" s="1">
        <v>43831</v>
      </c>
      <c r="C209" s="2">
        <v>0.83333333333333337</v>
      </c>
      <c r="D209" s="31" t="s">
        <v>135</v>
      </c>
      <c r="E209" s="31" t="s">
        <v>137</v>
      </c>
      <c r="F209" s="32">
        <v>2</v>
      </c>
      <c r="G209" s="32">
        <v>0</v>
      </c>
      <c r="H209" s="31" t="s">
        <v>109</v>
      </c>
      <c r="I209" s="32">
        <v>2</v>
      </c>
      <c r="J209" s="32">
        <v>0</v>
      </c>
      <c r="K209" s="31" t="s">
        <v>109</v>
      </c>
      <c r="L209" s="31" t="s">
        <v>130</v>
      </c>
      <c r="M209" s="32">
        <v>10</v>
      </c>
      <c r="N209" s="32">
        <v>10</v>
      </c>
      <c r="O209" s="32">
        <v>4</v>
      </c>
      <c r="P209" s="32">
        <v>4</v>
      </c>
      <c r="Q209" s="32">
        <v>11</v>
      </c>
      <c r="R209" s="32">
        <v>15</v>
      </c>
      <c r="S209" s="32">
        <v>1</v>
      </c>
      <c r="T209" s="32">
        <v>4</v>
      </c>
      <c r="U209" s="32">
        <v>2</v>
      </c>
      <c r="V209" s="32">
        <v>0</v>
      </c>
      <c r="W209" s="32">
        <v>0</v>
      </c>
      <c r="X209" s="32">
        <v>0</v>
      </c>
    </row>
    <row r="210" spans="1:24" x14ac:dyDescent="0.35">
      <c r="A210">
        <v>209</v>
      </c>
      <c r="B210" s="1">
        <v>43832</v>
      </c>
      <c r="C210" s="2">
        <v>0.83333333333333337</v>
      </c>
      <c r="D210" s="31" t="s">
        <v>107</v>
      </c>
      <c r="E210" s="31" t="s">
        <v>116</v>
      </c>
      <c r="F210" s="32">
        <v>2</v>
      </c>
      <c r="G210" s="32">
        <v>0</v>
      </c>
      <c r="H210" s="31" t="s">
        <v>109</v>
      </c>
      <c r="I210" s="32">
        <v>1</v>
      </c>
      <c r="J210" s="32">
        <v>0</v>
      </c>
      <c r="K210" s="31" t="s">
        <v>109</v>
      </c>
      <c r="L210" s="31" t="s">
        <v>144</v>
      </c>
      <c r="M210" s="32">
        <v>19</v>
      </c>
      <c r="N210" s="32">
        <v>3</v>
      </c>
      <c r="O210" s="32">
        <v>7</v>
      </c>
      <c r="P210" s="32">
        <v>2</v>
      </c>
      <c r="Q210" s="32">
        <v>5</v>
      </c>
      <c r="R210" s="32">
        <v>8</v>
      </c>
      <c r="S210" s="32">
        <v>8</v>
      </c>
      <c r="T210" s="32">
        <v>4</v>
      </c>
      <c r="U210" s="32">
        <v>0</v>
      </c>
      <c r="V210" s="32">
        <v>0</v>
      </c>
      <c r="W210" s="32">
        <v>0</v>
      </c>
      <c r="X210" s="32">
        <v>0</v>
      </c>
    </row>
    <row r="211" spans="1:24" x14ac:dyDescent="0.35">
      <c r="A211">
        <v>210</v>
      </c>
      <c r="B211" s="1">
        <v>43840</v>
      </c>
      <c r="C211" s="2">
        <v>0.83333333333333337</v>
      </c>
      <c r="D211" s="31" t="s">
        <v>116</v>
      </c>
      <c r="E211" s="31" t="s">
        <v>111</v>
      </c>
      <c r="F211" s="32">
        <v>1</v>
      </c>
      <c r="G211" s="32">
        <v>0</v>
      </c>
      <c r="H211" s="31" t="s">
        <v>109</v>
      </c>
      <c r="I211" s="32">
        <v>0</v>
      </c>
      <c r="J211" s="32">
        <v>0</v>
      </c>
      <c r="K211" s="31" t="s">
        <v>117</v>
      </c>
      <c r="L211" s="31" t="s">
        <v>110</v>
      </c>
      <c r="M211" s="32">
        <v>13</v>
      </c>
      <c r="N211" s="32">
        <v>7</v>
      </c>
      <c r="O211" s="32">
        <v>3</v>
      </c>
      <c r="P211" s="32">
        <v>2</v>
      </c>
      <c r="Q211" s="32">
        <v>11</v>
      </c>
      <c r="R211" s="32">
        <v>6</v>
      </c>
      <c r="S211" s="32">
        <v>7</v>
      </c>
      <c r="T211" s="32">
        <v>3</v>
      </c>
      <c r="U211" s="32">
        <v>1</v>
      </c>
      <c r="V211" s="32">
        <v>0</v>
      </c>
      <c r="W211" s="32">
        <v>0</v>
      </c>
      <c r="X211" s="32">
        <v>0</v>
      </c>
    </row>
    <row r="212" spans="1:24" x14ac:dyDescent="0.35">
      <c r="A212">
        <v>211</v>
      </c>
      <c r="B212" s="1">
        <v>43841</v>
      </c>
      <c r="C212" s="2">
        <v>0.52083333333333337</v>
      </c>
      <c r="D212" s="31" t="s">
        <v>122</v>
      </c>
      <c r="E212" s="31" t="s">
        <v>135</v>
      </c>
      <c r="F212" s="32">
        <v>1</v>
      </c>
      <c r="G212" s="32">
        <v>1</v>
      </c>
      <c r="H212" s="31" t="s">
        <v>117</v>
      </c>
      <c r="I212" s="32">
        <v>0</v>
      </c>
      <c r="J212" s="32">
        <v>1</v>
      </c>
      <c r="K212" s="31" t="s">
        <v>113</v>
      </c>
      <c r="L212" s="31" t="s">
        <v>144</v>
      </c>
      <c r="M212" s="32">
        <v>6</v>
      </c>
      <c r="N212" s="32">
        <v>7</v>
      </c>
      <c r="O212" s="32">
        <v>3</v>
      </c>
      <c r="P212" s="32">
        <v>4</v>
      </c>
      <c r="Q212" s="32">
        <v>14</v>
      </c>
      <c r="R212" s="32">
        <v>22</v>
      </c>
      <c r="S212" s="32">
        <v>1</v>
      </c>
      <c r="T212" s="32">
        <v>4</v>
      </c>
      <c r="U212" s="32">
        <v>2</v>
      </c>
      <c r="V212" s="32">
        <v>3</v>
      </c>
      <c r="W212" s="32">
        <v>0</v>
      </c>
      <c r="X212" s="32">
        <v>1</v>
      </c>
    </row>
    <row r="213" spans="1:24" x14ac:dyDescent="0.35">
      <c r="A213">
        <v>212</v>
      </c>
      <c r="B213" s="1">
        <v>43841</v>
      </c>
      <c r="C213" s="2">
        <v>0.625</v>
      </c>
      <c r="D213" s="31" t="s">
        <v>138</v>
      </c>
      <c r="E213" s="31" t="s">
        <v>119</v>
      </c>
      <c r="F213" s="32">
        <v>3</v>
      </c>
      <c r="G213" s="32">
        <v>0</v>
      </c>
      <c r="H213" s="31" t="s">
        <v>109</v>
      </c>
      <c r="I213" s="32">
        <v>2</v>
      </c>
      <c r="J213" s="32">
        <v>0</v>
      </c>
      <c r="K213" s="31" t="s">
        <v>109</v>
      </c>
      <c r="L213" s="31" t="s">
        <v>118</v>
      </c>
      <c r="M213" s="32">
        <v>18</v>
      </c>
      <c r="N213" s="32">
        <v>7</v>
      </c>
      <c r="O213" s="32">
        <v>8</v>
      </c>
      <c r="P213" s="32">
        <v>2</v>
      </c>
      <c r="Q213" s="32">
        <v>7</v>
      </c>
      <c r="R213" s="32">
        <v>4</v>
      </c>
      <c r="S213" s="32">
        <v>10</v>
      </c>
      <c r="T213" s="32">
        <v>3</v>
      </c>
      <c r="U213" s="32">
        <v>0</v>
      </c>
      <c r="V213" s="32">
        <v>3</v>
      </c>
      <c r="W213" s="32">
        <v>0</v>
      </c>
      <c r="X213" s="32">
        <v>0</v>
      </c>
    </row>
    <row r="214" spans="1:24" x14ac:dyDescent="0.35">
      <c r="A214">
        <v>213</v>
      </c>
      <c r="B214" s="1">
        <v>43841</v>
      </c>
      <c r="C214" s="2">
        <v>0.625</v>
      </c>
      <c r="D214" s="31" t="s">
        <v>123</v>
      </c>
      <c r="E214" s="31" t="s">
        <v>126</v>
      </c>
      <c r="F214" s="32">
        <v>1</v>
      </c>
      <c r="G214" s="32">
        <v>0</v>
      </c>
      <c r="H214" s="31" t="s">
        <v>109</v>
      </c>
      <c r="I214" s="32">
        <v>1</v>
      </c>
      <c r="J214" s="32">
        <v>0</v>
      </c>
      <c r="K214" s="31" t="s">
        <v>109</v>
      </c>
      <c r="L214" s="31" t="s">
        <v>142</v>
      </c>
      <c r="M214" s="32">
        <v>14</v>
      </c>
      <c r="N214" s="32">
        <v>9</v>
      </c>
      <c r="O214" s="32">
        <v>6</v>
      </c>
      <c r="P214" s="32">
        <v>2</v>
      </c>
      <c r="Q214" s="32">
        <v>7</v>
      </c>
      <c r="R214" s="32">
        <v>7</v>
      </c>
      <c r="S214" s="32">
        <v>4</v>
      </c>
      <c r="T214" s="32">
        <v>3</v>
      </c>
      <c r="U214" s="32">
        <v>2</v>
      </c>
      <c r="V214" s="32">
        <v>1</v>
      </c>
      <c r="W214" s="32">
        <v>0</v>
      </c>
      <c r="X214" s="32">
        <v>0</v>
      </c>
    </row>
    <row r="215" spans="1:24" x14ac:dyDescent="0.35">
      <c r="A215">
        <v>214</v>
      </c>
      <c r="B215" s="1">
        <v>43841</v>
      </c>
      <c r="C215" s="2">
        <v>0.625</v>
      </c>
      <c r="D215" s="31" t="s">
        <v>131</v>
      </c>
      <c r="E215" s="31" t="s">
        <v>120</v>
      </c>
      <c r="F215" s="32">
        <v>1</v>
      </c>
      <c r="G215" s="32">
        <v>2</v>
      </c>
      <c r="H215" s="31" t="s">
        <v>113</v>
      </c>
      <c r="I215" s="32">
        <v>1</v>
      </c>
      <c r="J215" s="32">
        <v>1</v>
      </c>
      <c r="K215" s="31" t="s">
        <v>117</v>
      </c>
      <c r="L215" s="31" t="s">
        <v>140</v>
      </c>
      <c r="M215" s="32">
        <v>5</v>
      </c>
      <c r="N215" s="32">
        <v>16</v>
      </c>
      <c r="O215" s="32">
        <v>5</v>
      </c>
      <c r="P215" s="32">
        <v>10</v>
      </c>
      <c r="Q215" s="32">
        <v>9</v>
      </c>
      <c r="R215" s="32">
        <v>17</v>
      </c>
      <c r="S215" s="32">
        <v>2</v>
      </c>
      <c r="T215" s="32">
        <v>4</v>
      </c>
      <c r="U215" s="32">
        <v>0</v>
      </c>
      <c r="V215" s="32">
        <v>3</v>
      </c>
      <c r="W215" s="32">
        <v>0</v>
      </c>
      <c r="X215" s="32">
        <v>0</v>
      </c>
    </row>
    <row r="216" spans="1:24" x14ac:dyDescent="0.35">
      <c r="A216">
        <v>215</v>
      </c>
      <c r="B216" s="1">
        <v>43841</v>
      </c>
      <c r="C216" s="2">
        <v>0.625</v>
      </c>
      <c r="D216" s="31" t="s">
        <v>137</v>
      </c>
      <c r="E216" s="31" t="s">
        <v>108</v>
      </c>
      <c r="F216" s="32">
        <v>4</v>
      </c>
      <c r="G216" s="32">
        <v>0</v>
      </c>
      <c r="H216" s="31" t="s">
        <v>109</v>
      </c>
      <c r="I216" s="32">
        <v>1</v>
      </c>
      <c r="J216" s="32">
        <v>0</v>
      </c>
      <c r="K216" s="31" t="s">
        <v>109</v>
      </c>
      <c r="L216" s="31" t="s">
        <v>139</v>
      </c>
      <c r="M216" s="32">
        <v>13</v>
      </c>
      <c r="N216" s="32">
        <v>8</v>
      </c>
      <c r="O216" s="32">
        <v>6</v>
      </c>
      <c r="P216" s="32">
        <v>3</v>
      </c>
      <c r="Q216" s="32">
        <v>18</v>
      </c>
      <c r="R216" s="32">
        <v>7</v>
      </c>
      <c r="S216" s="32">
        <v>4</v>
      </c>
      <c r="T216" s="32">
        <v>2</v>
      </c>
      <c r="U216" s="32">
        <v>0</v>
      </c>
      <c r="V216" s="32">
        <v>0</v>
      </c>
      <c r="W216" s="32">
        <v>0</v>
      </c>
      <c r="X216" s="32">
        <v>0</v>
      </c>
    </row>
    <row r="217" spans="1:24" x14ac:dyDescent="0.35">
      <c r="A217">
        <v>216</v>
      </c>
      <c r="B217" s="1">
        <v>43841</v>
      </c>
      <c r="C217" s="2">
        <v>0.625</v>
      </c>
      <c r="D217" s="31" t="s">
        <v>132</v>
      </c>
      <c r="E217" s="31" t="s">
        <v>134</v>
      </c>
      <c r="F217" s="32">
        <v>1</v>
      </c>
      <c r="G217" s="32">
        <v>1</v>
      </c>
      <c r="H217" s="31" t="s">
        <v>117</v>
      </c>
      <c r="I217" s="32">
        <v>1</v>
      </c>
      <c r="J217" s="32">
        <v>1</v>
      </c>
      <c r="K217" s="31" t="s">
        <v>117</v>
      </c>
      <c r="L217" s="31" t="s">
        <v>146</v>
      </c>
      <c r="M217" s="32">
        <v>9</v>
      </c>
      <c r="N217" s="32">
        <v>5</v>
      </c>
      <c r="O217" s="32">
        <v>4</v>
      </c>
      <c r="P217" s="32">
        <v>1</v>
      </c>
      <c r="Q217" s="32">
        <v>13</v>
      </c>
      <c r="R217" s="32">
        <v>12</v>
      </c>
      <c r="S217" s="32">
        <v>5</v>
      </c>
      <c r="T217" s="32">
        <v>2</v>
      </c>
      <c r="U217" s="32">
        <v>0</v>
      </c>
      <c r="V217" s="32">
        <v>3</v>
      </c>
      <c r="W217" s="32">
        <v>0</v>
      </c>
      <c r="X217" s="32">
        <v>0</v>
      </c>
    </row>
    <row r="218" spans="1:24" x14ac:dyDescent="0.35">
      <c r="A218">
        <v>217</v>
      </c>
      <c r="B218" s="1">
        <v>43841</v>
      </c>
      <c r="C218" s="2">
        <v>0.72916666666666663</v>
      </c>
      <c r="D218" s="31" t="s">
        <v>128</v>
      </c>
      <c r="E218" s="31" t="s">
        <v>107</v>
      </c>
      <c r="F218" s="32">
        <v>0</v>
      </c>
      <c r="G218" s="32">
        <v>1</v>
      </c>
      <c r="H218" s="31" t="s">
        <v>113</v>
      </c>
      <c r="I218" s="32">
        <v>0</v>
      </c>
      <c r="J218" s="32">
        <v>1</v>
      </c>
      <c r="K218" s="31" t="s">
        <v>113</v>
      </c>
      <c r="L218" s="31" t="s">
        <v>136</v>
      </c>
      <c r="M218" s="32">
        <v>14</v>
      </c>
      <c r="N218" s="32">
        <v>13</v>
      </c>
      <c r="O218" s="32">
        <v>4</v>
      </c>
      <c r="P218" s="32">
        <v>7</v>
      </c>
      <c r="Q218" s="32">
        <v>4</v>
      </c>
      <c r="R218" s="32">
        <v>8</v>
      </c>
      <c r="S218" s="32">
        <v>4</v>
      </c>
      <c r="T218" s="32">
        <v>3</v>
      </c>
      <c r="U218" s="32">
        <v>0</v>
      </c>
      <c r="V218" s="32">
        <v>2</v>
      </c>
      <c r="W218" s="32">
        <v>0</v>
      </c>
      <c r="X218" s="32">
        <v>0</v>
      </c>
    </row>
    <row r="219" spans="1:24" x14ac:dyDescent="0.35">
      <c r="A219">
        <v>218</v>
      </c>
      <c r="B219" s="1">
        <v>43842</v>
      </c>
      <c r="C219" s="2">
        <v>0.58333333333333337</v>
      </c>
      <c r="D219" s="31" t="s">
        <v>115</v>
      </c>
      <c r="E219" s="31" t="s">
        <v>125</v>
      </c>
      <c r="F219" s="32">
        <v>0</v>
      </c>
      <c r="G219" s="32">
        <v>3</v>
      </c>
      <c r="H219" s="31" t="s">
        <v>113</v>
      </c>
      <c r="I219" s="32">
        <v>0</v>
      </c>
      <c r="J219" s="32">
        <v>1</v>
      </c>
      <c r="K219" s="31" t="s">
        <v>113</v>
      </c>
      <c r="L219" s="31" t="s">
        <v>114</v>
      </c>
      <c r="M219" s="32">
        <v>10</v>
      </c>
      <c r="N219" s="32">
        <v>18</v>
      </c>
      <c r="O219" s="32">
        <v>1</v>
      </c>
      <c r="P219" s="32">
        <v>6</v>
      </c>
      <c r="Q219" s="32">
        <v>3</v>
      </c>
      <c r="R219" s="32">
        <v>13</v>
      </c>
      <c r="S219" s="32">
        <v>5</v>
      </c>
      <c r="T219" s="32">
        <v>5</v>
      </c>
      <c r="U219" s="32">
        <v>1</v>
      </c>
      <c r="V219" s="32">
        <v>1</v>
      </c>
      <c r="W219" s="32">
        <v>0</v>
      </c>
      <c r="X219" s="32">
        <v>0</v>
      </c>
    </row>
    <row r="220" spans="1:24" x14ac:dyDescent="0.35">
      <c r="A220">
        <v>219</v>
      </c>
      <c r="B220" s="1">
        <v>43842</v>
      </c>
      <c r="C220" s="2">
        <v>0.6875</v>
      </c>
      <c r="D220" s="31" t="s">
        <v>129</v>
      </c>
      <c r="E220" s="31" t="s">
        <v>112</v>
      </c>
      <c r="F220" s="32">
        <v>1</v>
      </c>
      <c r="G220" s="32">
        <v>6</v>
      </c>
      <c r="H220" s="31" t="s">
        <v>113</v>
      </c>
      <c r="I220" s="32">
        <v>0</v>
      </c>
      <c r="J220" s="32">
        <v>4</v>
      </c>
      <c r="K220" s="31" t="s">
        <v>113</v>
      </c>
      <c r="L220" s="31" t="s">
        <v>124</v>
      </c>
      <c r="M220" s="32">
        <v>7</v>
      </c>
      <c r="N220" s="32">
        <v>22</v>
      </c>
      <c r="O220" s="32">
        <v>1</v>
      </c>
      <c r="P220" s="32">
        <v>12</v>
      </c>
      <c r="Q220" s="32">
        <v>5</v>
      </c>
      <c r="R220" s="32">
        <v>12</v>
      </c>
      <c r="S220" s="32">
        <v>2</v>
      </c>
      <c r="T220" s="32">
        <v>4</v>
      </c>
      <c r="U220" s="32">
        <v>2</v>
      </c>
      <c r="V220" s="32">
        <v>1</v>
      </c>
      <c r="W220" s="32">
        <v>0</v>
      </c>
      <c r="X220" s="32">
        <v>0</v>
      </c>
    </row>
    <row r="221" spans="1:24" x14ac:dyDescent="0.35">
      <c r="A221">
        <v>220</v>
      </c>
      <c r="B221" s="1">
        <v>43848</v>
      </c>
      <c r="C221" s="2">
        <v>0.52083333333333337</v>
      </c>
      <c r="D221" s="31" t="s">
        <v>125</v>
      </c>
      <c r="E221" s="31" t="s">
        <v>128</v>
      </c>
      <c r="F221" s="32">
        <v>0</v>
      </c>
      <c r="G221" s="32">
        <v>0</v>
      </c>
      <c r="H221" s="31" t="s">
        <v>117</v>
      </c>
      <c r="I221" s="32">
        <v>0</v>
      </c>
      <c r="J221" s="32">
        <v>0</v>
      </c>
      <c r="K221" s="31" t="s">
        <v>117</v>
      </c>
      <c r="L221" s="31" t="s">
        <v>110</v>
      </c>
      <c r="M221" s="32">
        <v>15</v>
      </c>
      <c r="N221" s="32">
        <v>17</v>
      </c>
      <c r="O221" s="32">
        <v>2</v>
      </c>
      <c r="P221" s="32">
        <v>5</v>
      </c>
      <c r="Q221" s="32">
        <v>13</v>
      </c>
      <c r="R221" s="32">
        <v>13</v>
      </c>
      <c r="S221" s="32">
        <v>3</v>
      </c>
      <c r="T221" s="32">
        <v>3</v>
      </c>
      <c r="U221" s="32">
        <v>2</v>
      </c>
      <c r="V221" s="32">
        <v>3</v>
      </c>
      <c r="W221" s="32">
        <v>0</v>
      </c>
      <c r="X221" s="32">
        <v>0</v>
      </c>
    </row>
    <row r="222" spans="1:24" x14ac:dyDescent="0.35">
      <c r="A222">
        <v>221</v>
      </c>
      <c r="B222" s="1">
        <v>43848</v>
      </c>
      <c r="C222" s="2">
        <v>0.625</v>
      </c>
      <c r="D222" s="31" t="s">
        <v>135</v>
      </c>
      <c r="E222" s="31" t="s">
        <v>116</v>
      </c>
      <c r="F222" s="32">
        <v>1</v>
      </c>
      <c r="G222" s="32">
        <v>1</v>
      </c>
      <c r="H222" s="31" t="s">
        <v>117</v>
      </c>
      <c r="I222" s="32">
        <v>1</v>
      </c>
      <c r="J222" s="32">
        <v>0</v>
      </c>
      <c r="K222" s="31" t="s">
        <v>109</v>
      </c>
      <c r="L222" s="31" t="s">
        <v>114</v>
      </c>
      <c r="M222" s="32">
        <v>11</v>
      </c>
      <c r="N222" s="32">
        <v>12</v>
      </c>
      <c r="O222" s="32">
        <v>4</v>
      </c>
      <c r="P222" s="32">
        <v>4</v>
      </c>
      <c r="Q222" s="32">
        <v>9</v>
      </c>
      <c r="R222" s="32">
        <v>13</v>
      </c>
      <c r="S222" s="32">
        <v>4</v>
      </c>
      <c r="T222" s="32">
        <v>5</v>
      </c>
      <c r="U222" s="32">
        <v>1</v>
      </c>
      <c r="V222" s="32">
        <v>2</v>
      </c>
      <c r="W222" s="32">
        <v>0</v>
      </c>
      <c r="X222" s="32">
        <v>0</v>
      </c>
    </row>
    <row r="223" spans="1:24" x14ac:dyDescent="0.35">
      <c r="A223">
        <v>222</v>
      </c>
      <c r="B223" s="1">
        <v>43848</v>
      </c>
      <c r="C223" s="2">
        <v>0.625</v>
      </c>
      <c r="D223" s="31" t="s">
        <v>126</v>
      </c>
      <c r="E223" s="31" t="s">
        <v>129</v>
      </c>
      <c r="F223" s="32">
        <v>1</v>
      </c>
      <c r="G223" s="32">
        <v>1</v>
      </c>
      <c r="H223" s="31" t="s">
        <v>117</v>
      </c>
      <c r="I223" s="32">
        <v>1</v>
      </c>
      <c r="J223" s="32">
        <v>0</v>
      </c>
      <c r="K223" s="31" t="s">
        <v>109</v>
      </c>
      <c r="L223" s="31" t="s">
        <v>145</v>
      </c>
      <c r="M223" s="32">
        <v>10</v>
      </c>
      <c r="N223" s="32">
        <v>8</v>
      </c>
      <c r="O223" s="32">
        <v>2</v>
      </c>
      <c r="P223" s="32">
        <v>3</v>
      </c>
      <c r="Q223" s="32">
        <v>11</v>
      </c>
      <c r="R223" s="32">
        <v>13</v>
      </c>
      <c r="S223" s="32">
        <v>3</v>
      </c>
      <c r="T223" s="32">
        <v>4</v>
      </c>
      <c r="U223" s="32">
        <v>3</v>
      </c>
      <c r="V223" s="32">
        <v>3</v>
      </c>
      <c r="W223" s="32">
        <v>0</v>
      </c>
      <c r="X223" s="32">
        <v>0</v>
      </c>
    </row>
    <row r="224" spans="1:24" x14ac:dyDescent="0.35">
      <c r="A224">
        <v>223</v>
      </c>
      <c r="B224" s="1">
        <v>43848</v>
      </c>
      <c r="C224" s="2">
        <v>0.625</v>
      </c>
      <c r="D224" s="31" t="s">
        <v>112</v>
      </c>
      <c r="E224" s="31" t="s">
        <v>122</v>
      </c>
      <c r="F224" s="32">
        <v>2</v>
      </c>
      <c r="G224" s="32">
        <v>2</v>
      </c>
      <c r="H224" s="31" t="s">
        <v>117</v>
      </c>
      <c r="I224" s="32">
        <v>0</v>
      </c>
      <c r="J224" s="32">
        <v>1</v>
      </c>
      <c r="K224" s="31" t="s">
        <v>113</v>
      </c>
      <c r="L224" s="31" t="s">
        <v>150</v>
      </c>
      <c r="M224" s="32">
        <v>25</v>
      </c>
      <c r="N224" s="32">
        <v>5</v>
      </c>
      <c r="O224" s="32">
        <v>6</v>
      </c>
      <c r="P224" s="32">
        <v>3</v>
      </c>
      <c r="Q224" s="32">
        <v>9</v>
      </c>
      <c r="R224" s="32">
        <v>7</v>
      </c>
      <c r="S224" s="32">
        <v>14</v>
      </c>
      <c r="T224" s="32">
        <v>2</v>
      </c>
      <c r="U224" s="32">
        <v>1</v>
      </c>
      <c r="V224" s="32">
        <v>2</v>
      </c>
      <c r="W224" s="32">
        <v>0</v>
      </c>
      <c r="X224" s="32">
        <v>0</v>
      </c>
    </row>
    <row r="225" spans="1:24" x14ac:dyDescent="0.35">
      <c r="A225">
        <v>224</v>
      </c>
      <c r="B225" s="1">
        <v>43848</v>
      </c>
      <c r="C225" s="2">
        <v>0.625</v>
      </c>
      <c r="D225" s="31" t="s">
        <v>108</v>
      </c>
      <c r="E225" s="31" t="s">
        <v>115</v>
      </c>
      <c r="F225" s="32">
        <v>1</v>
      </c>
      <c r="G225" s="32">
        <v>0</v>
      </c>
      <c r="H225" s="31" t="s">
        <v>109</v>
      </c>
      <c r="I225" s="32">
        <v>1</v>
      </c>
      <c r="J225" s="32">
        <v>0</v>
      </c>
      <c r="K225" s="31" t="s">
        <v>109</v>
      </c>
      <c r="L225" s="31" t="s">
        <v>144</v>
      </c>
      <c r="M225" s="32">
        <v>16</v>
      </c>
      <c r="N225" s="32">
        <v>6</v>
      </c>
      <c r="O225" s="32">
        <v>5</v>
      </c>
      <c r="P225" s="32">
        <v>3</v>
      </c>
      <c r="Q225" s="32">
        <v>10</v>
      </c>
      <c r="R225" s="32">
        <v>10</v>
      </c>
      <c r="S225" s="32">
        <v>4</v>
      </c>
      <c r="T225" s="32">
        <v>5</v>
      </c>
      <c r="U225" s="32">
        <v>2</v>
      </c>
      <c r="V225" s="32">
        <v>2</v>
      </c>
      <c r="W225" s="32">
        <v>1</v>
      </c>
      <c r="X225" s="32">
        <v>1</v>
      </c>
    </row>
    <row r="226" spans="1:24" x14ac:dyDescent="0.35">
      <c r="A226">
        <v>225</v>
      </c>
      <c r="B226" s="1">
        <v>43848</v>
      </c>
      <c r="C226" s="2">
        <v>0.625</v>
      </c>
      <c r="D226" s="31" t="s">
        <v>120</v>
      </c>
      <c r="E226" s="31" t="s">
        <v>132</v>
      </c>
      <c r="F226" s="32">
        <v>2</v>
      </c>
      <c r="G226" s="32">
        <v>3</v>
      </c>
      <c r="H226" s="31" t="s">
        <v>113</v>
      </c>
      <c r="I226" s="32">
        <v>2</v>
      </c>
      <c r="J226" s="32">
        <v>0</v>
      </c>
      <c r="K226" s="31" t="s">
        <v>109</v>
      </c>
      <c r="L226" s="31" t="s">
        <v>151</v>
      </c>
      <c r="M226" s="32">
        <v>11</v>
      </c>
      <c r="N226" s="32">
        <v>8</v>
      </c>
      <c r="O226" s="32">
        <v>5</v>
      </c>
      <c r="P226" s="32">
        <v>4</v>
      </c>
      <c r="Q226" s="32">
        <v>13</v>
      </c>
      <c r="R226" s="32">
        <v>12</v>
      </c>
      <c r="S226" s="32">
        <v>1</v>
      </c>
      <c r="T226" s="32">
        <v>3</v>
      </c>
      <c r="U226" s="32">
        <v>2</v>
      </c>
      <c r="V226" s="32">
        <v>1</v>
      </c>
      <c r="W226" s="32">
        <v>0</v>
      </c>
      <c r="X226" s="32">
        <v>0</v>
      </c>
    </row>
    <row r="227" spans="1:24" x14ac:dyDescent="0.35">
      <c r="A227">
        <v>226</v>
      </c>
      <c r="B227" s="1">
        <v>43848</v>
      </c>
      <c r="C227" s="2">
        <v>0.625</v>
      </c>
      <c r="D227" s="31" t="s">
        <v>111</v>
      </c>
      <c r="E227" s="31" t="s">
        <v>123</v>
      </c>
      <c r="F227" s="32">
        <v>1</v>
      </c>
      <c r="G227" s="32">
        <v>1</v>
      </c>
      <c r="H227" s="31" t="s">
        <v>117</v>
      </c>
      <c r="I227" s="32">
        <v>1</v>
      </c>
      <c r="J227" s="32">
        <v>1</v>
      </c>
      <c r="K227" s="31" t="s">
        <v>117</v>
      </c>
      <c r="L227" s="31" t="s">
        <v>133</v>
      </c>
      <c r="M227" s="32">
        <v>12</v>
      </c>
      <c r="N227" s="32">
        <v>11</v>
      </c>
      <c r="O227" s="32">
        <v>6</v>
      </c>
      <c r="P227" s="32">
        <v>3</v>
      </c>
      <c r="Q227" s="32">
        <v>11</v>
      </c>
      <c r="R227" s="32">
        <v>13</v>
      </c>
      <c r="S227" s="32">
        <v>7</v>
      </c>
      <c r="T227" s="32">
        <v>6</v>
      </c>
      <c r="U227" s="32">
        <v>1</v>
      </c>
      <c r="V227" s="32">
        <v>0</v>
      </c>
      <c r="W227" s="32">
        <v>0</v>
      </c>
      <c r="X227" s="32">
        <v>0</v>
      </c>
    </row>
    <row r="228" spans="1:24" x14ac:dyDescent="0.35">
      <c r="A228">
        <v>227</v>
      </c>
      <c r="B228" s="1">
        <v>43848</v>
      </c>
      <c r="C228" s="2">
        <v>0.72916666666666663</v>
      </c>
      <c r="D228" s="31" t="s">
        <v>134</v>
      </c>
      <c r="E228" s="31" t="s">
        <v>138</v>
      </c>
      <c r="F228" s="32">
        <v>1</v>
      </c>
      <c r="G228" s="32">
        <v>0</v>
      </c>
      <c r="H228" s="31" t="s">
        <v>109</v>
      </c>
      <c r="I228" s="32">
        <v>0</v>
      </c>
      <c r="J228" s="32">
        <v>0</v>
      </c>
      <c r="K228" s="31" t="s">
        <v>117</v>
      </c>
      <c r="L228" s="31" t="s">
        <v>130</v>
      </c>
      <c r="M228" s="32">
        <v>7</v>
      </c>
      <c r="N228" s="32">
        <v>19</v>
      </c>
      <c r="O228" s="32">
        <v>2</v>
      </c>
      <c r="P228" s="32">
        <v>4</v>
      </c>
      <c r="Q228" s="32">
        <v>9</v>
      </c>
      <c r="R228" s="32">
        <v>14</v>
      </c>
      <c r="S228" s="32">
        <v>1</v>
      </c>
      <c r="T228" s="32">
        <v>10</v>
      </c>
      <c r="U228" s="32">
        <v>1</v>
      </c>
      <c r="V228" s="32">
        <v>1</v>
      </c>
      <c r="W228" s="32">
        <v>0</v>
      </c>
      <c r="X228" s="32">
        <v>0</v>
      </c>
    </row>
    <row r="229" spans="1:24" x14ac:dyDescent="0.35">
      <c r="A229">
        <v>228</v>
      </c>
      <c r="B229" s="1">
        <v>43849</v>
      </c>
      <c r="C229" s="2">
        <v>0.58333333333333337</v>
      </c>
      <c r="D229" s="31" t="s">
        <v>119</v>
      </c>
      <c r="E229" s="31" t="s">
        <v>131</v>
      </c>
      <c r="F229" s="32">
        <v>2</v>
      </c>
      <c r="G229" s="32">
        <v>1</v>
      </c>
      <c r="H229" s="31" t="s">
        <v>109</v>
      </c>
      <c r="I229" s="32">
        <v>0</v>
      </c>
      <c r="J229" s="32">
        <v>1</v>
      </c>
      <c r="K229" s="31" t="s">
        <v>113</v>
      </c>
      <c r="L229" s="31" t="s">
        <v>139</v>
      </c>
      <c r="M229" s="32">
        <v>8</v>
      </c>
      <c r="N229" s="32">
        <v>18</v>
      </c>
      <c r="O229" s="32">
        <v>5</v>
      </c>
      <c r="P229" s="32">
        <v>8</v>
      </c>
      <c r="Q229" s="32">
        <v>14</v>
      </c>
      <c r="R229" s="32">
        <v>8</v>
      </c>
      <c r="S229" s="32">
        <v>4</v>
      </c>
      <c r="T229" s="32">
        <v>5</v>
      </c>
      <c r="U229" s="32">
        <v>1</v>
      </c>
      <c r="V229" s="32">
        <v>0</v>
      </c>
      <c r="W229" s="32">
        <v>0</v>
      </c>
      <c r="X229" s="32">
        <v>0</v>
      </c>
    </row>
    <row r="230" spans="1:24" x14ac:dyDescent="0.35">
      <c r="A230">
        <v>229</v>
      </c>
      <c r="B230" s="1">
        <v>43849</v>
      </c>
      <c r="C230" s="2">
        <v>0.6875</v>
      </c>
      <c r="D230" s="31" t="s">
        <v>107</v>
      </c>
      <c r="E230" s="31" t="s">
        <v>137</v>
      </c>
      <c r="F230" s="32">
        <v>2</v>
      </c>
      <c r="G230" s="32">
        <v>0</v>
      </c>
      <c r="H230" s="31" t="s">
        <v>109</v>
      </c>
      <c r="I230" s="32">
        <v>1</v>
      </c>
      <c r="J230" s="32">
        <v>0</v>
      </c>
      <c r="K230" s="31" t="s">
        <v>109</v>
      </c>
      <c r="L230" s="31" t="s">
        <v>127</v>
      </c>
      <c r="M230" s="32">
        <v>16</v>
      </c>
      <c r="N230" s="32">
        <v>9</v>
      </c>
      <c r="O230" s="32">
        <v>5</v>
      </c>
      <c r="P230" s="32">
        <v>4</v>
      </c>
      <c r="Q230" s="32">
        <v>7</v>
      </c>
      <c r="R230" s="32">
        <v>10</v>
      </c>
      <c r="S230" s="32">
        <v>11</v>
      </c>
      <c r="T230" s="32">
        <v>5</v>
      </c>
      <c r="U230" s="32">
        <v>1</v>
      </c>
      <c r="V230" s="32">
        <v>3</v>
      </c>
      <c r="W230" s="32">
        <v>0</v>
      </c>
      <c r="X230" s="32">
        <v>0</v>
      </c>
    </row>
    <row r="231" spans="1:24" x14ac:dyDescent="0.35">
      <c r="A231">
        <v>230</v>
      </c>
      <c r="B231" s="1">
        <v>43851</v>
      </c>
      <c r="C231" s="2">
        <v>0.8125</v>
      </c>
      <c r="D231" s="31" t="s">
        <v>129</v>
      </c>
      <c r="E231" s="31" t="s">
        <v>125</v>
      </c>
      <c r="F231" s="32">
        <v>2</v>
      </c>
      <c r="G231" s="32">
        <v>1</v>
      </c>
      <c r="H231" s="31" t="s">
        <v>109</v>
      </c>
      <c r="I231" s="32">
        <v>0</v>
      </c>
      <c r="J231" s="32">
        <v>1</v>
      </c>
      <c r="K231" s="31" t="s">
        <v>113</v>
      </c>
      <c r="L231" s="31" t="s">
        <v>136</v>
      </c>
      <c r="M231" s="32">
        <v>16</v>
      </c>
      <c r="N231" s="32">
        <v>8</v>
      </c>
      <c r="O231" s="32">
        <v>5</v>
      </c>
      <c r="P231" s="32">
        <v>2</v>
      </c>
      <c r="Q231" s="32">
        <v>11</v>
      </c>
      <c r="R231" s="32">
        <v>18</v>
      </c>
      <c r="S231" s="32">
        <v>6</v>
      </c>
      <c r="T231" s="32">
        <v>3</v>
      </c>
      <c r="U231" s="32">
        <v>2</v>
      </c>
      <c r="V231" s="32">
        <v>2</v>
      </c>
      <c r="W231" s="32">
        <v>0</v>
      </c>
      <c r="X231" s="32">
        <v>0</v>
      </c>
    </row>
    <row r="232" spans="1:24" x14ac:dyDescent="0.35">
      <c r="A232">
        <v>231</v>
      </c>
      <c r="B232" s="1">
        <v>43851</v>
      </c>
      <c r="C232" s="2">
        <v>0.8125</v>
      </c>
      <c r="D232" s="31" t="s">
        <v>115</v>
      </c>
      <c r="E232" s="31" t="s">
        <v>126</v>
      </c>
      <c r="F232" s="32">
        <v>3</v>
      </c>
      <c r="G232" s="32">
        <v>1</v>
      </c>
      <c r="H232" s="31" t="s">
        <v>109</v>
      </c>
      <c r="I232" s="32">
        <v>2</v>
      </c>
      <c r="J232" s="32">
        <v>0</v>
      </c>
      <c r="K232" s="31" t="s">
        <v>109</v>
      </c>
      <c r="L232" s="31" t="s">
        <v>118</v>
      </c>
      <c r="M232" s="32">
        <v>11</v>
      </c>
      <c r="N232" s="32">
        <v>21</v>
      </c>
      <c r="O232" s="32">
        <v>3</v>
      </c>
      <c r="P232" s="32">
        <v>8</v>
      </c>
      <c r="Q232" s="32">
        <v>9</v>
      </c>
      <c r="R232" s="32">
        <v>12</v>
      </c>
      <c r="S232" s="32">
        <v>5</v>
      </c>
      <c r="T232" s="32">
        <v>8</v>
      </c>
      <c r="U232" s="32">
        <v>1</v>
      </c>
      <c r="V232" s="32">
        <v>1</v>
      </c>
      <c r="W232" s="32">
        <v>0</v>
      </c>
      <c r="X232" s="32">
        <v>0</v>
      </c>
    </row>
    <row r="233" spans="1:24" x14ac:dyDescent="0.35">
      <c r="A233">
        <v>232</v>
      </c>
      <c r="B233" s="1">
        <v>43851</v>
      </c>
      <c r="C233" s="2">
        <v>0.8125</v>
      </c>
      <c r="D233" s="31" t="s">
        <v>122</v>
      </c>
      <c r="E233" s="31" t="s">
        <v>120</v>
      </c>
      <c r="F233" s="32">
        <v>0</v>
      </c>
      <c r="G233" s="32">
        <v>2</v>
      </c>
      <c r="H233" s="31" t="s">
        <v>113</v>
      </c>
      <c r="I233" s="32">
        <v>0</v>
      </c>
      <c r="J233" s="32">
        <v>1</v>
      </c>
      <c r="K233" s="31" t="s">
        <v>113</v>
      </c>
      <c r="L233" s="31" t="s">
        <v>133</v>
      </c>
      <c r="M233" s="32">
        <v>6</v>
      </c>
      <c r="N233" s="32">
        <v>15</v>
      </c>
      <c r="O233" s="32">
        <v>0</v>
      </c>
      <c r="P233" s="32">
        <v>6</v>
      </c>
      <c r="Q233" s="32">
        <v>12</v>
      </c>
      <c r="R233" s="32">
        <v>13</v>
      </c>
      <c r="S233" s="32">
        <v>0</v>
      </c>
      <c r="T233" s="32">
        <v>8</v>
      </c>
      <c r="U233" s="32">
        <v>1</v>
      </c>
      <c r="V233" s="32">
        <v>2</v>
      </c>
      <c r="W233" s="32">
        <v>0</v>
      </c>
      <c r="X233" s="32">
        <v>0</v>
      </c>
    </row>
    <row r="234" spans="1:24" x14ac:dyDescent="0.35">
      <c r="A234">
        <v>233</v>
      </c>
      <c r="B234" s="1">
        <v>43851</v>
      </c>
      <c r="C234" s="2">
        <v>0.8125</v>
      </c>
      <c r="D234" s="31" t="s">
        <v>123</v>
      </c>
      <c r="E234" s="31" t="s">
        <v>134</v>
      </c>
      <c r="F234" s="32">
        <v>2</v>
      </c>
      <c r="G234" s="32">
        <v>2</v>
      </c>
      <c r="H234" s="31" t="s">
        <v>117</v>
      </c>
      <c r="I234" s="32">
        <v>1</v>
      </c>
      <c r="J234" s="32">
        <v>0</v>
      </c>
      <c r="K234" s="31" t="s">
        <v>109</v>
      </c>
      <c r="L234" s="31" t="s">
        <v>147</v>
      </c>
      <c r="M234" s="32">
        <v>17</v>
      </c>
      <c r="N234" s="32">
        <v>8</v>
      </c>
      <c r="O234" s="32">
        <v>8</v>
      </c>
      <c r="P234" s="32">
        <v>2</v>
      </c>
      <c r="Q234" s="32">
        <v>13</v>
      </c>
      <c r="R234" s="32">
        <v>10</v>
      </c>
      <c r="S234" s="32">
        <v>6</v>
      </c>
      <c r="T234" s="32">
        <v>4</v>
      </c>
      <c r="U234" s="32">
        <v>1</v>
      </c>
      <c r="V234" s="32">
        <v>1</v>
      </c>
      <c r="W234" s="32">
        <v>0</v>
      </c>
      <c r="X234" s="32">
        <v>0</v>
      </c>
    </row>
    <row r="235" spans="1:24" x14ac:dyDescent="0.35">
      <c r="A235">
        <v>234</v>
      </c>
      <c r="B235" s="1">
        <v>43851</v>
      </c>
      <c r="C235" s="2">
        <v>0.8125</v>
      </c>
      <c r="D235" s="31" t="s">
        <v>116</v>
      </c>
      <c r="E235" s="31" t="s">
        <v>112</v>
      </c>
      <c r="F235" s="32">
        <v>0</v>
      </c>
      <c r="G235" s="32">
        <v>1</v>
      </c>
      <c r="H235" s="31" t="s">
        <v>113</v>
      </c>
      <c r="I235" s="32">
        <v>0</v>
      </c>
      <c r="J235" s="32">
        <v>0</v>
      </c>
      <c r="K235" s="31" t="s">
        <v>117</v>
      </c>
      <c r="L235" s="31" t="s">
        <v>140</v>
      </c>
      <c r="M235" s="32">
        <v>4</v>
      </c>
      <c r="N235" s="32">
        <v>18</v>
      </c>
      <c r="O235" s="32">
        <v>1</v>
      </c>
      <c r="P235" s="32">
        <v>5</v>
      </c>
      <c r="Q235" s="32">
        <v>13</v>
      </c>
      <c r="R235" s="32">
        <v>13</v>
      </c>
      <c r="S235" s="32">
        <v>5</v>
      </c>
      <c r="T235" s="32">
        <v>13</v>
      </c>
      <c r="U235" s="32">
        <v>4</v>
      </c>
      <c r="V235" s="32">
        <v>3</v>
      </c>
      <c r="W235" s="32">
        <v>0</v>
      </c>
      <c r="X235" s="32">
        <v>0</v>
      </c>
    </row>
    <row r="236" spans="1:24" x14ac:dyDescent="0.35">
      <c r="A236">
        <v>235</v>
      </c>
      <c r="B236" s="1">
        <v>43851</v>
      </c>
      <c r="C236" s="2">
        <v>0.84375</v>
      </c>
      <c r="D236" s="31" t="s">
        <v>138</v>
      </c>
      <c r="E236" s="31" t="s">
        <v>135</v>
      </c>
      <c r="F236" s="32">
        <v>2</v>
      </c>
      <c r="G236" s="32">
        <v>2</v>
      </c>
      <c r="H236" s="31" t="s">
        <v>117</v>
      </c>
      <c r="I236" s="32">
        <v>1</v>
      </c>
      <c r="J236" s="32">
        <v>0</v>
      </c>
      <c r="K236" s="31" t="s">
        <v>109</v>
      </c>
      <c r="L236" s="31" t="s">
        <v>141</v>
      </c>
      <c r="M236" s="32">
        <v>19</v>
      </c>
      <c r="N236" s="32">
        <v>2</v>
      </c>
      <c r="O236" s="32">
        <v>8</v>
      </c>
      <c r="P236" s="32">
        <v>2</v>
      </c>
      <c r="Q236" s="32">
        <v>11</v>
      </c>
      <c r="R236" s="32">
        <v>6</v>
      </c>
      <c r="S236" s="32">
        <v>17</v>
      </c>
      <c r="T236" s="32">
        <v>5</v>
      </c>
      <c r="U236" s="32">
        <v>2</v>
      </c>
      <c r="V236" s="32">
        <v>1</v>
      </c>
      <c r="W236" s="32">
        <v>0</v>
      </c>
      <c r="X236" s="32">
        <v>1</v>
      </c>
    </row>
    <row r="237" spans="1:24" x14ac:dyDescent="0.35">
      <c r="A237">
        <v>236</v>
      </c>
      <c r="B237" s="1">
        <v>43852</v>
      </c>
      <c r="C237" s="2">
        <v>0.8125</v>
      </c>
      <c r="D237" s="31" t="s">
        <v>131</v>
      </c>
      <c r="E237" s="31" t="s">
        <v>111</v>
      </c>
      <c r="F237" s="32">
        <v>4</v>
      </c>
      <c r="G237" s="32">
        <v>1</v>
      </c>
      <c r="H237" s="31" t="s">
        <v>109</v>
      </c>
      <c r="I237" s="32">
        <v>2</v>
      </c>
      <c r="J237" s="32">
        <v>0</v>
      </c>
      <c r="K237" s="31" t="s">
        <v>109</v>
      </c>
      <c r="L237" s="31" t="s">
        <v>142</v>
      </c>
      <c r="M237" s="32">
        <v>19</v>
      </c>
      <c r="N237" s="32">
        <v>6</v>
      </c>
      <c r="O237" s="32">
        <v>8</v>
      </c>
      <c r="P237" s="32">
        <v>2</v>
      </c>
      <c r="Q237" s="32">
        <v>10</v>
      </c>
      <c r="R237" s="32">
        <v>19</v>
      </c>
      <c r="S237" s="32">
        <v>7</v>
      </c>
      <c r="T237" s="32">
        <v>8</v>
      </c>
      <c r="U237" s="32">
        <v>1</v>
      </c>
      <c r="V237" s="32">
        <v>1</v>
      </c>
      <c r="W237" s="32">
        <v>0</v>
      </c>
      <c r="X237" s="32">
        <v>0</v>
      </c>
    </row>
    <row r="238" spans="1:24" x14ac:dyDescent="0.35">
      <c r="A238">
        <v>237</v>
      </c>
      <c r="B238" s="1">
        <v>43852</v>
      </c>
      <c r="C238" s="2">
        <v>0.8125</v>
      </c>
      <c r="D238" s="31" t="s">
        <v>128</v>
      </c>
      <c r="E238" s="31" t="s">
        <v>108</v>
      </c>
      <c r="F238" s="32">
        <v>2</v>
      </c>
      <c r="G238" s="32">
        <v>1</v>
      </c>
      <c r="H238" s="31" t="s">
        <v>109</v>
      </c>
      <c r="I238" s="32">
        <v>1</v>
      </c>
      <c r="J238" s="32">
        <v>0</v>
      </c>
      <c r="K238" s="31" t="s">
        <v>109</v>
      </c>
      <c r="L238" s="31" t="s">
        <v>130</v>
      </c>
      <c r="M238" s="32">
        <v>14</v>
      </c>
      <c r="N238" s="32">
        <v>12</v>
      </c>
      <c r="O238" s="32">
        <v>3</v>
      </c>
      <c r="P238" s="32">
        <v>2</v>
      </c>
      <c r="Q238" s="32">
        <v>12</v>
      </c>
      <c r="R238" s="32">
        <v>7</v>
      </c>
      <c r="S238" s="32">
        <v>7</v>
      </c>
      <c r="T238" s="32">
        <v>3</v>
      </c>
      <c r="U238" s="32">
        <v>0</v>
      </c>
      <c r="V238" s="32">
        <v>1</v>
      </c>
      <c r="W238" s="32">
        <v>0</v>
      </c>
      <c r="X238" s="32">
        <v>0</v>
      </c>
    </row>
    <row r="239" spans="1:24" x14ac:dyDescent="0.35">
      <c r="A239">
        <v>238</v>
      </c>
      <c r="B239" s="1">
        <v>43852</v>
      </c>
      <c r="C239" s="2">
        <v>0.84375</v>
      </c>
      <c r="D239" s="31" t="s">
        <v>137</v>
      </c>
      <c r="E239" s="31" t="s">
        <v>119</v>
      </c>
      <c r="F239" s="32">
        <v>0</v>
      </c>
      <c r="G239" s="32">
        <v>2</v>
      </c>
      <c r="H239" s="31" t="s">
        <v>113</v>
      </c>
      <c r="I239" s="32">
        <v>0</v>
      </c>
      <c r="J239" s="32">
        <v>1</v>
      </c>
      <c r="K239" s="31" t="s">
        <v>113</v>
      </c>
      <c r="L239" s="31" t="s">
        <v>124</v>
      </c>
      <c r="M239" s="32">
        <v>24</v>
      </c>
      <c r="N239" s="32">
        <v>5</v>
      </c>
      <c r="O239" s="32">
        <v>7</v>
      </c>
      <c r="P239" s="32">
        <v>2</v>
      </c>
      <c r="Q239" s="32">
        <v>11</v>
      </c>
      <c r="R239" s="32">
        <v>7</v>
      </c>
      <c r="S239" s="32">
        <v>5</v>
      </c>
      <c r="T239" s="32">
        <v>2</v>
      </c>
      <c r="U239" s="32">
        <v>0</v>
      </c>
      <c r="V239" s="32">
        <v>2</v>
      </c>
      <c r="W239" s="32">
        <v>0</v>
      </c>
      <c r="X239" s="32">
        <v>0</v>
      </c>
    </row>
    <row r="240" spans="1:24" x14ac:dyDescent="0.35">
      <c r="A240">
        <v>239</v>
      </c>
      <c r="B240" s="1">
        <v>43853</v>
      </c>
      <c r="C240" s="2">
        <v>0.83333333333333337</v>
      </c>
      <c r="D240" s="31" t="s">
        <v>132</v>
      </c>
      <c r="E240" s="31" t="s">
        <v>107</v>
      </c>
      <c r="F240" s="32">
        <v>1</v>
      </c>
      <c r="G240" s="32">
        <v>2</v>
      </c>
      <c r="H240" s="31" t="s">
        <v>113</v>
      </c>
      <c r="I240" s="32">
        <v>0</v>
      </c>
      <c r="J240" s="32">
        <v>1</v>
      </c>
      <c r="K240" s="31" t="s">
        <v>113</v>
      </c>
      <c r="L240" s="31" t="s">
        <v>110</v>
      </c>
      <c r="M240" s="32">
        <v>10</v>
      </c>
      <c r="N240" s="32">
        <v>13</v>
      </c>
      <c r="O240" s="32">
        <v>3</v>
      </c>
      <c r="P240" s="32">
        <v>6</v>
      </c>
      <c r="Q240" s="32">
        <v>6</v>
      </c>
      <c r="R240" s="32">
        <v>11</v>
      </c>
      <c r="S240" s="32">
        <v>2</v>
      </c>
      <c r="T240" s="32">
        <v>4</v>
      </c>
      <c r="U240" s="32">
        <v>0</v>
      </c>
      <c r="V240" s="32">
        <v>1</v>
      </c>
      <c r="W240" s="32">
        <v>0</v>
      </c>
      <c r="X240" s="32">
        <v>0</v>
      </c>
    </row>
    <row r="241" spans="1:24" x14ac:dyDescent="0.35">
      <c r="A241">
        <v>240</v>
      </c>
      <c r="B241" s="1">
        <v>43859</v>
      </c>
      <c r="C241" s="2">
        <v>0.82291666666666663</v>
      </c>
      <c r="D241" s="31" t="s">
        <v>111</v>
      </c>
      <c r="E241" s="31" t="s">
        <v>107</v>
      </c>
      <c r="F241" s="32">
        <v>0</v>
      </c>
      <c r="G241" s="32">
        <v>2</v>
      </c>
      <c r="H241" s="31" t="s">
        <v>113</v>
      </c>
      <c r="I241" s="32">
        <v>0</v>
      </c>
      <c r="J241" s="32">
        <v>1</v>
      </c>
      <c r="K241" s="31" t="s">
        <v>113</v>
      </c>
      <c r="L241" s="31" t="s">
        <v>124</v>
      </c>
      <c r="M241" s="32">
        <v>7</v>
      </c>
      <c r="N241" s="32">
        <v>13</v>
      </c>
      <c r="O241" s="32">
        <v>4</v>
      </c>
      <c r="P241" s="32">
        <v>5</v>
      </c>
      <c r="Q241" s="32">
        <v>6</v>
      </c>
      <c r="R241" s="32">
        <v>6</v>
      </c>
      <c r="S241" s="32">
        <v>3</v>
      </c>
      <c r="T241" s="32">
        <v>7</v>
      </c>
      <c r="U241" s="32">
        <v>2</v>
      </c>
      <c r="V241" s="32">
        <v>0</v>
      </c>
      <c r="W241" s="32">
        <v>0</v>
      </c>
      <c r="X241" s="32">
        <v>0</v>
      </c>
    </row>
    <row r="242" spans="1:24" x14ac:dyDescent="0.35">
      <c r="A242">
        <v>241</v>
      </c>
      <c r="B242" s="1">
        <v>43862</v>
      </c>
      <c r="C242" s="2">
        <v>0.52083333333333337</v>
      </c>
      <c r="D242" s="31" t="s">
        <v>131</v>
      </c>
      <c r="E242" s="31" t="s">
        <v>138</v>
      </c>
      <c r="F242" s="32">
        <v>2</v>
      </c>
      <c r="G242" s="32">
        <v>2</v>
      </c>
      <c r="H242" s="31" t="s">
        <v>117</v>
      </c>
      <c r="I242" s="32">
        <v>0</v>
      </c>
      <c r="J242" s="32">
        <v>0</v>
      </c>
      <c r="K242" s="31" t="s">
        <v>117</v>
      </c>
      <c r="L242" s="31" t="s">
        <v>140</v>
      </c>
      <c r="M242" s="32">
        <v>14</v>
      </c>
      <c r="N242" s="32">
        <v>7</v>
      </c>
      <c r="O242" s="32">
        <v>4</v>
      </c>
      <c r="P242" s="32">
        <v>3</v>
      </c>
      <c r="Q242" s="32">
        <v>16</v>
      </c>
      <c r="R242" s="32">
        <v>14</v>
      </c>
      <c r="S242" s="32">
        <v>4</v>
      </c>
      <c r="T242" s="32">
        <v>6</v>
      </c>
      <c r="U242" s="32">
        <v>2</v>
      </c>
      <c r="V242" s="32">
        <v>2</v>
      </c>
      <c r="W242" s="32">
        <v>0</v>
      </c>
      <c r="X242" s="32">
        <v>0</v>
      </c>
    </row>
    <row r="243" spans="1:24" x14ac:dyDescent="0.35">
      <c r="A243">
        <v>242</v>
      </c>
      <c r="B243" s="1">
        <v>43862</v>
      </c>
      <c r="C243" s="2">
        <v>0.625</v>
      </c>
      <c r="D243" s="31" t="s">
        <v>115</v>
      </c>
      <c r="E243" s="31" t="s">
        <v>129</v>
      </c>
      <c r="F243" s="32">
        <v>2</v>
      </c>
      <c r="G243" s="32">
        <v>1</v>
      </c>
      <c r="H243" s="31" t="s">
        <v>109</v>
      </c>
      <c r="I243" s="32">
        <v>2</v>
      </c>
      <c r="J243" s="32">
        <v>0</v>
      </c>
      <c r="K243" s="31" t="s">
        <v>109</v>
      </c>
      <c r="L243" s="31" t="s">
        <v>139</v>
      </c>
      <c r="M243" s="32">
        <v>16</v>
      </c>
      <c r="N243" s="32">
        <v>18</v>
      </c>
      <c r="O243" s="32">
        <v>6</v>
      </c>
      <c r="P243" s="32">
        <v>5</v>
      </c>
      <c r="Q243" s="32">
        <v>10</v>
      </c>
      <c r="R243" s="32">
        <v>15</v>
      </c>
      <c r="S243" s="32">
        <v>1</v>
      </c>
      <c r="T243" s="32">
        <v>8</v>
      </c>
      <c r="U243" s="32">
        <v>1</v>
      </c>
      <c r="V243" s="32">
        <v>3</v>
      </c>
      <c r="W243" s="32">
        <v>1</v>
      </c>
      <c r="X243" s="32">
        <v>0</v>
      </c>
    </row>
    <row r="244" spans="1:24" x14ac:dyDescent="0.35">
      <c r="A244">
        <v>243</v>
      </c>
      <c r="B244" s="1">
        <v>43862</v>
      </c>
      <c r="C244" s="2">
        <v>0.625</v>
      </c>
      <c r="D244" s="31" t="s">
        <v>122</v>
      </c>
      <c r="E244" s="31" t="s">
        <v>116</v>
      </c>
      <c r="F244" s="32">
        <v>0</v>
      </c>
      <c r="G244" s="32">
        <v>1</v>
      </c>
      <c r="H244" s="31" t="s">
        <v>113</v>
      </c>
      <c r="I244" s="32">
        <v>0</v>
      </c>
      <c r="J244" s="32">
        <v>0</v>
      </c>
      <c r="K244" s="31" t="s">
        <v>117</v>
      </c>
      <c r="L244" s="31" t="s">
        <v>145</v>
      </c>
      <c r="M244" s="32">
        <v>13</v>
      </c>
      <c r="N244" s="32">
        <v>10</v>
      </c>
      <c r="O244" s="32">
        <v>3</v>
      </c>
      <c r="P244" s="32">
        <v>3</v>
      </c>
      <c r="Q244" s="32">
        <v>9</v>
      </c>
      <c r="R244" s="32">
        <v>15</v>
      </c>
      <c r="S244" s="32">
        <v>9</v>
      </c>
      <c r="T244" s="32">
        <v>5</v>
      </c>
      <c r="U244" s="32">
        <v>3</v>
      </c>
      <c r="V244" s="32">
        <v>2</v>
      </c>
      <c r="W244" s="32">
        <v>0</v>
      </c>
      <c r="X244" s="32">
        <v>0</v>
      </c>
    </row>
    <row r="245" spans="1:24" x14ac:dyDescent="0.35">
      <c r="A245">
        <v>244</v>
      </c>
      <c r="B245" s="1">
        <v>43862</v>
      </c>
      <c r="C245" s="2">
        <v>0.625</v>
      </c>
      <c r="D245" s="31" t="s">
        <v>107</v>
      </c>
      <c r="E245" s="31" t="s">
        <v>120</v>
      </c>
      <c r="F245" s="32">
        <v>4</v>
      </c>
      <c r="G245" s="32">
        <v>0</v>
      </c>
      <c r="H245" s="31" t="s">
        <v>109</v>
      </c>
      <c r="I245" s="32">
        <v>0</v>
      </c>
      <c r="J245" s="32">
        <v>0</v>
      </c>
      <c r="K245" s="31" t="s">
        <v>117</v>
      </c>
      <c r="L245" s="31" t="s">
        <v>118</v>
      </c>
      <c r="M245" s="32">
        <v>16</v>
      </c>
      <c r="N245" s="32">
        <v>17</v>
      </c>
      <c r="O245" s="32">
        <v>9</v>
      </c>
      <c r="P245" s="32">
        <v>4</v>
      </c>
      <c r="Q245" s="32">
        <v>9</v>
      </c>
      <c r="R245" s="32">
        <v>15</v>
      </c>
      <c r="S245" s="32">
        <v>6</v>
      </c>
      <c r="T245" s="32">
        <v>11</v>
      </c>
      <c r="U245" s="32">
        <v>0</v>
      </c>
      <c r="V245" s="32">
        <v>2</v>
      </c>
      <c r="W245" s="32">
        <v>0</v>
      </c>
      <c r="X245" s="32">
        <v>0</v>
      </c>
    </row>
    <row r="246" spans="1:24" x14ac:dyDescent="0.35">
      <c r="A246">
        <v>245</v>
      </c>
      <c r="B246" s="1">
        <v>43862</v>
      </c>
      <c r="C246" s="2">
        <v>0.625</v>
      </c>
      <c r="D246" s="31" t="s">
        <v>134</v>
      </c>
      <c r="E246" s="31" t="s">
        <v>108</v>
      </c>
      <c r="F246" s="32">
        <v>0</v>
      </c>
      <c r="G246" s="32">
        <v>0</v>
      </c>
      <c r="H246" s="31" t="s">
        <v>117</v>
      </c>
      <c r="I246" s="32">
        <v>0</v>
      </c>
      <c r="J246" s="32">
        <v>0</v>
      </c>
      <c r="K246" s="31" t="s">
        <v>117</v>
      </c>
      <c r="L246" s="31" t="s">
        <v>136</v>
      </c>
      <c r="M246" s="32">
        <v>15</v>
      </c>
      <c r="N246" s="32">
        <v>19</v>
      </c>
      <c r="O246" s="32">
        <v>5</v>
      </c>
      <c r="P246" s="32">
        <v>4</v>
      </c>
      <c r="Q246" s="32">
        <v>10</v>
      </c>
      <c r="R246" s="32">
        <v>15</v>
      </c>
      <c r="S246" s="32">
        <v>8</v>
      </c>
      <c r="T246" s="32">
        <v>12</v>
      </c>
      <c r="U246" s="32">
        <v>2</v>
      </c>
      <c r="V246" s="32">
        <v>1</v>
      </c>
      <c r="W246" s="32">
        <v>0</v>
      </c>
      <c r="X246" s="32">
        <v>0</v>
      </c>
    </row>
    <row r="247" spans="1:24" x14ac:dyDescent="0.35">
      <c r="A247">
        <v>246</v>
      </c>
      <c r="B247" s="1">
        <v>43862</v>
      </c>
      <c r="C247" s="2">
        <v>0.625</v>
      </c>
      <c r="D247" s="31" t="s">
        <v>125</v>
      </c>
      <c r="E247" s="31" t="s">
        <v>123</v>
      </c>
      <c r="F247" s="32">
        <v>2</v>
      </c>
      <c r="G247" s="32">
        <v>3</v>
      </c>
      <c r="H247" s="31" t="s">
        <v>113</v>
      </c>
      <c r="I247" s="32">
        <v>2</v>
      </c>
      <c r="J247" s="32">
        <v>2</v>
      </c>
      <c r="K247" s="31" t="s">
        <v>117</v>
      </c>
      <c r="L247" s="31" t="s">
        <v>127</v>
      </c>
      <c r="M247" s="32">
        <v>11</v>
      </c>
      <c r="N247" s="32">
        <v>12</v>
      </c>
      <c r="O247" s="32">
        <v>2</v>
      </c>
      <c r="P247" s="32">
        <v>5</v>
      </c>
      <c r="Q247" s="32">
        <v>17</v>
      </c>
      <c r="R247" s="32">
        <v>14</v>
      </c>
      <c r="S247" s="32">
        <v>4</v>
      </c>
      <c r="T247" s="32">
        <v>4</v>
      </c>
      <c r="U247" s="32">
        <v>2</v>
      </c>
      <c r="V247" s="32">
        <v>2</v>
      </c>
      <c r="W247" s="32">
        <v>0</v>
      </c>
      <c r="X247" s="32">
        <v>1</v>
      </c>
    </row>
    <row r="248" spans="1:24" x14ac:dyDescent="0.35">
      <c r="A248">
        <v>247</v>
      </c>
      <c r="B248" s="1">
        <v>43862</v>
      </c>
      <c r="C248" s="2">
        <v>0.625</v>
      </c>
      <c r="D248" s="31" t="s">
        <v>111</v>
      </c>
      <c r="E248" s="31" t="s">
        <v>126</v>
      </c>
      <c r="F248" s="32">
        <v>3</v>
      </c>
      <c r="G248" s="32">
        <v>3</v>
      </c>
      <c r="H248" s="31" t="s">
        <v>117</v>
      </c>
      <c r="I248" s="32">
        <v>2</v>
      </c>
      <c r="J248" s="32">
        <v>0</v>
      </c>
      <c r="K248" s="31" t="s">
        <v>109</v>
      </c>
      <c r="L248" s="31" t="s">
        <v>110</v>
      </c>
      <c r="M248" s="32">
        <v>12</v>
      </c>
      <c r="N248" s="32">
        <v>19</v>
      </c>
      <c r="O248" s="32">
        <v>6</v>
      </c>
      <c r="P248" s="32">
        <v>6</v>
      </c>
      <c r="Q248" s="32">
        <v>8</v>
      </c>
      <c r="R248" s="32">
        <v>9</v>
      </c>
      <c r="S248" s="32">
        <v>4</v>
      </c>
      <c r="T248" s="32">
        <v>6</v>
      </c>
      <c r="U248" s="32">
        <v>1</v>
      </c>
      <c r="V248" s="32">
        <v>1</v>
      </c>
      <c r="W248" s="32">
        <v>0</v>
      </c>
      <c r="X248" s="32">
        <v>0</v>
      </c>
    </row>
    <row r="249" spans="1:24" x14ac:dyDescent="0.35">
      <c r="A249">
        <v>248</v>
      </c>
      <c r="B249" s="1">
        <v>43862</v>
      </c>
      <c r="C249" s="2">
        <v>0.72916666666666663</v>
      </c>
      <c r="D249" s="31" t="s">
        <v>137</v>
      </c>
      <c r="E249" s="31" t="s">
        <v>132</v>
      </c>
      <c r="F249" s="32">
        <v>0</v>
      </c>
      <c r="G249" s="32">
        <v>0</v>
      </c>
      <c r="H249" s="31" t="s">
        <v>117</v>
      </c>
      <c r="I249" s="32">
        <v>0</v>
      </c>
      <c r="J249" s="32">
        <v>0</v>
      </c>
      <c r="K249" s="31" t="s">
        <v>117</v>
      </c>
      <c r="L249" s="31" t="s">
        <v>144</v>
      </c>
      <c r="M249" s="32">
        <v>15</v>
      </c>
      <c r="N249" s="32">
        <v>14</v>
      </c>
      <c r="O249" s="32">
        <v>5</v>
      </c>
      <c r="P249" s="32">
        <v>3</v>
      </c>
      <c r="Q249" s="32">
        <v>14</v>
      </c>
      <c r="R249" s="32">
        <v>15</v>
      </c>
      <c r="S249" s="32">
        <v>4</v>
      </c>
      <c r="T249" s="32">
        <v>6</v>
      </c>
      <c r="U249" s="32">
        <v>3</v>
      </c>
      <c r="V249" s="32">
        <v>2</v>
      </c>
      <c r="W249" s="32">
        <v>0</v>
      </c>
      <c r="X249" s="32">
        <v>0</v>
      </c>
    </row>
    <row r="250" spans="1:24" x14ac:dyDescent="0.35">
      <c r="A250">
        <v>249</v>
      </c>
      <c r="B250" s="1">
        <v>43863</v>
      </c>
      <c r="C250" s="2">
        <v>0.58333333333333337</v>
      </c>
      <c r="D250" s="31" t="s">
        <v>119</v>
      </c>
      <c r="E250" s="31" t="s">
        <v>135</v>
      </c>
      <c r="F250" s="32">
        <v>0</v>
      </c>
      <c r="G250" s="32">
        <v>0</v>
      </c>
      <c r="H250" s="31" t="s">
        <v>117</v>
      </c>
      <c r="I250" s="32">
        <v>0</v>
      </c>
      <c r="J250" s="32">
        <v>0</v>
      </c>
      <c r="K250" s="31" t="s">
        <v>117</v>
      </c>
      <c r="L250" s="31" t="s">
        <v>130</v>
      </c>
      <c r="M250" s="32">
        <v>15</v>
      </c>
      <c r="N250" s="32">
        <v>13</v>
      </c>
      <c r="O250" s="32">
        <v>2</v>
      </c>
      <c r="P250" s="32">
        <v>2</v>
      </c>
      <c r="Q250" s="32">
        <v>8</v>
      </c>
      <c r="R250" s="32">
        <v>11</v>
      </c>
      <c r="S250" s="32">
        <v>5</v>
      </c>
      <c r="T250" s="32">
        <v>7</v>
      </c>
      <c r="U250" s="32">
        <v>1</v>
      </c>
      <c r="V250" s="32">
        <v>3</v>
      </c>
      <c r="W250" s="32">
        <v>0</v>
      </c>
      <c r="X250" s="32">
        <v>0</v>
      </c>
    </row>
    <row r="251" spans="1:24" x14ac:dyDescent="0.35">
      <c r="A251">
        <v>250</v>
      </c>
      <c r="B251" s="1">
        <v>43863</v>
      </c>
      <c r="C251" s="2">
        <v>0.6875</v>
      </c>
      <c r="D251" s="31" t="s">
        <v>128</v>
      </c>
      <c r="E251" s="31" t="s">
        <v>112</v>
      </c>
      <c r="F251" s="32">
        <v>2</v>
      </c>
      <c r="G251" s="32">
        <v>0</v>
      </c>
      <c r="H251" s="31" t="s">
        <v>109</v>
      </c>
      <c r="I251" s="32">
        <v>0</v>
      </c>
      <c r="J251" s="32">
        <v>0</v>
      </c>
      <c r="K251" s="31" t="s">
        <v>117</v>
      </c>
      <c r="L251" s="31" t="s">
        <v>114</v>
      </c>
      <c r="M251" s="32">
        <v>3</v>
      </c>
      <c r="N251" s="32">
        <v>18</v>
      </c>
      <c r="O251" s="32">
        <v>3</v>
      </c>
      <c r="P251" s="32">
        <v>5</v>
      </c>
      <c r="Q251" s="32">
        <v>8</v>
      </c>
      <c r="R251" s="32">
        <v>14</v>
      </c>
      <c r="S251" s="32">
        <v>2</v>
      </c>
      <c r="T251" s="32">
        <v>6</v>
      </c>
      <c r="U251" s="32">
        <v>2</v>
      </c>
      <c r="V251" s="32">
        <v>3</v>
      </c>
      <c r="W251" s="32">
        <v>0</v>
      </c>
      <c r="X251" s="32">
        <v>1</v>
      </c>
    </row>
    <row r="252" spans="1:24" x14ac:dyDescent="0.35">
      <c r="A252">
        <v>251</v>
      </c>
      <c r="B252" s="1">
        <v>43869</v>
      </c>
      <c r="C252" s="2">
        <v>0.52083333333333337</v>
      </c>
      <c r="D252" s="31" t="s">
        <v>123</v>
      </c>
      <c r="E252" s="31" t="s">
        <v>122</v>
      </c>
      <c r="F252" s="32">
        <v>3</v>
      </c>
      <c r="G252" s="32">
        <v>1</v>
      </c>
      <c r="H252" s="31" t="s">
        <v>109</v>
      </c>
      <c r="I252" s="32">
        <v>1</v>
      </c>
      <c r="J252" s="32">
        <v>0</v>
      </c>
      <c r="K252" s="31" t="s">
        <v>109</v>
      </c>
      <c r="L252" s="31" t="s">
        <v>142</v>
      </c>
      <c r="M252" s="32">
        <v>14</v>
      </c>
      <c r="N252" s="32">
        <v>10</v>
      </c>
      <c r="O252" s="32">
        <v>8</v>
      </c>
      <c r="P252" s="32">
        <v>2</v>
      </c>
      <c r="Q252" s="32">
        <v>11</v>
      </c>
      <c r="R252" s="32">
        <v>12</v>
      </c>
      <c r="S252" s="32">
        <v>4</v>
      </c>
      <c r="T252" s="32">
        <v>6</v>
      </c>
      <c r="U252" s="32">
        <v>0</v>
      </c>
      <c r="V252" s="32">
        <v>1</v>
      </c>
      <c r="W252" s="32">
        <v>0</v>
      </c>
      <c r="X252" s="32">
        <v>0</v>
      </c>
    </row>
    <row r="253" spans="1:24" x14ac:dyDescent="0.35">
      <c r="A253">
        <v>252</v>
      </c>
      <c r="B253" s="1">
        <v>43869</v>
      </c>
      <c r="C253" s="2">
        <v>0.72916666666666663</v>
      </c>
      <c r="D253" s="31" t="s">
        <v>126</v>
      </c>
      <c r="E253" s="31" t="s">
        <v>125</v>
      </c>
      <c r="F253" s="32">
        <v>1</v>
      </c>
      <c r="G253" s="32">
        <v>1</v>
      </c>
      <c r="H253" s="31" t="s">
        <v>117</v>
      </c>
      <c r="I253" s="32">
        <v>0</v>
      </c>
      <c r="J253" s="32">
        <v>1</v>
      </c>
      <c r="K253" s="31" t="s">
        <v>113</v>
      </c>
      <c r="L253" s="31" t="s">
        <v>118</v>
      </c>
      <c r="M253" s="32">
        <v>10</v>
      </c>
      <c r="N253" s="32">
        <v>5</v>
      </c>
      <c r="O253" s="32">
        <v>2</v>
      </c>
      <c r="P253" s="32">
        <v>2</v>
      </c>
      <c r="Q253" s="32">
        <v>9</v>
      </c>
      <c r="R253" s="32">
        <v>12</v>
      </c>
      <c r="S253" s="32">
        <v>3</v>
      </c>
      <c r="T253" s="32">
        <v>2</v>
      </c>
      <c r="U253" s="32">
        <v>2</v>
      </c>
      <c r="V253" s="32">
        <v>2</v>
      </c>
      <c r="W253" s="32">
        <v>0</v>
      </c>
      <c r="X253" s="32">
        <v>0</v>
      </c>
    </row>
    <row r="254" spans="1:24" x14ac:dyDescent="0.35">
      <c r="A254">
        <v>253</v>
      </c>
      <c r="B254" s="1">
        <v>43870</v>
      </c>
      <c r="C254" s="2">
        <v>0.58333333333333337</v>
      </c>
      <c r="D254" s="31" t="s">
        <v>116</v>
      </c>
      <c r="E254" s="31" t="s">
        <v>115</v>
      </c>
      <c r="F254" s="32">
        <v>2</v>
      </c>
      <c r="G254" s="32">
        <v>1</v>
      </c>
      <c r="H254" s="31" t="s">
        <v>109</v>
      </c>
      <c r="I254" s="32">
        <v>1</v>
      </c>
      <c r="J254" s="32">
        <v>1</v>
      </c>
      <c r="K254" s="31" t="s">
        <v>117</v>
      </c>
      <c r="L254" s="31" t="s">
        <v>124</v>
      </c>
      <c r="M254" s="32">
        <v>16</v>
      </c>
      <c r="N254" s="32">
        <v>10</v>
      </c>
      <c r="O254" s="32">
        <v>6</v>
      </c>
      <c r="P254" s="32">
        <v>2</v>
      </c>
      <c r="Q254" s="32">
        <v>10</v>
      </c>
      <c r="R254" s="32">
        <v>8</v>
      </c>
      <c r="S254" s="32">
        <v>8</v>
      </c>
      <c r="T254" s="32">
        <v>4</v>
      </c>
      <c r="U254" s="32">
        <v>2</v>
      </c>
      <c r="V254" s="32">
        <v>2</v>
      </c>
      <c r="W254" s="32">
        <v>0</v>
      </c>
      <c r="X254" s="32">
        <v>0</v>
      </c>
    </row>
    <row r="255" spans="1:24" x14ac:dyDescent="0.35">
      <c r="A255">
        <v>254</v>
      </c>
      <c r="B255" s="1">
        <v>43875</v>
      </c>
      <c r="C255" s="2">
        <v>0.83333333333333337</v>
      </c>
      <c r="D255" s="31" t="s">
        <v>132</v>
      </c>
      <c r="E255" s="31" t="s">
        <v>131</v>
      </c>
      <c r="F255" s="32">
        <v>0</v>
      </c>
      <c r="G255" s="32">
        <v>0</v>
      </c>
      <c r="H255" s="31" t="s">
        <v>117</v>
      </c>
      <c r="I255" s="32">
        <v>0</v>
      </c>
      <c r="J255" s="32">
        <v>0</v>
      </c>
      <c r="K255" s="31" t="s">
        <v>117</v>
      </c>
      <c r="L255" s="31" t="s">
        <v>114</v>
      </c>
      <c r="M255" s="32">
        <v>15</v>
      </c>
      <c r="N255" s="32">
        <v>9</v>
      </c>
      <c r="O255" s="32">
        <v>3</v>
      </c>
      <c r="P255" s="32">
        <v>3</v>
      </c>
      <c r="Q255" s="32">
        <v>13</v>
      </c>
      <c r="R255" s="32">
        <v>10</v>
      </c>
      <c r="S255" s="32">
        <v>7</v>
      </c>
      <c r="T255" s="32">
        <v>0</v>
      </c>
      <c r="U255" s="32">
        <v>2</v>
      </c>
      <c r="V255" s="32">
        <v>2</v>
      </c>
      <c r="W255" s="32">
        <v>0</v>
      </c>
      <c r="X255" s="32">
        <v>1</v>
      </c>
    </row>
    <row r="256" spans="1:24" x14ac:dyDescent="0.35">
      <c r="A256">
        <v>255</v>
      </c>
      <c r="B256" s="1">
        <v>43876</v>
      </c>
      <c r="C256" s="2">
        <v>0.52083333333333337</v>
      </c>
      <c r="D256" s="31" t="s">
        <v>120</v>
      </c>
      <c r="E256" s="31" t="s">
        <v>119</v>
      </c>
      <c r="F256" s="32">
        <v>1</v>
      </c>
      <c r="G256" s="32">
        <v>2</v>
      </c>
      <c r="H256" s="31" t="s">
        <v>113</v>
      </c>
      <c r="I256" s="32">
        <v>1</v>
      </c>
      <c r="J256" s="32">
        <v>1</v>
      </c>
      <c r="K256" s="31" t="s">
        <v>117</v>
      </c>
      <c r="L256" s="31" t="s">
        <v>147</v>
      </c>
      <c r="M256" s="32">
        <v>10</v>
      </c>
      <c r="N256" s="32">
        <v>9</v>
      </c>
      <c r="O256" s="32">
        <v>2</v>
      </c>
      <c r="P256" s="32">
        <v>6</v>
      </c>
      <c r="Q256" s="32">
        <v>8</v>
      </c>
      <c r="R256" s="32">
        <v>11</v>
      </c>
      <c r="S256" s="32">
        <v>4</v>
      </c>
      <c r="T256" s="32">
        <v>3</v>
      </c>
      <c r="U256" s="32">
        <v>2</v>
      </c>
      <c r="V256" s="32">
        <v>2</v>
      </c>
      <c r="W256" s="32">
        <v>0</v>
      </c>
      <c r="X256" s="32">
        <v>0</v>
      </c>
    </row>
    <row r="257" spans="1:24" x14ac:dyDescent="0.35">
      <c r="A257">
        <v>256</v>
      </c>
      <c r="B257" s="1">
        <v>43876</v>
      </c>
      <c r="C257" s="2">
        <v>0.72916666666666663</v>
      </c>
      <c r="D257" s="31" t="s">
        <v>108</v>
      </c>
      <c r="E257" s="31" t="s">
        <v>107</v>
      </c>
      <c r="F257" s="32">
        <v>0</v>
      </c>
      <c r="G257" s="32">
        <v>1</v>
      </c>
      <c r="H257" s="31" t="s">
        <v>113</v>
      </c>
      <c r="I257" s="32">
        <v>0</v>
      </c>
      <c r="J257" s="32">
        <v>0</v>
      </c>
      <c r="K257" s="31" t="s">
        <v>117</v>
      </c>
      <c r="L257" s="31" t="s">
        <v>141</v>
      </c>
      <c r="M257" s="32">
        <v>5</v>
      </c>
      <c r="N257" s="32">
        <v>17</v>
      </c>
      <c r="O257" s="32">
        <v>1</v>
      </c>
      <c r="P257" s="32">
        <v>6</v>
      </c>
      <c r="Q257" s="32">
        <v>5</v>
      </c>
      <c r="R257" s="32">
        <v>11</v>
      </c>
      <c r="S257" s="32">
        <v>2</v>
      </c>
      <c r="T257" s="32">
        <v>7</v>
      </c>
      <c r="U257" s="32">
        <v>1</v>
      </c>
      <c r="V257" s="32">
        <v>2</v>
      </c>
      <c r="W257" s="32">
        <v>0</v>
      </c>
      <c r="X257" s="32">
        <v>0</v>
      </c>
    </row>
    <row r="258" spans="1:24" x14ac:dyDescent="0.35">
      <c r="A258">
        <v>257</v>
      </c>
      <c r="B258" s="1">
        <v>43877</v>
      </c>
      <c r="C258" s="2">
        <v>0.58333333333333337</v>
      </c>
      <c r="D258" s="31" t="s">
        <v>129</v>
      </c>
      <c r="E258" s="31" t="s">
        <v>128</v>
      </c>
      <c r="F258" s="32">
        <v>2</v>
      </c>
      <c r="G258" s="32">
        <v>3</v>
      </c>
      <c r="H258" s="31" t="s">
        <v>113</v>
      </c>
      <c r="I258" s="32">
        <v>1</v>
      </c>
      <c r="J258" s="32">
        <v>2</v>
      </c>
      <c r="K258" s="31" t="s">
        <v>113</v>
      </c>
      <c r="L258" s="31" t="s">
        <v>136</v>
      </c>
      <c r="M258" s="32">
        <v>18</v>
      </c>
      <c r="N258" s="32">
        <v>23</v>
      </c>
      <c r="O258" s="32">
        <v>4</v>
      </c>
      <c r="P258" s="32">
        <v>10</v>
      </c>
      <c r="Q258" s="32">
        <v>12</v>
      </c>
      <c r="R258" s="32">
        <v>10</v>
      </c>
      <c r="S258" s="32">
        <v>12</v>
      </c>
      <c r="T258" s="32">
        <v>7</v>
      </c>
      <c r="U258" s="32">
        <v>2</v>
      </c>
      <c r="V258" s="32">
        <v>0</v>
      </c>
      <c r="W258" s="32">
        <v>0</v>
      </c>
      <c r="X258" s="32">
        <v>0</v>
      </c>
    </row>
    <row r="259" spans="1:24" x14ac:dyDescent="0.35">
      <c r="A259">
        <v>258</v>
      </c>
      <c r="B259" s="1">
        <v>43877</v>
      </c>
      <c r="C259" s="2">
        <v>0.6875</v>
      </c>
      <c r="D259" s="31" t="s">
        <v>135</v>
      </c>
      <c r="E259" s="31" t="s">
        <v>134</v>
      </c>
      <c r="F259" s="32">
        <v>4</v>
      </c>
      <c r="G259" s="32">
        <v>0</v>
      </c>
      <c r="H259" s="31" t="s">
        <v>109</v>
      </c>
      <c r="I259" s="32">
        <v>0</v>
      </c>
      <c r="J259" s="32">
        <v>0</v>
      </c>
      <c r="K259" s="31" t="s">
        <v>117</v>
      </c>
      <c r="L259" s="31" t="s">
        <v>140</v>
      </c>
      <c r="M259" s="32">
        <v>15</v>
      </c>
      <c r="N259" s="32">
        <v>10</v>
      </c>
      <c r="O259" s="32">
        <v>7</v>
      </c>
      <c r="P259" s="32">
        <v>2</v>
      </c>
      <c r="Q259" s="32">
        <v>15</v>
      </c>
      <c r="R259" s="32">
        <v>9</v>
      </c>
      <c r="S259" s="32">
        <v>5</v>
      </c>
      <c r="T259" s="32">
        <v>6</v>
      </c>
      <c r="U259" s="32">
        <v>2</v>
      </c>
      <c r="V259" s="32">
        <v>0</v>
      </c>
      <c r="W259" s="32">
        <v>0</v>
      </c>
      <c r="X259" s="32">
        <v>0</v>
      </c>
    </row>
    <row r="260" spans="1:24" x14ac:dyDescent="0.35">
      <c r="A260">
        <v>259</v>
      </c>
      <c r="B260" s="1">
        <v>43878</v>
      </c>
      <c r="C260" s="2">
        <v>0.83333333333333337</v>
      </c>
      <c r="D260" s="31" t="s">
        <v>138</v>
      </c>
      <c r="E260" s="31" t="s">
        <v>137</v>
      </c>
      <c r="F260" s="32">
        <v>0</v>
      </c>
      <c r="G260" s="32">
        <v>2</v>
      </c>
      <c r="H260" s="31" t="s">
        <v>113</v>
      </c>
      <c r="I260" s="32">
        <v>0</v>
      </c>
      <c r="J260" s="32">
        <v>1</v>
      </c>
      <c r="K260" s="31" t="s">
        <v>113</v>
      </c>
      <c r="L260" s="31" t="s">
        <v>139</v>
      </c>
      <c r="M260" s="32">
        <v>17</v>
      </c>
      <c r="N260" s="32">
        <v>9</v>
      </c>
      <c r="O260" s="32">
        <v>1</v>
      </c>
      <c r="P260" s="32">
        <v>3</v>
      </c>
      <c r="Q260" s="32">
        <v>11</v>
      </c>
      <c r="R260" s="32">
        <v>11</v>
      </c>
      <c r="S260" s="32">
        <v>9</v>
      </c>
      <c r="T260" s="32">
        <v>8</v>
      </c>
      <c r="U260" s="32">
        <v>4</v>
      </c>
      <c r="V260" s="32">
        <v>3</v>
      </c>
      <c r="W260" s="32">
        <v>0</v>
      </c>
      <c r="X260" s="32">
        <v>0</v>
      </c>
    </row>
    <row r="261" spans="1:24" x14ac:dyDescent="0.35">
      <c r="A261">
        <v>260</v>
      </c>
      <c r="B261" s="1">
        <v>43880</v>
      </c>
      <c r="C261" s="2">
        <v>0.8125</v>
      </c>
      <c r="D261" s="31" t="s">
        <v>112</v>
      </c>
      <c r="E261" s="31" t="s">
        <v>111</v>
      </c>
      <c r="F261" s="32">
        <v>2</v>
      </c>
      <c r="G261" s="32">
        <v>0</v>
      </c>
      <c r="H261" s="31" t="s">
        <v>109</v>
      </c>
      <c r="I261" s="32">
        <v>1</v>
      </c>
      <c r="J261" s="32">
        <v>0</v>
      </c>
      <c r="K261" s="31" t="s">
        <v>109</v>
      </c>
      <c r="L261" s="31" t="s">
        <v>118</v>
      </c>
      <c r="M261" s="32">
        <v>20</v>
      </c>
      <c r="N261" s="32">
        <v>3</v>
      </c>
      <c r="O261" s="32">
        <v>7</v>
      </c>
      <c r="P261" s="32">
        <v>0</v>
      </c>
      <c r="Q261" s="32">
        <v>5</v>
      </c>
      <c r="R261" s="32">
        <v>7</v>
      </c>
      <c r="S261" s="32">
        <v>6</v>
      </c>
      <c r="T261" s="32">
        <v>1</v>
      </c>
      <c r="U261" s="32">
        <v>0</v>
      </c>
      <c r="V261" s="32">
        <v>1</v>
      </c>
      <c r="W261" s="32">
        <v>0</v>
      </c>
      <c r="X261" s="32">
        <v>0</v>
      </c>
    </row>
    <row r="262" spans="1:24" x14ac:dyDescent="0.35">
      <c r="A262">
        <v>261</v>
      </c>
      <c r="B262" s="1">
        <v>43883</v>
      </c>
      <c r="C262" s="2">
        <v>0.52083333333333337</v>
      </c>
      <c r="D262" s="31" t="s">
        <v>138</v>
      </c>
      <c r="E262" s="31" t="s">
        <v>128</v>
      </c>
      <c r="F262" s="32">
        <v>2</v>
      </c>
      <c r="G262" s="32">
        <v>1</v>
      </c>
      <c r="H262" s="31" t="s">
        <v>109</v>
      </c>
      <c r="I262" s="32">
        <v>1</v>
      </c>
      <c r="J262" s="32">
        <v>0</v>
      </c>
      <c r="K262" s="31" t="s">
        <v>109</v>
      </c>
      <c r="L262" s="31" t="s">
        <v>110</v>
      </c>
      <c r="M262" s="32">
        <v>17</v>
      </c>
      <c r="N262" s="32">
        <v>5</v>
      </c>
      <c r="O262" s="32">
        <v>7</v>
      </c>
      <c r="P262" s="32">
        <v>3</v>
      </c>
      <c r="Q262" s="32">
        <v>14</v>
      </c>
      <c r="R262" s="32">
        <v>14</v>
      </c>
      <c r="S262" s="32">
        <v>3</v>
      </c>
      <c r="T262" s="32">
        <v>5</v>
      </c>
      <c r="U262" s="32">
        <v>1</v>
      </c>
      <c r="V262" s="32">
        <v>2</v>
      </c>
      <c r="W262" s="32">
        <v>0</v>
      </c>
      <c r="X262" s="32">
        <v>0</v>
      </c>
    </row>
    <row r="263" spans="1:24" x14ac:dyDescent="0.35">
      <c r="A263">
        <v>262</v>
      </c>
      <c r="B263" s="1">
        <v>43883</v>
      </c>
      <c r="C263" s="2">
        <v>0.625</v>
      </c>
      <c r="D263" s="31" t="s">
        <v>119</v>
      </c>
      <c r="E263" s="31" t="s">
        <v>115</v>
      </c>
      <c r="F263" s="32">
        <v>3</v>
      </c>
      <c r="G263" s="32">
        <v>0</v>
      </c>
      <c r="H263" s="31" t="s">
        <v>109</v>
      </c>
      <c r="I263" s="32">
        <v>0</v>
      </c>
      <c r="J263" s="32">
        <v>0</v>
      </c>
      <c r="K263" s="31" t="s">
        <v>117</v>
      </c>
      <c r="L263" s="31" t="s">
        <v>114</v>
      </c>
      <c r="M263" s="32">
        <v>16</v>
      </c>
      <c r="N263" s="32">
        <v>12</v>
      </c>
      <c r="O263" s="32">
        <v>10</v>
      </c>
      <c r="P263" s="32">
        <v>4</v>
      </c>
      <c r="Q263" s="32">
        <v>9</v>
      </c>
      <c r="R263" s="32">
        <v>9</v>
      </c>
      <c r="S263" s="32">
        <v>7</v>
      </c>
      <c r="T263" s="32">
        <v>3</v>
      </c>
      <c r="U263" s="32">
        <v>4</v>
      </c>
      <c r="V263" s="32">
        <v>3</v>
      </c>
      <c r="W263" s="32">
        <v>0</v>
      </c>
      <c r="X263" s="32">
        <v>0</v>
      </c>
    </row>
    <row r="264" spans="1:24" x14ac:dyDescent="0.35">
      <c r="A264">
        <v>263</v>
      </c>
      <c r="B264" s="1">
        <v>43883</v>
      </c>
      <c r="C264" s="2">
        <v>0.625</v>
      </c>
      <c r="D264" s="31" t="s">
        <v>122</v>
      </c>
      <c r="E264" s="31" t="s">
        <v>134</v>
      </c>
      <c r="F264" s="32">
        <v>1</v>
      </c>
      <c r="G264" s="32">
        <v>0</v>
      </c>
      <c r="H264" s="31" t="s">
        <v>109</v>
      </c>
      <c r="I264" s="32">
        <v>1</v>
      </c>
      <c r="J264" s="32">
        <v>0</v>
      </c>
      <c r="K264" s="31" t="s">
        <v>109</v>
      </c>
      <c r="L264" s="31" t="s">
        <v>146</v>
      </c>
      <c r="M264" s="32">
        <v>18</v>
      </c>
      <c r="N264" s="32">
        <v>8</v>
      </c>
      <c r="O264" s="32">
        <v>9</v>
      </c>
      <c r="P264" s="32">
        <v>2</v>
      </c>
      <c r="Q264" s="32">
        <v>15</v>
      </c>
      <c r="R264" s="32">
        <v>11</v>
      </c>
      <c r="S264" s="32">
        <v>7</v>
      </c>
      <c r="T264" s="32">
        <v>5</v>
      </c>
      <c r="U264" s="32">
        <v>2</v>
      </c>
      <c r="V264" s="32">
        <v>6</v>
      </c>
      <c r="W264" s="32">
        <v>0</v>
      </c>
      <c r="X264" s="32">
        <v>1</v>
      </c>
    </row>
    <row r="265" spans="1:24" x14ac:dyDescent="0.35">
      <c r="A265">
        <v>264</v>
      </c>
      <c r="B265" s="1">
        <v>43883</v>
      </c>
      <c r="C265" s="2">
        <v>0.625</v>
      </c>
      <c r="D265" s="31" t="s">
        <v>116</v>
      </c>
      <c r="E265" s="31" t="s">
        <v>126</v>
      </c>
      <c r="F265" s="32">
        <v>1</v>
      </c>
      <c r="G265" s="32">
        <v>1</v>
      </c>
      <c r="H265" s="31" t="s">
        <v>117</v>
      </c>
      <c r="I265" s="32">
        <v>1</v>
      </c>
      <c r="J265" s="32">
        <v>1</v>
      </c>
      <c r="K265" s="31" t="s">
        <v>117</v>
      </c>
      <c r="L265" s="31" t="s">
        <v>121</v>
      </c>
      <c r="M265" s="32">
        <v>14</v>
      </c>
      <c r="N265" s="32">
        <v>8</v>
      </c>
      <c r="O265" s="32">
        <v>3</v>
      </c>
      <c r="P265" s="32">
        <v>2</v>
      </c>
      <c r="Q265" s="32">
        <v>3</v>
      </c>
      <c r="R265" s="32">
        <v>6</v>
      </c>
      <c r="S265" s="32">
        <v>12</v>
      </c>
      <c r="T265" s="32">
        <v>2</v>
      </c>
      <c r="U265" s="32">
        <v>0</v>
      </c>
      <c r="V265" s="32">
        <v>2</v>
      </c>
      <c r="W265" s="32">
        <v>0</v>
      </c>
      <c r="X265" s="32">
        <v>0</v>
      </c>
    </row>
    <row r="266" spans="1:24" x14ac:dyDescent="0.35">
      <c r="A266">
        <v>265</v>
      </c>
      <c r="B266" s="1">
        <v>43883</v>
      </c>
      <c r="C266" s="2">
        <v>0.625</v>
      </c>
      <c r="D266" s="31" t="s">
        <v>120</v>
      </c>
      <c r="E266" s="31" t="s">
        <v>129</v>
      </c>
      <c r="F266" s="32">
        <v>2</v>
      </c>
      <c r="G266" s="32">
        <v>0</v>
      </c>
      <c r="H266" s="31" t="s">
        <v>109</v>
      </c>
      <c r="I266" s="32">
        <v>1</v>
      </c>
      <c r="J266" s="32">
        <v>0</v>
      </c>
      <c r="K266" s="31" t="s">
        <v>109</v>
      </c>
      <c r="L266" s="31" t="s">
        <v>127</v>
      </c>
      <c r="M266" s="32">
        <v>28</v>
      </c>
      <c r="N266" s="32">
        <v>4</v>
      </c>
      <c r="O266" s="32">
        <v>9</v>
      </c>
      <c r="P266" s="32">
        <v>1</v>
      </c>
      <c r="Q266" s="32">
        <v>13</v>
      </c>
      <c r="R266" s="32">
        <v>17</v>
      </c>
      <c r="S266" s="32">
        <v>9</v>
      </c>
      <c r="T266" s="32">
        <v>6</v>
      </c>
      <c r="U266" s="32">
        <v>1</v>
      </c>
      <c r="V266" s="32">
        <v>4</v>
      </c>
      <c r="W266" s="32">
        <v>0</v>
      </c>
      <c r="X266" s="32">
        <v>0</v>
      </c>
    </row>
    <row r="267" spans="1:24" x14ac:dyDescent="0.35">
      <c r="A267">
        <v>266</v>
      </c>
      <c r="B267" s="1">
        <v>43883</v>
      </c>
      <c r="C267" s="2">
        <v>0.72916666666666663</v>
      </c>
      <c r="D267" s="31" t="s">
        <v>131</v>
      </c>
      <c r="E267" s="31" t="s">
        <v>112</v>
      </c>
      <c r="F267" s="32">
        <v>0</v>
      </c>
      <c r="G267" s="32">
        <v>1</v>
      </c>
      <c r="H267" s="31" t="s">
        <v>113</v>
      </c>
      <c r="I267" s="32">
        <v>0</v>
      </c>
      <c r="J267" s="32">
        <v>0</v>
      </c>
      <c r="K267" s="31" t="s">
        <v>117</v>
      </c>
      <c r="L267" s="31" t="s">
        <v>144</v>
      </c>
      <c r="M267" s="32">
        <v>10</v>
      </c>
      <c r="N267" s="32">
        <v>18</v>
      </c>
      <c r="O267" s="32">
        <v>3</v>
      </c>
      <c r="P267" s="32">
        <v>7</v>
      </c>
      <c r="Q267" s="32">
        <v>14</v>
      </c>
      <c r="R267" s="32">
        <v>10</v>
      </c>
      <c r="S267" s="32">
        <v>3</v>
      </c>
      <c r="T267" s="32">
        <v>7</v>
      </c>
      <c r="U267" s="32">
        <v>0</v>
      </c>
      <c r="V267" s="32">
        <v>0</v>
      </c>
      <c r="W267" s="32">
        <v>0</v>
      </c>
      <c r="X267" s="32">
        <v>0</v>
      </c>
    </row>
    <row r="268" spans="1:24" x14ac:dyDescent="0.35">
      <c r="A268">
        <v>267</v>
      </c>
      <c r="B268" s="1">
        <v>43884</v>
      </c>
      <c r="C268" s="2">
        <v>0.58333333333333337</v>
      </c>
      <c r="D268" s="31" t="s">
        <v>137</v>
      </c>
      <c r="E268" s="31" t="s">
        <v>125</v>
      </c>
      <c r="F268" s="32">
        <v>3</v>
      </c>
      <c r="G268" s="32">
        <v>0</v>
      </c>
      <c r="H268" s="31" t="s">
        <v>109</v>
      </c>
      <c r="I268" s="32">
        <v>1</v>
      </c>
      <c r="J268" s="32">
        <v>0</v>
      </c>
      <c r="K268" s="31" t="s">
        <v>109</v>
      </c>
      <c r="L268" s="31" t="s">
        <v>136</v>
      </c>
      <c r="M268" s="32">
        <v>21</v>
      </c>
      <c r="N268" s="32">
        <v>7</v>
      </c>
      <c r="O268" s="32">
        <v>9</v>
      </c>
      <c r="P268" s="32">
        <v>2</v>
      </c>
      <c r="Q268" s="32">
        <v>6</v>
      </c>
      <c r="R268" s="32">
        <v>15</v>
      </c>
      <c r="S268" s="32">
        <v>3</v>
      </c>
      <c r="T268" s="32">
        <v>5</v>
      </c>
      <c r="U268" s="32">
        <v>0</v>
      </c>
      <c r="V268" s="32">
        <v>1</v>
      </c>
      <c r="W268" s="32">
        <v>0</v>
      </c>
      <c r="X268" s="32">
        <v>0</v>
      </c>
    </row>
    <row r="269" spans="1:24" x14ac:dyDescent="0.35">
      <c r="A269">
        <v>268</v>
      </c>
      <c r="B269" s="1">
        <v>43884</v>
      </c>
      <c r="C269" s="2">
        <v>0.58333333333333337</v>
      </c>
      <c r="D269" s="31" t="s">
        <v>132</v>
      </c>
      <c r="E269" s="31" t="s">
        <v>108</v>
      </c>
      <c r="F269" s="32">
        <v>3</v>
      </c>
      <c r="G269" s="32">
        <v>0</v>
      </c>
      <c r="H269" s="31" t="s">
        <v>109</v>
      </c>
      <c r="I269" s="32">
        <v>2</v>
      </c>
      <c r="J269" s="32">
        <v>0</v>
      </c>
      <c r="K269" s="31" t="s">
        <v>109</v>
      </c>
      <c r="L269" s="31" t="s">
        <v>130</v>
      </c>
      <c r="M269" s="32">
        <v>19</v>
      </c>
      <c r="N269" s="32">
        <v>6</v>
      </c>
      <c r="O269" s="32">
        <v>6</v>
      </c>
      <c r="P269" s="32">
        <v>4</v>
      </c>
      <c r="Q269" s="32">
        <v>11</v>
      </c>
      <c r="R269" s="32">
        <v>6</v>
      </c>
      <c r="S269" s="32">
        <v>4</v>
      </c>
      <c r="T269" s="32">
        <v>1</v>
      </c>
      <c r="U269" s="32">
        <v>2</v>
      </c>
      <c r="V269" s="32">
        <v>3</v>
      </c>
      <c r="W269" s="32">
        <v>0</v>
      </c>
      <c r="X269" s="32">
        <v>0</v>
      </c>
    </row>
    <row r="270" spans="1:24" x14ac:dyDescent="0.35">
      <c r="A270">
        <v>269</v>
      </c>
      <c r="B270" s="1">
        <v>43884</v>
      </c>
      <c r="C270" s="2">
        <v>0.6875</v>
      </c>
      <c r="D270" s="31" t="s">
        <v>135</v>
      </c>
      <c r="E270" s="31" t="s">
        <v>123</v>
      </c>
      <c r="F270" s="32">
        <v>3</v>
      </c>
      <c r="G270" s="32">
        <v>2</v>
      </c>
      <c r="H270" s="31" t="s">
        <v>109</v>
      </c>
      <c r="I270" s="32">
        <v>2</v>
      </c>
      <c r="J270" s="32">
        <v>2</v>
      </c>
      <c r="K270" s="31" t="s">
        <v>117</v>
      </c>
      <c r="L270" s="31" t="s">
        <v>141</v>
      </c>
      <c r="M270" s="32">
        <v>9</v>
      </c>
      <c r="N270" s="32">
        <v>17</v>
      </c>
      <c r="O270" s="32">
        <v>4</v>
      </c>
      <c r="P270" s="32">
        <v>5</v>
      </c>
      <c r="Q270" s="32">
        <v>12</v>
      </c>
      <c r="R270" s="32">
        <v>12</v>
      </c>
      <c r="S270" s="32">
        <v>6</v>
      </c>
      <c r="T270" s="32">
        <v>3</v>
      </c>
      <c r="U270" s="32">
        <v>0</v>
      </c>
      <c r="V270" s="32">
        <v>4</v>
      </c>
      <c r="W270" s="32">
        <v>0</v>
      </c>
      <c r="X270" s="32">
        <v>0</v>
      </c>
    </row>
    <row r="271" spans="1:24" x14ac:dyDescent="0.35">
      <c r="A271">
        <v>270</v>
      </c>
      <c r="B271" s="1">
        <v>43885</v>
      </c>
      <c r="C271" s="2">
        <v>0.83333333333333337</v>
      </c>
      <c r="D271" s="31" t="s">
        <v>107</v>
      </c>
      <c r="E271" s="31" t="s">
        <v>111</v>
      </c>
      <c r="F271" s="32">
        <v>3</v>
      </c>
      <c r="G271" s="32">
        <v>2</v>
      </c>
      <c r="H271" s="31" t="s">
        <v>109</v>
      </c>
      <c r="I271" s="32">
        <v>1</v>
      </c>
      <c r="J271" s="32">
        <v>1</v>
      </c>
      <c r="K271" s="31" t="s">
        <v>117</v>
      </c>
      <c r="L271" s="31" t="s">
        <v>124</v>
      </c>
      <c r="M271" s="32">
        <v>25</v>
      </c>
      <c r="N271" s="32">
        <v>7</v>
      </c>
      <c r="O271" s="32">
        <v>7</v>
      </c>
      <c r="P271" s="32">
        <v>4</v>
      </c>
      <c r="Q271" s="32">
        <v>4</v>
      </c>
      <c r="R271" s="32">
        <v>10</v>
      </c>
      <c r="S271" s="32">
        <v>16</v>
      </c>
      <c r="T271" s="32">
        <v>8</v>
      </c>
      <c r="U271" s="32">
        <v>0</v>
      </c>
      <c r="V271" s="32">
        <v>3</v>
      </c>
      <c r="W271" s="32">
        <v>0</v>
      </c>
      <c r="X271" s="32">
        <v>0</v>
      </c>
    </row>
    <row r="272" spans="1:24" x14ac:dyDescent="0.35">
      <c r="A272">
        <v>271</v>
      </c>
      <c r="B272" s="1">
        <v>43889</v>
      </c>
      <c r="C272" s="2">
        <v>0.83333333333333337</v>
      </c>
      <c r="D272" s="31" t="s">
        <v>108</v>
      </c>
      <c r="E272" s="31" t="s">
        <v>131</v>
      </c>
      <c r="F272" s="32">
        <v>1</v>
      </c>
      <c r="G272" s="32">
        <v>0</v>
      </c>
      <c r="H272" s="31" t="s">
        <v>109</v>
      </c>
      <c r="I272" s="32">
        <v>0</v>
      </c>
      <c r="J272" s="32">
        <v>0</v>
      </c>
      <c r="K272" s="31" t="s">
        <v>117</v>
      </c>
      <c r="L272" s="31" t="s">
        <v>127</v>
      </c>
      <c r="M272" s="32">
        <v>11</v>
      </c>
      <c r="N272" s="32">
        <v>19</v>
      </c>
      <c r="O272" s="32">
        <v>6</v>
      </c>
      <c r="P272" s="32">
        <v>4</v>
      </c>
      <c r="Q272" s="32">
        <v>13</v>
      </c>
      <c r="R272" s="32">
        <v>16</v>
      </c>
      <c r="S272" s="32">
        <v>6</v>
      </c>
      <c r="T272" s="32">
        <v>7</v>
      </c>
      <c r="U272" s="32">
        <v>1</v>
      </c>
      <c r="V272" s="32">
        <v>2</v>
      </c>
      <c r="W272" s="32">
        <v>0</v>
      </c>
      <c r="X272" s="32">
        <v>0</v>
      </c>
    </row>
    <row r="273" spans="1:24" x14ac:dyDescent="0.35">
      <c r="A273">
        <v>272</v>
      </c>
      <c r="B273" s="1">
        <v>43890</v>
      </c>
      <c r="C273" s="2">
        <v>0.52083333333333337</v>
      </c>
      <c r="D273" s="31" t="s">
        <v>126</v>
      </c>
      <c r="E273" s="31" t="s">
        <v>122</v>
      </c>
      <c r="F273" s="32">
        <v>0</v>
      </c>
      <c r="G273" s="32">
        <v>1</v>
      </c>
      <c r="H273" s="31" t="s">
        <v>113</v>
      </c>
      <c r="I273" s="32">
        <v>0</v>
      </c>
      <c r="J273" s="32">
        <v>0</v>
      </c>
      <c r="K273" s="31" t="s">
        <v>117</v>
      </c>
      <c r="L273" s="31" t="s">
        <v>136</v>
      </c>
      <c r="M273" s="32">
        <v>24</v>
      </c>
      <c r="N273" s="32">
        <v>12</v>
      </c>
      <c r="O273" s="32">
        <v>8</v>
      </c>
      <c r="P273" s="32">
        <v>3</v>
      </c>
      <c r="Q273" s="32">
        <v>8</v>
      </c>
      <c r="R273" s="32">
        <v>9</v>
      </c>
      <c r="S273" s="32">
        <v>8</v>
      </c>
      <c r="T273" s="32">
        <v>7</v>
      </c>
      <c r="U273" s="32">
        <v>1</v>
      </c>
      <c r="V273" s="32">
        <v>1</v>
      </c>
      <c r="W273" s="32">
        <v>0</v>
      </c>
      <c r="X273" s="32">
        <v>0</v>
      </c>
    </row>
    <row r="274" spans="1:24" x14ac:dyDescent="0.35">
      <c r="A274">
        <v>273</v>
      </c>
      <c r="B274" s="1">
        <v>43890</v>
      </c>
      <c r="C274" s="2">
        <v>0.625</v>
      </c>
      <c r="D274" s="31" t="s">
        <v>115</v>
      </c>
      <c r="E274" s="31" t="s">
        <v>138</v>
      </c>
      <c r="F274" s="32">
        <v>2</v>
      </c>
      <c r="G274" s="32">
        <v>2</v>
      </c>
      <c r="H274" s="31" t="s">
        <v>117</v>
      </c>
      <c r="I274" s="32">
        <v>0</v>
      </c>
      <c r="J274" s="32">
        <v>1</v>
      </c>
      <c r="K274" s="31" t="s">
        <v>113</v>
      </c>
      <c r="L274" s="31" t="s">
        <v>133</v>
      </c>
      <c r="M274" s="32">
        <v>9</v>
      </c>
      <c r="N274" s="32">
        <v>23</v>
      </c>
      <c r="O274" s="32">
        <v>5</v>
      </c>
      <c r="P274" s="32">
        <v>6</v>
      </c>
      <c r="Q274" s="32">
        <v>8</v>
      </c>
      <c r="R274" s="32">
        <v>5</v>
      </c>
      <c r="S274" s="32">
        <v>4</v>
      </c>
      <c r="T274" s="32">
        <v>14</v>
      </c>
      <c r="U274" s="32">
        <v>2</v>
      </c>
      <c r="V274" s="32">
        <v>2</v>
      </c>
      <c r="W274" s="32">
        <v>0</v>
      </c>
      <c r="X274" s="32">
        <v>0</v>
      </c>
    </row>
    <row r="275" spans="1:24" x14ac:dyDescent="0.35">
      <c r="A275">
        <v>274</v>
      </c>
      <c r="B275" s="1">
        <v>43890</v>
      </c>
      <c r="C275" s="2">
        <v>0.625</v>
      </c>
      <c r="D275" s="31" t="s">
        <v>134</v>
      </c>
      <c r="E275" s="31" t="s">
        <v>119</v>
      </c>
      <c r="F275" s="32">
        <v>0</v>
      </c>
      <c r="G275" s="32">
        <v>0</v>
      </c>
      <c r="H275" s="31" t="s">
        <v>117</v>
      </c>
      <c r="I275" s="32">
        <v>0</v>
      </c>
      <c r="J275" s="32">
        <v>0</v>
      </c>
      <c r="K275" s="31" t="s">
        <v>117</v>
      </c>
      <c r="L275" s="31" t="s">
        <v>145</v>
      </c>
      <c r="M275" s="32">
        <v>21</v>
      </c>
      <c r="N275" s="32">
        <v>8</v>
      </c>
      <c r="O275" s="32">
        <v>4</v>
      </c>
      <c r="P275" s="32">
        <v>1</v>
      </c>
      <c r="Q275" s="32">
        <v>11</v>
      </c>
      <c r="R275" s="32">
        <v>9</v>
      </c>
      <c r="S275" s="32">
        <v>11</v>
      </c>
      <c r="T275" s="32">
        <v>7</v>
      </c>
      <c r="U275" s="32">
        <v>4</v>
      </c>
      <c r="V275" s="32">
        <v>3</v>
      </c>
      <c r="W275" s="32">
        <v>0</v>
      </c>
      <c r="X275" s="32">
        <v>0</v>
      </c>
    </row>
    <row r="276" spans="1:24" x14ac:dyDescent="0.35">
      <c r="A276">
        <v>275</v>
      </c>
      <c r="B276" s="1">
        <v>43890</v>
      </c>
      <c r="C276" s="2">
        <v>0.625</v>
      </c>
      <c r="D276" s="31" t="s">
        <v>111</v>
      </c>
      <c r="E276" s="31" t="s">
        <v>120</v>
      </c>
      <c r="F276" s="32">
        <v>3</v>
      </c>
      <c r="G276" s="32">
        <v>1</v>
      </c>
      <c r="H276" s="31" t="s">
        <v>109</v>
      </c>
      <c r="I276" s="32">
        <v>2</v>
      </c>
      <c r="J276" s="32">
        <v>1</v>
      </c>
      <c r="K276" s="31" t="s">
        <v>109</v>
      </c>
      <c r="L276" s="31" t="s">
        <v>139</v>
      </c>
      <c r="M276" s="32">
        <v>14</v>
      </c>
      <c r="N276" s="32">
        <v>10</v>
      </c>
      <c r="O276" s="32">
        <v>7</v>
      </c>
      <c r="P276" s="32">
        <v>2</v>
      </c>
      <c r="Q276" s="32">
        <v>8</v>
      </c>
      <c r="R276" s="32">
        <v>11</v>
      </c>
      <c r="S276" s="32">
        <v>4</v>
      </c>
      <c r="T276" s="32">
        <v>9</v>
      </c>
      <c r="U276" s="32">
        <v>1</v>
      </c>
      <c r="V276" s="32">
        <v>1</v>
      </c>
      <c r="W276" s="32">
        <v>0</v>
      </c>
      <c r="X276" s="32">
        <v>0</v>
      </c>
    </row>
    <row r="277" spans="1:24" x14ac:dyDescent="0.35">
      <c r="A277">
        <v>276</v>
      </c>
      <c r="B277" s="1">
        <v>43890</v>
      </c>
      <c r="C277" s="2">
        <v>0.72916666666666663</v>
      </c>
      <c r="D277" s="31" t="s">
        <v>125</v>
      </c>
      <c r="E277" s="31" t="s">
        <v>107</v>
      </c>
      <c r="F277" s="32">
        <v>3</v>
      </c>
      <c r="G277" s="32">
        <v>0</v>
      </c>
      <c r="H277" s="31" t="s">
        <v>109</v>
      </c>
      <c r="I277" s="32">
        <v>0</v>
      </c>
      <c r="J277" s="32">
        <v>0</v>
      </c>
      <c r="K277" s="31" t="s">
        <v>117</v>
      </c>
      <c r="L277" s="31" t="s">
        <v>110</v>
      </c>
      <c r="M277" s="32">
        <v>14</v>
      </c>
      <c r="N277" s="32">
        <v>7</v>
      </c>
      <c r="O277" s="32">
        <v>5</v>
      </c>
      <c r="P277" s="32">
        <v>1</v>
      </c>
      <c r="Q277" s="32">
        <v>4</v>
      </c>
      <c r="R277" s="32">
        <v>8</v>
      </c>
      <c r="S277" s="32">
        <v>3</v>
      </c>
      <c r="T277" s="32">
        <v>5</v>
      </c>
      <c r="U277" s="32">
        <v>0</v>
      </c>
      <c r="V277" s="32">
        <v>0</v>
      </c>
      <c r="W277" s="32">
        <v>0</v>
      </c>
      <c r="X277" s="32">
        <v>0</v>
      </c>
    </row>
    <row r="278" spans="1:24" x14ac:dyDescent="0.35">
      <c r="A278">
        <v>277</v>
      </c>
      <c r="B278" s="1">
        <v>43891</v>
      </c>
      <c r="C278" s="2">
        <v>0.58333333333333337</v>
      </c>
      <c r="D278" s="31" t="s">
        <v>123</v>
      </c>
      <c r="E278" s="31" t="s">
        <v>137</v>
      </c>
      <c r="F278" s="32">
        <v>1</v>
      </c>
      <c r="G278" s="32">
        <v>1</v>
      </c>
      <c r="H278" s="31" t="s">
        <v>117</v>
      </c>
      <c r="I278" s="32">
        <v>1</v>
      </c>
      <c r="J278" s="32">
        <v>1</v>
      </c>
      <c r="K278" s="31" t="s">
        <v>117</v>
      </c>
      <c r="L278" s="31" t="s">
        <v>130</v>
      </c>
      <c r="M278" s="32">
        <v>16</v>
      </c>
      <c r="N278" s="32">
        <v>14</v>
      </c>
      <c r="O278" s="32">
        <v>5</v>
      </c>
      <c r="P278" s="32">
        <v>5</v>
      </c>
      <c r="Q278" s="32">
        <v>11</v>
      </c>
      <c r="R278" s="32">
        <v>11</v>
      </c>
      <c r="S278" s="32">
        <v>13</v>
      </c>
      <c r="T278" s="32">
        <v>8</v>
      </c>
      <c r="U278" s="32">
        <v>3</v>
      </c>
      <c r="V278" s="32">
        <v>4</v>
      </c>
      <c r="W278" s="32">
        <v>0</v>
      </c>
      <c r="X278" s="32">
        <v>0</v>
      </c>
    </row>
    <row r="279" spans="1:24" x14ac:dyDescent="0.35">
      <c r="A279">
        <v>278</v>
      </c>
      <c r="B279" s="1">
        <v>43891</v>
      </c>
      <c r="C279" s="2">
        <v>0.58333333333333337</v>
      </c>
      <c r="D279" s="31" t="s">
        <v>128</v>
      </c>
      <c r="E279" s="31" t="s">
        <v>132</v>
      </c>
      <c r="F279" s="32">
        <v>2</v>
      </c>
      <c r="G279" s="32">
        <v>3</v>
      </c>
      <c r="H279" s="31" t="s">
        <v>113</v>
      </c>
      <c r="I279" s="32">
        <v>2</v>
      </c>
      <c r="J279" s="32">
        <v>1</v>
      </c>
      <c r="K279" s="31" t="s">
        <v>109</v>
      </c>
      <c r="L279" s="31" t="s">
        <v>141</v>
      </c>
      <c r="M279" s="32">
        <v>13</v>
      </c>
      <c r="N279" s="32">
        <v>14</v>
      </c>
      <c r="O279" s="32">
        <v>5</v>
      </c>
      <c r="P279" s="32">
        <v>4</v>
      </c>
      <c r="Q279" s="32">
        <v>12</v>
      </c>
      <c r="R279" s="32">
        <v>14</v>
      </c>
      <c r="S279" s="32">
        <v>4</v>
      </c>
      <c r="T279" s="32">
        <v>5</v>
      </c>
      <c r="U279" s="32">
        <v>3</v>
      </c>
      <c r="V279" s="32">
        <v>2</v>
      </c>
      <c r="W279" s="32">
        <v>0</v>
      </c>
      <c r="X279" s="32">
        <v>0</v>
      </c>
    </row>
    <row r="280" spans="1:24" x14ac:dyDescent="0.35">
      <c r="A280">
        <v>279</v>
      </c>
      <c r="B280" s="1">
        <v>43897</v>
      </c>
      <c r="C280" s="2">
        <v>0.52083333333333337</v>
      </c>
      <c r="D280" s="31" t="s">
        <v>107</v>
      </c>
      <c r="E280" s="31" t="s">
        <v>115</v>
      </c>
      <c r="F280" s="32">
        <v>2</v>
      </c>
      <c r="G280" s="32">
        <v>1</v>
      </c>
      <c r="H280" s="31" t="s">
        <v>109</v>
      </c>
      <c r="I280" s="32">
        <v>2</v>
      </c>
      <c r="J280" s="32">
        <v>1</v>
      </c>
      <c r="K280" s="31" t="s">
        <v>109</v>
      </c>
      <c r="L280" s="31" t="s">
        <v>144</v>
      </c>
      <c r="M280" s="32">
        <v>14</v>
      </c>
      <c r="N280" s="32">
        <v>6</v>
      </c>
      <c r="O280" s="32">
        <v>6</v>
      </c>
      <c r="P280" s="32">
        <v>4</v>
      </c>
      <c r="Q280" s="32">
        <v>10</v>
      </c>
      <c r="R280" s="32">
        <v>12</v>
      </c>
      <c r="S280" s="32">
        <v>9</v>
      </c>
      <c r="T280" s="32">
        <v>4</v>
      </c>
      <c r="U280" s="32">
        <v>0</v>
      </c>
      <c r="V280" s="32">
        <v>1</v>
      </c>
      <c r="W280" s="32">
        <v>0</v>
      </c>
      <c r="X280" s="32">
        <v>0</v>
      </c>
    </row>
    <row r="281" spans="1:24" x14ac:dyDescent="0.35">
      <c r="A281">
        <v>280</v>
      </c>
      <c r="B281" s="1">
        <v>43897</v>
      </c>
      <c r="C281" s="2">
        <v>0.625</v>
      </c>
      <c r="D281" s="31" t="s">
        <v>135</v>
      </c>
      <c r="E281" s="31" t="s">
        <v>111</v>
      </c>
      <c r="F281" s="32">
        <v>1</v>
      </c>
      <c r="G281" s="32">
        <v>0</v>
      </c>
      <c r="H281" s="31" t="s">
        <v>109</v>
      </c>
      <c r="I281" s="32">
        <v>0</v>
      </c>
      <c r="J281" s="32">
        <v>0</v>
      </c>
      <c r="K281" s="31" t="s">
        <v>117</v>
      </c>
      <c r="L281" s="31" t="s">
        <v>136</v>
      </c>
      <c r="M281" s="32">
        <v>9</v>
      </c>
      <c r="N281" s="32">
        <v>14</v>
      </c>
      <c r="O281" s="32">
        <v>2</v>
      </c>
      <c r="P281" s="32">
        <v>6</v>
      </c>
      <c r="Q281" s="32">
        <v>11</v>
      </c>
      <c r="R281" s="32">
        <v>9</v>
      </c>
      <c r="S281" s="32">
        <v>6</v>
      </c>
      <c r="T281" s="32">
        <v>7</v>
      </c>
      <c r="U281" s="32">
        <v>1</v>
      </c>
      <c r="V281" s="32">
        <v>2</v>
      </c>
      <c r="W281" s="32">
        <v>0</v>
      </c>
      <c r="X281" s="32">
        <v>0</v>
      </c>
    </row>
    <row r="282" spans="1:24" x14ac:dyDescent="0.35">
      <c r="A282">
        <v>281</v>
      </c>
      <c r="B282" s="1">
        <v>43897</v>
      </c>
      <c r="C282" s="2">
        <v>0.625</v>
      </c>
      <c r="D282" s="31" t="s">
        <v>122</v>
      </c>
      <c r="E282" s="31" t="s">
        <v>125</v>
      </c>
      <c r="F282" s="32">
        <v>1</v>
      </c>
      <c r="G282" s="32">
        <v>0</v>
      </c>
      <c r="H282" s="31" t="s">
        <v>109</v>
      </c>
      <c r="I282" s="32">
        <v>1</v>
      </c>
      <c r="J282" s="32">
        <v>0</v>
      </c>
      <c r="K282" s="31" t="s">
        <v>109</v>
      </c>
      <c r="L282" s="31" t="s">
        <v>139</v>
      </c>
      <c r="M282" s="32">
        <v>10</v>
      </c>
      <c r="N282" s="32">
        <v>10</v>
      </c>
      <c r="O282" s="32">
        <v>3</v>
      </c>
      <c r="P282" s="32">
        <v>4</v>
      </c>
      <c r="Q282" s="32">
        <v>12</v>
      </c>
      <c r="R282" s="32">
        <v>19</v>
      </c>
      <c r="S282" s="32">
        <v>8</v>
      </c>
      <c r="T282" s="32">
        <v>8</v>
      </c>
      <c r="U282" s="32">
        <v>4</v>
      </c>
      <c r="V282" s="32">
        <v>4</v>
      </c>
      <c r="W282" s="32">
        <v>0</v>
      </c>
      <c r="X282" s="32">
        <v>0</v>
      </c>
    </row>
    <row r="283" spans="1:24" x14ac:dyDescent="0.35">
      <c r="A283">
        <v>282</v>
      </c>
      <c r="B283" s="1">
        <v>43897</v>
      </c>
      <c r="C283" s="2">
        <v>0.625</v>
      </c>
      <c r="D283" s="31" t="s">
        <v>116</v>
      </c>
      <c r="E283" s="31" t="s">
        <v>108</v>
      </c>
      <c r="F283" s="32">
        <v>1</v>
      </c>
      <c r="G283" s="32">
        <v>0</v>
      </c>
      <c r="H283" s="31" t="s">
        <v>109</v>
      </c>
      <c r="I283" s="32">
        <v>1</v>
      </c>
      <c r="J283" s="32">
        <v>0</v>
      </c>
      <c r="K283" s="31" t="s">
        <v>109</v>
      </c>
      <c r="L283" s="31" t="s">
        <v>147</v>
      </c>
      <c r="M283" s="32">
        <v>10</v>
      </c>
      <c r="N283" s="32">
        <v>12</v>
      </c>
      <c r="O283" s="32">
        <v>4</v>
      </c>
      <c r="P283" s="32">
        <v>5</v>
      </c>
      <c r="Q283" s="32">
        <v>12</v>
      </c>
      <c r="R283" s="32">
        <v>8</v>
      </c>
      <c r="S283" s="32">
        <v>10</v>
      </c>
      <c r="T283" s="32">
        <v>5</v>
      </c>
      <c r="U283" s="32">
        <v>0</v>
      </c>
      <c r="V283" s="32">
        <v>0</v>
      </c>
      <c r="W283" s="32">
        <v>0</v>
      </c>
      <c r="X283" s="32">
        <v>0</v>
      </c>
    </row>
    <row r="284" spans="1:24" x14ac:dyDescent="0.35">
      <c r="A284">
        <v>283</v>
      </c>
      <c r="B284" s="1">
        <v>43897</v>
      </c>
      <c r="C284" s="2">
        <v>0.625</v>
      </c>
      <c r="D284" s="31" t="s">
        <v>120</v>
      </c>
      <c r="E284" s="31" t="s">
        <v>134</v>
      </c>
      <c r="F284" s="32">
        <v>0</v>
      </c>
      <c r="G284" s="32">
        <v>1</v>
      </c>
      <c r="H284" s="31" t="s">
        <v>113</v>
      </c>
      <c r="I284" s="32">
        <v>0</v>
      </c>
      <c r="J284" s="32">
        <v>0</v>
      </c>
      <c r="K284" s="31" t="s">
        <v>117</v>
      </c>
      <c r="L284" s="31" t="s">
        <v>121</v>
      </c>
      <c r="M284" s="32">
        <v>6</v>
      </c>
      <c r="N284" s="32">
        <v>14</v>
      </c>
      <c r="O284" s="32">
        <v>3</v>
      </c>
      <c r="P284" s="32">
        <v>7</v>
      </c>
      <c r="Q284" s="32">
        <v>14</v>
      </c>
      <c r="R284" s="32">
        <v>15</v>
      </c>
      <c r="S284" s="32">
        <v>5</v>
      </c>
      <c r="T284" s="32">
        <v>8</v>
      </c>
      <c r="U284" s="32">
        <v>0</v>
      </c>
      <c r="V284" s="32">
        <v>3</v>
      </c>
      <c r="W284" s="32">
        <v>1</v>
      </c>
      <c r="X284" s="32">
        <v>0</v>
      </c>
    </row>
    <row r="285" spans="1:24" x14ac:dyDescent="0.35">
      <c r="A285">
        <v>284</v>
      </c>
      <c r="B285" s="1">
        <v>43897</v>
      </c>
      <c r="C285" s="2">
        <v>0.625</v>
      </c>
      <c r="D285" s="31" t="s">
        <v>132</v>
      </c>
      <c r="E285" s="31" t="s">
        <v>126</v>
      </c>
      <c r="F285" s="32">
        <v>0</v>
      </c>
      <c r="G285" s="32">
        <v>0</v>
      </c>
      <c r="H285" s="31" t="s">
        <v>117</v>
      </c>
      <c r="I285" s="32">
        <v>0</v>
      </c>
      <c r="J285" s="32">
        <v>0</v>
      </c>
      <c r="K285" s="31" t="s">
        <v>117</v>
      </c>
      <c r="L285" s="31" t="s">
        <v>133</v>
      </c>
      <c r="M285" s="32">
        <v>11</v>
      </c>
      <c r="N285" s="32">
        <v>7</v>
      </c>
      <c r="O285" s="32">
        <v>1</v>
      </c>
      <c r="P285" s="32">
        <v>1</v>
      </c>
      <c r="Q285" s="32">
        <v>4</v>
      </c>
      <c r="R285" s="32">
        <v>7</v>
      </c>
      <c r="S285" s="32">
        <v>2</v>
      </c>
      <c r="T285" s="32">
        <v>0</v>
      </c>
      <c r="U285" s="32">
        <v>1</v>
      </c>
      <c r="V285" s="32">
        <v>3</v>
      </c>
      <c r="W285" s="32">
        <v>0</v>
      </c>
      <c r="X285" s="32">
        <v>0</v>
      </c>
    </row>
    <row r="286" spans="1:24" x14ac:dyDescent="0.35">
      <c r="A286">
        <v>285</v>
      </c>
      <c r="B286" s="1">
        <v>43897</v>
      </c>
      <c r="C286" s="2">
        <v>0.72916666666666663</v>
      </c>
      <c r="D286" s="31" t="s">
        <v>119</v>
      </c>
      <c r="E286" s="31" t="s">
        <v>128</v>
      </c>
      <c r="F286" s="32">
        <v>1</v>
      </c>
      <c r="G286" s="32">
        <v>1</v>
      </c>
      <c r="H286" s="31" t="s">
        <v>117</v>
      </c>
      <c r="I286" s="32">
        <v>1</v>
      </c>
      <c r="J286" s="32">
        <v>0</v>
      </c>
      <c r="K286" s="31" t="s">
        <v>109</v>
      </c>
      <c r="L286" s="31" t="s">
        <v>124</v>
      </c>
      <c r="M286" s="32">
        <v>21</v>
      </c>
      <c r="N286" s="32">
        <v>13</v>
      </c>
      <c r="O286" s="32">
        <v>8</v>
      </c>
      <c r="P286" s="32">
        <v>2</v>
      </c>
      <c r="Q286" s="32">
        <v>16</v>
      </c>
      <c r="R286" s="32">
        <v>11</v>
      </c>
      <c r="S286" s="32">
        <v>3</v>
      </c>
      <c r="T286" s="32">
        <v>5</v>
      </c>
      <c r="U286" s="32">
        <v>5</v>
      </c>
      <c r="V286" s="32">
        <v>4</v>
      </c>
      <c r="W286" s="32">
        <v>0</v>
      </c>
      <c r="X286" s="32">
        <v>0</v>
      </c>
    </row>
    <row r="287" spans="1:24" x14ac:dyDescent="0.35">
      <c r="A287">
        <v>286</v>
      </c>
      <c r="B287" s="1">
        <v>43898</v>
      </c>
      <c r="C287" s="2">
        <v>0.58333333333333337</v>
      </c>
      <c r="D287" s="31" t="s">
        <v>138</v>
      </c>
      <c r="E287" s="31" t="s">
        <v>123</v>
      </c>
      <c r="F287" s="32">
        <v>4</v>
      </c>
      <c r="G287" s="32">
        <v>0</v>
      </c>
      <c r="H287" s="31" t="s">
        <v>109</v>
      </c>
      <c r="I287" s="32">
        <v>2</v>
      </c>
      <c r="J287" s="32">
        <v>0</v>
      </c>
      <c r="K287" s="31" t="s">
        <v>109</v>
      </c>
      <c r="L287" s="31" t="s">
        <v>118</v>
      </c>
      <c r="M287" s="32">
        <v>17</v>
      </c>
      <c r="N287" s="32">
        <v>3</v>
      </c>
      <c r="O287" s="32">
        <v>11</v>
      </c>
      <c r="P287" s="32">
        <v>1</v>
      </c>
      <c r="Q287" s="32">
        <v>8</v>
      </c>
      <c r="R287" s="32">
        <v>10</v>
      </c>
      <c r="S287" s="32">
        <v>6</v>
      </c>
      <c r="T287" s="32">
        <v>1</v>
      </c>
      <c r="U287" s="32">
        <v>1</v>
      </c>
      <c r="V287" s="32">
        <v>2</v>
      </c>
      <c r="W287" s="32">
        <v>0</v>
      </c>
      <c r="X287" s="32">
        <v>0</v>
      </c>
    </row>
    <row r="288" spans="1:24" x14ac:dyDescent="0.35">
      <c r="A288">
        <v>287</v>
      </c>
      <c r="B288" s="1">
        <v>43898</v>
      </c>
      <c r="C288" s="2">
        <v>0.6875</v>
      </c>
      <c r="D288" s="31" t="s">
        <v>137</v>
      </c>
      <c r="E288" s="31" t="s">
        <v>112</v>
      </c>
      <c r="F288" s="32">
        <v>2</v>
      </c>
      <c r="G288" s="32">
        <v>0</v>
      </c>
      <c r="H288" s="31" t="s">
        <v>109</v>
      </c>
      <c r="I288" s="32">
        <v>1</v>
      </c>
      <c r="J288" s="32">
        <v>0</v>
      </c>
      <c r="K288" s="31" t="s">
        <v>109</v>
      </c>
      <c r="L288" s="31" t="s">
        <v>114</v>
      </c>
      <c r="M288" s="32">
        <v>12</v>
      </c>
      <c r="N288" s="32">
        <v>7</v>
      </c>
      <c r="O288" s="32">
        <v>6</v>
      </c>
      <c r="P288" s="32">
        <v>2</v>
      </c>
      <c r="Q288" s="32">
        <v>11</v>
      </c>
      <c r="R288" s="32">
        <v>9</v>
      </c>
      <c r="S288" s="32">
        <v>2</v>
      </c>
      <c r="T288" s="32">
        <v>11</v>
      </c>
      <c r="U288" s="32">
        <v>2</v>
      </c>
      <c r="V288" s="32">
        <v>4</v>
      </c>
      <c r="W288" s="32">
        <v>0</v>
      </c>
      <c r="X288" s="32">
        <v>0</v>
      </c>
    </row>
    <row r="289" spans="1:24" x14ac:dyDescent="0.35">
      <c r="A289">
        <v>288</v>
      </c>
      <c r="B289" s="1">
        <v>43899</v>
      </c>
      <c r="C289" s="2">
        <v>0.83333333333333337</v>
      </c>
      <c r="D289" s="31" t="s">
        <v>131</v>
      </c>
      <c r="E289" s="31" t="s">
        <v>129</v>
      </c>
      <c r="F289" s="32">
        <v>4</v>
      </c>
      <c r="G289" s="32">
        <v>0</v>
      </c>
      <c r="H289" s="31" t="s">
        <v>109</v>
      </c>
      <c r="I289" s="32">
        <v>1</v>
      </c>
      <c r="J289" s="32">
        <v>0</v>
      </c>
      <c r="K289" s="31" t="s">
        <v>109</v>
      </c>
      <c r="L289" s="31" t="s">
        <v>110</v>
      </c>
      <c r="M289" s="32">
        <v>15</v>
      </c>
      <c r="N289" s="32">
        <v>4</v>
      </c>
      <c r="O289" s="32">
        <v>7</v>
      </c>
      <c r="P289" s="32">
        <v>1</v>
      </c>
      <c r="Q289" s="32">
        <v>15</v>
      </c>
      <c r="R289" s="32">
        <v>12</v>
      </c>
      <c r="S289" s="32">
        <v>9</v>
      </c>
      <c r="T289" s="32">
        <v>0</v>
      </c>
      <c r="U289" s="32">
        <v>2</v>
      </c>
      <c r="V289" s="32">
        <v>1</v>
      </c>
      <c r="W289" s="32">
        <v>0</v>
      </c>
      <c r="X289" s="32">
        <v>0</v>
      </c>
    </row>
    <row r="290" spans="1:24" x14ac:dyDescent="0.35">
      <c r="A290">
        <v>289</v>
      </c>
      <c r="B290" s="1">
        <v>43999</v>
      </c>
      <c r="C290" s="2">
        <v>0.75</v>
      </c>
      <c r="D290" s="31" t="s">
        <v>129</v>
      </c>
      <c r="E290" s="31" t="s">
        <v>116</v>
      </c>
      <c r="F290" s="32">
        <v>0</v>
      </c>
      <c r="G290" s="32">
        <v>0</v>
      </c>
      <c r="H290" s="31" t="s">
        <v>117</v>
      </c>
      <c r="I290" s="32">
        <v>0</v>
      </c>
      <c r="J290" s="32">
        <v>0</v>
      </c>
      <c r="K290" s="31" t="s">
        <v>117</v>
      </c>
      <c r="L290" s="31" t="s">
        <v>110</v>
      </c>
      <c r="M290" s="32">
        <v>14</v>
      </c>
      <c r="N290" s="32">
        <v>5</v>
      </c>
      <c r="O290" s="32">
        <v>6</v>
      </c>
      <c r="P290" s="32">
        <v>1</v>
      </c>
      <c r="Q290" s="32">
        <v>11</v>
      </c>
      <c r="R290" s="32">
        <v>14</v>
      </c>
      <c r="S290" s="32">
        <v>12</v>
      </c>
      <c r="T290" s="32">
        <v>4</v>
      </c>
      <c r="U290" s="32">
        <v>1</v>
      </c>
      <c r="V290" s="32">
        <v>1</v>
      </c>
      <c r="W290" s="32">
        <v>0</v>
      </c>
      <c r="X290" s="32">
        <v>0</v>
      </c>
    </row>
    <row r="291" spans="1:24" x14ac:dyDescent="0.35">
      <c r="A291">
        <v>290</v>
      </c>
      <c r="B291" s="1">
        <v>43999</v>
      </c>
      <c r="C291" s="2">
        <v>0.84375</v>
      </c>
      <c r="D291" s="31" t="s">
        <v>112</v>
      </c>
      <c r="E291" s="31" t="s">
        <v>135</v>
      </c>
      <c r="F291" s="32">
        <v>3</v>
      </c>
      <c r="G291" s="32">
        <v>0</v>
      </c>
      <c r="H291" s="31" t="s">
        <v>109</v>
      </c>
      <c r="I291" s="32">
        <v>1</v>
      </c>
      <c r="J291" s="32">
        <v>0</v>
      </c>
      <c r="K291" s="31" t="s">
        <v>109</v>
      </c>
      <c r="L291" s="31" t="s">
        <v>139</v>
      </c>
      <c r="M291" s="32">
        <v>20</v>
      </c>
      <c r="N291" s="32">
        <v>3</v>
      </c>
      <c r="O291" s="32">
        <v>12</v>
      </c>
      <c r="P291" s="32">
        <v>0</v>
      </c>
      <c r="Q291" s="32">
        <v>9</v>
      </c>
      <c r="R291" s="32">
        <v>7</v>
      </c>
      <c r="S291" s="32">
        <v>5</v>
      </c>
      <c r="T291" s="32">
        <v>2</v>
      </c>
      <c r="U291" s="32">
        <v>1</v>
      </c>
      <c r="V291" s="32">
        <v>1</v>
      </c>
      <c r="W291" s="32">
        <v>0</v>
      </c>
      <c r="X291" s="32">
        <v>1</v>
      </c>
    </row>
    <row r="292" spans="1:24" x14ac:dyDescent="0.35">
      <c r="A292">
        <v>291</v>
      </c>
      <c r="B292" s="1">
        <v>44001</v>
      </c>
      <c r="C292" s="2">
        <v>0.75</v>
      </c>
      <c r="D292" s="31" t="s">
        <v>108</v>
      </c>
      <c r="E292" s="31" t="s">
        <v>120</v>
      </c>
      <c r="F292" s="32">
        <v>0</v>
      </c>
      <c r="G292" s="32">
        <v>3</v>
      </c>
      <c r="H292" s="31" t="s">
        <v>113</v>
      </c>
      <c r="I292" s="32">
        <v>0</v>
      </c>
      <c r="J292" s="32">
        <v>0</v>
      </c>
      <c r="K292" s="31" t="s">
        <v>117</v>
      </c>
      <c r="L292" s="31" t="s">
        <v>118</v>
      </c>
      <c r="M292" s="32">
        <v>9</v>
      </c>
      <c r="N292" s="32">
        <v>22</v>
      </c>
      <c r="O292" s="32">
        <v>1</v>
      </c>
      <c r="P292" s="32">
        <v>9</v>
      </c>
      <c r="Q292" s="32">
        <v>9</v>
      </c>
      <c r="R292" s="32">
        <v>15</v>
      </c>
      <c r="S292" s="32">
        <v>9</v>
      </c>
      <c r="T292" s="32">
        <v>7</v>
      </c>
      <c r="U292" s="32">
        <v>1</v>
      </c>
      <c r="V292" s="32">
        <v>1</v>
      </c>
      <c r="W292" s="32">
        <v>0</v>
      </c>
      <c r="X292" s="32">
        <v>0</v>
      </c>
    </row>
    <row r="293" spans="1:24" x14ac:dyDescent="0.35">
      <c r="A293">
        <v>292</v>
      </c>
      <c r="B293" s="1">
        <v>44001</v>
      </c>
      <c r="C293" s="2">
        <v>0.84375</v>
      </c>
      <c r="D293" s="31" t="s">
        <v>128</v>
      </c>
      <c r="E293" s="31" t="s">
        <v>137</v>
      </c>
      <c r="F293" s="32">
        <v>1</v>
      </c>
      <c r="G293" s="32">
        <v>1</v>
      </c>
      <c r="H293" s="31" t="s">
        <v>117</v>
      </c>
      <c r="I293" s="32">
        <v>1</v>
      </c>
      <c r="J293" s="32">
        <v>0</v>
      </c>
      <c r="K293" s="31" t="s">
        <v>109</v>
      </c>
      <c r="L293" s="31" t="s">
        <v>124</v>
      </c>
      <c r="M293" s="32">
        <v>10</v>
      </c>
      <c r="N293" s="32">
        <v>12</v>
      </c>
      <c r="O293" s="32">
        <v>3</v>
      </c>
      <c r="P293" s="32">
        <v>6</v>
      </c>
      <c r="Q293" s="32">
        <v>17</v>
      </c>
      <c r="R293" s="32">
        <v>18</v>
      </c>
      <c r="S293" s="32">
        <v>7</v>
      </c>
      <c r="T293" s="32">
        <v>6</v>
      </c>
      <c r="U293" s="32">
        <v>0</v>
      </c>
      <c r="V293" s="32">
        <v>1</v>
      </c>
      <c r="W293" s="32">
        <v>0</v>
      </c>
      <c r="X293" s="32">
        <v>0</v>
      </c>
    </row>
    <row r="294" spans="1:24" x14ac:dyDescent="0.35">
      <c r="A294">
        <v>293</v>
      </c>
      <c r="B294" s="1">
        <v>44002</v>
      </c>
      <c r="C294" s="2">
        <v>0.52083333333333337</v>
      </c>
      <c r="D294" s="31" t="s">
        <v>125</v>
      </c>
      <c r="E294" s="31" t="s">
        <v>131</v>
      </c>
      <c r="F294" s="32">
        <v>1</v>
      </c>
      <c r="G294" s="32">
        <v>1</v>
      </c>
      <c r="H294" s="31" t="s">
        <v>117</v>
      </c>
      <c r="I294" s="32">
        <v>0</v>
      </c>
      <c r="J294" s="32">
        <v>0</v>
      </c>
      <c r="K294" s="31" t="s">
        <v>117</v>
      </c>
      <c r="L294" s="31" t="s">
        <v>127</v>
      </c>
      <c r="M294" s="32">
        <v>8</v>
      </c>
      <c r="N294" s="32">
        <v>15</v>
      </c>
      <c r="O294" s="32">
        <v>4</v>
      </c>
      <c r="P294" s="32">
        <v>2</v>
      </c>
      <c r="Q294" s="32">
        <v>15</v>
      </c>
      <c r="R294" s="32">
        <v>12</v>
      </c>
      <c r="S294" s="32">
        <v>2</v>
      </c>
      <c r="T294" s="32">
        <v>7</v>
      </c>
      <c r="U294" s="32">
        <v>0</v>
      </c>
      <c r="V294" s="32">
        <v>1</v>
      </c>
      <c r="W294" s="32">
        <v>0</v>
      </c>
      <c r="X294" s="32">
        <v>0</v>
      </c>
    </row>
    <row r="295" spans="1:24" x14ac:dyDescent="0.35">
      <c r="A295">
        <v>294</v>
      </c>
      <c r="B295" s="1">
        <v>44002</v>
      </c>
      <c r="C295" s="2">
        <v>0.625</v>
      </c>
      <c r="D295" s="31" t="s">
        <v>126</v>
      </c>
      <c r="E295" s="31" t="s">
        <v>135</v>
      </c>
      <c r="F295" s="32">
        <v>2</v>
      </c>
      <c r="G295" s="32">
        <v>1</v>
      </c>
      <c r="H295" s="31" t="s">
        <v>109</v>
      </c>
      <c r="I295" s="32">
        <v>0</v>
      </c>
      <c r="J295" s="32">
        <v>0</v>
      </c>
      <c r="K295" s="31" t="s">
        <v>117</v>
      </c>
      <c r="L295" s="31" t="s">
        <v>136</v>
      </c>
      <c r="M295" s="32">
        <v>9</v>
      </c>
      <c r="N295" s="32">
        <v>13</v>
      </c>
      <c r="O295" s="32">
        <v>5</v>
      </c>
      <c r="P295" s="32">
        <v>6</v>
      </c>
      <c r="Q295" s="32">
        <v>13</v>
      </c>
      <c r="R295" s="32">
        <v>8</v>
      </c>
      <c r="S295" s="32">
        <v>10</v>
      </c>
      <c r="T295" s="32">
        <v>7</v>
      </c>
      <c r="U295" s="32">
        <v>2</v>
      </c>
      <c r="V295" s="32">
        <v>1</v>
      </c>
      <c r="W295" s="32">
        <v>0</v>
      </c>
      <c r="X295" s="32">
        <v>0</v>
      </c>
    </row>
    <row r="296" spans="1:24" x14ac:dyDescent="0.35">
      <c r="A296">
        <v>295</v>
      </c>
      <c r="B296" s="1">
        <v>44002</v>
      </c>
      <c r="C296" s="2">
        <v>0.72916666666666663</v>
      </c>
      <c r="D296" s="31" t="s">
        <v>111</v>
      </c>
      <c r="E296" s="31" t="s">
        <v>132</v>
      </c>
      <c r="F296" s="32">
        <v>0</v>
      </c>
      <c r="G296" s="32">
        <v>2</v>
      </c>
      <c r="H296" s="31" t="s">
        <v>113</v>
      </c>
      <c r="I296" s="32">
        <v>0</v>
      </c>
      <c r="J296" s="32">
        <v>0</v>
      </c>
      <c r="K296" s="31" t="s">
        <v>117</v>
      </c>
      <c r="L296" s="31" t="s">
        <v>139</v>
      </c>
      <c r="M296" s="32">
        <v>7</v>
      </c>
      <c r="N296" s="32">
        <v>10</v>
      </c>
      <c r="O296" s="32">
        <v>2</v>
      </c>
      <c r="P296" s="32">
        <v>6</v>
      </c>
      <c r="Q296" s="32">
        <v>8</v>
      </c>
      <c r="R296" s="32">
        <v>7</v>
      </c>
      <c r="S296" s="32">
        <v>5</v>
      </c>
      <c r="T296" s="32">
        <v>7</v>
      </c>
      <c r="U296" s="32">
        <v>1</v>
      </c>
      <c r="V296" s="32">
        <v>1</v>
      </c>
      <c r="W296" s="32">
        <v>0</v>
      </c>
      <c r="X296" s="32">
        <v>0</v>
      </c>
    </row>
    <row r="297" spans="1:24" x14ac:dyDescent="0.35">
      <c r="A297">
        <v>296</v>
      </c>
      <c r="B297" s="1">
        <v>44002</v>
      </c>
      <c r="C297" s="2">
        <v>0.82291666666666663</v>
      </c>
      <c r="D297" s="31" t="s">
        <v>115</v>
      </c>
      <c r="E297" s="31" t="s">
        <v>122</v>
      </c>
      <c r="F297" s="32">
        <v>0</v>
      </c>
      <c r="G297" s="32">
        <v>2</v>
      </c>
      <c r="H297" s="31" t="s">
        <v>113</v>
      </c>
      <c r="I297" s="32">
        <v>0</v>
      </c>
      <c r="J297" s="32">
        <v>2</v>
      </c>
      <c r="K297" s="31" t="s">
        <v>113</v>
      </c>
      <c r="L297" s="31" t="s">
        <v>141</v>
      </c>
      <c r="M297" s="32">
        <v>12</v>
      </c>
      <c r="N297" s="32">
        <v>7</v>
      </c>
      <c r="O297" s="32">
        <v>1</v>
      </c>
      <c r="P297" s="32">
        <v>2</v>
      </c>
      <c r="Q297" s="32">
        <v>13</v>
      </c>
      <c r="R297" s="32">
        <v>15</v>
      </c>
      <c r="S297" s="32">
        <v>11</v>
      </c>
      <c r="T297" s="32">
        <v>4</v>
      </c>
      <c r="U297" s="32">
        <v>3</v>
      </c>
      <c r="V297" s="32">
        <v>2</v>
      </c>
      <c r="W297" s="32">
        <v>0</v>
      </c>
      <c r="X297" s="32">
        <v>0</v>
      </c>
    </row>
    <row r="298" spans="1:24" x14ac:dyDescent="0.35">
      <c r="A298">
        <v>297</v>
      </c>
      <c r="B298" s="1">
        <v>44003</v>
      </c>
      <c r="C298" s="2">
        <v>0.58333333333333337</v>
      </c>
      <c r="D298" s="31" t="s">
        <v>134</v>
      </c>
      <c r="E298" s="31" t="s">
        <v>116</v>
      </c>
      <c r="F298" s="32">
        <v>3</v>
      </c>
      <c r="G298" s="32">
        <v>0</v>
      </c>
      <c r="H298" s="31" t="s">
        <v>109</v>
      </c>
      <c r="I298" s="32">
        <v>0</v>
      </c>
      <c r="J298" s="32">
        <v>0</v>
      </c>
      <c r="K298" s="31" t="s">
        <v>117</v>
      </c>
      <c r="L298" s="31" t="s">
        <v>142</v>
      </c>
      <c r="M298" s="32">
        <v>12</v>
      </c>
      <c r="N298" s="32">
        <v>7</v>
      </c>
      <c r="O298" s="32">
        <v>8</v>
      </c>
      <c r="P298" s="32">
        <v>1</v>
      </c>
      <c r="Q298" s="32">
        <v>9</v>
      </c>
      <c r="R298" s="32">
        <v>10</v>
      </c>
      <c r="S298" s="32">
        <v>2</v>
      </c>
      <c r="T298" s="32">
        <v>4</v>
      </c>
      <c r="U298" s="32">
        <v>2</v>
      </c>
      <c r="V298" s="32">
        <v>0</v>
      </c>
      <c r="W298" s="32">
        <v>0</v>
      </c>
      <c r="X298" s="32">
        <v>1</v>
      </c>
    </row>
    <row r="299" spans="1:24" x14ac:dyDescent="0.35">
      <c r="A299">
        <v>298</v>
      </c>
      <c r="B299" s="1">
        <v>44003</v>
      </c>
      <c r="C299" s="2">
        <v>0.67708333333333337</v>
      </c>
      <c r="D299" s="31" t="s">
        <v>129</v>
      </c>
      <c r="E299" s="31" t="s">
        <v>138</v>
      </c>
      <c r="F299" s="32">
        <v>1</v>
      </c>
      <c r="G299" s="32">
        <v>2</v>
      </c>
      <c r="H299" s="31" t="s">
        <v>113</v>
      </c>
      <c r="I299" s="32">
        <v>1</v>
      </c>
      <c r="J299" s="32">
        <v>0</v>
      </c>
      <c r="K299" s="31" t="s">
        <v>109</v>
      </c>
      <c r="L299" s="31" t="s">
        <v>144</v>
      </c>
      <c r="M299" s="32">
        <v>8</v>
      </c>
      <c r="N299" s="32">
        <v>19</v>
      </c>
      <c r="O299" s="32">
        <v>4</v>
      </c>
      <c r="P299" s="32">
        <v>5</v>
      </c>
      <c r="Q299" s="32">
        <v>9</v>
      </c>
      <c r="R299" s="32">
        <v>17</v>
      </c>
      <c r="S299" s="32">
        <v>2</v>
      </c>
      <c r="T299" s="32">
        <v>10</v>
      </c>
      <c r="U299" s="32">
        <v>2</v>
      </c>
      <c r="V299" s="32">
        <v>1</v>
      </c>
      <c r="W299" s="32">
        <v>0</v>
      </c>
      <c r="X299" s="32">
        <v>0</v>
      </c>
    </row>
    <row r="300" spans="1:24" x14ac:dyDescent="0.35">
      <c r="A300">
        <v>299</v>
      </c>
      <c r="B300" s="1">
        <v>44003</v>
      </c>
      <c r="C300" s="2">
        <v>0.79166666666666663</v>
      </c>
      <c r="D300" s="31" t="s">
        <v>123</v>
      </c>
      <c r="E300" s="31" t="s">
        <v>107</v>
      </c>
      <c r="F300" s="32">
        <v>0</v>
      </c>
      <c r="G300" s="32">
        <v>0</v>
      </c>
      <c r="H300" s="31" t="s">
        <v>117</v>
      </c>
      <c r="I300" s="32">
        <v>0</v>
      </c>
      <c r="J300" s="32">
        <v>0</v>
      </c>
      <c r="K300" s="31" t="s">
        <v>117</v>
      </c>
      <c r="L300" s="31" t="s">
        <v>114</v>
      </c>
      <c r="M300" s="32">
        <v>9</v>
      </c>
      <c r="N300" s="32">
        <v>10</v>
      </c>
      <c r="O300" s="32">
        <v>3</v>
      </c>
      <c r="P300" s="32">
        <v>3</v>
      </c>
      <c r="Q300" s="32">
        <v>15</v>
      </c>
      <c r="R300" s="32">
        <v>12</v>
      </c>
      <c r="S300" s="32">
        <v>1</v>
      </c>
      <c r="T300" s="32">
        <v>6</v>
      </c>
      <c r="U300" s="32">
        <v>2</v>
      </c>
      <c r="V300" s="32">
        <v>2</v>
      </c>
      <c r="W300" s="32">
        <v>0</v>
      </c>
      <c r="X300" s="32">
        <v>0</v>
      </c>
    </row>
    <row r="301" spans="1:24" x14ac:dyDescent="0.35">
      <c r="A301">
        <v>300</v>
      </c>
      <c r="B301" s="1">
        <v>44004</v>
      </c>
      <c r="C301" s="2">
        <v>0.83333333333333337</v>
      </c>
      <c r="D301" s="31" t="s">
        <v>112</v>
      </c>
      <c r="E301" s="31" t="s">
        <v>119</v>
      </c>
      <c r="F301" s="32">
        <v>5</v>
      </c>
      <c r="G301" s="32">
        <v>0</v>
      </c>
      <c r="H301" s="31" t="s">
        <v>109</v>
      </c>
      <c r="I301" s="32">
        <v>3</v>
      </c>
      <c r="J301" s="32">
        <v>0</v>
      </c>
      <c r="K301" s="31" t="s">
        <v>109</v>
      </c>
      <c r="L301" s="31" t="s">
        <v>133</v>
      </c>
      <c r="M301" s="32">
        <v>19</v>
      </c>
      <c r="N301" s="32">
        <v>1</v>
      </c>
      <c r="O301" s="32">
        <v>7</v>
      </c>
      <c r="P301" s="32">
        <v>0</v>
      </c>
      <c r="Q301" s="32">
        <v>8</v>
      </c>
      <c r="R301" s="32">
        <v>7</v>
      </c>
      <c r="S301" s="32">
        <v>3</v>
      </c>
      <c r="T301" s="32">
        <v>1</v>
      </c>
      <c r="U301" s="32">
        <v>1</v>
      </c>
      <c r="V301" s="32">
        <v>1</v>
      </c>
      <c r="W301" s="32">
        <v>0</v>
      </c>
      <c r="X301" s="32">
        <v>0</v>
      </c>
    </row>
    <row r="302" spans="1:24" x14ac:dyDescent="0.35">
      <c r="A302">
        <v>301</v>
      </c>
      <c r="B302" s="1">
        <v>44005</v>
      </c>
      <c r="C302" s="2">
        <v>0.75</v>
      </c>
      <c r="D302" s="31" t="s">
        <v>131</v>
      </c>
      <c r="E302" s="31" t="s">
        <v>126</v>
      </c>
      <c r="F302" s="32">
        <v>0</v>
      </c>
      <c r="G302" s="32">
        <v>0</v>
      </c>
      <c r="H302" s="31" t="s">
        <v>117</v>
      </c>
      <c r="I302" s="32">
        <v>0</v>
      </c>
      <c r="J302" s="32">
        <v>0</v>
      </c>
      <c r="K302" s="31" t="s">
        <v>117</v>
      </c>
      <c r="L302" s="31" t="s">
        <v>140</v>
      </c>
      <c r="M302" s="32">
        <v>11</v>
      </c>
      <c r="N302" s="32">
        <v>10</v>
      </c>
      <c r="O302" s="32">
        <v>2</v>
      </c>
      <c r="P302" s="32">
        <v>2</v>
      </c>
      <c r="Q302" s="32">
        <v>10</v>
      </c>
      <c r="R302" s="32">
        <v>13</v>
      </c>
      <c r="S302" s="32">
        <v>6</v>
      </c>
      <c r="T302" s="32">
        <v>7</v>
      </c>
      <c r="U302" s="32">
        <v>2</v>
      </c>
      <c r="V302" s="32">
        <v>2</v>
      </c>
      <c r="W302" s="32">
        <v>0</v>
      </c>
      <c r="X302" s="32">
        <v>0</v>
      </c>
    </row>
    <row r="303" spans="1:24" x14ac:dyDescent="0.35">
      <c r="A303">
        <v>302</v>
      </c>
      <c r="B303" s="1">
        <v>44005</v>
      </c>
      <c r="C303" s="2">
        <v>0.84375</v>
      </c>
      <c r="D303" s="31" t="s">
        <v>128</v>
      </c>
      <c r="E303" s="31" t="s">
        <v>111</v>
      </c>
      <c r="F303" s="32">
        <v>2</v>
      </c>
      <c r="G303" s="32">
        <v>0</v>
      </c>
      <c r="H303" s="31" t="s">
        <v>109</v>
      </c>
      <c r="I303" s="32">
        <v>0</v>
      </c>
      <c r="J303" s="32">
        <v>0</v>
      </c>
      <c r="K303" s="31" t="s">
        <v>117</v>
      </c>
      <c r="L303" s="31" t="s">
        <v>127</v>
      </c>
      <c r="M303" s="32">
        <v>15</v>
      </c>
      <c r="N303" s="32">
        <v>10</v>
      </c>
      <c r="O303" s="32">
        <v>4</v>
      </c>
      <c r="P303" s="32">
        <v>2</v>
      </c>
      <c r="Q303" s="32">
        <v>12</v>
      </c>
      <c r="R303" s="32">
        <v>7</v>
      </c>
      <c r="S303" s="32">
        <v>9</v>
      </c>
      <c r="T303" s="32">
        <v>4</v>
      </c>
      <c r="U303" s="32">
        <v>2</v>
      </c>
      <c r="V303" s="32">
        <v>2</v>
      </c>
      <c r="W303" s="32">
        <v>0</v>
      </c>
      <c r="X303" s="32">
        <v>0</v>
      </c>
    </row>
    <row r="304" spans="1:24" x14ac:dyDescent="0.35">
      <c r="A304">
        <v>303</v>
      </c>
      <c r="B304" s="1">
        <v>44006</v>
      </c>
      <c r="C304" s="2">
        <v>0.75</v>
      </c>
      <c r="D304" s="31" t="s">
        <v>137</v>
      </c>
      <c r="E304" s="31" t="s">
        <v>116</v>
      </c>
      <c r="F304" s="32">
        <v>3</v>
      </c>
      <c r="G304" s="32">
        <v>0</v>
      </c>
      <c r="H304" s="31" t="s">
        <v>109</v>
      </c>
      <c r="I304" s="32">
        <v>2</v>
      </c>
      <c r="J304" s="32">
        <v>0</v>
      </c>
      <c r="K304" s="31" t="s">
        <v>109</v>
      </c>
      <c r="L304" s="31" t="s">
        <v>139</v>
      </c>
      <c r="M304" s="32">
        <v>15</v>
      </c>
      <c r="N304" s="32">
        <v>4</v>
      </c>
      <c r="O304" s="32">
        <v>6</v>
      </c>
      <c r="P304" s="32">
        <v>1</v>
      </c>
      <c r="Q304" s="32">
        <v>10</v>
      </c>
      <c r="R304" s="32">
        <v>6</v>
      </c>
      <c r="S304" s="32">
        <v>10</v>
      </c>
      <c r="T304" s="32">
        <v>5</v>
      </c>
      <c r="U304" s="32">
        <v>1</v>
      </c>
      <c r="V304" s="32">
        <v>0</v>
      </c>
      <c r="W304" s="32">
        <v>0</v>
      </c>
      <c r="X304" s="32">
        <v>0</v>
      </c>
    </row>
    <row r="305" spans="1:24" x14ac:dyDescent="0.35">
      <c r="A305">
        <v>304</v>
      </c>
      <c r="B305" s="1">
        <v>44006</v>
      </c>
      <c r="C305" s="2">
        <v>0.75</v>
      </c>
      <c r="D305" s="31" t="s">
        <v>134</v>
      </c>
      <c r="E305" s="31" t="s">
        <v>129</v>
      </c>
      <c r="F305" s="32">
        <v>1</v>
      </c>
      <c r="G305" s="32">
        <v>1</v>
      </c>
      <c r="H305" s="31" t="s">
        <v>117</v>
      </c>
      <c r="I305" s="32">
        <v>0</v>
      </c>
      <c r="J305" s="32">
        <v>0</v>
      </c>
      <c r="K305" s="31" t="s">
        <v>117</v>
      </c>
      <c r="L305" s="31" t="s">
        <v>130</v>
      </c>
      <c r="M305" s="32">
        <v>13</v>
      </c>
      <c r="N305" s="32">
        <v>14</v>
      </c>
      <c r="O305" s="32">
        <v>3</v>
      </c>
      <c r="P305" s="32">
        <v>2</v>
      </c>
      <c r="Q305" s="32">
        <v>15</v>
      </c>
      <c r="R305" s="32">
        <v>13</v>
      </c>
      <c r="S305" s="32">
        <v>6</v>
      </c>
      <c r="T305" s="32">
        <v>9</v>
      </c>
      <c r="U305" s="32">
        <v>2</v>
      </c>
      <c r="V305" s="32">
        <v>2</v>
      </c>
      <c r="W305" s="32">
        <v>0</v>
      </c>
      <c r="X305" s="32">
        <v>0</v>
      </c>
    </row>
    <row r="306" spans="1:24" x14ac:dyDescent="0.35">
      <c r="A306">
        <v>305</v>
      </c>
      <c r="B306" s="1">
        <v>44006</v>
      </c>
      <c r="C306" s="2">
        <v>0.75</v>
      </c>
      <c r="D306" s="31" t="s">
        <v>108</v>
      </c>
      <c r="E306" s="31" t="s">
        <v>123</v>
      </c>
      <c r="F306" s="32">
        <v>0</v>
      </c>
      <c r="G306" s="32">
        <v>1</v>
      </c>
      <c r="H306" s="31" t="s">
        <v>113</v>
      </c>
      <c r="I306" s="32">
        <v>0</v>
      </c>
      <c r="J306" s="32">
        <v>0</v>
      </c>
      <c r="K306" s="31" t="s">
        <v>117</v>
      </c>
      <c r="L306" s="31" t="s">
        <v>145</v>
      </c>
      <c r="M306" s="32">
        <v>9</v>
      </c>
      <c r="N306" s="32">
        <v>12</v>
      </c>
      <c r="O306" s="32">
        <v>1</v>
      </c>
      <c r="P306" s="32">
        <v>5</v>
      </c>
      <c r="Q306" s="32">
        <v>8</v>
      </c>
      <c r="R306" s="32">
        <v>13</v>
      </c>
      <c r="S306" s="32">
        <v>6</v>
      </c>
      <c r="T306" s="32">
        <v>5</v>
      </c>
      <c r="U306" s="32">
        <v>0</v>
      </c>
      <c r="V306" s="32">
        <v>1</v>
      </c>
      <c r="W306" s="32">
        <v>0</v>
      </c>
      <c r="X306" s="32">
        <v>0</v>
      </c>
    </row>
    <row r="307" spans="1:24" x14ac:dyDescent="0.35">
      <c r="A307">
        <v>306</v>
      </c>
      <c r="B307" s="1">
        <v>44006</v>
      </c>
      <c r="C307" s="2">
        <v>0.75</v>
      </c>
      <c r="D307" s="31" t="s">
        <v>132</v>
      </c>
      <c r="E307" s="31" t="s">
        <v>115</v>
      </c>
      <c r="F307" s="32">
        <v>1</v>
      </c>
      <c r="G307" s="32">
        <v>0</v>
      </c>
      <c r="H307" s="31" t="s">
        <v>109</v>
      </c>
      <c r="I307" s="32">
        <v>0</v>
      </c>
      <c r="J307" s="32">
        <v>0</v>
      </c>
      <c r="K307" s="31" t="s">
        <v>117</v>
      </c>
      <c r="L307" s="31" t="s">
        <v>110</v>
      </c>
      <c r="M307" s="32">
        <v>10</v>
      </c>
      <c r="N307" s="32">
        <v>4</v>
      </c>
      <c r="O307" s="32">
        <v>2</v>
      </c>
      <c r="P307" s="32">
        <v>0</v>
      </c>
      <c r="Q307" s="32">
        <v>11</v>
      </c>
      <c r="R307" s="32">
        <v>11</v>
      </c>
      <c r="S307" s="32">
        <v>6</v>
      </c>
      <c r="T307" s="32">
        <v>4</v>
      </c>
      <c r="U307" s="32">
        <v>3</v>
      </c>
      <c r="V307" s="32">
        <v>3</v>
      </c>
      <c r="W307" s="32">
        <v>0</v>
      </c>
      <c r="X307" s="32">
        <v>0</v>
      </c>
    </row>
    <row r="308" spans="1:24" x14ac:dyDescent="0.35">
      <c r="A308">
        <v>307</v>
      </c>
      <c r="B308" s="1">
        <v>44006</v>
      </c>
      <c r="C308" s="2">
        <v>0.84375</v>
      </c>
      <c r="D308" s="31" t="s">
        <v>107</v>
      </c>
      <c r="E308" s="31" t="s">
        <v>122</v>
      </c>
      <c r="F308" s="32">
        <v>4</v>
      </c>
      <c r="G308" s="32">
        <v>0</v>
      </c>
      <c r="H308" s="31" t="s">
        <v>109</v>
      </c>
      <c r="I308" s="32">
        <v>2</v>
      </c>
      <c r="J308" s="32">
        <v>0</v>
      </c>
      <c r="K308" s="31" t="s">
        <v>109</v>
      </c>
      <c r="L308" s="31" t="s">
        <v>136</v>
      </c>
      <c r="M308" s="32">
        <v>21</v>
      </c>
      <c r="N308" s="32">
        <v>3</v>
      </c>
      <c r="O308" s="32">
        <v>7</v>
      </c>
      <c r="P308" s="32">
        <v>0</v>
      </c>
      <c r="Q308" s="32">
        <v>7</v>
      </c>
      <c r="R308" s="32">
        <v>5</v>
      </c>
      <c r="S308" s="32">
        <v>6</v>
      </c>
      <c r="T308" s="32">
        <v>0</v>
      </c>
      <c r="U308" s="32">
        <v>0</v>
      </c>
      <c r="V308" s="32">
        <v>0</v>
      </c>
      <c r="W308" s="32">
        <v>0</v>
      </c>
      <c r="X308" s="32">
        <v>0</v>
      </c>
    </row>
    <row r="309" spans="1:24" x14ac:dyDescent="0.35">
      <c r="A309">
        <v>308</v>
      </c>
      <c r="B309" s="1">
        <v>44007</v>
      </c>
      <c r="C309" s="2">
        <v>0.75</v>
      </c>
      <c r="D309" s="31" t="s">
        <v>119</v>
      </c>
      <c r="E309" s="31" t="s">
        <v>125</v>
      </c>
      <c r="F309" s="32">
        <v>1</v>
      </c>
      <c r="G309" s="32">
        <v>0</v>
      </c>
      <c r="H309" s="31" t="s">
        <v>109</v>
      </c>
      <c r="I309" s="32">
        <v>0</v>
      </c>
      <c r="J309" s="32">
        <v>0</v>
      </c>
      <c r="K309" s="31" t="s">
        <v>117</v>
      </c>
      <c r="L309" s="31" t="s">
        <v>114</v>
      </c>
      <c r="M309" s="32">
        <v>9</v>
      </c>
      <c r="N309" s="32">
        <v>10</v>
      </c>
      <c r="O309" s="32">
        <v>5</v>
      </c>
      <c r="P309" s="32">
        <v>4</v>
      </c>
      <c r="Q309" s="32">
        <v>13</v>
      </c>
      <c r="R309" s="32">
        <v>15</v>
      </c>
      <c r="S309" s="32">
        <v>1</v>
      </c>
      <c r="T309" s="32">
        <v>7</v>
      </c>
      <c r="U309" s="32">
        <v>1</v>
      </c>
      <c r="V309" s="32">
        <v>0</v>
      </c>
      <c r="W309" s="32">
        <v>0</v>
      </c>
      <c r="X309" s="32">
        <v>0</v>
      </c>
    </row>
    <row r="310" spans="1:24" x14ac:dyDescent="0.35">
      <c r="A310">
        <v>309</v>
      </c>
      <c r="B310" s="1">
        <v>44007</v>
      </c>
      <c r="C310" s="2">
        <v>0.75</v>
      </c>
      <c r="D310" s="31" t="s">
        <v>120</v>
      </c>
      <c r="E310" s="31" t="s">
        <v>135</v>
      </c>
      <c r="F310" s="32">
        <v>0</v>
      </c>
      <c r="G310" s="32">
        <v>2</v>
      </c>
      <c r="H310" s="31" t="s">
        <v>113</v>
      </c>
      <c r="I310" s="32">
        <v>0</v>
      </c>
      <c r="J310" s="32">
        <v>1</v>
      </c>
      <c r="K310" s="31" t="s">
        <v>113</v>
      </c>
      <c r="L310" s="31" t="s">
        <v>121</v>
      </c>
      <c r="M310" s="32">
        <v>12</v>
      </c>
      <c r="N310" s="32">
        <v>10</v>
      </c>
      <c r="O310" s="32">
        <v>3</v>
      </c>
      <c r="P310" s="32">
        <v>5</v>
      </c>
      <c r="Q310" s="32">
        <v>10</v>
      </c>
      <c r="R310" s="32">
        <v>14</v>
      </c>
      <c r="S310" s="32">
        <v>4</v>
      </c>
      <c r="T310" s="32">
        <v>6</v>
      </c>
      <c r="U310" s="32">
        <v>0</v>
      </c>
      <c r="V310" s="32">
        <v>2</v>
      </c>
      <c r="W310" s="32">
        <v>1</v>
      </c>
      <c r="X310" s="32">
        <v>0</v>
      </c>
    </row>
    <row r="311" spans="1:24" x14ac:dyDescent="0.35">
      <c r="A311">
        <v>310</v>
      </c>
      <c r="B311" s="1">
        <v>44007</v>
      </c>
      <c r="C311" s="2">
        <v>0.84375</v>
      </c>
      <c r="D311" s="31" t="s">
        <v>138</v>
      </c>
      <c r="E311" s="31" t="s">
        <v>112</v>
      </c>
      <c r="F311" s="32">
        <v>2</v>
      </c>
      <c r="G311" s="32">
        <v>1</v>
      </c>
      <c r="H311" s="31" t="s">
        <v>109</v>
      </c>
      <c r="I311" s="32">
        <v>1</v>
      </c>
      <c r="J311" s="32">
        <v>0</v>
      </c>
      <c r="K311" s="31" t="s">
        <v>109</v>
      </c>
      <c r="L311" s="31" t="s">
        <v>141</v>
      </c>
      <c r="M311" s="32">
        <v>15</v>
      </c>
      <c r="N311" s="32">
        <v>11</v>
      </c>
      <c r="O311" s="32">
        <v>10</v>
      </c>
      <c r="P311" s="32">
        <v>2</v>
      </c>
      <c r="Q311" s="32">
        <v>13</v>
      </c>
      <c r="R311" s="32">
        <v>3</v>
      </c>
      <c r="S311" s="32">
        <v>5</v>
      </c>
      <c r="T311" s="32">
        <v>7</v>
      </c>
      <c r="U311" s="32">
        <v>1</v>
      </c>
      <c r="V311" s="32">
        <v>1</v>
      </c>
      <c r="W311" s="32">
        <v>0</v>
      </c>
      <c r="X311" s="32">
        <v>1</v>
      </c>
    </row>
    <row r="312" spans="1:24" x14ac:dyDescent="0.35">
      <c r="A312">
        <v>311</v>
      </c>
      <c r="B312" s="1">
        <v>44009</v>
      </c>
      <c r="C312" s="2">
        <v>0.52083333333333337</v>
      </c>
      <c r="D312" s="31" t="s">
        <v>129</v>
      </c>
      <c r="E312" s="31" t="s">
        <v>132</v>
      </c>
      <c r="F312" s="32">
        <v>0</v>
      </c>
      <c r="G312" s="32">
        <v>1</v>
      </c>
      <c r="H312" s="31" t="s">
        <v>113</v>
      </c>
      <c r="I312" s="32">
        <v>0</v>
      </c>
      <c r="J312" s="32">
        <v>0</v>
      </c>
      <c r="K312" s="31" t="s">
        <v>117</v>
      </c>
      <c r="L312" s="31" t="s">
        <v>127</v>
      </c>
      <c r="M312" s="32">
        <v>11</v>
      </c>
      <c r="N312" s="32">
        <v>9</v>
      </c>
      <c r="O312" s="32">
        <v>1</v>
      </c>
      <c r="P312" s="32">
        <v>2</v>
      </c>
      <c r="Q312" s="32">
        <v>16</v>
      </c>
      <c r="R312" s="32">
        <v>16</v>
      </c>
      <c r="S312" s="32">
        <v>2</v>
      </c>
      <c r="T312" s="32">
        <v>2</v>
      </c>
      <c r="U312" s="32">
        <v>1</v>
      </c>
      <c r="V312" s="32">
        <v>1</v>
      </c>
      <c r="W312" s="32">
        <v>0</v>
      </c>
      <c r="X312" s="32">
        <v>0</v>
      </c>
    </row>
    <row r="313" spans="1:24" x14ac:dyDescent="0.35">
      <c r="A313">
        <v>312</v>
      </c>
      <c r="B313" s="1">
        <v>44010</v>
      </c>
      <c r="C313" s="2">
        <v>0.6875</v>
      </c>
      <c r="D313" s="31" t="s">
        <v>125</v>
      </c>
      <c r="E313" s="31" t="s">
        <v>120</v>
      </c>
      <c r="F313" s="32">
        <v>1</v>
      </c>
      <c r="G313" s="32">
        <v>3</v>
      </c>
      <c r="H313" s="31" t="s">
        <v>113</v>
      </c>
      <c r="I313" s="32">
        <v>0</v>
      </c>
      <c r="J313" s="32">
        <v>1</v>
      </c>
      <c r="K313" s="31" t="s">
        <v>113</v>
      </c>
      <c r="L313" s="31" t="s">
        <v>110</v>
      </c>
      <c r="M313" s="32">
        <v>8</v>
      </c>
      <c r="N313" s="32">
        <v>11</v>
      </c>
      <c r="O313" s="32">
        <v>0</v>
      </c>
      <c r="P313" s="32">
        <v>7</v>
      </c>
      <c r="Q313" s="32">
        <v>18</v>
      </c>
      <c r="R313" s="32">
        <v>9</v>
      </c>
      <c r="S313" s="32">
        <v>5</v>
      </c>
      <c r="T313" s="32">
        <v>3</v>
      </c>
      <c r="U313" s="32">
        <v>3</v>
      </c>
      <c r="V313" s="32">
        <v>0</v>
      </c>
      <c r="W313" s="32">
        <v>0</v>
      </c>
      <c r="X313" s="32">
        <v>0</v>
      </c>
    </row>
    <row r="314" spans="1:24" x14ac:dyDescent="0.35">
      <c r="A314">
        <v>313</v>
      </c>
      <c r="B314" s="1">
        <v>44011</v>
      </c>
      <c r="C314" s="2">
        <v>0.83333333333333337</v>
      </c>
      <c r="D314" s="31" t="s">
        <v>122</v>
      </c>
      <c r="E314" s="31" t="s">
        <v>119</v>
      </c>
      <c r="F314" s="32">
        <v>0</v>
      </c>
      <c r="G314" s="32">
        <v>1</v>
      </c>
      <c r="H314" s="31" t="s">
        <v>113</v>
      </c>
      <c r="I314" s="32">
        <v>0</v>
      </c>
      <c r="J314" s="32">
        <v>0</v>
      </c>
      <c r="K314" s="31" t="s">
        <v>117</v>
      </c>
      <c r="L314" s="31" t="s">
        <v>147</v>
      </c>
      <c r="M314" s="32">
        <v>17</v>
      </c>
      <c r="N314" s="32">
        <v>8</v>
      </c>
      <c r="O314" s="32">
        <v>4</v>
      </c>
      <c r="P314" s="32">
        <v>4</v>
      </c>
      <c r="Q314" s="32">
        <v>12</v>
      </c>
      <c r="R314" s="32">
        <v>13</v>
      </c>
      <c r="S314" s="32">
        <v>9</v>
      </c>
      <c r="T314" s="32">
        <v>1</v>
      </c>
      <c r="U314" s="32">
        <v>1</v>
      </c>
      <c r="V314" s="32">
        <v>1</v>
      </c>
      <c r="W314" s="32">
        <v>0</v>
      </c>
      <c r="X314" s="32">
        <v>0</v>
      </c>
    </row>
    <row r="315" spans="1:24" x14ac:dyDescent="0.35">
      <c r="A315">
        <v>314</v>
      </c>
      <c r="B315" s="1">
        <v>44012</v>
      </c>
      <c r="C315" s="2">
        <v>0.84375</v>
      </c>
      <c r="D315" s="31" t="s">
        <v>126</v>
      </c>
      <c r="E315" s="31" t="s">
        <v>137</v>
      </c>
      <c r="F315" s="32">
        <v>0</v>
      </c>
      <c r="G315" s="32">
        <v>3</v>
      </c>
      <c r="H315" s="31" t="s">
        <v>113</v>
      </c>
      <c r="I315" s="32">
        <v>0</v>
      </c>
      <c r="J315" s="32">
        <v>2</v>
      </c>
      <c r="K315" s="31" t="s">
        <v>113</v>
      </c>
      <c r="L315" s="31" t="s">
        <v>133</v>
      </c>
      <c r="M315" s="32">
        <v>8</v>
      </c>
      <c r="N315" s="32">
        <v>12</v>
      </c>
      <c r="O315" s="32">
        <v>2</v>
      </c>
      <c r="P315" s="32">
        <v>6</v>
      </c>
      <c r="Q315" s="32">
        <v>10</v>
      </c>
      <c r="R315" s="32">
        <v>9</v>
      </c>
      <c r="S315" s="32">
        <v>4</v>
      </c>
      <c r="T315" s="32">
        <v>5</v>
      </c>
      <c r="U315" s="32">
        <v>0</v>
      </c>
      <c r="V315" s="32">
        <v>1</v>
      </c>
      <c r="W315" s="32">
        <v>0</v>
      </c>
      <c r="X315" s="32">
        <v>0</v>
      </c>
    </row>
    <row r="316" spans="1:24" x14ac:dyDescent="0.35">
      <c r="A316">
        <v>315</v>
      </c>
      <c r="B316" s="1">
        <v>44013</v>
      </c>
      <c r="C316" s="2">
        <v>0.75</v>
      </c>
      <c r="D316" s="31" t="s">
        <v>135</v>
      </c>
      <c r="E316" s="31" t="s">
        <v>108</v>
      </c>
      <c r="F316" s="32">
        <v>4</v>
      </c>
      <c r="G316" s="32">
        <v>0</v>
      </c>
      <c r="H316" s="31" t="s">
        <v>109</v>
      </c>
      <c r="I316" s="32">
        <v>2</v>
      </c>
      <c r="J316" s="32">
        <v>0</v>
      </c>
      <c r="K316" s="31" t="s">
        <v>109</v>
      </c>
      <c r="L316" s="31" t="s">
        <v>146</v>
      </c>
      <c r="M316" s="32">
        <v>13</v>
      </c>
      <c r="N316" s="32">
        <v>8</v>
      </c>
      <c r="O316" s="32">
        <v>8</v>
      </c>
      <c r="P316" s="32">
        <v>2</v>
      </c>
      <c r="Q316" s="32">
        <v>10</v>
      </c>
      <c r="R316" s="32">
        <v>10</v>
      </c>
      <c r="S316" s="32">
        <v>6</v>
      </c>
      <c r="T316" s="32">
        <v>2</v>
      </c>
      <c r="U316" s="32">
        <v>1</v>
      </c>
      <c r="V316" s="32">
        <v>4</v>
      </c>
      <c r="W316" s="32">
        <v>0</v>
      </c>
      <c r="X316" s="32">
        <v>0</v>
      </c>
    </row>
    <row r="317" spans="1:24" x14ac:dyDescent="0.35">
      <c r="A317">
        <v>316</v>
      </c>
      <c r="B317" s="1">
        <v>44013</v>
      </c>
      <c r="C317" s="2">
        <v>0.75</v>
      </c>
      <c r="D317" s="31" t="s">
        <v>115</v>
      </c>
      <c r="E317" s="31" t="s">
        <v>134</v>
      </c>
      <c r="F317" s="32">
        <v>1</v>
      </c>
      <c r="G317" s="32">
        <v>4</v>
      </c>
      <c r="H317" s="31" t="s">
        <v>113</v>
      </c>
      <c r="I317" s="32">
        <v>0</v>
      </c>
      <c r="J317" s="32">
        <v>2</v>
      </c>
      <c r="K317" s="31" t="s">
        <v>113</v>
      </c>
      <c r="L317" s="31" t="s">
        <v>118</v>
      </c>
      <c r="M317" s="32">
        <v>12</v>
      </c>
      <c r="N317" s="32">
        <v>12</v>
      </c>
      <c r="O317" s="32">
        <v>1</v>
      </c>
      <c r="P317" s="32">
        <v>7</v>
      </c>
      <c r="Q317" s="32">
        <v>11</v>
      </c>
      <c r="R317" s="32">
        <v>10</v>
      </c>
      <c r="S317" s="32">
        <v>6</v>
      </c>
      <c r="T317" s="32">
        <v>3</v>
      </c>
      <c r="U317" s="32">
        <v>2</v>
      </c>
      <c r="V317" s="32">
        <v>0</v>
      </c>
      <c r="W317" s="32">
        <v>0</v>
      </c>
      <c r="X317" s="32">
        <v>0</v>
      </c>
    </row>
    <row r="318" spans="1:24" x14ac:dyDescent="0.35">
      <c r="A318">
        <v>317</v>
      </c>
      <c r="B318" s="1">
        <v>44013</v>
      </c>
      <c r="C318" s="2">
        <v>0.75</v>
      </c>
      <c r="D318" s="31" t="s">
        <v>123</v>
      </c>
      <c r="E318" s="31" t="s">
        <v>131</v>
      </c>
      <c r="F318" s="32">
        <v>2</v>
      </c>
      <c r="G318" s="32">
        <v>1</v>
      </c>
      <c r="H318" s="31" t="s">
        <v>109</v>
      </c>
      <c r="I318" s="32">
        <v>2</v>
      </c>
      <c r="J318" s="32">
        <v>0</v>
      </c>
      <c r="K318" s="31" t="s">
        <v>109</v>
      </c>
      <c r="L318" s="31" t="s">
        <v>142</v>
      </c>
      <c r="M318" s="32">
        <v>7</v>
      </c>
      <c r="N318" s="32">
        <v>15</v>
      </c>
      <c r="O318" s="32">
        <v>2</v>
      </c>
      <c r="P318" s="32">
        <v>3</v>
      </c>
      <c r="Q318" s="32">
        <v>13</v>
      </c>
      <c r="R318" s="32">
        <v>10</v>
      </c>
      <c r="S318" s="32">
        <v>3</v>
      </c>
      <c r="T318" s="32">
        <v>5</v>
      </c>
      <c r="U318" s="32">
        <v>1</v>
      </c>
      <c r="V318" s="32">
        <v>1</v>
      </c>
      <c r="W318" s="32">
        <v>0</v>
      </c>
      <c r="X318" s="32">
        <v>0</v>
      </c>
    </row>
    <row r="319" spans="1:24" x14ac:dyDescent="0.35">
      <c r="A319">
        <v>318</v>
      </c>
      <c r="B319" s="1">
        <v>44013</v>
      </c>
      <c r="C319" s="2">
        <v>0.84375</v>
      </c>
      <c r="D319" s="31" t="s">
        <v>111</v>
      </c>
      <c r="E319" s="31" t="s">
        <v>138</v>
      </c>
      <c r="F319" s="32">
        <v>3</v>
      </c>
      <c r="G319" s="32">
        <v>2</v>
      </c>
      <c r="H319" s="31" t="s">
        <v>109</v>
      </c>
      <c r="I319" s="32">
        <v>1</v>
      </c>
      <c r="J319" s="32">
        <v>1</v>
      </c>
      <c r="K319" s="31" t="s">
        <v>117</v>
      </c>
      <c r="L319" s="31" t="s">
        <v>136</v>
      </c>
      <c r="M319" s="32">
        <v>10</v>
      </c>
      <c r="N319" s="32">
        <v>17</v>
      </c>
      <c r="O319" s="32">
        <v>4</v>
      </c>
      <c r="P319" s="32">
        <v>6</v>
      </c>
      <c r="Q319" s="32">
        <v>10</v>
      </c>
      <c r="R319" s="32">
        <v>9</v>
      </c>
      <c r="S319" s="32">
        <v>2</v>
      </c>
      <c r="T319" s="32">
        <v>3</v>
      </c>
      <c r="U319" s="32">
        <v>2</v>
      </c>
      <c r="V319" s="32">
        <v>1</v>
      </c>
      <c r="W319" s="32">
        <v>0</v>
      </c>
      <c r="X319" s="32">
        <v>0</v>
      </c>
    </row>
    <row r="320" spans="1:24" x14ac:dyDescent="0.35">
      <c r="A320">
        <v>319</v>
      </c>
      <c r="B320" s="1">
        <v>44014</v>
      </c>
      <c r="C320" s="2">
        <v>0.75</v>
      </c>
      <c r="D320" s="31" t="s">
        <v>116</v>
      </c>
      <c r="E320" s="31" t="s">
        <v>128</v>
      </c>
      <c r="F320" s="32">
        <v>3</v>
      </c>
      <c r="G320" s="32">
        <v>1</v>
      </c>
      <c r="H320" s="31" t="s">
        <v>109</v>
      </c>
      <c r="I320" s="32">
        <v>1</v>
      </c>
      <c r="J320" s="32">
        <v>0</v>
      </c>
      <c r="K320" s="31" t="s">
        <v>109</v>
      </c>
      <c r="L320" s="31" t="s">
        <v>130</v>
      </c>
      <c r="M320" s="32">
        <v>7</v>
      </c>
      <c r="N320" s="32">
        <v>9</v>
      </c>
      <c r="O320" s="32">
        <v>5</v>
      </c>
      <c r="P320" s="32">
        <v>2</v>
      </c>
      <c r="Q320" s="32">
        <v>13</v>
      </c>
      <c r="R320" s="32">
        <v>13</v>
      </c>
      <c r="S320" s="32">
        <v>1</v>
      </c>
      <c r="T320" s="32">
        <v>6</v>
      </c>
      <c r="U320" s="32">
        <v>2</v>
      </c>
      <c r="V320" s="32">
        <v>0</v>
      </c>
      <c r="W320" s="32">
        <v>0</v>
      </c>
      <c r="X320" s="32">
        <v>0</v>
      </c>
    </row>
    <row r="321" spans="1:24" x14ac:dyDescent="0.35">
      <c r="A321">
        <v>320</v>
      </c>
      <c r="B321" s="1">
        <v>44014</v>
      </c>
      <c r="C321" s="2">
        <v>0.84375</v>
      </c>
      <c r="D321" s="31" t="s">
        <v>112</v>
      </c>
      <c r="E321" s="31" t="s">
        <v>107</v>
      </c>
      <c r="F321" s="32">
        <v>4</v>
      </c>
      <c r="G321" s="32">
        <v>0</v>
      </c>
      <c r="H321" s="31" t="s">
        <v>109</v>
      </c>
      <c r="I321" s="32">
        <v>3</v>
      </c>
      <c r="J321" s="32">
        <v>0</v>
      </c>
      <c r="K321" s="31" t="s">
        <v>109</v>
      </c>
      <c r="L321" s="31" t="s">
        <v>139</v>
      </c>
      <c r="M321" s="32">
        <v>14</v>
      </c>
      <c r="N321" s="32">
        <v>11</v>
      </c>
      <c r="O321" s="32">
        <v>6</v>
      </c>
      <c r="P321" s="32">
        <v>3</v>
      </c>
      <c r="Q321" s="32">
        <v>8</v>
      </c>
      <c r="R321" s="32">
        <v>7</v>
      </c>
      <c r="S321" s="32">
        <v>3</v>
      </c>
      <c r="T321" s="32">
        <v>3</v>
      </c>
      <c r="U321" s="32">
        <v>2</v>
      </c>
      <c r="V321" s="32">
        <v>2</v>
      </c>
      <c r="W321" s="32">
        <v>0</v>
      </c>
      <c r="X321" s="32">
        <v>0</v>
      </c>
    </row>
    <row r="322" spans="1:24" x14ac:dyDescent="0.35">
      <c r="A322">
        <v>321</v>
      </c>
      <c r="B322" s="1">
        <v>44016</v>
      </c>
      <c r="C322" s="2">
        <v>0.52083333333333337</v>
      </c>
      <c r="D322" s="31" t="s">
        <v>108</v>
      </c>
      <c r="E322" s="31" t="s">
        <v>126</v>
      </c>
      <c r="F322" s="32">
        <v>0</v>
      </c>
      <c r="G322" s="32">
        <v>1</v>
      </c>
      <c r="H322" s="31" t="s">
        <v>113</v>
      </c>
      <c r="I322" s="32">
        <v>0</v>
      </c>
      <c r="J322" s="32">
        <v>1</v>
      </c>
      <c r="K322" s="31" t="s">
        <v>113</v>
      </c>
      <c r="L322" s="31" t="s">
        <v>141</v>
      </c>
      <c r="M322" s="32">
        <v>12</v>
      </c>
      <c r="N322" s="32">
        <v>8</v>
      </c>
      <c r="O322" s="32">
        <v>1</v>
      </c>
      <c r="P322" s="32">
        <v>2</v>
      </c>
      <c r="Q322" s="32">
        <v>11</v>
      </c>
      <c r="R322" s="32">
        <v>13</v>
      </c>
      <c r="S322" s="32">
        <v>0</v>
      </c>
      <c r="T322" s="32">
        <v>2</v>
      </c>
      <c r="U322" s="32">
        <v>2</v>
      </c>
      <c r="V322" s="32">
        <v>2</v>
      </c>
      <c r="W322" s="32">
        <v>0</v>
      </c>
      <c r="X322" s="32">
        <v>0</v>
      </c>
    </row>
    <row r="323" spans="1:24" x14ac:dyDescent="0.35">
      <c r="A323">
        <v>322</v>
      </c>
      <c r="B323" s="1">
        <v>44016</v>
      </c>
      <c r="C323" s="2">
        <v>0.625</v>
      </c>
      <c r="D323" s="31" t="s">
        <v>131</v>
      </c>
      <c r="E323" s="31" t="s">
        <v>122</v>
      </c>
      <c r="F323" s="32">
        <v>3</v>
      </c>
      <c r="G323" s="32">
        <v>0</v>
      </c>
      <c r="H323" s="31" t="s">
        <v>109</v>
      </c>
      <c r="I323" s="32">
        <v>0</v>
      </c>
      <c r="J323" s="32">
        <v>0</v>
      </c>
      <c r="K323" s="31" t="s">
        <v>117</v>
      </c>
      <c r="L323" s="31" t="s">
        <v>124</v>
      </c>
      <c r="M323" s="32">
        <v>15</v>
      </c>
      <c r="N323" s="32">
        <v>7</v>
      </c>
      <c r="O323" s="32">
        <v>4</v>
      </c>
      <c r="P323" s="32">
        <v>1</v>
      </c>
      <c r="Q323" s="32">
        <v>18</v>
      </c>
      <c r="R323" s="32">
        <v>8</v>
      </c>
      <c r="S323" s="32">
        <v>3</v>
      </c>
      <c r="T323" s="32">
        <v>7</v>
      </c>
      <c r="U323" s="32">
        <v>2</v>
      </c>
      <c r="V323" s="32">
        <v>1</v>
      </c>
      <c r="W323" s="32">
        <v>0</v>
      </c>
      <c r="X323" s="32">
        <v>0</v>
      </c>
    </row>
    <row r="324" spans="1:24" x14ac:dyDescent="0.35">
      <c r="A324">
        <v>323</v>
      </c>
      <c r="B324" s="1">
        <v>44016</v>
      </c>
      <c r="C324" s="2">
        <v>0.625</v>
      </c>
      <c r="D324" s="31" t="s">
        <v>137</v>
      </c>
      <c r="E324" s="31" t="s">
        <v>115</v>
      </c>
      <c r="F324" s="32">
        <v>5</v>
      </c>
      <c r="G324" s="32">
        <v>2</v>
      </c>
      <c r="H324" s="31" t="s">
        <v>109</v>
      </c>
      <c r="I324" s="32">
        <v>3</v>
      </c>
      <c r="J324" s="32">
        <v>1</v>
      </c>
      <c r="K324" s="31" t="s">
        <v>109</v>
      </c>
      <c r="L324" s="31" t="s">
        <v>114</v>
      </c>
      <c r="M324" s="32">
        <v>19</v>
      </c>
      <c r="N324" s="32">
        <v>7</v>
      </c>
      <c r="O324" s="32">
        <v>10</v>
      </c>
      <c r="P324" s="32">
        <v>3</v>
      </c>
      <c r="Q324" s="32">
        <v>13</v>
      </c>
      <c r="R324" s="32">
        <v>12</v>
      </c>
      <c r="S324" s="32">
        <v>8</v>
      </c>
      <c r="T324" s="32">
        <v>3</v>
      </c>
      <c r="U324" s="32">
        <v>0</v>
      </c>
      <c r="V324" s="32">
        <v>1</v>
      </c>
      <c r="W324" s="32">
        <v>0</v>
      </c>
      <c r="X324" s="32">
        <v>0</v>
      </c>
    </row>
    <row r="325" spans="1:24" x14ac:dyDescent="0.35">
      <c r="A325">
        <v>324</v>
      </c>
      <c r="B325" s="1">
        <v>44016</v>
      </c>
      <c r="C325" s="2">
        <v>0.72916666666666663</v>
      </c>
      <c r="D325" s="31" t="s">
        <v>132</v>
      </c>
      <c r="E325" s="31" t="s">
        <v>135</v>
      </c>
      <c r="F325" s="32">
        <v>0</v>
      </c>
      <c r="G325" s="32">
        <v>2</v>
      </c>
      <c r="H325" s="31" t="s">
        <v>113</v>
      </c>
      <c r="I325" s="32">
        <v>0</v>
      </c>
      <c r="J325" s="32">
        <v>1</v>
      </c>
      <c r="K325" s="31" t="s">
        <v>113</v>
      </c>
      <c r="L325" s="31" t="s">
        <v>110</v>
      </c>
      <c r="M325" s="32">
        <v>10</v>
      </c>
      <c r="N325" s="32">
        <v>8</v>
      </c>
      <c r="O325" s="32">
        <v>1</v>
      </c>
      <c r="P325" s="32">
        <v>5</v>
      </c>
      <c r="Q325" s="32">
        <v>6</v>
      </c>
      <c r="R325" s="32">
        <v>11</v>
      </c>
      <c r="S325" s="32">
        <v>3</v>
      </c>
      <c r="T325" s="32">
        <v>5</v>
      </c>
      <c r="U325" s="32">
        <v>2</v>
      </c>
      <c r="V325" s="32">
        <v>4</v>
      </c>
      <c r="W325" s="32">
        <v>0</v>
      </c>
      <c r="X325" s="32">
        <v>0</v>
      </c>
    </row>
    <row r="326" spans="1:24" x14ac:dyDescent="0.35">
      <c r="A326">
        <v>325</v>
      </c>
      <c r="B326" s="1">
        <v>44016</v>
      </c>
      <c r="C326" s="2">
        <v>0.83333333333333337</v>
      </c>
      <c r="D326" s="31" t="s">
        <v>138</v>
      </c>
      <c r="E326" s="31" t="s">
        <v>125</v>
      </c>
      <c r="F326" s="32">
        <v>3</v>
      </c>
      <c r="G326" s="32">
        <v>0</v>
      </c>
      <c r="H326" s="31" t="s">
        <v>109</v>
      </c>
      <c r="I326" s="32">
        <v>2</v>
      </c>
      <c r="J326" s="32">
        <v>0</v>
      </c>
      <c r="K326" s="31" t="s">
        <v>109</v>
      </c>
      <c r="L326" s="31" t="s">
        <v>118</v>
      </c>
      <c r="M326" s="32">
        <v>21</v>
      </c>
      <c r="N326" s="32">
        <v>7</v>
      </c>
      <c r="O326" s="32">
        <v>9</v>
      </c>
      <c r="P326" s="32">
        <v>3</v>
      </c>
      <c r="Q326" s="32">
        <v>9</v>
      </c>
      <c r="R326" s="32">
        <v>12</v>
      </c>
      <c r="S326" s="32">
        <v>5</v>
      </c>
      <c r="T326" s="32">
        <v>3</v>
      </c>
      <c r="U326" s="32">
        <v>0</v>
      </c>
      <c r="V326" s="32">
        <v>2</v>
      </c>
      <c r="W326" s="32">
        <v>0</v>
      </c>
      <c r="X326" s="32">
        <v>0</v>
      </c>
    </row>
    <row r="327" spans="1:24" x14ac:dyDescent="0.35">
      <c r="A327">
        <v>326</v>
      </c>
      <c r="B327" s="1">
        <v>44017</v>
      </c>
      <c r="C327" s="2">
        <v>0.5</v>
      </c>
      <c r="D327" s="31" t="s">
        <v>119</v>
      </c>
      <c r="E327" s="31" t="s">
        <v>116</v>
      </c>
      <c r="F327" s="32">
        <v>1</v>
      </c>
      <c r="G327" s="32">
        <v>1</v>
      </c>
      <c r="H327" s="31" t="s">
        <v>117</v>
      </c>
      <c r="I327" s="32">
        <v>1</v>
      </c>
      <c r="J327" s="32">
        <v>0</v>
      </c>
      <c r="K327" s="31" t="s">
        <v>109</v>
      </c>
      <c r="L327" s="31" t="s">
        <v>146</v>
      </c>
      <c r="M327" s="32">
        <v>9</v>
      </c>
      <c r="N327" s="32">
        <v>10</v>
      </c>
      <c r="O327" s="32">
        <v>4</v>
      </c>
      <c r="P327" s="32">
        <v>3</v>
      </c>
      <c r="Q327" s="32">
        <v>8</v>
      </c>
      <c r="R327" s="32">
        <v>14</v>
      </c>
      <c r="S327" s="32">
        <v>3</v>
      </c>
      <c r="T327" s="32">
        <v>9</v>
      </c>
      <c r="U327" s="32">
        <v>0</v>
      </c>
      <c r="V327" s="32">
        <v>0</v>
      </c>
      <c r="W327" s="32">
        <v>0</v>
      </c>
      <c r="X327" s="32">
        <v>0</v>
      </c>
    </row>
    <row r="328" spans="1:24" x14ac:dyDescent="0.35">
      <c r="A328">
        <v>327</v>
      </c>
      <c r="B328" s="1">
        <v>44017</v>
      </c>
      <c r="C328" s="2">
        <v>0.59375</v>
      </c>
      <c r="D328" s="31" t="s">
        <v>134</v>
      </c>
      <c r="E328" s="31" t="s">
        <v>111</v>
      </c>
      <c r="F328" s="32">
        <v>2</v>
      </c>
      <c r="G328" s="32">
        <v>2</v>
      </c>
      <c r="H328" s="31" t="s">
        <v>117</v>
      </c>
      <c r="I328" s="32">
        <v>1</v>
      </c>
      <c r="J328" s="32">
        <v>1</v>
      </c>
      <c r="K328" s="31" t="s">
        <v>117</v>
      </c>
      <c r="L328" s="31" t="s">
        <v>127</v>
      </c>
      <c r="M328" s="32">
        <v>11</v>
      </c>
      <c r="N328" s="32">
        <v>17</v>
      </c>
      <c r="O328" s="32">
        <v>4</v>
      </c>
      <c r="P328" s="32">
        <v>7</v>
      </c>
      <c r="Q328" s="32">
        <v>9</v>
      </c>
      <c r="R328" s="32">
        <v>11</v>
      </c>
      <c r="S328" s="32">
        <v>6</v>
      </c>
      <c r="T328" s="32">
        <v>4</v>
      </c>
      <c r="U328" s="32">
        <v>0</v>
      </c>
      <c r="V328" s="32">
        <v>0</v>
      </c>
      <c r="W328" s="32">
        <v>0</v>
      </c>
      <c r="X328" s="32">
        <v>0</v>
      </c>
    </row>
    <row r="329" spans="1:24" x14ac:dyDescent="0.35">
      <c r="A329">
        <v>328</v>
      </c>
      <c r="B329" s="1">
        <v>44017</v>
      </c>
      <c r="C329" s="2">
        <v>0.6875</v>
      </c>
      <c r="D329" s="31" t="s">
        <v>107</v>
      </c>
      <c r="E329" s="31" t="s">
        <v>129</v>
      </c>
      <c r="F329" s="32">
        <v>2</v>
      </c>
      <c r="G329" s="32">
        <v>0</v>
      </c>
      <c r="H329" s="31" t="s">
        <v>109</v>
      </c>
      <c r="I329" s="32">
        <v>0</v>
      </c>
      <c r="J329" s="32">
        <v>0</v>
      </c>
      <c r="K329" s="31" t="s">
        <v>117</v>
      </c>
      <c r="L329" s="31" t="s">
        <v>144</v>
      </c>
      <c r="M329" s="32">
        <v>6</v>
      </c>
      <c r="N329" s="32">
        <v>9</v>
      </c>
      <c r="O329" s="32">
        <v>4</v>
      </c>
      <c r="P329" s="32">
        <v>3</v>
      </c>
      <c r="Q329" s="32">
        <v>18</v>
      </c>
      <c r="R329" s="32">
        <v>8</v>
      </c>
      <c r="S329" s="32">
        <v>7</v>
      </c>
      <c r="T329" s="32">
        <v>5</v>
      </c>
      <c r="U329" s="32">
        <v>1</v>
      </c>
      <c r="V329" s="32">
        <v>1</v>
      </c>
      <c r="W329" s="32">
        <v>0</v>
      </c>
      <c r="X329" s="32">
        <v>0</v>
      </c>
    </row>
    <row r="330" spans="1:24" x14ac:dyDescent="0.35">
      <c r="A330">
        <v>329</v>
      </c>
      <c r="B330" s="1">
        <v>44017</v>
      </c>
      <c r="C330" s="2">
        <v>0.79166666666666663</v>
      </c>
      <c r="D330" s="31" t="s">
        <v>120</v>
      </c>
      <c r="E330" s="31" t="s">
        <v>112</v>
      </c>
      <c r="F330" s="32">
        <v>1</v>
      </c>
      <c r="G330" s="32">
        <v>0</v>
      </c>
      <c r="H330" s="31" t="s">
        <v>109</v>
      </c>
      <c r="I330" s="32">
        <v>1</v>
      </c>
      <c r="J330" s="32">
        <v>0</v>
      </c>
      <c r="K330" s="31" t="s">
        <v>109</v>
      </c>
      <c r="L330" s="31" t="s">
        <v>133</v>
      </c>
      <c r="M330" s="32">
        <v>8</v>
      </c>
      <c r="N330" s="32">
        <v>26</v>
      </c>
      <c r="O330" s="32">
        <v>4</v>
      </c>
      <c r="P330" s="32">
        <v>6</v>
      </c>
      <c r="Q330" s="32">
        <v>6</v>
      </c>
      <c r="R330" s="32">
        <v>7</v>
      </c>
      <c r="S330" s="32">
        <v>2</v>
      </c>
      <c r="T330" s="32">
        <v>13</v>
      </c>
      <c r="U330" s="32">
        <v>1</v>
      </c>
      <c r="V330" s="32">
        <v>2</v>
      </c>
      <c r="W330" s="32">
        <v>0</v>
      </c>
      <c r="X330" s="32">
        <v>0</v>
      </c>
    </row>
    <row r="331" spans="1:24" x14ac:dyDescent="0.35">
      <c r="A331">
        <v>330</v>
      </c>
      <c r="B331" s="1">
        <v>44018</v>
      </c>
      <c r="C331" s="2">
        <v>0.83333333333333337</v>
      </c>
      <c r="D331" s="31" t="s">
        <v>128</v>
      </c>
      <c r="E331" s="31" t="s">
        <v>123</v>
      </c>
      <c r="F331" s="32">
        <v>1</v>
      </c>
      <c r="G331" s="32">
        <v>0</v>
      </c>
      <c r="H331" s="31" t="s">
        <v>109</v>
      </c>
      <c r="I331" s="32">
        <v>1</v>
      </c>
      <c r="J331" s="32">
        <v>0</v>
      </c>
      <c r="K331" s="31" t="s">
        <v>109</v>
      </c>
      <c r="L331" s="31" t="s">
        <v>121</v>
      </c>
      <c r="M331" s="32">
        <v>12</v>
      </c>
      <c r="N331" s="32">
        <v>11</v>
      </c>
      <c r="O331" s="32">
        <v>2</v>
      </c>
      <c r="P331" s="32">
        <v>3</v>
      </c>
      <c r="Q331" s="32">
        <v>14</v>
      </c>
      <c r="R331" s="32">
        <v>18</v>
      </c>
      <c r="S331" s="32">
        <v>5</v>
      </c>
      <c r="T331" s="32">
        <v>6</v>
      </c>
      <c r="U331" s="32">
        <v>3</v>
      </c>
      <c r="V331" s="32">
        <v>2</v>
      </c>
      <c r="W331" s="32">
        <v>0</v>
      </c>
      <c r="X331" s="32">
        <v>0</v>
      </c>
    </row>
    <row r="332" spans="1:24" x14ac:dyDescent="0.35">
      <c r="A332">
        <v>331</v>
      </c>
      <c r="B332" s="1">
        <v>44019</v>
      </c>
      <c r="C332" s="2">
        <v>0.75</v>
      </c>
      <c r="D332" s="31" t="s">
        <v>122</v>
      </c>
      <c r="E332" s="31" t="s">
        <v>138</v>
      </c>
      <c r="F332" s="32">
        <v>2</v>
      </c>
      <c r="G332" s="32">
        <v>3</v>
      </c>
      <c r="H332" s="31" t="s">
        <v>113</v>
      </c>
      <c r="I332" s="32">
        <v>1</v>
      </c>
      <c r="J332" s="32">
        <v>2</v>
      </c>
      <c r="K332" s="31" t="s">
        <v>113</v>
      </c>
      <c r="L332" s="31" t="s">
        <v>142</v>
      </c>
      <c r="M332" s="32">
        <v>13</v>
      </c>
      <c r="N332" s="32">
        <v>14</v>
      </c>
      <c r="O332" s="32">
        <v>4</v>
      </c>
      <c r="P332" s="32">
        <v>6</v>
      </c>
      <c r="Q332" s="32">
        <v>11</v>
      </c>
      <c r="R332" s="32">
        <v>10</v>
      </c>
      <c r="S332" s="32">
        <v>7</v>
      </c>
      <c r="T332" s="32">
        <v>9</v>
      </c>
      <c r="U332" s="32">
        <v>1</v>
      </c>
      <c r="V332" s="32">
        <v>0</v>
      </c>
      <c r="W332" s="32">
        <v>0</v>
      </c>
      <c r="X332" s="32">
        <v>0</v>
      </c>
    </row>
    <row r="333" spans="1:24" x14ac:dyDescent="0.35">
      <c r="A333">
        <v>332</v>
      </c>
      <c r="B333" s="1">
        <v>44019</v>
      </c>
      <c r="C333" s="2">
        <v>0.75</v>
      </c>
      <c r="D333" s="31" t="s">
        <v>125</v>
      </c>
      <c r="E333" s="31" t="s">
        <v>108</v>
      </c>
      <c r="F333" s="32">
        <v>2</v>
      </c>
      <c r="G333" s="32">
        <v>1</v>
      </c>
      <c r="H333" s="31" t="s">
        <v>109</v>
      </c>
      <c r="I333" s="32">
        <v>1</v>
      </c>
      <c r="J333" s="32">
        <v>1</v>
      </c>
      <c r="K333" s="31" t="s">
        <v>117</v>
      </c>
      <c r="L333" s="31" t="s">
        <v>139</v>
      </c>
      <c r="M333" s="32">
        <v>9</v>
      </c>
      <c r="N333" s="32">
        <v>12</v>
      </c>
      <c r="O333" s="32">
        <v>4</v>
      </c>
      <c r="P333" s="32">
        <v>3</v>
      </c>
      <c r="Q333" s="32">
        <v>11</v>
      </c>
      <c r="R333" s="32">
        <v>15</v>
      </c>
      <c r="S333" s="32">
        <v>4</v>
      </c>
      <c r="T333" s="32">
        <v>3</v>
      </c>
      <c r="U333" s="32">
        <v>2</v>
      </c>
      <c r="V333" s="32">
        <v>4</v>
      </c>
      <c r="W333" s="32">
        <v>0</v>
      </c>
      <c r="X333" s="32">
        <v>0</v>
      </c>
    </row>
    <row r="334" spans="1:24" x14ac:dyDescent="0.35">
      <c r="A334">
        <v>333</v>
      </c>
      <c r="B334" s="1">
        <v>44019</v>
      </c>
      <c r="C334" s="2">
        <v>0.84375</v>
      </c>
      <c r="D334" s="31" t="s">
        <v>135</v>
      </c>
      <c r="E334" s="31" t="s">
        <v>131</v>
      </c>
      <c r="F334" s="32">
        <v>1</v>
      </c>
      <c r="G334" s="32">
        <v>1</v>
      </c>
      <c r="H334" s="31" t="s">
        <v>117</v>
      </c>
      <c r="I334" s="32">
        <v>1</v>
      </c>
      <c r="J334" s="32">
        <v>0</v>
      </c>
      <c r="K334" s="31" t="s">
        <v>109</v>
      </c>
      <c r="L334" s="31" t="s">
        <v>130</v>
      </c>
      <c r="M334" s="32">
        <v>11</v>
      </c>
      <c r="N334" s="32">
        <v>13</v>
      </c>
      <c r="O334" s="32">
        <v>7</v>
      </c>
      <c r="P334" s="32">
        <v>5</v>
      </c>
      <c r="Q334" s="32">
        <v>10</v>
      </c>
      <c r="R334" s="32">
        <v>14</v>
      </c>
      <c r="S334" s="32">
        <v>10</v>
      </c>
      <c r="T334" s="32">
        <v>1</v>
      </c>
      <c r="U334" s="32">
        <v>1</v>
      </c>
      <c r="V334" s="32">
        <v>0</v>
      </c>
      <c r="W334" s="32">
        <v>1</v>
      </c>
      <c r="X334" s="32">
        <v>0</v>
      </c>
    </row>
    <row r="335" spans="1:24" x14ac:dyDescent="0.35">
      <c r="A335">
        <v>334</v>
      </c>
      <c r="B335" s="1">
        <v>44020</v>
      </c>
      <c r="C335" s="2">
        <v>0.75</v>
      </c>
      <c r="D335" s="31" t="s">
        <v>112</v>
      </c>
      <c r="E335" s="31" t="s">
        <v>134</v>
      </c>
      <c r="F335" s="32">
        <v>5</v>
      </c>
      <c r="G335" s="32">
        <v>0</v>
      </c>
      <c r="H335" s="31" t="s">
        <v>109</v>
      </c>
      <c r="I335" s="32">
        <v>2</v>
      </c>
      <c r="J335" s="32">
        <v>0</v>
      </c>
      <c r="K335" s="31" t="s">
        <v>109</v>
      </c>
      <c r="L335" s="31" t="s">
        <v>145</v>
      </c>
      <c r="M335" s="32">
        <v>23</v>
      </c>
      <c r="N335" s="32">
        <v>6</v>
      </c>
      <c r="O335" s="32">
        <v>9</v>
      </c>
      <c r="P335" s="32">
        <v>1</v>
      </c>
      <c r="Q335" s="32">
        <v>12</v>
      </c>
      <c r="R335" s="32">
        <v>7</v>
      </c>
      <c r="S335" s="32">
        <v>8</v>
      </c>
      <c r="T335" s="32">
        <v>1</v>
      </c>
      <c r="U335" s="32">
        <v>0</v>
      </c>
      <c r="V335" s="32">
        <v>0</v>
      </c>
      <c r="W335" s="32">
        <v>0</v>
      </c>
      <c r="X335" s="32">
        <v>0</v>
      </c>
    </row>
    <row r="336" spans="1:24" x14ac:dyDescent="0.35">
      <c r="A336">
        <v>335</v>
      </c>
      <c r="B336" s="1">
        <v>44020</v>
      </c>
      <c r="C336" s="2">
        <v>0.75</v>
      </c>
      <c r="D336" s="31" t="s">
        <v>116</v>
      </c>
      <c r="E336" s="31" t="s">
        <v>132</v>
      </c>
      <c r="F336" s="32">
        <v>1</v>
      </c>
      <c r="G336" s="32">
        <v>0</v>
      </c>
      <c r="H336" s="31" t="s">
        <v>109</v>
      </c>
      <c r="I336" s="32">
        <v>0</v>
      </c>
      <c r="J336" s="32">
        <v>0</v>
      </c>
      <c r="K336" s="31" t="s">
        <v>117</v>
      </c>
      <c r="L336" s="31" t="s">
        <v>136</v>
      </c>
      <c r="M336" s="32">
        <v>7</v>
      </c>
      <c r="N336" s="32">
        <v>6</v>
      </c>
      <c r="O336" s="32">
        <v>3</v>
      </c>
      <c r="P336" s="32">
        <v>1</v>
      </c>
      <c r="Q336" s="32">
        <v>5</v>
      </c>
      <c r="R336" s="32">
        <v>6</v>
      </c>
      <c r="S336" s="32">
        <v>6</v>
      </c>
      <c r="T336" s="32">
        <v>1</v>
      </c>
      <c r="U336" s="32">
        <v>2</v>
      </c>
      <c r="V336" s="32">
        <v>0</v>
      </c>
      <c r="W336" s="32">
        <v>0</v>
      </c>
      <c r="X336" s="32">
        <v>0</v>
      </c>
    </row>
    <row r="337" spans="1:24" x14ac:dyDescent="0.35">
      <c r="A337">
        <v>336</v>
      </c>
      <c r="B337" s="1">
        <v>44020</v>
      </c>
      <c r="C337" s="2">
        <v>0.75</v>
      </c>
      <c r="D337" s="31" t="s">
        <v>111</v>
      </c>
      <c r="E337" s="31" t="s">
        <v>119</v>
      </c>
      <c r="F337" s="32">
        <v>0</v>
      </c>
      <c r="G337" s="32">
        <v>1</v>
      </c>
      <c r="H337" s="31" t="s">
        <v>113</v>
      </c>
      <c r="I337" s="32">
        <v>0</v>
      </c>
      <c r="J337" s="32">
        <v>1</v>
      </c>
      <c r="K337" s="31" t="s">
        <v>113</v>
      </c>
      <c r="L337" s="31" t="s">
        <v>110</v>
      </c>
      <c r="M337" s="32">
        <v>21</v>
      </c>
      <c r="N337" s="32">
        <v>8</v>
      </c>
      <c r="O337" s="32">
        <v>5</v>
      </c>
      <c r="P337" s="32">
        <v>4</v>
      </c>
      <c r="Q337" s="32">
        <v>7</v>
      </c>
      <c r="R337" s="32">
        <v>7</v>
      </c>
      <c r="S337" s="32">
        <v>10</v>
      </c>
      <c r="T337" s="32">
        <v>3</v>
      </c>
      <c r="U337" s="32">
        <v>1</v>
      </c>
      <c r="V337" s="32">
        <v>1</v>
      </c>
      <c r="W337" s="32">
        <v>0</v>
      </c>
      <c r="X337" s="32">
        <v>0</v>
      </c>
    </row>
    <row r="338" spans="1:24" x14ac:dyDescent="0.35">
      <c r="A338">
        <v>337</v>
      </c>
      <c r="B338" s="1">
        <v>44020</v>
      </c>
      <c r="C338" s="2">
        <v>0.84375</v>
      </c>
      <c r="D338" s="31" t="s">
        <v>126</v>
      </c>
      <c r="E338" s="31" t="s">
        <v>107</v>
      </c>
      <c r="F338" s="32">
        <v>1</v>
      </c>
      <c r="G338" s="32">
        <v>3</v>
      </c>
      <c r="H338" s="31" t="s">
        <v>113</v>
      </c>
      <c r="I338" s="32">
        <v>1</v>
      </c>
      <c r="J338" s="32">
        <v>2</v>
      </c>
      <c r="K338" s="31" t="s">
        <v>113</v>
      </c>
      <c r="L338" s="31" t="s">
        <v>127</v>
      </c>
      <c r="M338" s="32">
        <v>12</v>
      </c>
      <c r="N338" s="32">
        <v>19</v>
      </c>
      <c r="O338" s="32">
        <v>2</v>
      </c>
      <c r="P338" s="32">
        <v>8</v>
      </c>
      <c r="Q338" s="32">
        <v>7</v>
      </c>
      <c r="R338" s="32">
        <v>15</v>
      </c>
      <c r="S338" s="32">
        <v>6</v>
      </c>
      <c r="T338" s="32">
        <v>10</v>
      </c>
      <c r="U338" s="32">
        <v>1</v>
      </c>
      <c r="V338" s="32">
        <v>4</v>
      </c>
      <c r="W338" s="32">
        <v>0</v>
      </c>
      <c r="X338" s="32">
        <v>0</v>
      </c>
    </row>
    <row r="339" spans="1:24" x14ac:dyDescent="0.35">
      <c r="A339">
        <v>338</v>
      </c>
      <c r="B339" s="1">
        <v>44021</v>
      </c>
      <c r="C339" s="2">
        <v>0.75</v>
      </c>
      <c r="D339" s="31" t="s">
        <v>115</v>
      </c>
      <c r="E339" s="31" t="s">
        <v>128</v>
      </c>
      <c r="F339" s="32">
        <v>0</v>
      </c>
      <c r="G339" s="32">
        <v>0</v>
      </c>
      <c r="H339" s="31" t="s">
        <v>117</v>
      </c>
      <c r="I339" s="32">
        <v>0</v>
      </c>
      <c r="J339" s="32">
        <v>0</v>
      </c>
      <c r="K339" s="31" t="s">
        <v>117</v>
      </c>
      <c r="L339" s="31" t="s">
        <v>144</v>
      </c>
      <c r="M339" s="32">
        <v>9</v>
      </c>
      <c r="N339" s="32">
        <v>9</v>
      </c>
      <c r="O339" s="32">
        <v>2</v>
      </c>
      <c r="P339" s="32">
        <v>0</v>
      </c>
      <c r="Q339" s="32">
        <v>11</v>
      </c>
      <c r="R339" s="32">
        <v>14</v>
      </c>
      <c r="S339" s="32">
        <v>8</v>
      </c>
      <c r="T339" s="32">
        <v>12</v>
      </c>
      <c r="U339" s="32">
        <v>3</v>
      </c>
      <c r="V339" s="32">
        <v>2</v>
      </c>
      <c r="W339" s="32">
        <v>0</v>
      </c>
      <c r="X339" s="32">
        <v>0</v>
      </c>
    </row>
    <row r="340" spans="1:24" x14ac:dyDescent="0.35">
      <c r="A340">
        <v>339</v>
      </c>
      <c r="B340" s="1">
        <v>44021</v>
      </c>
      <c r="C340" s="2">
        <v>0.75</v>
      </c>
      <c r="D340" s="31" t="s">
        <v>123</v>
      </c>
      <c r="E340" s="31" t="s">
        <v>120</v>
      </c>
      <c r="F340" s="32">
        <v>1</v>
      </c>
      <c r="G340" s="32">
        <v>1</v>
      </c>
      <c r="H340" s="31" t="s">
        <v>117</v>
      </c>
      <c r="I340" s="32">
        <v>1</v>
      </c>
      <c r="J340" s="32">
        <v>1</v>
      </c>
      <c r="K340" s="31" t="s">
        <v>117</v>
      </c>
      <c r="L340" s="31" t="s">
        <v>140</v>
      </c>
      <c r="M340" s="32">
        <v>11</v>
      </c>
      <c r="N340" s="32">
        <v>17</v>
      </c>
      <c r="O340" s="32">
        <v>4</v>
      </c>
      <c r="P340" s="32">
        <v>4</v>
      </c>
      <c r="Q340" s="32">
        <v>13</v>
      </c>
      <c r="R340" s="32">
        <v>14</v>
      </c>
      <c r="S340" s="32">
        <v>3</v>
      </c>
      <c r="T340" s="32">
        <v>5</v>
      </c>
      <c r="U340" s="32">
        <v>3</v>
      </c>
      <c r="V340" s="32">
        <v>3</v>
      </c>
      <c r="W340" s="32">
        <v>0</v>
      </c>
      <c r="X340" s="32">
        <v>0</v>
      </c>
    </row>
    <row r="341" spans="1:24" x14ac:dyDescent="0.35">
      <c r="A341">
        <v>340</v>
      </c>
      <c r="B341" s="1">
        <v>44021</v>
      </c>
      <c r="C341" s="2">
        <v>0.84375</v>
      </c>
      <c r="D341" s="31" t="s">
        <v>129</v>
      </c>
      <c r="E341" s="31" t="s">
        <v>137</v>
      </c>
      <c r="F341" s="32">
        <v>0</v>
      </c>
      <c r="G341" s="32">
        <v>3</v>
      </c>
      <c r="H341" s="31" t="s">
        <v>113</v>
      </c>
      <c r="I341" s="32">
        <v>0</v>
      </c>
      <c r="J341" s="32">
        <v>2</v>
      </c>
      <c r="K341" s="31" t="s">
        <v>113</v>
      </c>
      <c r="L341" s="31" t="s">
        <v>124</v>
      </c>
      <c r="M341" s="32">
        <v>9</v>
      </c>
      <c r="N341" s="32">
        <v>14</v>
      </c>
      <c r="O341" s="32">
        <v>1</v>
      </c>
      <c r="P341" s="32">
        <v>6</v>
      </c>
      <c r="Q341" s="32">
        <v>7</v>
      </c>
      <c r="R341" s="32">
        <v>13</v>
      </c>
      <c r="S341" s="32">
        <v>3</v>
      </c>
      <c r="T341" s="32">
        <v>5</v>
      </c>
      <c r="U341" s="32">
        <v>2</v>
      </c>
      <c r="V341" s="32">
        <v>3</v>
      </c>
      <c r="W341" s="32">
        <v>0</v>
      </c>
      <c r="X341" s="32">
        <v>0</v>
      </c>
    </row>
    <row r="342" spans="1:24" x14ac:dyDescent="0.35">
      <c r="A342">
        <v>341</v>
      </c>
      <c r="B342" s="1">
        <v>44023</v>
      </c>
      <c r="C342" s="2">
        <v>0.52083333333333337</v>
      </c>
      <c r="D342" s="31" t="s">
        <v>108</v>
      </c>
      <c r="E342" s="31" t="s">
        <v>111</v>
      </c>
      <c r="F342" s="32">
        <v>0</v>
      </c>
      <c r="G342" s="32">
        <v>4</v>
      </c>
      <c r="H342" s="31" t="s">
        <v>113</v>
      </c>
      <c r="I342" s="32">
        <v>0</v>
      </c>
      <c r="J342" s="32">
        <v>2</v>
      </c>
      <c r="K342" s="31" t="s">
        <v>113</v>
      </c>
      <c r="L342" s="31" t="s">
        <v>118</v>
      </c>
      <c r="M342" s="32">
        <v>11</v>
      </c>
      <c r="N342" s="32">
        <v>19</v>
      </c>
      <c r="O342" s="32">
        <v>2</v>
      </c>
      <c r="P342" s="32">
        <v>7</v>
      </c>
      <c r="Q342" s="32">
        <v>9</v>
      </c>
      <c r="R342" s="32">
        <v>8</v>
      </c>
      <c r="S342" s="32">
        <v>1</v>
      </c>
      <c r="T342" s="32">
        <v>6</v>
      </c>
      <c r="U342" s="32">
        <v>1</v>
      </c>
      <c r="V342" s="32">
        <v>0</v>
      </c>
      <c r="W342" s="32">
        <v>0</v>
      </c>
      <c r="X342" s="32">
        <v>0</v>
      </c>
    </row>
    <row r="343" spans="1:24" x14ac:dyDescent="0.35">
      <c r="A343">
        <v>342</v>
      </c>
      <c r="B343" s="1">
        <v>44023</v>
      </c>
      <c r="C343" s="2">
        <v>0.52083333333333337</v>
      </c>
      <c r="D343" s="31" t="s">
        <v>125</v>
      </c>
      <c r="E343" s="31" t="s">
        <v>134</v>
      </c>
      <c r="F343" s="32">
        <v>2</v>
      </c>
      <c r="G343" s="32">
        <v>1</v>
      </c>
      <c r="H343" s="31" t="s">
        <v>109</v>
      </c>
      <c r="I343" s="32">
        <v>0</v>
      </c>
      <c r="J343" s="32">
        <v>1</v>
      </c>
      <c r="K343" s="31" t="s">
        <v>113</v>
      </c>
      <c r="L343" s="31" t="s">
        <v>127</v>
      </c>
      <c r="M343" s="32">
        <v>17</v>
      </c>
      <c r="N343" s="32">
        <v>8</v>
      </c>
      <c r="O343" s="32">
        <v>5</v>
      </c>
      <c r="P343" s="32">
        <v>4</v>
      </c>
      <c r="Q343" s="32">
        <v>23</v>
      </c>
      <c r="R343" s="32">
        <v>15</v>
      </c>
      <c r="S343" s="32">
        <v>2</v>
      </c>
      <c r="T343" s="32">
        <v>4</v>
      </c>
      <c r="U343" s="32">
        <v>1</v>
      </c>
      <c r="V343" s="32">
        <v>4</v>
      </c>
      <c r="W343" s="32">
        <v>0</v>
      </c>
      <c r="X343" s="32">
        <v>0</v>
      </c>
    </row>
    <row r="344" spans="1:24" x14ac:dyDescent="0.35">
      <c r="A344">
        <v>343</v>
      </c>
      <c r="B344" s="1">
        <v>44023</v>
      </c>
      <c r="C344" s="2">
        <v>0.625</v>
      </c>
      <c r="D344" s="31" t="s">
        <v>107</v>
      </c>
      <c r="E344" s="31" t="s">
        <v>119</v>
      </c>
      <c r="F344" s="32">
        <v>1</v>
      </c>
      <c r="G344" s="32">
        <v>1</v>
      </c>
      <c r="H344" s="31" t="s">
        <v>117</v>
      </c>
      <c r="I344" s="32">
        <v>1</v>
      </c>
      <c r="J344" s="32">
        <v>0</v>
      </c>
      <c r="K344" s="31" t="s">
        <v>109</v>
      </c>
      <c r="L344" s="31" t="s">
        <v>142</v>
      </c>
      <c r="M344" s="32">
        <v>23</v>
      </c>
      <c r="N344" s="32">
        <v>6</v>
      </c>
      <c r="O344" s="32">
        <v>9</v>
      </c>
      <c r="P344" s="32">
        <v>2</v>
      </c>
      <c r="Q344" s="32">
        <v>7</v>
      </c>
      <c r="R344" s="32">
        <v>4</v>
      </c>
      <c r="S344" s="32">
        <v>12</v>
      </c>
      <c r="T344" s="32">
        <v>6</v>
      </c>
      <c r="U344" s="32">
        <v>1</v>
      </c>
      <c r="V344" s="32">
        <v>2</v>
      </c>
      <c r="W344" s="32">
        <v>0</v>
      </c>
      <c r="X344" s="32">
        <v>0</v>
      </c>
    </row>
    <row r="345" spans="1:24" x14ac:dyDescent="0.35">
      <c r="A345">
        <v>344</v>
      </c>
      <c r="B345" s="1">
        <v>44023</v>
      </c>
      <c r="C345" s="2">
        <v>0.72916666666666663</v>
      </c>
      <c r="D345" s="31" t="s">
        <v>116</v>
      </c>
      <c r="E345" s="31" t="s">
        <v>138</v>
      </c>
      <c r="F345" s="32">
        <v>3</v>
      </c>
      <c r="G345" s="32">
        <v>0</v>
      </c>
      <c r="H345" s="31" t="s">
        <v>109</v>
      </c>
      <c r="I345" s="32">
        <v>2</v>
      </c>
      <c r="J345" s="32">
        <v>0</v>
      </c>
      <c r="K345" s="31" t="s">
        <v>109</v>
      </c>
      <c r="L345" s="31" t="s">
        <v>133</v>
      </c>
      <c r="M345" s="32">
        <v>9</v>
      </c>
      <c r="N345" s="32">
        <v>15</v>
      </c>
      <c r="O345" s="32">
        <v>4</v>
      </c>
      <c r="P345" s="32">
        <v>4</v>
      </c>
      <c r="Q345" s="32">
        <v>8</v>
      </c>
      <c r="R345" s="32">
        <v>6</v>
      </c>
      <c r="S345" s="32">
        <v>4</v>
      </c>
      <c r="T345" s="32">
        <v>6</v>
      </c>
      <c r="U345" s="32">
        <v>1</v>
      </c>
      <c r="V345" s="32">
        <v>0</v>
      </c>
      <c r="W345" s="32">
        <v>0</v>
      </c>
      <c r="X345" s="32">
        <v>0</v>
      </c>
    </row>
    <row r="346" spans="1:24" x14ac:dyDescent="0.35">
      <c r="A346">
        <v>345</v>
      </c>
      <c r="B346" s="1">
        <v>44023</v>
      </c>
      <c r="C346" s="2">
        <v>0.83333333333333337</v>
      </c>
      <c r="D346" s="31" t="s">
        <v>126</v>
      </c>
      <c r="E346" s="31" t="s">
        <v>112</v>
      </c>
      <c r="F346" s="32">
        <v>0</v>
      </c>
      <c r="G346" s="32">
        <v>5</v>
      </c>
      <c r="H346" s="31" t="s">
        <v>113</v>
      </c>
      <c r="I346" s="32">
        <v>0</v>
      </c>
      <c r="J346" s="32">
        <v>2</v>
      </c>
      <c r="K346" s="31" t="s">
        <v>113</v>
      </c>
      <c r="L346" s="31" t="s">
        <v>121</v>
      </c>
      <c r="M346" s="32">
        <v>3</v>
      </c>
      <c r="N346" s="32">
        <v>26</v>
      </c>
      <c r="O346" s="32">
        <v>0</v>
      </c>
      <c r="P346" s="32">
        <v>8</v>
      </c>
      <c r="Q346" s="32">
        <v>7</v>
      </c>
      <c r="R346" s="32">
        <v>3</v>
      </c>
      <c r="S346" s="32">
        <v>2</v>
      </c>
      <c r="T346" s="32">
        <v>7</v>
      </c>
      <c r="U346" s="32">
        <v>1</v>
      </c>
      <c r="V346" s="32">
        <v>0</v>
      </c>
      <c r="W346" s="32">
        <v>0</v>
      </c>
      <c r="X346" s="32">
        <v>0</v>
      </c>
    </row>
    <row r="347" spans="1:24" x14ac:dyDescent="0.35">
      <c r="A347">
        <v>346</v>
      </c>
      <c r="B347" s="1">
        <v>44024</v>
      </c>
      <c r="C347" s="2">
        <v>0.5</v>
      </c>
      <c r="D347" s="31" t="s">
        <v>132</v>
      </c>
      <c r="E347" s="31" t="s">
        <v>123</v>
      </c>
      <c r="F347" s="32">
        <v>3</v>
      </c>
      <c r="G347" s="32">
        <v>0</v>
      </c>
      <c r="H347" s="31" t="s">
        <v>109</v>
      </c>
      <c r="I347" s="32">
        <v>1</v>
      </c>
      <c r="J347" s="32">
        <v>0</v>
      </c>
      <c r="K347" s="31" t="s">
        <v>109</v>
      </c>
      <c r="L347" s="31" t="s">
        <v>139</v>
      </c>
      <c r="M347" s="32">
        <v>14</v>
      </c>
      <c r="N347" s="32">
        <v>6</v>
      </c>
      <c r="O347" s="32">
        <v>7</v>
      </c>
      <c r="P347" s="32">
        <v>2</v>
      </c>
      <c r="Q347" s="32">
        <v>9</v>
      </c>
      <c r="R347" s="32">
        <v>9</v>
      </c>
      <c r="S347" s="32">
        <v>5</v>
      </c>
      <c r="T347" s="32">
        <v>2</v>
      </c>
      <c r="U347" s="32">
        <v>0</v>
      </c>
      <c r="V347" s="32">
        <v>2</v>
      </c>
      <c r="W347" s="32">
        <v>0</v>
      </c>
      <c r="X347" s="32">
        <v>0</v>
      </c>
    </row>
    <row r="348" spans="1:24" x14ac:dyDescent="0.35">
      <c r="A348">
        <v>347</v>
      </c>
      <c r="B348" s="1">
        <v>44024</v>
      </c>
      <c r="C348" s="2">
        <v>0.59375</v>
      </c>
      <c r="D348" s="31" t="s">
        <v>129</v>
      </c>
      <c r="E348" s="31" t="s">
        <v>122</v>
      </c>
      <c r="F348" s="32">
        <v>2</v>
      </c>
      <c r="G348" s="32">
        <v>0</v>
      </c>
      <c r="H348" s="31" t="s">
        <v>109</v>
      </c>
      <c r="I348" s="32">
        <v>1</v>
      </c>
      <c r="J348" s="32">
        <v>0</v>
      </c>
      <c r="K348" s="31" t="s">
        <v>109</v>
      </c>
      <c r="L348" s="31" t="s">
        <v>136</v>
      </c>
      <c r="M348" s="32">
        <v>12</v>
      </c>
      <c r="N348" s="32">
        <v>9</v>
      </c>
      <c r="O348" s="32">
        <v>9</v>
      </c>
      <c r="P348" s="32">
        <v>5</v>
      </c>
      <c r="Q348" s="32">
        <v>21</v>
      </c>
      <c r="R348" s="32">
        <v>21</v>
      </c>
      <c r="S348" s="32">
        <v>5</v>
      </c>
      <c r="T348" s="32">
        <v>1</v>
      </c>
      <c r="U348" s="32">
        <v>2</v>
      </c>
      <c r="V348" s="32">
        <v>4</v>
      </c>
      <c r="W348" s="32">
        <v>0</v>
      </c>
      <c r="X348" s="32">
        <v>1</v>
      </c>
    </row>
    <row r="349" spans="1:24" x14ac:dyDescent="0.35">
      <c r="A349">
        <v>348</v>
      </c>
      <c r="B349" s="1">
        <v>44024</v>
      </c>
      <c r="C349" s="2">
        <v>0.6875</v>
      </c>
      <c r="D349" s="31" t="s">
        <v>128</v>
      </c>
      <c r="E349" s="31" t="s">
        <v>135</v>
      </c>
      <c r="F349" s="32">
        <v>2</v>
      </c>
      <c r="G349" s="32">
        <v>1</v>
      </c>
      <c r="H349" s="31" t="s">
        <v>109</v>
      </c>
      <c r="I349" s="32">
        <v>1</v>
      </c>
      <c r="J349" s="32">
        <v>1</v>
      </c>
      <c r="K349" s="31" t="s">
        <v>117</v>
      </c>
      <c r="L349" s="31" t="s">
        <v>110</v>
      </c>
      <c r="M349" s="32">
        <v>15</v>
      </c>
      <c r="N349" s="32">
        <v>13</v>
      </c>
      <c r="O349" s="32">
        <v>9</v>
      </c>
      <c r="P349" s="32">
        <v>4</v>
      </c>
      <c r="Q349" s="32">
        <v>16</v>
      </c>
      <c r="R349" s="32">
        <v>11</v>
      </c>
      <c r="S349" s="32">
        <v>6</v>
      </c>
      <c r="T349" s="32">
        <v>5</v>
      </c>
      <c r="U349" s="32">
        <v>5</v>
      </c>
      <c r="V349" s="32">
        <v>3</v>
      </c>
      <c r="W349" s="32">
        <v>0</v>
      </c>
      <c r="X349" s="32">
        <v>0</v>
      </c>
    </row>
    <row r="350" spans="1:24" x14ac:dyDescent="0.35">
      <c r="A350">
        <v>349</v>
      </c>
      <c r="B350" s="1">
        <v>44024</v>
      </c>
      <c r="C350" s="2">
        <v>0.79166666666666663</v>
      </c>
      <c r="D350" s="31" t="s">
        <v>115</v>
      </c>
      <c r="E350" s="31" t="s">
        <v>131</v>
      </c>
      <c r="F350" s="32">
        <v>4</v>
      </c>
      <c r="G350" s="32">
        <v>1</v>
      </c>
      <c r="H350" s="31" t="s">
        <v>109</v>
      </c>
      <c r="I350" s="32">
        <v>0</v>
      </c>
      <c r="J350" s="32">
        <v>1</v>
      </c>
      <c r="K350" s="31" t="s">
        <v>113</v>
      </c>
      <c r="L350" s="31" t="s">
        <v>141</v>
      </c>
      <c r="M350" s="32">
        <v>10</v>
      </c>
      <c r="N350" s="32">
        <v>13</v>
      </c>
      <c r="O350" s="32">
        <v>4</v>
      </c>
      <c r="P350" s="32">
        <v>5</v>
      </c>
      <c r="Q350" s="32">
        <v>11</v>
      </c>
      <c r="R350" s="32">
        <v>12</v>
      </c>
      <c r="S350" s="32">
        <v>2</v>
      </c>
      <c r="T350" s="32">
        <v>6</v>
      </c>
      <c r="U350" s="32">
        <v>2</v>
      </c>
      <c r="V350" s="32">
        <v>1</v>
      </c>
      <c r="W350" s="32">
        <v>0</v>
      </c>
      <c r="X350" s="32">
        <v>1</v>
      </c>
    </row>
    <row r="351" spans="1:24" x14ac:dyDescent="0.35">
      <c r="A351">
        <v>350</v>
      </c>
      <c r="B351" s="1">
        <v>44025</v>
      </c>
      <c r="C351" s="2">
        <v>0.83333333333333337</v>
      </c>
      <c r="D351" s="31" t="s">
        <v>137</v>
      </c>
      <c r="E351" s="31" t="s">
        <v>120</v>
      </c>
      <c r="F351" s="32">
        <v>2</v>
      </c>
      <c r="G351" s="32">
        <v>2</v>
      </c>
      <c r="H351" s="31" t="s">
        <v>117</v>
      </c>
      <c r="I351" s="32">
        <v>2</v>
      </c>
      <c r="J351" s="32">
        <v>1</v>
      </c>
      <c r="K351" s="31" t="s">
        <v>109</v>
      </c>
      <c r="L351" s="31" t="s">
        <v>130</v>
      </c>
      <c r="M351" s="32">
        <v>8</v>
      </c>
      <c r="N351" s="32">
        <v>9</v>
      </c>
      <c r="O351" s="32">
        <v>4</v>
      </c>
      <c r="P351" s="32">
        <v>5</v>
      </c>
      <c r="Q351" s="32">
        <v>14</v>
      </c>
      <c r="R351" s="32">
        <v>15</v>
      </c>
      <c r="S351" s="32">
        <v>4</v>
      </c>
      <c r="T351" s="32">
        <v>6</v>
      </c>
      <c r="U351" s="32">
        <v>1</v>
      </c>
      <c r="V351" s="32">
        <v>3</v>
      </c>
      <c r="W351" s="32">
        <v>0</v>
      </c>
      <c r="X351" s="32">
        <v>0</v>
      </c>
    </row>
    <row r="352" spans="1:24" x14ac:dyDescent="0.35">
      <c r="A352">
        <v>351</v>
      </c>
      <c r="B352" s="1">
        <v>44026</v>
      </c>
      <c r="C352" s="2">
        <v>0.84375</v>
      </c>
      <c r="D352" s="31" t="s">
        <v>138</v>
      </c>
      <c r="E352" s="31" t="s">
        <v>108</v>
      </c>
      <c r="F352" s="32">
        <v>1</v>
      </c>
      <c r="G352" s="32">
        <v>0</v>
      </c>
      <c r="H352" s="31" t="s">
        <v>109</v>
      </c>
      <c r="I352" s="32">
        <v>1</v>
      </c>
      <c r="J352" s="32">
        <v>0</v>
      </c>
      <c r="K352" s="31" t="s">
        <v>109</v>
      </c>
      <c r="L352" s="31" t="s">
        <v>124</v>
      </c>
      <c r="M352" s="32">
        <v>22</v>
      </c>
      <c r="N352" s="32">
        <v>2</v>
      </c>
      <c r="O352" s="32">
        <v>6</v>
      </c>
      <c r="P352" s="32">
        <v>0</v>
      </c>
      <c r="Q352" s="32">
        <v>10</v>
      </c>
      <c r="R352" s="32">
        <v>9</v>
      </c>
      <c r="S352" s="32">
        <v>8</v>
      </c>
      <c r="T352" s="32">
        <v>1</v>
      </c>
      <c r="U352" s="32">
        <v>2</v>
      </c>
      <c r="V352" s="32">
        <v>2</v>
      </c>
      <c r="W352" s="32">
        <v>0</v>
      </c>
      <c r="X352" s="32">
        <v>0</v>
      </c>
    </row>
    <row r="353" spans="1:24" x14ac:dyDescent="0.35">
      <c r="A353">
        <v>352</v>
      </c>
      <c r="B353" s="1">
        <v>44027</v>
      </c>
      <c r="C353" s="2">
        <v>0.75</v>
      </c>
      <c r="D353" s="31" t="s">
        <v>119</v>
      </c>
      <c r="E353" s="31" t="s">
        <v>132</v>
      </c>
      <c r="F353" s="32">
        <v>1</v>
      </c>
      <c r="G353" s="32">
        <v>1</v>
      </c>
      <c r="H353" s="31" t="s">
        <v>117</v>
      </c>
      <c r="I353" s="32">
        <v>0</v>
      </c>
      <c r="J353" s="32">
        <v>0</v>
      </c>
      <c r="K353" s="31" t="s">
        <v>117</v>
      </c>
      <c r="L353" s="31" t="s">
        <v>114</v>
      </c>
      <c r="M353" s="32">
        <v>9</v>
      </c>
      <c r="N353" s="32">
        <v>14</v>
      </c>
      <c r="O353" s="32">
        <v>1</v>
      </c>
      <c r="P353" s="32">
        <v>5</v>
      </c>
      <c r="Q353" s="32">
        <v>10</v>
      </c>
      <c r="R353" s="32">
        <v>8</v>
      </c>
      <c r="S353" s="32">
        <v>3</v>
      </c>
      <c r="T353" s="32">
        <v>8</v>
      </c>
      <c r="U353" s="32">
        <v>0</v>
      </c>
      <c r="V353" s="32">
        <v>0</v>
      </c>
      <c r="W353" s="32">
        <v>0</v>
      </c>
      <c r="X353" s="32">
        <v>0</v>
      </c>
    </row>
    <row r="354" spans="1:24" x14ac:dyDescent="0.35">
      <c r="A354">
        <v>353</v>
      </c>
      <c r="B354" s="1">
        <v>44027</v>
      </c>
      <c r="C354" s="2">
        <v>0.75</v>
      </c>
      <c r="D354" s="31" t="s">
        <v>112</v>
      </c>
      <c r="E354" s="31" t="s">
        <v>115</v>
      </c>
      <c r="F354" s="32">
        <v>2</v>
      </c>
      <c r="G354" s="32">
        <v>1</v>
      </c>
      <c r="H354" s="31" t="s">
        <v>109</v>
      </c>
      <c r="I354" s="32">
        <v>2</v>
      </c>
      <c r="J354" s="32">
        <v>0</v>
      </c>
      <c r="K354" s="31" t="s">
        <v>109</v>
      </c>
      <c r="L354" s="31" t="s">
        <v>140</v>
      </c>
      <c r="M354" s="32">
        <v>8</v>
      </c>
      <c r="N354" s="32">
        <v>15</v>
      </c>
      <c r="O354" s="32">
        <v>4</v>
      </c>
      <c r="P354" s="32">
        <v>3</v>
      </c>
      <c r="Q354" s="32">
        <v>10</v>
      </c>
      <c r="R354" s="32">
        <v>10</v>
      </c>
      <c r="S354" s="32">
        <v>3</v>
      </c>
      <c r="T354" s="32">
        <v>5</v>
      </c>
      <c r="U354" s="32">
        <v>1</v>
      </c>
      <c r="V354" s="32">
        <v>1</v>
      </c>
      <c r="W354" s="32">
        <v>0</v>
      </c>
      <c r="X354" s="32">
        <v>0</v>
      </c>
    </row>
    <row r="355" spans="1:24" x14ac:dyDescent="0.35">
      <c r="A355">
        <v>354</v>
      </c>
      <c r="B355" s="1">
        <v>44027</v>
      </c>
      <c r="C355" s="2">
        <v>0.75</v>
      </c>
      <c r="D355" s="31" t="s">
        <v>134</v>
      </c>
      <c r="E355" s="31" t="s">
        <v>128</v>
      </c>
      <c r="F355" s="32">
        <v>1</v>
      </c>
      <c r="G355" s="32">
        <v>3</v>
      </c>
      <c r="H355" s="31" t="s">
        <v>113</v>
      </c>
      <c r="I355" s="32">
        <v>0</v>
      </c>
      <c r="J355" s="32">
        <v>1</v>
      </c>
      <c r="K355" s="31" t="s">
        <v>113</v>
      </c>
      <c r="L355" s="31" t="s">
        <v>142</v>
      </c>
      <c r="M355" s="32">
        <v>22</v>
      </c>
      <c r="N355" s="32">
        <v>8</v>
      </c>
      <c r="O355" s="32">
        <v>6</v>
      </c>
      <c r="P355" s="32">
        <v>5</v>
      </c>
      <c r="Q355" s="32">
        <v>6</v>
      </c>
      <c r="R355" s="32">
        <v>13</v>
      </c>
      <c r="S355" s="32">
        <v>5</v>
      </c>
      <c r="T355" s="32">
        <v>4</v>
      </c>
      <c r="U355" s="32">
        <v>2</v>
      </c>
      <c r="V355" s="32">
        <v>3</v>
      </c>
      <c r="W355" s="32">
        <v>0</v>
      </c>
      <c r="X355" s="32">
        <v>0</v>
      </c>
    </row>
    <row r="356" spans="1:24" x14ac:dyDescent="0.35">
      <c r="A356">
        <v>355</v>
      </c>
      <c r="B356" s="1">
        <v>44027</v>
      </c>
      <c r="C356" s="2">
        <v>0.84375</v>
      </c>
      <c r="D356" s="31" t="s">
        <v>135</v>
      </c>
      <c r="E356" s="31" t="s">
        <v>107</v>
      </c>
      <c r="F356" s="32">
        <v>2</v>
      </c>
      <c r="G356" s="32">
        <v>1</v>
      </c>
      <c r="H356" s="31" t="s">
        <v>109</v>
      </c>
      <c r="I356" s="32">
        <v>2</v>
      </c>
      <c r="J356" s="32">
        <v>1</v>
      </c>
      <c r="K356" s="31" t="s">
        <v>109</v>
      </c>
      <c r="L356" s="31" t="s">
        <v>144</v>
      </c>
      <c r="M356" s="32">
        <v>3</v>
      </c>
      <c r="N356" s="32">
        <v>24</v>
      </c>
      <c r="O356" s="32">
        <v>2</v>
      </c>
      <c r="P356" s="32">
        <v>8</v>
      </c>
      <c r="Q356" s="32">
        <v>14</v>
      </c>
      <c r="R356" s="32">
        <v>10</v>
      </c>
      <c r="S356" s="32">
        <v>2</v>
      </c>
      <c r="T356" s="32">
        <v>13</v>
      </c>
      <c r="U356" s="32">
        <v>3</v>
      </c>
      <c r="V356" s="32">
        <v>1</v>
      </c>
      <c r="W356" s="32">
        <v>0</v>
      </c>
      <c r="X356" s="32">
        <v>0</v>
      </c>
    </row>
    <row r="357" spans="1:24" x14ac:dyDescent="0.35">
      <c r="A357">
        <v>356</v>
      </c>
      <c r="B357" s="1">
        <v>44028</v>
      </c>
      <c r="C357" s="2">
        <v>0.75</v>
      </c>
      <c r="D357" s="31" t="s">
        <v>123</v>
      </c>
      <c r="E357" s="31" t="s">
        <v>129</v>
      </c>
      <c r="F357" s="32">
        <v>1</v>
      </c>
      <c r="G357" s="32">
        <v>1</v>
      </c>
      <c r="H357" s="31" t="s">
        <v>117</v>
      </c>
      <c r="I357" s="32">
        <v>0</v>
      </c>
      <c r="J357" s="32">
        <v>0</v>
      </c>
      <c r="K357" s="31" t="s">
        <v>117</v>
      </c>
      <c r="L357" s="31" t="s">
        <v>139</v>
      </c>
      <c r="M357" s="32">
        <v>9</v>
      </c>
      <c r="N357" s="32">
        <v>15</v>
      </c>
      <c r="O357" s="32">
        <v>1</v>
      </c>
      <c r="P357" s="32">
        <v>1</v>
      </c>
      <c r="Q357" s="32">
        <v>15</v>
      </c>
      <c r="R357" s="32">
        <v>13</v>
      </c>
      <c r="S357" s="32">
        <v>5</v>
      </c>
      <c r="T357" s="32">
        <v>5</v>
      </c>
      <c r="U357" s="32">
        <v>2</v>
      </c>
      <c r="V357" s="32">
        <v>1</v>
      </c>
      <c r="W357" s="32">
        <v>0</v>
      </c>
      <c r="X357" s="32">
        <v>0</v>
      </c>
    </row>
    <row r="358" spans="1:24" x14ac:dyDescent="0.35">
      <c r="A358">
        <v>357</v>
      </c>
      <c r="B358" s="1">
        <v>44028</v>
      </c>
      <c r="C358" s="2">
        <v>0.75</v>
      </c>
      <c r="D358" s="31" t="s">
        <v>131</v>
      </c>
      <c r="E358" s="31" t="s">
        <v>116</v>
      </c>
      <c r="F358" s="32">
        <v>2</v>
      </c>
      <c r="G358" s="32">
        <v>0</v>
      </c>
      <c r="H358" s="31" t="s">
        <v>109</v>
      </c>
      <c r="I358" s="32">
        <v>1</v>
      </c>
      <c r="J358" s="32">
        <v>0</v>
      </c>
      <c r="K358" s="31" t="s">
        <v>109</v>
      </c>
      <c r="L358" s="31" t="s">
        <v>110</v>
      </c>
      <c r="M358" s="32">
        <v>15</v>
      </c>
      <c r="N358" s="32">
        <v>5</v>
      </c>
      <c r="O358" s="32">
        <v>7</v>
      </c>
      <c r="P358" s="32">
        <v>1</v>
      </c>
      <c r="Q358" s="32">
        <v>12</v>
      </c>
      <c r="R358" s="32">
        <v>10</v>
      </c>
      <c r="S358" s="32">
        <v>9</v>
      </c>
      <c r="T358" s="32">
        <v>5</v>
      </c>
      <c r="U358" s="32">
        <v>1</v>
      </c>
      <c r="V358" s="32">
        <v>2</v>
      </c>
      <c r="W358" s="32">
        <v>0</v>
      </c>
      <c r="X358" s="32">
        <v>0</v>
      </c>
    </row>
    <row r="359" spans="1:24" x14ac:dyDescent="0.35">
      <c r="A359">
        <v>358</v>
      </c>
      <c r="B359" s="1">
        <v>44028</v>
      </c>
      <c r="C359" s="2">
        <v>0.84375</v>
      </c>
      <c r="D359" s="31" t="s">
        <v>122</v>
      </c>
      <c r="E359" s="31" t="s">
        <v>137</v>
      </c>
      <c r="F359" s="32">
        <v>0</v>
      </c>
      <c r="G359" s="32">
        <v>2</v>
      </c>
      <c r="H359" s="31" t="s">
        <v>113</v>
      </c>
      <c r="I359" s="32">
        <v>0</v>
      </c>
      <c r="J359" s="32">
        <v>1</v>
      </c>
      <c r="K359" s="31" t="s">
        <v>113</v>
      </c>
      <c r="L359" s="31" t="s">
        <v>121</v>
      </c>
      <c r="M359" s="32">
        <v>13</v>
      </c>
      <c r="N359" s="32">
        <v>17</v>
      </c>
      <c r="O359" s="32">
        <v>5</v>
      </c>
      <c r="P359" s="32">
        <v>5</v>
      </c>
      <c r="Q359" s="32">
        <v>10</v>
      </c>
      <c r="R359" s="32">
        <v>15</v>
      </c>
      <c r="S359" s="32">
        <v>2</v>
      </c>
      <c r="T359" s="32">
        <v>7</v>
      </c>
      <c r="U359" s="32">
        <v>1</v>
      </c>
      <c r="V359" s="32">
        <v>2</v>
      </c>
      <c r="W359" s="32">
        <v>0</v>
      </c>
      <c r="X359" s="32">
        <v>0</v>
      </c>
    </row>
    <row r="360" spans="1:24" x14ac:dyDescent="0.35">
      <c r="A360">
        <v>359</v>
      </c>
      <c r="B360" s="1">
        <v>44028</v>
      </c>
      <c r="C360" s="2">
        <v>0.84375</v>
      </c>
      <c r="D360" s="31" t="s">
        <v>120</v>
      </c>
      <c r="E360" s="31" t="s">
        <v>126</v>
      </c>
      <c r="F360" s="32">
        <v>1</v>
      </c>
      <c r="G360" s="32">
        <v>1</v>
      </c>
      <c r="H360" s="31" t="s">
        <v>117</v>
      </c>
      <c r="I360" s="32">
        <v>0</v>
      </c>
      <c r="J360" s="32">
        <v>1</v>
      </c>
      <c r="K360" s="31" t="s">
        <v>113</v>
      </c>
      <c r="L360" s="31" t="s">
        <v>133</v>
      </c>
      <c r="M360" s="32">
        <v>21</v>
      </c>
      <c r="N360" s="32">
        <v>10</v>
      </c>
      <c r="O360" s="32">
        <v>6</v>
      </c>
      <c r="P360" s="32">
        <v>2</v>
      </c>
      <c r="Q360" s="32">
        <v>6</v>
      </c>
      <c r="R360" s="32">
        <v>10</v>
      </c>
      <c r="S360" s="32">
        <v>8</v>
      </c>
      <c r="T360" s="32">
        <v>2</v>
      </c>
      <c r="U360" s="32">
        <v>1</v>
      </c>
      <c r="V360" s="32">
        <v>0</v>
      </c>
      <c r="W360" s="32">
        <v>0</v>
      </c>
      <c r="X360" s="32">
        <v>0</v>
      </c>
    </row>
    <row r="361" spans="1:24" x14ac:dyDescent="0.35">
      <c r="A361">
        <v>360</v>
      </c>
      <c r="B361" s="1">
        <v>44029</v>
      </c>
      <c r="C361" s="2">
        <v>0.83333333333333337</v>
      </c>
      <c r="D361" s="31" t="s">
        <v>111</v>
      </c>
      <c r="E361" s="31" t="s">
        <v>125</v>
      </c>
      <c r="F361" s="32">
        <v>3</v>
      </c>
      <c r="G361" s="32">
        <v>1</v>
      </c>
      <c r="H361" s="31" t="s">
        <v>109</v>
      </c>
      <c r="I361" s="32">
        <v>3</v>
      </c>
      <c r="J361" s="32">
        <v>0</v>
      </c>
      <c r="K361" s="31" t="s">
        <v>109</v>
      </c>
      <c r="L361" s="31" t="s">
        <v>136</v>
      </c>
      <c r="M361" s="32">
        <v>10</v>
      </c>
      <c r="N361" s="32">
        <v>14</v>
      </c>
      <c r="O361" s="32">
        <v>4</v>
      </c>
      <c r="P361" s="32">
        <v>3</v>
      </c>
      <c r="Q361" s="32">
        <v>11</v>
      </c>
      <c r="R361" s="32">
        <v>11</v>
      </c>
      <c r="S361" s="32">
        <v>9</v>
      </c>
      <c r="T361" s="32">
        <v>3</v>
      </c>
      <c r="U361" s="32">
        <v>0</v>
      </c>
      <c r="V361" s="32">
        <v>2</v>
      </c>
      <c r="W361" s="32">
        <v>0</v>
      </c>
      <c r="X361" s="32">
        <v>0</v>
      </c>
    </row>
    <row r="362" spans="1:24" x14ac:dyDescent="0.35">
      <c r="A362">
        <v>361</v>
      </c>
      <c r="B362" s="1">
        <v>44030</v>
      </c>
      <c r="C362" s="2">
        <v>0.72916666666666663</v>
      </c>
      <c r="D362" s="31" t="s">
        <v>108</v>
      </c>
      <c r="E362" s="31" t="s">
        <v>119</v>
      </c>
      <c r="F362" s="32">
        <v>0</v>
      </c>
      <c r="G362" s="32">
        <v>2</v>
      </c>
      <c r="H362" s="31" t="s">
        <v>113</v>
      </c>
      <c r="I362" s="32">
        <v>0</v>
      </c>
      <c r="J362" s="32">
        <v>1</v>
      </c>
      <c r="K362" s="31" t="s">
        <v>113</v>
      </c>
      <c r="L362" s="31" t="s">
        <v>118</v>
      </c>
      <c r="M362" s="32">
        <v>6</v>
      </c>
      <c r="N362" s="32">
        <v>23</v>
      </c>
      <c r="O362" s="32">
        <v>2</v>
      </c>
      <c r="P362" s="32">
        <v>8</v>
      </c>
      <c r="Q362" s="32">
        <v>9</v>
      </c>
      <c r="R362" s="32">
        <v>16</v>
      </c>
      <c r="S362" s="32">
        <v>6</v>
      </c>
      <c r="T362" s="32">
        <v>8</v>
      </c>
      <c r="U362" s="32">
        <v>0</v>
      </c>
      <c r="V362" s="32">
        <v>0</v>
      </c>
      <c r="W362" s="32">
        <v>2</v>
      </c>
      <c r="X362" s="32">
        <v>0</v>
      </c>
    </row>
    <row r="363" spans="1:24" x14ac:dyDescent="0.35">
      <c r="A363">
        <v>362</v>
      </c>
      <c r="B363" s="1">
        <v>44031</v>
      </c>
      <c r="C363" s="2">
        <v>0.58333333333333337</v>
      </c>
      <c r="D363" s="31" t="s">
        <v>115</v>
      </c>
      <c r="E363" s="31" t="s">
        <v>120</v>
      </c>
      <c r="F363" s="32">
        <v>0</v>
      </c>
      <c r="G363" s="32">
        <v>2</v>
      </c>
      <c r="H363" s="31" t="s">
        <v>113</v>
      </c>
      <c r="I363" s="32">
        <v>0</v>
      </c>
      <c r="J363" s="32">
        <v>1</v>
      </c>
      <c r="K363" s="31" t="s">
        <v>113</v>
      </c>
      <c r="L363" s="31" t="s">
        <v>127</v>
      </c>
      <c r="M363" s="32">
        <v>11</v>
      </c>
      <c r="N363" s="32">
        <v>16</v>
      </c>
      <c r="O363" s="32">
        <v>3</v>
      </c>
      <c r="P363" s="32">
        <v>8</v>
      </c>
      <c r="Q363" s="32">
        <v>12</v>
      </c>
      <c r="R363" s="32">
        <v>11</v>
      </c>
      <c r="S363" s="32">
        <v>12</v>
      </c>
      <c r="T363" s="32">
        <v>6</v>
      </c>
      <c r="U363" s="32">
        <v>2</v>
      </c>
      <c r="V363" s="32">
        <v>2</v>
      </c>
      <c r="W363" s="32">
        <v>0</v>
      </c>
      <c r="X363" s="32">
        <v>0</v>
      </c>
    </row>
    <row r="364" spans="1:24" x14ac:dyDescent="0.35">
      <c r="A364">
        <v>363</v>
      </c>
      <c r="B364" s="1">
        <v>44031</v>
      </c>
      <c r="C364" s="2">
        <v>0.66666666666666663</v>
      </c>
      <c r="D364" s="31" t="s">
        <v>128</v>
      </c>
      <c r="E364" s="31" t="s">
        <v>131</v>
      </c>
      <c r="F364" s="32">
        <v>3</v>
      </c>
      <c r="G364" s="32">
        <v>0</v>
      </c>
      <c r="H364" s="31" t="s">
        <v>109</v>
      </c>
      <c r="I364" s="32">
        <v>3</v>
      </c>
      <c r="J364" s="32">
        <v>0</v>
      </c>
      <c r="K364" s="31" t="s">
        <v>109</v>
      </c>
      <c r="L364" s="31" t="s">
        <v>139</v>
      </c>
      <c r="M364" s="32">
        <v>7</v>
      </c>
      <c r="N364" s="32">
        <v>24</v>
      </c>
      <c r="O364" s="32">
        <v>3</v>
      </c>
      <c r="P364" s="32">
        <v>6</v>
      </c>
      <c r="Q364" s="32">
        <v>15</v>
      </c>
      <c r="R364" s="32">
        <v>10</v>
      </c>
      <c r="S364" s="32">
        <v>4</v>
      </c>
      <c r="T364" s="32">
        <v>13</v>
      </c>
      <c r="U364" s="32">
        <v>2</v>
      </c>
      <c r="V364" s="32">
        <v>1</v>
      </c>
      <c r="W364" s="32">
        <v>0</v>
      </c>
      <c r="X364" s="32">
        <v>0</v>
      </c>
    </row>
    <row r="365" spans="1:24" x14ac:dyDescent="0.35">
      <c r="A365">
        <v>364</v>
      </c>
      <c r="B365" s="1">
        <v>44032</v>
      </c>
      <c r="C365" s="2">
        <v>0.75</v>
      </c>
      <c r="D365" s="31" t="s">
        <v>126</v>
      </c>
      <c r="E365" s="31" t="s">
        <v>134</v>
      </c>
      <c r="F365" s="32">
        <v>0</v>
      </c>
      <c r="G365" s="32">
        <v>0</v>
      </c>
      <c r="H365" s="31" t="s">
        <v>117</v>
      </c>
      <c r="I365" s="32">
        <v>0</v>
      </c>
      <c r="J365" s="32">
        <v>0</v>
      </c>
      <c r="K365" s="31" t="s">
        <v>117</v>
      </c>
      <c r="L365" s="31" t="s">
        <v>147</v>
      </c>
      <c r="M365" s="32">
        <v>11</v>
      </c>
      <c r="N365" s="32">
        <v>12</v>
      </c>
      <c r="O365" s="32">
        <v>3</v>
      </c>
      <c r="P365" s="32">
        <v>1</v>
      </c>
      <c r="Q365" s="32">
        <v>13</v>
      </c>
      <c r="R365" s="32">
        <v>12</v>
      </c>
      <c r="S365" s="32">
        <v>9</v>
      </c>
      <c r="T365" s="32">
        <v>7</v>
      </c>
      <c r="U365" s="32">
        <v>4</v>
      </c>
      <c r="V365" s="32">
        <v>2</v>
      </c>
      <c r="W365" s="32">
        <v>0</v>
      </c>
      <c r="X365" s="32">
        <v>0</v>
      </c>
    </row>
    <row r="366" spans="1:24" x14ac:dyDescent="0.35">
      <c r="A366">
        <v>365</v>
      </c>
      <c r="B366" s="1">
        <v>44032</v>
      </c>
      <c r="C366" s="2">
        <v>0.75</v>
      </c>
      <c r="D366" s="31" t="s">
        <v>116</v>
      </c>
      <c r="E366" s="31" t="s">
        <v>123</v>
      </c>
      <c r="F366" s="32">
        <v>0</v>
      </c>
      <c r="G366" s="32">
        <v>1</v>
      </c>
      <c r="H366" s="31" t="s">
        <v>113</v>
      </c>
      <c r="I366" s="32">
        <v>0</v>
      </c>
      <c r="J366" s="32">
        <v>0</v>
      </c>
      <c r="K366" s="31" t="s">
        <v>117</v>
      </c>
      <c r="L366" s="31" t="s">
        <v>141</v>
      </c>
      <c r="M366" s="32">
        <v>8</v>
      </c>
      <c r="N366" s="32">
        <v>5</v>
      </c>
      <c r="O366" s="32">
        <v>0</v>
      </c>
      <c r="P366" s="32">
        <v>2</v>
      </c>
      <c r="Q366" s="32">
        <v>11</v>
      </c>
      <c r="R366" s="32">
        <v>19</v>
      </c>
      <c r="S366" s="32">
        <v>7</v>
      </c>
      <c r="T366" s="32">
        <v>1</v>
      </c>
      <c r="U366" s="32">
        <v>1</v>
      </c>
      <c r="V366" s="32">
        <v>3</v>
      </c>
      <c r="W366" s="32">
        <v>0</v>
      </c>
      <c r="X366" s="32">
        <v>0</v>
      </c>
    </row>
    <row r="367" spans="1:24" x14ac:dyDescent="0.35">
      <c r="A367">
        <v>366</v>
      </c>
      <c r="B367" s="1">
        <v>44032</v>
      </c>
      <c r="C367" s="2">
        <v>0.84375</v>
      </c>
      <c r="D367" s="31" t="s">
        <v>132</v>
      </c>
      <c r="E367" s="31" t="s">
        <v>122</v>
      </c>
      <c r="F367" s="32">
        <v>2</v>
      </c>
      <c r="G367" s="32">
        <v>0</v>
      </c>
      <c r="H367" s="31" t="s">
        <v>109</v>
      </c>
      <c r="I367" s="32">
        <v>1</v>
      </c>
      <c r="J367" s="32">
        <v>0</v>
      </c>
      <c r="K367" s="31" t="s">
        <v>109</v>
      </c>
      <c r="L367" s="31" t="s">
        <v>146</v>
      </c>
      <c r="M367" s="32">
        <v>11</v>
      </c>
      <c r="N367" s="32">
        <v>7</v>
      </c>
      <c r="O367" s="32">
        <v>5</v>
      </c>
      <c r="P367" s="32">
        <v>3</v>
      </c>
      <c r="Q367" s="32">
        <v>11</v>
      </c>
      <c r="R367" s="32">
        <v>15</v>
      </c>
      <c r="S367" s="32">
        <v>5</v>
      </c>
      <c r="T367" s="32">
        <v>2</v>
      </c>
      <c r="U367" s="32">
        <v>2</v>
      </c>
      <c r="V367" s="32">
        <v>1</v>
      </c>
      <c r="W367" s="32">
        <v>0</v>
      </c>
      <c r="X367" s="32">
        <v>0</v>
      </c>
    </row>
    <row r="368" spans="1:24" x14ac:dyDescent="0.35">
      <c r="A368">
        <v>367</v>
      </c>
      <c r="B368" s="1">
        <v>44033</v>
      </c>
      <c r="C368" s="2">
        <v>0.75</v>
      </c>
      <c r="D368" s="31" t="s">
        <v>125</v>
      </c>
      <c r="E368" s="31" t="s">
        <v>112</v>
      </c>
      <c r="F368" s="32">
        <v>0</v>
      </c>
      <c r="G368" s="32">
        <v>4</v>
      </c>
      <c r="H368" s="31" t="s">
        <v>113</v>
      </c>
      <c r="I368" s="32">
        <v>0</v>
      </c>
      <c r="J368" s="32">
        <v>2</v>
      </c>
      <c r="K368" s="31" t="s">
        <v>113</v>
      </c>
      <c r="L368" s="31" t="s">
        <v>110</v>
      </c>
      <c r="M368" s="32">
        <v>2</v>
      </c>
      <c r="N368" s="32">
        <v>26</v>
      </c>
      <c r="O368" s="32">
        <v>0</v>
      </c>
      <c r="P368" s="32">
        <v>10</v>
      </c>
      <c r="Q368" s="32">
        <v>14</v>
      </c>
      <c r="R368" s="32">
        <v>11</v>
      </c>
      <c r="S368" s="32">
        <v>0</v>
      </c>
      <c r="T368" s="32">
        <v>8</v>
      </c>
      <c r="U368" s="32">
        <v>2</v>
      </c>
      <c r="V368" s="32">
        <v>0</v>
      </c>
      <c r="W368" s="32">
        <v>0</v>
      </c>
      <c r="X368" s="32">
        <v>0</v>
      </c>
    </row>
    <row r="369" spans="1:24" x14ac:dyDescent="0.35">
      <c r="A369">
        <v>368</v>
      </c>
      <c r="B369" s="1">
        <v>44033</v>
      </c>
      <c r="C369" s="2">
        <v>0.84375</v>
      </c>
      <c r="D369" s="31" t="s">
        <v>129</v>
      </c>
      <c r="E369" s="31" t="s">
        <v>135</v>
      </c>
      <c r="F369" s="32">
        <v>1</v>
      </c>
      <c r="G369" s="32">
        <v>0</v>
      </c>
      <c r="H369" s="31" t="s">
        <v>109</v>
      </c>
      <c r="I369" s="32">
        <v>1</v>
      </c>
      <c r="J369" s="32">
        <v>0</v>
      </c>
      <c r="K369" s="31" t="s">
        <v>109</v>
      </c>
      <c r="L369" s="31" t="s">
        <v>130</v>
      </c>
      <c r="M369" s="32">
        <v>8</v>
      </c>
      <c r="N369" s="32">
        <v>7</v>
      </c>
      <c r="O369" s="32">
        <v>3</v>
      </c>
      <c r="P369" s="32">
        <v>0</v>
      </c>
      <c r="Q369" s="32">
        <v>13</v>
      </c>
      <c r="R369" s="32">
        <v>19</v>
      </c>
      <c r="S369" s="32">
        <v>8</v>
      </c>
      <c r="T369" s="32">
        <v>9</v>
      </c>
      <c r="U369" s="32">
        <v>2</v>
      </c>
      <c r="V369" s="32">
        <v>4</v>
      </c>
      <c r="W369" s="32">
        <v>0</v>
      </c>
      <c r="X369" s="32">
        <v>0</v>
      </c>
    </row>
    <row r="370" spans="1:24" x14ac:dyDescent="0.35">
      <c r="A370">
        <v>369</v>
      </c>
      <c r="B370" s="1">
        <v>44034</v>
      </c>
      <c r="C370" s="2">
        <v>0.75</v>
      </c>
      <c r="D370" s="31" t="s">
        <v>137</v>
      </c>
      <c r="E370" s="31" t="s">
        <v>111</v>
      </c>
      <c r="F370" s="32">
        <v>1</v>
      </c>
      <c r="G370" s="32">
        <v>1</v>
      </c>
      <c r="H370" s="31" t="s">
        <v>117</v>
      </c>
      <c r="I370" s="32">
        <v>0</v>
      </c>
      <c r="J370" s="32">
        <v>1</v>
      </c>
      <c r="K370" s="31" t="s">
        <v>113</v>
      </c>
      <c r="L370" s="31" t="s">
        <v>144</v>
      </c>
      <c r="M370" s="32">
        <v>11</v>
      </c>
      <c r="N370" s="32">
        <v>12</v>
      </c>
      <c r="O370" s="32">
        <v>4</v>
      </c>
      <c r="P370" s="32">
        <v>3</v>
      </c>
      <c r="Q370" s="32">
        <v>10</v>
      </c>
      <c r="R370" s="32">
        <v>9</v>
      </c>
      <c r="S370" s="32">
        <v>2</v>
      </c>
      <c r="T370" s="32">
        <v>3</v>
      </c>
      <c r="U370" s="32">
        <v>3</v>
      </c>
      <c r="V370" s="32">
        <v>1</v>
      </c>
      <c r="W370" s="32">
        <v>0</v>
      </c>
      <c r="X370" s="32">
        <v>0</v>
      </c>
    </row>
    <row r="371" spans="1:24" x14ac:dyDescent="0.35">
      <c r="A371">
        <v>370</v>
      </c>
      <c r="B371" s="1">
        <v>44034</v>
      </c>
      <c r="C371" s="2">
        <v>0.84375</v>
      </c>
      <c r="D371" s="31" t="s">
        <v>107</v>
      </c>
      <c r="E371" s="31" t="s">
        <v>138</v>
      </c>
      <c r="F371" s="32">
        <v>5</v>
      </c>
      <c r="G371" s="32">
        <v>3</v>
      </c>
      <c r="H371" s="31" t="s">
        <v>109</v>
      </c>
      <c r="I371" s="32">
        <v>3</v>
      </c>
      <c r="J371" s="32">
        <v>1</v>
      </c>
      <c r="K371" s="31" t="s">
        <v>109</v>
      </c>
      <c r="L371" s="31" t="s">
        <v>133</v>
      </c>
      <c r="M371" s="32">
        <v>10</v>
      </c>
      <c r="N371" s="32">
        <v>10</v>
      </c>
      <c r="O371" s="32">
        <v>7</v>
      </c>
      <c r="P371" s="32">
        <v>5</v>
      </c>
      <c r="Q371" s="32">
        <v>8</v>
      </c>
      <c r="R371" s="32">
        <v>11</v>
      </c>
      <c r="S371" s="32">
        <v>6</v>
      </c>
      <c r="T371" s="32">
        <v>0</v>
      </c>
      <c r="U371" s="32">
        <v>1</v>
      </c>
      <c r="V371" s="32">
        <v>0</v>
      </c>
      <c r="W371" s="32">
        <v>0</v>
      </c>
      <c r="X371" s="32">
        <v>0</v>
      </c>
    </row>
    <row r="372" spans="1:24" x14ac:dyDescent="0.35">
      <c r="A372">
        <v>371</v>
      </c>
      <c r="B372" s="1">
        <v>44038</v>
      </c>
      <c r="C372" s="2">
        <v>0.66666666666666663</v>
      </c>
      <c r="D372" s="31" t="s">
        <v>135</v>
      </c>
      <c r="E372" s="31" t="s">
        <v>125</v>
      </c>
      <c r="F372" s="32">
        <v>3</v>
      </c>
      <c r="G372" s="32">
        <v>2</v>
      </c>
      <c r="H372" s="31" t="s">
        <v>109</v>
      </c>
      <c r="I372" s="32">
        <v>3</v>
      </c>
      <c r="J372" s="32">
        <v>1</v>
      </c>
      <c r="K372" s="31" t="s">
        <v>109</v>
      </c>
      <c r="L372" s="31" t="s">
        <v>114</v>
      </c>
      <c r="M372" s="32">
        <v>13</v>
      </c>
      <c r="N372" s="32">
        <v>19</v>
      </c>
      <c r="O372" s="32">
        <v>5</v>
      </c>
      <c r="P372" s="32">
        <v>6</v>
      </c>
      <c r="Q372" s="32">
        <v>9</v>
      </c>
      <c r="R372" s="32">
        <v>12</v>
      </c>
      <c r="S372" s="32">
        <v>4</v>
      </c>
      <c r="T372" s="32">
        <v>8</v>
      </c>
      <c r="U372" s="32">
        <v>3</v>
      </c>
      <c r="V372" s="32">
        <v>3</v>
      </c>
      <c r="W372" s="32">
        <v>0</v>
      </c>
      <c r="X372" s="32">
        <v>0</v>
      </c>
    </row>
    <row r="373" spans="1:24" x14ac:dyDescent="0.35">
      <c r="A373">
        <v>372</v>
      </c>
      <c r="B373" s="1">
        <v>44038</v>
      </c>
      <c r="C373" s="2">
        <v>0.66666666666666663</v>
      </c>
      <c r="D373" s="31" t="s">
        <v>119</v>
      </c>
      <c r="E373" s="31" t="s">
        <v>126</v>
      </c>
      <c r="F373" s="32">
        <v>1</v>
      </c>
      <c r="G373" s="32">
        <v>2</v>
      </c>
      <c r="H373" s="31" t="s">
        <v>113</v>
      </c>
      <c r="I373" s="32">
        <v>1</v>
      </c>
      <c r="J373" s="32">
        <v>1</v>
      </c>
      <c r="K373" s="31" t="s">
        <v>117</v>
      </c>
      <c r="L373" s="31" t="s">
        <v>124</v>
      </c>
      <c r="M373" s="32">
        <v>13</v>
      </c>
      <c r="N373" s="32">
        <v>14</v>
      </c>
      <c r="O373" s="32">
        <v>2</v>
      </c>
      <c r="P373" s="32">
        <v>4</v>
      </c>
      <c r="Q373" s="32">
        <v>11</v>
      </c>
      <c r="R373" s="32">
        <v>11</v>
      </c>
      <c r="S373" s="32">
        <v>6</v>
      </c>
      <c r="T373" s="32">
        <v>7</v>
      </c>
      <c r="U373" s="32">
        <v>3</v>
      </c>
      <c r="V373" s="32">
        <v>0</v>
      </c>
      <c r="W373" s="32">
        <v>0</v>
      </c>
      <c r="X373" s="32">
        <v>0</v>
      </c>
    </row>
    <row r="374" spans="1:24" x14ac:dyDescent="0.35">
      <c r="A374">
        <v>373</v>
      </c>
      <c r="B374" s="1">
        <v>44038</v>
      </c>
      <c r="C374" s="2">
        <v>0.66666666666666663</v>
      </c>
      <c r="D374" s="31" t="s">
        <v>138</v>
      </c>
      <c r="E374" s="31" t="s">
        <v>132</v>
      </c>
      <c r="F374" s="32">
        <v>2</v>
      </c>
      <c r="G374" s="32">
        <v>0</v>
      </c>
      <c r="H374" s="31" t="s">
        <v>109</v>
      </c>
      <c r="I374" s="32">
        <v>2</v>
      </c>
      <c r="J374" s="32">
        <v>0</v>
      </c>
      <c r="K374" s="31" t="s">
        <v>109</v>
      </c>
      <c r="L374" s="31" t="s">
        <v>141</v>
      </c>
      <c r="M374" s="32">
        <v>11</v>
      </c>
      <c r="N374" s="32">
        <v>5</v>
      </c>
      <c r="O374" s="32">
        <v>3</v>
      </c>
      <c r="P374" s="32">
        <v>1</v>
      </c>
      <c r="Q374" s="32">
        <v>10</v>
      </c>
      <c r="R374" s="32">
        <v>16</v>
      </c>
      <c r="S374" s="32">
        <v>3</v>
      </c>
      <c r="T374" s="32">
        <v>3</v>
      </c>
      <c r="U374" s="32">
        <v>2</v>
      </c>
      <c r="V374" s="32">
        <v>3</v>
      </c>
      <c r="W374" s="32">
        <v>0</v>
      </c>
      <c r="X374" s="32">
        <v>0</v>
      </c>
    </row>
    <row r="375" spans="1:24" x14ac:dyDescent="0.35">
      <c r="A375">
        <v>374</v>
      </c>
      <c r="B375" s="1">
        <v>44038</v>
      </c>
      <c r="C375" s="2">
        <v>0.66666666666666663</v>
      </c>
      <c r="D375" s="31" t="s">
        <v>122</v>
      </c>
      <c r="E375" s="31" t="s">
        <v>128</v>
      </c>
      <c r="F375" s="32">
        <v>1</v>
      </c>
      <c r="G375" s="32">
        <v>1</v>
      </c>
      <c r="H375" s="31" t="s">
        <v>117</v>
      </c>
      <c r="I375" s="32">
        <v>0</v>
      </c>
      <c r="J375" s="32">
        <v>1</v>
      </c>
      <c r="K375" s="31" t="s">
        <v>113</v>
      </c>
      <c r="L375" s="31" t="s">
        <v>133</v>
      </c>
      <c r="M375" s="32">
        <v>13</v>
      </c>
      <c r="N375" s="32">
        <v>7</v>
      </c>
      <c r="O375" s="32">
        <v>2</v>
      </c>
      <c r="P375" s="32">
        <v>2</v>
      </c>
      <c r="Q375" s="32">
        <v>11</v>
      </c>
      <c r="R375" s="32">
        <v>13</v>
      </c>
      <c r="S375" s="32">
        <v>7</v>
      </c>
      <c r="T375" s="32">
        <v>2</v>
      </c>
      <c r="U375" s="32">
        <v>3</v>
      </c>
      <c r="V375" s="32">
        <v>2</v>
      </c>
      <c r="W375" s="32">
        <v>0</v>
      </c>
      <c r="X375" s="32">
        <v>0</v>
      </c>
    </row>
    <row r="376" spans="1:24" x14ac:dyDescent="0.35">
      <c r="A376">
        <v>375</v>
      </c>
      <c r="B376" s="1">
        <v>44038</v>
      </c>
      <c r="C376" s="2">
        <v>0.66666666666666663</v>
      </c>
      <c r="D376" s="31" t="s">
        <v>123</v>
      </c>
      <c r="E376" s="31" t="s">
        <v>115</v>
      </c>
      <c r="F376" s="32">
        <v>1</v>
      </c>
      <c r="G376" s="32">
        <v>3</v>
      </c>
      <c r="H376" s="31" t="s">
        <v>113</v>
      </c>
      <c r="I376" s="32">
        <v>1</v>
      </c>
      <c r="J376" s="32">
        <v>2</v>
      </c>
      <c r="K376" s="31" t="s">
        <v>113</v>
      </c>
      <c r="L376" s="31" t="s">
        <v>130</v>
      </c>
      <c r="M376" s="32">
        <v>13</v>
      </c>
      <c r="N376" s="32">
        <v>13</v>
      </c>
      <c r="O376" s="32">
        <v>5</v>
      </c>
      <c r="P376" s="32">
        <v>7</v>
      </c>
      <c r="Q376" s="32">
        <v>11</v>
      </c>
      <c r="R376" s="32">
        <v>9</v>
      </c>
      <c r="S376" s="32">
        <v>2</v>
      </c>
      <c r="T376" s="32">
        <v>5</v>
      </c>
      <c r="U376" s="32">
        <v>1</v>
      </c>
      <c r="V376" s="32">
        <v>0</v>
      </c>
      <c r="W376" s="32">
        <v>0</v>
      </c>
      <c r="X376" s="32">
        <v>0</v>
      </c>
    </row>
    <row r="377" spans="1:24" x14ac:dyDescent="0.35">
      <c r="A377">
        <v>376</v>
      </c>
      <c r="B377" s="1">
        <v>44038</v>
      </c>
      <c r="C377" s="2">
        <v>0.66666666666666663</v>
      </c>
      <c r="D377" s="31" t="s">
        <v>131</v>
      </c>
      <c r="E377" s="31" t="s">
        <v>137</v>
      </c>
      <c r="F377" s="32">
        <v>0</v>
      </c>
      <c r="G377" s="32">
        <v>2</v>
      </c>
      <c r="H377" s="31" t="s">
        <v>113</v>
      </c>
      <c r="I377" s="32">
        <v>0</v>
      </c>
      <c r="J377" s="32">
        <v>0</v>
      </c>
      <c r="K377" s="31" t="s">
        <v>117</v>
      </c>
      <c r="L377" s="31" t="s">
        <v>136</v>
      </c>
      <c r="M377" s="32">
        <v>14</v>
      </c>
      <c r="N377" s="32">
        <v>7</v>
      </c>
      <c r="O377" s="32">
        <v>3</v>
      </c>
      <c r="P377" s="32">
        <v>3</v>
      </c>
      <c r="Q377" s="32">
        <v>12</v>
      </c>
      <c r="R377" s="32">
        <v>11</v>
      </c>
      <c r="S377" s="32">
        <v>3</v>
      </c>
      <c r="T377" s="32">
        <v>3</v>
      </c>
      <c r="U377" s="32">
        <v>1</v>
      </c>
      <c r="V377" s="32">
        <v>4</v>
      </c>
      <c r="W377" s="32">
        <v>1</v>
      </c>
      <c r="X377" s="32">
        <v>0</v>
      </c>
    </row>
    <row r="378" spans="1:24" x14ac:dyDescent="0.35">
      <c r="A378">
        <v>377</v>
      </c>
      <c r="B378" s="1">
        <v>44038</v>
      </c>
      <c r="C378" s="2">
        <v>0.66666666666666663</v>
      </c>
      <c r="D378" s="31" t="s">
        <v>112</v>
      </c>
      <c r="E378" s="31" t="s">
        <v>108</v>
      </c>
      <c r="F378" s="32">
        <v>5</v>
      </c>
      <c r="G378" s="32">
        <v>0</v>
      </c>
      <c r="H378" s="31" t="s">
        <v>109</v>
      </c>
      <c r="I378" s="32">
        <v>2</v>
      </c>
      <c r="J378" s="32">
        <v>0</v>
      </c>
      <c r="K378" s="31" t="s">
        <v>109</v>
      </c>
      <c r="L378" s="31" t="s">
        <v>127</v>
      </c>
      <c r="M378" s="32">
        <v>31</v>
      </c>
      <c r="N378" s="32">
        <v>5</v>
      </c>
      <c r="O378" s="32">
        <v>10</v>
      </c>
      <c r="P378" s="32">
        <v>4</v>
      </c>
      <c r="Q378" s="32">
        <v>7</v>
      </c>
      <c r="R378" s="32">
        <v>4</v>
      </c>
      <c r="S378" s="32">
        <v>9</v>
      </c>
      <c r="T378" s="32">
        <v>0</v>
      </c>
      <c r="U378" s="32">
        <v>1</v>
      </c>
      <c r="V378" s="32">
        <v>1</v>
      </c>
      <c r="W378" s="32">
        <v>0</v>
      </c>
      <c r="X378" s="32">
        <v>0</v>
      </c>
    </row>
    <row r="379" spans="1:24" x14ac:dyDescent="0.35">
      <c r="A379">
        <v>378</v>
      </c>
      <c r="B379" s="1">
        <v>44038</v>
      </c>
      <c r="C379" s="2">
        <v>0.66666666666666663</v>
      </c>
      <c r="D379" s="31" t="s">
        <v>134</v>
      </c>
      <c r="E379" s="31" t="s">
        <v>107</v>
      </c>
      <c r="F379" s="32">
        <v>1</v>
      </c>
      <c r="G379" s="32">
        <v>3</v>
      </c>
      <c r="H379" s="31" t="s">
        <v>113</v>
      </c>
      <c r="I379" s="32">
        <v>1</v>
      </c>
      <c r="J379" s="32">
        <v>1</v>
      </c>
      <c r="K379" s="31" t="s">
        <v>117</v>
      </c>
      <c r="L379" s="31" t="s">
        <v>139</v>
      </c>
      <c r="M379" s="32">
        <v>3</v>
      </c>
      <c r="N379" s="32">
        <v>14</v>
      </c>
      <c r="O379" s="32">
        <v>2</v>
      </c>
      <c r="P379" s="32">
        <v>6</v>
      </c>
      <c r="Q379" s="32">
        <v>11</v>
      </c>
      <c r="R379" s="32">
        <v>5</v>
      </c>
      <c r="S379" s="32">
        <v>2</v>
      </c>
      <c r="T379" s="32">
        <v>4</v>
      </c>
      <c r="U379" s="32">
        <v>1</v>
      </c>
      <c r="V379" s="32">
        <v>0</v>
      </c>
      <c r="W379" s="32">
        <v>0</v>
      </c>
      <c r="X379" s="32">
        <v>0</v>
      </c>
    </row>
    <row r="380" spans="1:24" x14ac:dyDescent="0.35">
      <c r="A380">
        <v>379</v>
      </c>
      <c r="B380" s="1">
        <v>44038</v>
      </c>
      <c r="C380" s="2">
        <v>0.66666666666666663</v>
      </c>
      <c r="D380" s="31" t="s">
        <v>120</v>
      </c>
      <c r="E380" s="31" t="s">
        <v>116</v>
      </c>
      <c r="F380" s="32">
        <v>3</v>
      </c>
      <c r="G380" s="32">
        <v>1</v>
      </c>
      <c r="H380" s="31" t="s">
        <v>109</v>
      </c>
      <c r="I380" s="32">
        <v>0</v>
      </c>
      <c r="J380" s="32">
        <v>1</v>
      </c>
      <c r="K380" s="31" t="s">
        <v>113</v>
      </c>
      <c r="L380" s="31" t="s">
        <v>146</v>
      </c>
      <c r="M380" s="32">
        <v>13</v>
      </c>
      <c r="N380" s="32">
        <v>5</v>
      </c>
      <c r="O380" s="32">
        <v>4</v>
      </c>
      <c r="P380" s="32">
        <v>3</v>
      </c>
      <c r="Q380" s="32">
        <v>9</v>
      </c>
      <c r="R380" s="32">
        <v>16</v>
      </c>
      <c r="S380" s="32">
        <v>9</v>
      </c>
      <c r="T380" s="32">
        <v>1</v>
      </c>
      <c r="U380" s="32">
        <v>0</v>
      </c>
      <c r="V380" s="32">
        <v>1</v>
      </c>
      <c r="W380" s="32">
        <v>0</v>
      </c>
      <c r="X380" s="32">
        <v>0</v>
      </c>
    </row>
    <row r="381" spans="1:24" x14ac:dyDescent="0.35">
      <c r="A381">
        <v>380</v>
      </c>
      <c r="B381" s="1">
        <v>44038</v>
      </c>
      <c r="C381" s="2">
        <v>0.66666666666666663</v>
      </c>
      <c r="D381" s="31" t="s">
        <v>111</v>
      </c>
      <c r="E381" s="31" t="s">
        <v>129</v>
      </c>
      <c r="F381" s="32">
        <v>1</v>
      </c>
      <c r="G381" s="32">
        <v>1</v>
      </c>
      <c r="H381" s="31" t="s">
        <v>117</v>
      </c>
      <c r="I381" s="32">
        <v>0</v>
      </c>
      <c r="J381" s="32">
        <v>0</v>
      </c>
      <c r="K381" s="31" t="s">
        <v>117</v>
      </c>
      <c r="L381" s="31" t="s">
        <v>110</v>
      </c>
      <c r="M381" s="32">
        <v>10</v>
      </c>
      <c r="N381" s="32">
        <v>13</v>
      </c>
      <c r="O381" s="32">
        <v>1</v>
      </c>
      <c r="P381" s="32">
        <v>4</v>
      </c>
      <c r="Q381" s="32">
        <v>16</v>
      </c>
      <c r="R381" s="32">
        <v>13</v>
      </c>
      <c r="S381" s="32">
        <v>0</v>
      </c>
      <c r="T381" s="32">
        <v>7</v>
      </c>
      <c r="U381" s="32">
        <v>2</v>
      </c>
      <c r="V381" s="32">
        <v>1</v>
      </c>
      <c r="W381" s="32">
        <v>0</v>
      </c>
      <c r="X381" s="32">
        <v>0</v>
      </c>
    </row>
  </sheetData>
  <pageMargins left="0.7" right="0.7" top="0.75" bottom="0.75" header="0.3" footer="0.3"/>
  <pageSetup paperSize="9" orientation="portrait"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4C5CC-6C03-44CF-AE23-880C9D1A57D1}">
  <dimension ref="A1:I25"/>
  <sheetViews>
    <sheetView topLeftCell="A13" workbookViewId="0">
      <selection activeCell="D23" sqref="D23"/>
    </sheetView>
  </sheetViews>
  <sheetFormatPr defaultRowHeight="14.5" x14ac:dyDescent="0.35"/>
  <cols>
    <col min="2" max="2" width="16.6328125" bestFit="1" customWidth="1"/>
    <col min="3" max="3" width="16.08984375" bestFit="1" customWidth="1"/>
    <col min="4" max="4" width="10.90625" bestFit="1" customWidth="1"/>
    <col min="7" max="7" width="14.1796875" bestFit="1" customWidth="1"/>
    <col min="8" max="8" width="22.81640625" bestFit="1" customWidth="1"/>
    <col min="9" max="9" width="22.36328125" bestFit="1" customWidth="1"/>
    <col min="10" max="10" width="17.26953125" bestFit="1" customWidth="1"/>
  </cols>
  <sheetData>
    <row r="1" spans="1:9" x14ac:dyDescent="0.35">
      <c r="A1" s="6" t="s">
        <v>356</v>
      </c>
      <c r="B1" s="6"/>
      <c r="C1" s="6"/>
      <c r="D1" s="6"/>
    </row>
    <row r="2" spans="1:9" x14ac:dyDescent="0.35">
      <c r="A2" s="6" t="s">
        <v>276</v>
      </c>
      <c r="B2" s="6" t="s">
        <v>352</v>
      </c>
      <c r="C2" s="6" t="s">
        <v>351</v>
      </c>
      <c r="D2" s="6" t="s">
        <v>348</v>
      </c>
      <c r="G2" s="21" t="s">
        <v>276</v>
      </c>
      <c r="H2" t="s">
        <v>353</v>
      </c>
      <c r="I2" t="s">
        <v>354</v>
      </c>
    </row>
    <row r="3" spans="1:9" x14ac:dyDescent="0.35">
      <c r="A3" s="30" t="s">
        <v>135</v>
      </c>
      <c r="B3" s="23">
        <v>36</v>
      </c>
      <c r="C3" s="23">
        <v>20</v>
      </c>
      <c r="D3">
        <f>B3+C3</f>
        <v>56</v>
      </c>
      <c r="G3" s="22" t="s">
        <v>135</v>
      </c>
      <c r="H3" s="23">
        <v>36</v>
      </c>
      <c r="I3" s="23">
        <v>20</v>
      </c>
    </row>
    <row r="4" spans="1:9" x14ac:dyDescent="0.35">
      <c r="A4" s="30" t="s">
        <v>129</v>
      </c>
      <c r="B4" s="23">
        <v>24</v>
      </c>
      <c r="C4" s="23">
        <v>11</v>
      </c>
      <c r="D4">
        <f t="shared" ref="D4:D22" si="0">B4+C4</f>
        <v>35</v>
      </c>
      <c r="G4" s="22" t="s">
        <v>129</v>
      </c>
      <c r="H4" s="23">
        <v>24</v>
      </c>
      <c r="I4" s="23">
        <v>11</v>
      </c>
    </row>
    <row r="5" spans="1:9" x14ac:dyDescent="0.35">
      <c r="A5" s="30" t="s">
        <v>115</v>
      </c>
      <c r="B5" s="23">
        <v>21</v>
      </c>
      <c r="C5" s="23">
        <v>13</v>
      </c>
      <c r="D5">
        <f t="shared" si="0"/>
        <v>34</v>
      </c>
      <c r="G5" s="22" t="s">
        <v>115</v>
      </c>
      <c r="H5" s="23">
        <v>21</v>
      </c>
      <c r="I5" s="23">
        <v>13</v>
      </c>
    </row>
    <row r="6" spans="1:9" x14ac:dyDescent="0.35">
      <c r="A6" s="30" t="s">
        <v>126</v>
      </c>
      <c r="B6" s="23">
        <v>22</v>
      </c>
      <c r="C6" s="23">
        <v>19</v>
      </c>
      <c r="D6">
        <f t="shared" si="0"/>
        <v>41</v>
      </c>
      <c r="G6" s="22" t="s">
        <v>126</v>
      </c>
      <c r="H6" s="23">
        <v>22</v>
      </c>
      <c r="I6" s="23">
        <v>19</v>
      </c>
    </row>
    <row r="7" spans="1:9" x14ac:dyDescent="0.35">
      <c r="A7" s="30" t="s">
        <v>119</v>
      </c>
      <c r="B7" s="23">
        <v>28</v>
      </c>
      <c r="C7" s="23">
        <v>26</v>
      </c>
      <c r="D7">
        <f t="shared" si="0"/>
        <v>54</v>
      </c>
      <c r="G7" s="22" t="s">
        <v>119</v>
      </c>
      <c r="H7" s="23">
        <v>28</v>
      </c>
      <c r="I7" s="23">
        <v>26</v>
      </c>
    </row>
    <row r="8" spans="1:9" x14ac:dyDescent="0.35">
      <c r="A8" s="30" t="s">
        <v>138</v>
      </c>
      <c r="B8" s="23">
        <v>36</v>
      </c>
      <c r="C8" s="23">
        <v>30</v>
      </c>
      <c r="D8">
        <f t="shared" si="0"/>
        <v>66</v>
      </c>
      <c r="G8" s="22" t="s">
        <v>138</v>
      </c>
      <c r="H8" s="23">
        <v>36</v>
      </c>
      <c r="I8" s="23">
        <v>30</v>
      </c>
    </row>
    <row r="9" spans="1:9" x14ac:dyDescent="0.35">
      <c r="A9" s="30" t="s">
        <v>122</v>
      </c>
      <c r="B9" s="23">
        <v>23</v>
      </c>
      <c r="C9" s="23">
        <v>20</v>
      </c>
      <c r="D9">
        <f t="shared" si="0"/>
        <v>43</v>
      </c>
      <c r="G9" s="22" t="s">
        <v>122</v>
      </c>
      <c r="H9" s="23">
        <v>23</v>
      </c>
      <c r="I9" s="23">
        <v>20</v>
      </c>
    </row>
    <row r="10" spans="1:9" x14ac:dyDescent="0.35">
      <c r="A10" s="30" t="s">
        <v>123</v>
      </c>
      <c r="B10" s="23">
        <v>31</v>
      </c>
      <c r="C10" s="23">
        <v>18</v>
      </c>
      <c r="D10">
        <f t="shared" si="0"/>
        <v>49</v>
      </c>
      <c r="G10" s="22" t="s">
        <v>123</v>
      </c>
      <c r="H10" s="23">
        <v>31</v>
      </c>
      <c r="I10" s="23">
        <v>18</v>
      </c>
    </row>
    <row r="11" spans="1:9" x14ac:dyDescent="0.35">
      <c r="A11" s="30" t="s">
        <v>131</v>
      </c>
      <c r="B11" s="23">
        <v>37</v>
      </c>
      <c r="C11" s="23">
        <v>25</v>
      </c>
      <c r="D11">
        <f t="shared" si="0"/>
        <v>62</v>
      </c>
      <c r="G11" s="22" t="s">
        <v>131</v>
      </c>
      <c r="H11" s="23">
        <v>37</v>
      </c>
      <c r="I11" s="23">
        <v>25</v>
      </c>
    </row>
    <row r="12" spans="1:9" x14ac:dyDescent="0.35">
      <c r="A12" s="30" t="s">
        <v>107</v>
      </c>
      <c r="B12" s="23">
        <v>55</v>
      </c>
      <c r="C12" s="23">
        <v>44</v>
      </c>
      <c r="D12">
        <f t="shared" si="0"/>
        <v>99</v>
      </c>
      <c r="G12" s="22" t="s">
        <v>107</v>
      </c>
      <c r="H12" s="23">
        <v>55</v>
      </c>
      <c r="I12" s="23">
        <v>44</v>
      </c>
    </row>
    <row r="13" spans="1:9" x14ac:dyDescent="0.35">
      <c r="A13" s="30" t="s">
        <v>112</v>
      </c>
      <c r="B13" s="23">
        <v>47</v>
      </c>
      <c r="C13" s="23">
        <v>34</v>
      </c>
      <c r="D13">
        <f t="shared" si="0"/>
        <v>81</v>
      </c>
      <c r="G13" s="22" t="s">
        <v>112</v>
      </c>
      <c r="H13" s="23">
        <v>47</v>
      </c>
      <c r="I13" s="23">
        <v>34</v>
      </c>
    </row>
    <row r="14" spans="1:9" x14ac:dyDescent="0.35">
      <c r="A14" s="30" t="s">
        <v>137</v>
      </c>
      <c r="B14" s="23">
        <v>37</v>
      </c>
      <c r="C14" s="23">
        <v>29</v>
      </c>
      <c r="D14">
        <f t="shared" si="0"/>
        <v>66</v>
      </c>
      <c r="G14" s="22" t="s">
        <v>137</v>
      </c>
      <c r="H14" s="23">
        <v>37</v>
      </c>
      <c r="I14" s="23">
        <v>29</v>
      </c>
    </row>
    <row r="15" spans="1:9" x14ac:dyDescent="0.35">
      <c r="A15" s="30" t="s">
        <v>134</v>
      </c>
      <c r="B15" s="23">
        <v>26</v>
      </c>
      <c r="C15" s="23">
        <v>18</v>
      </c>
      <c r="D15">
        <f t="shared" si="0"/>
        <v>44</v>
      </c>
      <c r="G15" s="22" t="s">
        <v>134</v>
      </c>
      <c r="H15" s="23">
        <v>26</v>
      </c>
      <c r="I15" s="23">
        <v>18</v>
      </c>
    </row>
    <row r="16" spans="1:9" x14ac:dyDescent="0.35">
      <c r="A16" s="30" t="s">
        <v>108</v>
      </c>
      <c r="B16" s="23">
        <v>15</v>
      </c>
      <c r="C16" s="23">
        <v>6</v>
      </c>
      <c r="D16">
        <f t="shared" si="0"/>
        <v>21</v>
      </c>
      <c r="G16" s="22" t="s">
        <v>108</v>
      </c>
      <c r="H16" s="23">
        <v>15</v>
      </c>
      <c r="I16" s="23">
        <v>6</v>
      </c>
    </row>
    <row r="17" spans="1:9" x14ac:dyDescent="0.35">
      <c r="A17" s="30" t="s">
        <v>116</v>
      </c>
      <c r="B17" s="23">
        <v>33</v>
      </c>
      <c r="C17" s="23">
        <v>21</v>
      </c>
      <c r="D17">
        <f t="shared" si="0"/>
        <v>54</v>
      </c>
      <c r="G17" s="22" t="s">
        <v>116</v>
      </c>
      <c r="H17" s="23">
        <v>33</v>
      </c>
      <c r="I17" s="23">
        <v>21</v>
      </c>
    </row>
    <row r="18" spans="1:9" x14ac:dyDescent="0.35">
      <c r="A18" s="30" t="s">
        <v>120</v>
      </c>
      <c r="B18" s="23">
        <v>21</v>
      </c>
      <c r="C18" s="23">
        <v>31</v>
      </c>
      <c r="D18">
        <f t="shared" si="0"/>
        <v>52</v>
      </c>
      <c r="G18" s="22" t="s">
        <v>120</v>
      </c>
      <c r="H18" s="23">
        <v>21</v>
      </c>
      <c r="I18" s="23">
        <v>31</v>
      </c>
    </row>
    <row r="19" spans="1:9" x14ac:dyDescent="0.35">
      <c r="A19" s="30" t="s">
        <v>128</v>
      </c>
      <c r="B19" s="23">
        <v>39</v>
      </c>
      <c r="C19" s="23">
        <v>20</v>
      </c>
      <c r="D19">
        <f t="shared" si="0"/>
        <v>59</v>
      </c>
      <c r="G19" s="22" t="s">
        <v>128</v>
      </c>
      <c r="H19" s="23">
        <v>39</v>
      </c>
      <c r="I19" s="23">
        <v>20</v>
      </c>
    </row>
    <row r="20" spans="1:9" x14ac:dyDescent="0.35">
      <c r="A20" s="30" t="s">
        <v>125</v>
      </c>
      <c r="B20" s="23">
        <v>24</v>
      </c>
      <c r="C20" s="23">
        <v>10</v>
      </c>
      <c r="D20">
        <f t="shared" si="0"/>
        <v>34</v>
      </c>
      <c r="G20" s="22" t="s">
        <v>125</v>
      </c>
      <c r="H20" s="23">
        <v>24</v>
      </c>
      <c r="I20" s="23">
        <v>10</v>
      </c>
    </row>
    <row r="21" spans="1:9" x14ac:dyDescent="0.35">
      <c r="A21" s="30" t="s">
        <v>111</v>
      </c>
      <c r="B21" s="23">
        <v>22</v>
      </c>
      <c r="C21" s="23">
        <v>17</v>
      </c>
      <c r="D21">
        <f t="shared" si="0"/>
        <v>39</v>
      </c>
      <c r="G21" s="22" t="s">
        <v>111</v>
      </c>
      <c r="H21" s="23">
        <v>22</v>
      </c>
      <c r="I21" s="23">
        <v>17</v>
      </c>
    </row>
    <row r="22" spans="1:9" x14ac:dyDescent="0.35">
      <c r="A22" s="30" t="s">
        <v>132</v>
      </c>
      <c r="B22" s="23">
        <v>31</v>
      </c>
      <c r="C22" s="23">
        <v>28</v>
      </c>
      <c r="D22">
        <f t="shared" si="0"/>
        <v>59</v>
      </c>
      <c r="G22" s="22" t="s">
        <v>132</v>
      </c>
      <c r="H22" s="23">
        <v>31</v>
      </c>
      <c r="I22" s="23">
        <v>28</v>
      </c>
    </row>
    <row r="23" spans="1:9" x14ac:dyDescent="0.35">
      <c r="A23" s="30" t="s">
        <v>358</v>
      </c>
      <c r="B23" s="6">
        <f>AVERAGE(B3:B22)</f>
        <v>30.4</v>
      </c>
      <c r="C23" s="6">
        <f>AVERAGE(C3:C22)</f>
        <v>22</v>
      </c>
      <c r="D23" s="6">
        <f>AVERAGE(D3:D22)</f>
        <v>52.4</v>
      </c>
      <c r="E23" s="6"/>
      <c r="G23" s="22" t="s">
        <v>301</v>
      </c>
      <c r="H23" s="23">
        <v>608</v>
      </c>
      <c r="I23" s="23">
        <v>440</v>
      </c>
    </row>
    <row r="24" spans="1:9" x14ac:dyDescent="0.35">
      <c r="G24" s="22"/>
    </row>
    <row r="25" spans="1:9" x14ac:dyDescent="0.35">
      <c r="G25" s="22"/>
    </row>
  </sheetData>
  <pageMargins left="0.7" right="0.7" top="0.75" bottom="0.75" header="0.3" footer="0.3"/>
  <pageSetup paperSize="9" orientation="portrait" horizontalDpi="360" verticalDpi="36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26D7E-38CA-459B-B3EA-FA2D06BF0D4E}">
  <dimension ref="A1:I25"/>
  <sheetViews>
    <sheetView workbookViewId="0">
      <selection activeCell="D10" sqref="D10"/>
    </sheetView>
  </sheetViews>
  <sheetFormatPr defaultRowHeight="14.5" x14ac:dyDescent="0.35"/>
  <cols>
    <col min="2" max="2" width="16.6328125" bestFit="1" customWidth="1"/>
    <col min="3" max="3" width="16.08984375" bestFit="1" customWidth="1"/>
    <col min="4" max="4" width="10.90625" bestFit="1" customWidth="1"/>
    <col min="6" max="6" width="14.1796875" bestFit="1" customWidth="1"/>
    <col min="7" max="7" width="22.81640625" bestFit="1" customWidth="1"/>
    <col min="8" max="8" width="22.36328125" bestFit="1" customWidth="1"/>
    <col min="9" max="9" width="17.26953125" bestFit="1" customWidth="1"/>
  </cols>
  <sheetData>
    <row r="1" spans="1:9" x14ac:dyDescent="0.35">
      <c r="A1" s="6" t="s">
        <v>356</v>
      </c>
      <c r="B1" s="6"/>
      <c r="C1" s="6"/>
      <c r="D1" s="6"/>
    </row>
    <row r="2" spans="1:9" x14ac:dyDescent="0.35">
      <c r="A2" s="6" t="s">
        <v>276</v>
      </c>
      <c r="B2" s="6" t="s">
        <v>352</v>
      </c>
      <c r="C2" s="6" t="s">
        <v>351</v>
      </c>
      <c r="D2" s="6" t="s">
        <v>348</v>
      </c>
      <c r="F2" s="21" t="s">
        <v>276</v>
      </c>
      <c r="G2" t="s">
        <v>353</v>
      </c>
      <c r="H2" t="s">
        <v>354</v>
      </c>
      <c r="I2" t="s">
        <v>355</v>
      </c>
    </row>
    <row r="3" spans="1:9" x14ac:dyDescent="0.35">
      <c r="A3" s="30" t="s">
        <v>135</v>
      </c>
      <c r="B3" s="23">
        <v>36</v>
      </c>
      <c r="C3" s="23">
        <v>20</v>
      </c>
      <c r="D3">
        <f>B3+C3</f>
        <v>56</v>
      </c>
      <c r="F3" s="22" t="s">
        <v>107</v>
      </c>
      <c r="G3" s="23">
        <v>55</v>
      </c>
      <c r="H3" s="23">
        <v>44</v>
      </c>
      <c r="I3" s="23">
        <v>99</v>
      </c>
    </row>
    <row r="4" spans="1:9" x14ac:dyDescent="0.35">
      <c r="A4" s="30" t="s">
        <v>129</v>
      </c>
      <c r="B4" s="23">
        <v>24</v>
      </c>
      <c r="C4" s="23">
        <v>11</v>
      </c>
      <c r="D4">
        <f t="shared" ref="D4:D22" si="0">B4+C4</f>
        <v>35</v>
      </c>
      <c r="F4" s="22" t="s">
        <v>112</v>
      </c>
      <c r="G4" s="23">
        <v>47</v>
      </c>
      <c r="H4" s="23">
        <v>34</v>
      </c>
      <c r="I4" s="23">
        <v>81</v>
      </c>
    </row>
    <row r="5" spans="1:9" x14ac:dyDescent="0.35">
      <c r="A5" s="30" t="s">
        <v>115</v>
      </c>
      <c r="B5" s="23">
        <v>21</v>
      </c>
      <c r="C5" s="23">
        <v>13</v>
      </c>
      <c r="D5">
        <f t="shared" si="0"/>
        <v>34</v>
      </c>
      <c r="F5" s="22" t="s">
        <v>138</v>
      </c>
      <c r="G5" s="23">
        <v>36</v>
      </c>
      <c r="H5" s="23">
        <v>30</v>
      </c>
      <c r="I5" s="23">
        <v>66</v>
      </c>
    </row>
    <row r="6" spans="1:9" x14ac:dyDescent="0.35">
      <c r="A6" s="30" t="s">
        <v>126</v>
      </c>
      <c r="B6" s="23">
        <v>22</v>
      </c>
      <c r="C6" s="23">
        <v>19</v>
      </c>
      <c r="D6">
        <f t="shared" si="0"/>
        <v>41</v>
      </c>
      <c r="F6" s="22" t="s">
        <v>137</v>
      </c>
      <c r="G6" s="23">
        <v>37</v>
      </c>
      <c r="H6" s="23">
        <v>29</v>
      </c>
      <c r="I6" s="23">
        <v>66</v>
      </c>
    </row>
    <row r="7" spans="1:9" x14ac:dyDescent="0.35">
      <c r="A7" s="30" t="s">
        <v>119</v>
      </c>
      <c r="B7" s="23">
        <v>28</v>
      </c>
      <c r="C7" s="23">
        <v>26</v>
      </c>
      <c r="D7">
        <f t="shared" si="0"/>
        <v>54</v>
      </c>
      <c r="F7" s="22" t="s">
        <v>131</v>
      </c>
      <c r="G7" s="23">
        <v>37</v>
      </c>
      <c r="H7" s="23">
        <v>25</v>
      </c>
      <c r="I7" s="23">
        <v>62</v>
      </c>
    </row>
    <row r="8" spans="1:9" x14ac:dyDescent="0.35">
      <c r="A8" s="30" t="s">
        <v>138</v>
      </c>
      <c r="B8" s="23">
        <v>36</v>
      </c>
      <c r="C8" s="23">
        <v>30</v>
      </c>
      <c r="D8">
        <f t="shared" si="0"/>
        <v>66</v>
      </c>
      <c r="F8" s="22" t="s">
        <v>128</v>
      </c>
      <c r="G8" s="23">
        <v>39</v>
      </c>
      <c r="H8" s="23">
        <v>20</v>
      </c>
      <c r="I8" s="23">
        <v>59</v>
      </c>
    </row>
    <row r="9" spans="1:9" x14ac:dyDescent="0.35">
      <c r="A9" s="30" t="s">
        <v>122</v>
      </c>
      <c r="B9" s="23">
        <v>23</v>
      </c>
      <c r="C9" s="23">
        <v>20</v>
      </c>
      <c r="D9">
        <f t="shared" si="0"/>
        <v>43</v>
      </c>
      <c r="F9" s="22" t="s">
        <v>132</v>
      </c>
      <c r="G9" s="23">
        <v>31</v>
      </c>
      <c r="H9" s="23">
        <v>28</v>
      </c>
      <c r="I9" s="23">
        <v>59</v>
      </c>
    </row>
    <row r="10" spans="1:9" x14ac:dyDescent="0.35">
      <c r="A10" s="30" t="s">
        <v>123</v>
      </c>
      <c r="B10" s="23">
        <v>31</v>
      </c>
      <c r="C10" s="23">
        <v>18</v>
      </c>
      <c r="D10">
        <f t="shared" si="0"/>
        <v>49</v>
      </c>
      <c r="F10" s="22" t="s">
        <v>135</v>
      </c>
      <c r="G10" s="23">
        <v>36</v>
      </c>
      <c r="H10" s="23">
        <v>20</v>
      </c>
      <c r="I10" s="23">
        <v>56</v>
      </c>
    </row>
    <row r="11" spans="1:9" x14ac:dyDescent="0.35">
      <c r="A11" s="30" t="s">
        <v>131</v>
      </c>
      <c r="B11" s="23">
        <v>37</v>
      </c>
      <c r="C11" s="23">
        <v>25</v>
      </c>
      <c r="D11">
        <f t="shared" si="0"/>
        <v>62</v>
      </c>
      <c r="F11" s="22" t="s">
        <v>116</v>
      </c>
      <c r="G11" s="23">
        <v>33</v>
      </c>
      <c r="H11" s="23">
        <v>21</v>
      </c>
      <c r="I11" s="23">
        <v>54</v>
      </c>
    </row>
    <row r="12" spans="1:9" x14ac:dyDescent="0.35">
      <c r="A12" s="30" t="s">
        <v>107</v>
      </c>
      <c r="B12" s="23">
        <v>55</v>
      </c>
      <c r="C12" s="23">
        <v>44</v>
      </c>
      <c r="D12">
        <f t="shared" si="0"/>
        <v>99</v>
      </c>
      <c r="F12" s="22" t="s">
        <v>119</v>
      </c>
      <c r="G12" s="23">
        <v>28</v>
      </c>
      <c r="H12" s="23">
        <v>26</v>
      </c>
      <c r="I12" s="23">
        <v>54</v>
      </c>
    </row>
    <row r="13" spans="1:9" x14ac:dyDescent="0.35">
      <c r="A13" s="30" t="s">
        <v>112</v>
      </c>
      <c r="B13" s="23">
        <v>47</v>
      </c>
      <c r="C13" s="23">
        <v>34</v>
      </c>
      <c r="D13">
        <f t="shared" si="0"/>
        <v>81</v>
      </c>
      <c r="F13" s="22" t="s">
        <v>120</v>
      </c>
      <c r="G13" s="23">
        <v>21</v>
      </c>
      <c r="H13" s="23">
        <v>31</v>
      </c>
      <c r="I13" s="23">
        <v>52</v>
      </c>
    </row>
    <row r="14" spans="1:9" x14ac:dyDescent="0.35">
      <c r="A14" s="30" t="s">
        <v>137</v>
      </c>
      <c r="B14" s="23">
        <v>37</v>
      </c>
      <c r="C14" s="23">
        <v>29</v>
      </c>
      <c r="D14">
        <f t="shared" si="0"/>
        <v>66</v>
      </c>
      <c r="F14" s="22" t="s">
        <v>123</v>
      </c>
      <c r="G14" s="23">
        <v>31</v>
      </c>
      <c r="H14" s="23">
        <v>18</v>
      </c>
      <c r="I14" s="23">
        <v>49</v>
      </c>
    </row>
    <row r="15" spans="1:9" x14ac:dyDescent="0.35">
      <c r="A15" s="30" t="s">
        <v>134</v>
      </c>
      <c r="B15" s="23">
        <v>26</v>
      </c>
      <c r="C15" s="23">
        <v>18</v>
      </c>
      <c r="D15">
        <f t="shared" si="0"/>
        <v>44</v>
      </c>
      <c r="F15" s="22" t="s">
        <v>134</v>
      </c>
      <c r="G15" s="23">
        <v>26</v>
      </c>
      <c r="H15" s="23">
        <v>18</v>
      </c>
      <c r="I15" s="23">
        <v>44</v>
      </c>
    </row>
    <row r="16" spans="1:9" x14ac:dyDescent="0.35">
      <c r="A16" s="30" t="s">
        <v>108</v>
      </c>
      <c r="B16" s="23">
        <v>15</v>
      </c>
      <c r="C16" s="23">
        <v>6</v>
      </c>
      <c r="D16">
        <f t="shared" si="0"/>
        <v>21</v>
      </c>
      <c r="F16" s="22" t="s">
        <v>122</v>
      </c>
      <c r="G16" s="23">
        <v>23</v>
      </c>
      <c r="H16" s="23">
        <v>20</v>
      </c>
      <c r="I16" s="23">
        <v>43</v>
      </c>
    </row>
    <row r="17" spans="1:9" x14ac:dyDescent="0.35">
      <c r="A17" s="30" t="s">
        <v>116</v>
      </c>
      <c r="B17" s="23">
        <v>33</v>
      </c>
      <c r="C17" s="23">
        <v>21</v>
      </c>
      <c r="D17">
        <f t="shared" si="0"/>
        <v>54</v>
      </c>
      <c r="F17" s="22" t="s">
        <v>126</v>
      </c>
      <c r="G17" s="23">
        <v>22</v>
      </c>
      <c r="H17" s="23">
        <v>19</v>
      </c>
      <c r="I17" s="23">
        <v>41</v>
      </c>
    </row>
    <row r="18" spans="1:9" x14ac:dyDescent="0.35">
      <c r="A18" s="30" t="s">
        <v>120</v>
      </c>
      <c r="B18" s="23">
        <v>21</v>
      </c>
      <c r="C18" s="23">
        <v>31</v>
      </c>
      <c r="D18">
        <f t="shared" si="0"/>
        <v>52</v>
      </c>
      <c r="F18" s="22" t="s">
        <v>111</v>
      </c>
      <c r="G18" s="23">
        <v>22</v>
      </c>
      <c r="H18" s="23">
        <v>17</v>
      </c>
      <c r="I18" s="23">
        <v>39</v>
      </c>
    </row>
    <row r="19" spans="1:9" x14ac:dyDescent="0.35">
      <c r="A19" s="30" t="s">
        <v>128</v>
      </c>
      <c r="B19" s="23">
        <v>39</v>
      </c>
      <c r="C19" s="23">
        <v>20</v>
      </c>
      <c r="D19">
        <f t="shared" si="0"/>
        <v>59</v>
      </c>
      <c r="F19" s="22" t="s">
        <v>129</v>
      </c>
      <c r="G19" s="23">
        <v>24</v>
      </c>
      <c r="H19" s="23">
        <v>11</v>
      </c>
      <c r="I19" s="23">
        <v>35</v>
      </c>
    </row>
    <row r="20" spans="1:9" x14ac:dyDescent="0.35">
      <c r="A20" s="30" t="s">
        <v>125</v>
      </c>
      <c r="B20" s="23">
        <v>24</v>
      </c>
      <c r="C20" s="23">
        <v>10</v>
      </c>
      <c r="D20">
        <f t="shared" si="0"/>
        <v>34</v>
      </c>
      <c r="F20" s="22" t="s">
        <v>125</v>
      </c>
      <c r="G20" s="23">
        <v>24</v>
      </c>
      <c r="H20" s="23">
        <v>10</v>
      </c>
      <c r="I20" s="23">
        <v>34</v>
      </c>
    </row>
    <row r="21" spans="1:9" x14ac:dyDescent="0.35">
      <c r="A21" s="30" t="s">
        <v>111</v>
      </c>
      <c r="B21" s="23">
        <v>22</v>
      </c>
      <c r="C21" s="23">
        <v>17</v>
      </c>
      <c r="D21">
        <f t="shared" si="0"/>
        <v>39</v>
      </c>
      <c r="F21" s="22" t="s">
        <v>115</v>
      </c>
      <c r="G21" s="23">
        <v>21</v>
      </c>
      <c r="H21" s="23">
        <v>13</v>
      </c>
      <c r="I21" s="23">
        <v>34</v>
      </c>
    </row>
    <row r="22" spans="1:9" x14ac:dyDescent="0.35">
      <c r="A22" s="30" t="s">
        <v>132</v>
      </c>
      <c r="B22" s="23">
        <v>31</v>
      </c>
      <c r="C22" s="23">
        <v>28</v>
      </c>
      <c r="D22">
        <f t="shared" si="0"/>
        <v>59</v>
      </c>
      <c r="F22" s="22" t="s">
        <v>108</v>
      </c>
      <c r="G22" s="23">
        <v>15</v>
      </c>
      <c r="H22" s="23">
        <v>6</v>
      </c>
      <c r="I22" s="23">
        <v>21</v>
      </c>
    </row>
    <row r="23" spans="1:9" x14ac:dyDescent="0.35">
      <c r="F23" s="22" t="s">
        <v>301</v>
      </c>
      <c r="G23" s="23">
        <v>608</v>
      </c>
      <c r="H23" s="23">
        <v>440</v>
      </c>
      <c r="I23" s="23">
        <v>1048</v>
      </c>
    </row>
    <row r="24" spans="1:9" x14ac:dyDescent="0.35">
      <c r="F24" s="22"/>
    </row>
    <row r="25" spans="1:9" x14ac:dyDescent="0.35">
      <c r="F25" s="22"/>
    </row>
  </sheetData>
  <pageMargins left="0.7" right="0.7" top="0.75" bottom="0.75" header="0.3" footer="0.3"/>
  <pageSetup paperSize="9" orientation="portrait" horizontalDpi="360" verticalDpi="360"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3F97-0B2A-415E-B64F-E73C8FC11127}">
  <dimension ref="A1:D70"/>
  <sheetViews>
    <sheetView workbookViewId="0">
      <selection activeCell="A10" sqref="A10"/>
    </sheetView>
  </sheetViews>
  <sheetFormatPr defaultRowHeight="14.5" x14ac:dyDescent="0.35"/>
  <cols>
    <col min="1" max="1" width="14.1796875" bestFit="1" customWidth="1"/>
    <col min="2" max="2" width="16.36328125" bestFit="1" customWidth="1"/>
    <col min="3" max="3" width="15.90625" bestFit="1" customWidth="1"/>
    <col min="4" max="4" width="17.26953125" bestFit="1" customWidth="1"/>
  </cols>
  <sheetData>
    <row r="1" spans="1:4" x14ac:dyDescent="0.35">
      <c r="A1" s="21" t="s">
        <v>276</v>
      </c>
      <c r="B1" t="s">
        <v>352</v>
      </c>
      <c r="C1" t="s">
        <v>351</v>
      </c>
      <c r="D1" t="s">
        <v>350</v>
      </c>
    </row>
    <row r="2" spans="1:4" x14ac:dyDescent="0.35">
      <c r="A2" s="22" t="s">
        <v>107</v>
      </c>
      <c r="B2" s="23">
        <v>55</v>
      </c>
      <c r="C2" s="23">
        <v>44</v>
      </c>
      <c r="D2" s="23">
        <v>99</v>
      </c>
    </row>
    <row r="3" spans="1:4" x14ac:dyDescent="0.35">
      <c r="A3" s="22" t="s">
        <v>112</v>
      </c>
      <c r="B3" s="23">
        <v>47</v>
      </c>
      <c r="C3" s="23">
        <v>34</v>
      </c>
      <c r="D3" s="23">
        <v>81</v>
      </c>
    </row>
    <row r="4" spans="1:4" x14ac:dyDescent="0.35">
      <c r="A4" s="22" t="s">
        <v>138</v>
      </c>
      <c r="B4" s="23">
        <v>36</v>
      </c>
      <c r="C4" s="23">
        <v>30</v>
      </c>
      <c r="D4" s="23">
        <v>66</v>
      </c>
    </row>
    <row r="5" spans="1:4" x14ac:dyDescent="0.35">
      <c r="A5" s="22" t="s">
        <v>137</v>
      </c>
      <c r="B5" s="23">
        <v>37</v>
      </c>
      <c r="C5" s="23">
        <v>29</v>
      </c>
      <c r="D5" s="23">
        <v>66</v>
      </c>
    </row>
    <row r="6" spans="1:4" x14ac:dyDescent="0.35">
      <c r="A6" s="22" t="s">
        <v>131</v>
      </c>
      <c r="B6" s="23">
        <v>37</v>
      </c>
      <c r="C6" s="23">
        <v>25</v>
      </c>
      <c r="D6" s="23">
        <v>62</v>
      </c>
    </row>
    <row r="7" spans="1:4" x14ac:dyDescent="0.35">
      <c r="A7" s="22" t="s">
        <v>128</v>
      </c>
      <c r="B7" s="23">
        <v>39</v>
      </c>
      <c r="C7" s="23">
        <v>20</v>
      </c>
      <c r="D7" s="23">
        <v>59</v>
      </c>
    </row>
    <row r="8" spans="1:4" x14ac:dyDescent="0.35">
      <c r="A8" s="22" t="s">
        <v>132</v>
      </c>
      <c r="B8" s="23">
        <v>31</v>
      </c>
      <c r="C8" s="23">
        <v>28</v>
      </c>
      <c r="D8" s="23">
        <v>59</v>
      </c>
    </row>
    <row r="9" spans="1:4" x14ac:dyDescent="0.35">
      <c r="A9" s="22" t="s">
        <v>135</v>
      </c>
      <c r="B9" s="23">
        <v>36</v>
      </c>
      <c r="C9" s="23">
        <v>20</v>
      </c>
      <c r="D9" s="23">
        <v>56</v>
      </c>
    </row>
    <row r="10" spans="1:4" x14ac:dyDescent="0.35">
      <c r="A10" s="22" t="s">
        <v>116</v>
      </c>
      <c r="B10" s="23">
        <v>33</v>
      </c>
      <c r="C10" s="23">
        <v>21</v>
      </c>
      <c r="D10" s="23">
        <v>54</v>
      </c>
    </row>
    <row r="11" spans="1:4" x14ac:dyDescent="0.35">
      <c r="A11" s="22" t="s">
        <v>119</v>
      </c>
      <c r="B11" s="23">
        <v>28</v>
      </c>
      <c r="C11" s="23">
        <v>26</v>
      </c>
      <c r="D11" s="23">
        <v>54</v>
      </c>
    </row>
    <row r="12" spans="1:4" x14ac:dyDescent="0.35">
      <c r="A12" s="22" t="s">
        <v>120</v>
      </c>
      <c r="B12" s="23">
        <v>21</v>
      </c>
      <c r="C12" s="23">
        <v>31</v>
      </c>
      <c r="D12" s="23">
        <v>52</v>
      </c>
    </row>
    <row r="13" spans="1:4" x14ac:dyDescent="0.35">
      <c r="A13" s="22" t="s">
        <v>123</v>
      </c>
      <c r="B13" s="23">
        <v>31</v>
      </c>
      <c r="C13" s="23">
        <v>18</v>
      </c>
      <c r="D13" s="23">
        <v>49</v>
      </c>
    </row>
    <row r="14" spans="1:4" x14ac:dyDescent="0.35">
      <c r="A14" s="22" t="s">
        <v>134</v>
      </c>
      <c r="B14" s="23">
        <v>26</v>
      </c>
      <c r="C14" s="23">
        <v>18</v>
      </c>
      <c r="D14" s="23">
        <v>44</v>
      </c>
    </row>
    <row r="15" spans="1:4" x14ac:dyDescent="0.35">
      <c r="A15" s="22" t="s">
        <v>122</v>
      </c>
      <c r="B15" s="23">
        <v>23</v>
      </c>
      <c r="C15" s="23">
        <v>20</v>
      </c>
      <c r="D15" s="23">
        <v>43</v>
      </c>
    </row>
    <row r="16" spans="1:4" x14ac:dyDescent="0.35">
      <c r="A16" s="22" t="s">
        <v>126</v>
      </c>
      <c r="B16" s="23">
        <v>22</v>
      </c>
      <c r="C16" s="23">
        <v>19</v>
      </c>
      <c r="D16" s="23">
        <v>41</v>
      </c>
    </row>
    <row r="17" spans="1:4" x14ac:dyDescent="0.35">
      <c r="A17" s="22" t="s">
        <v>111</v>
      </c>
      <c r="B17" s="23">
        <v>22</v>
      </c>
      <c r="C17" s="23">
        <v>17</v>
      </c>
      <c r="D17" s="23">
        <v>39</v>
      </c>
    </row>
    <row r="18" spans="1:4" x14ac:dyDescent="0.35">
      <c r="A18" s="22" t="s">
        <v>129</v>
      </c>
      <c r="B18" s="23">
        <v>24</v>
      </c>
      <c r="C18" s="23">
        <v>11</v>
      </c>
      <c r="D18" s="23">
        <v>35</v>
      </c>
    </row>
    <row r="19" spans="1:4" x14ac:dyDescent="0.35">
      <c r="A19" s="22" t="s">
        <v>125</v>
      </c>
      <c r="B19" s="23">
        <v>24</v>
      </c>
      <c r="C19" s="23">
        <v>10</v>
      </c>
      <c r="D19" s="23">
        <v>34</v>
      </c>
    </row>
    <row r="20" spans="1:4" x14ac:dyDescent="0.35">
      <c r="A20" s="22" t="s">
        <v>115</v>
      </c>
      <c r="B20" s="23">
        <v>21</v>
      </c>
      <c r="C20" s="23">
        <v>13</v>
      </c>
      <c r="D20" s="23">
        <v>34</v>
      </c>
    </row>
    <row r="21" spans="1:4" x14ac:dyDescent="0.35">
      <c r="A21" s="22" t="s">
        <v>108</v>
      </c>
      <c r="B21" s="23">
        <v>15</v>
      </c>
      <c r="C21" s="23">
        <v>6</v>
      </c>
      <c r="D21" s="23">
        <v>21</v>
      </c>
    </row>
    <row r="22" spans="1:4" x14ac:dyDescent="0.35">
      <c r="A22" s="22" t="s">
        <v>301</v>
      </c>
      <c r="B22" s="23">
        <v>608</v>
      </c>
      <c r="C22" s="23">
        <v>440</v>
      </c>
      <c r="D22" s="23">
        <v>1048</v>
      </c>
    </row>
    <row r="70" spans="1:1" x14ac:dyDescent="0.35">
      <c r="A70" t="s">
        <v>468</v>
      </c>
    </row>
  </sheetData>
  <pageMargins left="0.7" right="0.7" top="0.75" bottom="0.75" header="0.3" footer="0.3"/>
  <pageSetup paperSize="9" orientation="portrait" horizontalDpi="360" verticalDpi="36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BC8F-1B12-47FA-A30E-50E3226BA2A4}">
  <dimension ref="A1:H22"/>
  <sheetViews>
    <sheetView workbookViewId="0">
      <selection activeCell="H16" sqref="H16"/>
    </sheetView>
  </sheetViews>
  <sheetFormatPr defaultRowHeight="14.5" x14ac:dyDescent="0.35"/>
  <cols>
    <col min="1" max="1" width="14.1796875" bestFit="1" customWidth="1"/>
    <col min="2" max="2" width="12.36328125" bestFit="1" customWidth="1"/>
    <col min="3" max="3" width="14.36328125" bestFit="1" customWidth="1"/>
    <col min="4" max="4" width="14.453125" bestFit="1" customWidth="1"/>
    <col min="5" max="5" width="13.90625" bestFit="1" customWidth="1"/>
    <col min="6" max="6" width="13.453125" bestFit="1" customWidth="1"/>
  </cols>
  <sheetData>
    <row r="1" spans="1:8" x14ac:dyDescent="0.35">
      <c r="A1" s="21" t="s">
        <v>300</v>
      </c>
      <c r="B1" t="s">
        <v>302</v>
      </c>
      <c r="C1" t="s">
        <v>306</v>
      </c>
      <c r="D1" t="s">
        <v>342</v>
      </c>
      <c r="E1" t="s">
        <v>343</v>
      </c>
      <c r="F1" t="s">
        <v>344</v>
      </c>
      <c r="G1" t="s">
        <v>349</v>
      </c>
      <c r="H1" t="s">
        <v>348</v>
      </c>
    </row>
    <row r="2" spans="1:8" x14ac:dyDescent="0.35">
      <c r="A2" s="22" t="s">
        <v>135</v>
      </c>
      <c r="B2" s="23">
        <v>36</v>
      </c>
      <c r="C2" s="23">
        <v>19</v>
      </c>
      <c r="D2" s="23">
        <v>10</v>
      </c>
      <c r="E2" s="23">
        <v>6</v>
      </c>
      <c r="F2" s="23">
        <v>3</v>
      </c>
      <c r="G2" cm="1">
        <f t="array" ref="G2:G21">'Away Pivot'!F2:F21</f>
        <v>20</v>
      </c>
      <c r="H2">
        <f>GETPIVOTDATA("Sum of Points",$A$1,"Home Team","Arsenal")+GETPIVOTDATA("Sum of Points",'Away Pivot'!$A$1,"Away Team","Arsenal")</f>
        <v>56</v>
      </c>
    </row>
    <row r="3" spans="1:8" x14ac:dyDescent="0.35">
      <c r="A3" s="22" t="s">
        <v>129</v>
      </c>
      <c r="B3" s="23">
        <v>24</v>
      </c>
      <c r="C3" s="23">
        <v>19</v>
      </c>
      <c r="D3" s="23">
        <v>7</v>
      </c>
      <c r="E3" s="23">
        <v>3</v>
      </c>
      <c r="F3" s="23">
        <v>9</v>
      </c>
      <c r="G3">
        <v>11</v>
      </c>
      <c r="H3">
        <f>GETPIVOTDATA("Sum of Points",$A$1,"Home Team","Aston Villa")+GETPIVOTDATA("Sum of Points",'Away Pivot'!$A$1,"Away Team","Aston Villa")</f>
        <v>35</v>
      </c>
    </row>
    <row r="4" spans="1:8" x14ac:dyDescent="0.35">
      <c r="A4" s="22" t="s">
        <v>115</v>
      </c>
      <c r="B4" s="23">
        <v>21</v>
      </c>
      <c r="C4" s="23">
        <v>19</v>
      </c>
      <c r="D4" s="23">
        <v>5</v>
      </c>
      <c r="E4" s="23">
        <v>6</v>
      </c>
      <c r="F4" s="23">
        <v>8</v>
      </c>
      <c r="G4">
        <v>13</v>
      </c>
      <c r="H4">
        <f>GETPIVOTDATA("Sum of Points",$A$1,"Home Team","Bournemouth")+GETPIVOTDATA("Sum of Points",'Away Pivot'!$A$1,"Away Team","Bournemouth")</f>
        <v>34</v>
      </c>
    </row>
    <row r="5" spans="1:8" x14ac:dyDescent="0.35">
      <c r="A5" s="22" t="s">
        <v>126</v>
      </c>
      <c r="B5" s="23">
        <v>22</v>
      </c>
      <c r="C5" s="23">
        <v>19</v>
      </c>
      <c r="D5" s="23">
        <v>5</v>
      </c>
      <c r="E5" s="23">
        <v>7</v>
      </c>
      <c r="F5" s="23">
        <v>7</v>
      </c>
      <c r="G5">
        <v>19</v>
      </c>
      <c r="H5">
        <f>GETPIVOTDATA("Sum of Points",$A$1,"Home Team","Brighton")+GETPIVOTDATA("Sum of Points",'Away Pivot'!$A$1,"Away Team","Brighton")</f>
        <v>41</v>
      </c>
    </row>
    <row r="6" spans="1:8" x14ac:dyDescent="0.35">
      <c r="A6" s="22" t="s">
        <v>119</v>
      </c>
      <c r="B6" s="23">
        <v>28</v>
      </c>
      <c r="C6" s="23">
        <v>19</v>
      </c>
      <c r="D6" s="23">
        <v>8</v>
      </c>
      <c r="E6" s="23">
        <v>4</v>
      </c>
      <c r="F6" s="23">
        <v>7</v>
      </c>
      <c r="G6">
        <v>26</v>
      </c>
      <c r="H6">
        <f>GETPIVOTDATA("Sum of Points",$A$1,"Home Team","Burnley")+GETPIVOTDATA("Sum of Points",'Away Pivot'!$A$1,"Away Team","Burnley")</f>
        <v>54</v>
      </c>
    </row>
    <row r="7" spans="1:8" x14ac:dyDescent="0.35">
      <c r="A7" s="22" t="s">
        <v>138</v>
      </c>
      <c r="B7" s="23">
        <v>36</v>
      </c>
      <c r="C7" s="23">
        <v>19</v>
      </c>
      <c r="D7" s="23">
        <v>11</v>
      </c>
      <c r="E7" s="23">
        <v>3</v>
      </c>
      <c r="F7" s="23">
        <v>5</v>
      </c>
      <c r="G7">
        <v>30</v>
      </c>
      <c r="H7">
        <f>GETPIVOTDATA("Sum of Points",$A$1,"Home Team","Chelsea")+GETPIVOTDATA("Sum of Points",'Away Pivot'!$A$1,"Away Team","Chelsea")</f>
        <v>66</v>
      </c>
    </row>
    <row r="8" spans="1:8" x14ac:dyDescent="0.35">
      <c r="A8" s="22" t="s">
        <v>122</v>
      </c>
      <c r="B8" s="23">
        <v>23</v>
      </c>
      <c r="C8" s="23">
        <v>19</v>
      </c>
      <c r="D8" s="23">
        <v>6</v>
      </c>
      <c r="E8" s="23">
        <v>5</v>
      </c>
      <c r="F8" s="23">
        <v>8</v>
      </c>
      <c r="G8">
        <v>20</v>
      </c>
      <c r="H8">
        <f>GETPIVOTDATA("Sum of Points",$A$1,"Home Team","Crystal Palace")+GETPIVOTDATA("Sum of Points",'Away Pivot'!$A$1,"Away Team","Crystal Palace")</f>
        <v>43</v>
      </c>
    </row>
    <row r="9" spans="1:8" x14ac:dyDescent="0.35">
      <c r="A9" s="22" t="s">
        <v>123</v>
      </c>
      <c r="B9" s="23">
        <v>31</v>
      </c>
      <c r="C9" s="23">
        <v>19</v>
      </c>
      <c r="D9" s="23">
        <v>8</v>
      </c>
      <c r="E9" s="23">
        <v>7</v>
      </c>
      <c r="F9" s="23">
        <v>4</v>
      </c>
      <c r="G9">
        <v>18</v>
      </c>
      <c r="H9">
        <f>GETPIVOTDATA("Sum of Points",$A$1,"Home Team","Everton")+GETPIVOTDATA("Sum of Points",'Away Pivot'!$A$1,"Away Team","Everton")</f>
        <v>49</v>
      </c>
    </row>
    <row r="10" spans="1:8" x14ac:dyDescent="0.35">
      <c r="A10" s="22" t="s">
        <v>131</v>
      </c>
      <c r="B10" s="23">
        <v>37</v>
      </c>
      <c r="C10" s="23">
        <v>19</v>
      </c>
      <c r="D10" s="23">
        <v>11</v>
      </c>
      <c r="E10" s="23">
        <v>4</v>
      </c>
      <c r="F10" s="23">
        <v>4</v>
      </c>
      <c r="G10">
        <v>25</v>
      </c>
      <c r="H10">
        <f>GETPIVOTDATA("Sum of Points",$A$1,"Home Team","Leicester")+GETPIVOTDATA("Sum of Points",'Away Pivot'!$A$1,"Away Team","Leicester")</f>
        <v>62</v>
      </c>
    </row>
    <row r="11" spans="1:8" x14ac:dyDescent="0.35">
      <c r="A11" s="22" t="s">
        <v>107</v>
      </c>
      <c r="B11" s="23">
        <v>55</v>
      </c>
      <c r="C11" s="23">
        <v>19</v>
      </c>
      <c r="D11" s="23">
        <v>18</v>
      </c>
      <c r="E11" s="23">
        <v>1</v>
      </c>
      <c r="F11" s="23">
        <v>0</v>
      </c>
      <c r="G11">
        <v>44</v>
      </c>
      <c r="H11">
        <f>GETPIVOTDATA("Sum of Points",$A$1,"Home Team","Liverpool")+GETPIVOTDATA("Sum of Points",'Away Pivot'!$A$1,"Away Team","Liverpool")</f>
        <v>99</v>
      </c>
    </row>
    <row r="12" spans="1:8" x14ac:dyDescent="0.35">
      <c r="A12" s="22" t="s">
        <v>112</v>
      </c>
      <c r="B12" s="23">
        <v>47</v>
      </c>
      <c r="C12" s="23">
        <v>19</v>
      </c>
      <c r="D12" s="23">
        <v>15</v>
      </c>
      <c r="E12" s="23">
        <v>2</v>
      </c>
      <c r="F12" s="23">
        <v>2</v>
      </c>
      <c r="G12">
        <v>34</v>
      </c>
      <c r="H12">
        <f>GETPIVOTDATA("Sum of Points",$A$1,"Home Team","Man City")+GETPIVOTDATA("Sum of Points",'Away Pivot'!$A$1,"Away Team","Man City")</f>
        <v>81</v>
      </c>
    </row>
    <row r="13" spans="1:8" x14ac:dyDescent="0.35">
      <c r="A13" s="22" t="s">
        <v>137</v>
      </c>
      <c r="B13" s="23">
        <v>37</v>
      </c>
      <c r="C13" s="23">
        <v>19</v>
      </c>
      <c r="D13" s="23">
        <v>10</v>
      </c>
      <c r="E13" s="23">
        <v>7</v>
      </c>
      <c r="F13" s="23">
        <v>2</v>
      </c>
      <c r="G13">
        <v>29</v>
      </c>
      <c r="H13">
        <f>GETPIVOTDATA("Sum of Points",$A$1,"Home Team","Man United")+GETPIVOTDATA("Sum of Points",'Away Pivot'!$A$1,"Away Team","Man United")</f>
        <v>66</v>
      </c>
    </row>
    <row r="14" spans="1:8" x14ac:dyDescent="0.35">
      <c r="A14" s="22" t="s">
        <v>134</v>
      </c>
      <c r="B14" s="23">
        <v>26</v>
      </c>
      <c r="C14" s="23">
        <v>19</v>
      </c>
      <c r="D14" s="23">
        <v>6</v>
      </c>
      <c r="E14" s="23">
        <v>8</v>
      </c>
      <c r="F14" s="23">
        <v>5</v>
      </c>
      <c r="G14">
        <v>18</v>
      </c>
      <c r="H14">
        <f>GETPIVOTDATA("Sum of Points",$A$1,"Home Team","Newcastle")+GETPIVOTDATA("Sum of Points",'Away Pivot'!$A$1,"Away Team","Newcastle")</f>
        <v>44</v>
      </c>
    </row>
    <row r="15" spans="1:8" x14ac:dyDescent="0.35">
      <c r="A15" s="22" t="s">
        <v>108</v>
      </c>
      <c r="B15" s="23">
        <v>15</v>
      </c>
      <c r="C15" s="23">
        <v>19</v>
      </c>
      <c r="D15" s="23">
        <v>4</v>
      </c>
      <c r="E15" s="23">
        <v>3</v>
      </c>
      <c r="F15" s="23">
        <v>12</v>
      </c>
      <c r="G15">
        <v>6</v>
      </c>
      <c r="H15">
        <f>GETPIVOTDATA("Sum of Points",$A$1,"Home Team","Norwich")+GETPIVOTDATA("Sum of Points",'Away Pivot'!$A$1,"Away Team","Norwich")</f>
        <v>21</v>
      </c>
    </row>
    <row r="16" spans="1:8" x14ac:dyDescent="0.35">
      <c r="A16" s="22" t="s">
        <v>116</v>
      </c>
      <c r="B16" s="23">
        <v>33</v>
      </c>
      <c r="C16" s="23">
        <v>19</v>
      </c>
      <c r="D16" s="23">
        <v>10</v>
      </c>
      <c r="E16" s="23">
        <v>3</v>
      </c>
      <c r="F16" s="23">
        <v>6</v>
      </c>
      <c r="G16">
        <v>21</v>
      </c>
      <c r="H16">
        <f>GETPIVOTDATA("Sum of Points",$A$1,"Home Team","Sheffield United")+GETPIVOTDATA("Sum of Points",'Away Pivot'!$A$1,"Away Team","Sheffield United")</f>
        <v>54</v>
      </c>
    </row>
    <row r="17" spans="1:8" x14ac:dyDescent="0.35">
      <c r="A17" s="22" t="s">
        <v>120</v>
      </c>
      <c r="B17" s="23">
        <v>21</v>
      </c>
      <c r="C17" s="23">
        <v>19</v>
      </c>
      <c r="D17" s="23">
        <v>6</v>
      </c>
      <c r="E17" s="23">
        <v>3</v>
      </c>
      <c r="F17" s="23">
        <v>10</v>
      </c>
      <c r="G17">
        <v>31</v>
      </c>
      <c r="H17">
        <f>GETPIVOTDATA("Sum of Points",$A$1,"Home Team","Southampton")+GETPIVOTDATA("Sum of Points",'Away Pivot'!$A$1,"Away Team","Southampton")</f>
        <v>52</v>
      </c>
    </row>
    <row r="18" spans="1:8" x14ac:dyDescent="0.35">
      <c r="A18" s="22" t="s">
        <v>128</v>
      </c>
      <c r="B18" s="23">
        <v>39</v>
      </c>
      <c r="C18" s="23">
        <v>19</v>
      </c>
      <c r="D18" s="23">
        <v>12</v>
      </c>
      <c r="E18" s="23">
        <v>3</v>
      </c>
      <c r="F18" s="23">
        <v>4</v>
      </c>
      <c r="G18">
        <v>20</v>
      </c>
      <c r="H18">
        <f>GETPIVOTDATA("Sum of Points",$A$1,"Home Team","Tottenham")+GETPIVOTDATA("Sum of Points",'Away Pivot'!$A$1,"Away Team","Tottenham")</f>
        <v>59</v>
      </c>
    </row>
    <row r="19" spans="1:8" x14ac:dyDescent="0.35">
      <c r="A19" s="22" t="s">
        <v>125</v>
      </c>
      <c r="B19" s="23">
        <v>24</v>
      </c>
      <c r="C19" s="23">
        <v>19</v>
      </c>
      <c r="D19" s="23">
        <v>6</v>
      </c>
      <c r="E19" s="23">
        <v>6</v>
      </c>
      <c r="F19" s="23">
        <v>7</v>
      </c>
      <c r="G19">
        <v>10</v>
      </c>
      <c r="H19">
        <f>GETPIVOTDATA("Sum of Points",$A$1,"Home Team","Watford")+GETPIVOTDATA("Sum of Points",'Away Pivot'!$A$1,"Away Team","Watford")</f>
        <v>34</v>
      </c>
    </row>
    <row r="20" spans="1:8" x14ac:dyDescent="0.35">
      <c r="A20" s="22" t="s">
        <v>111</v>
      </c>
      <c r="B20" s="23">
        <v>22</v>
      </c>
      <c r="C20" s="23">
        <v>19</v>
      </c>
      <c r="D20" s="23">
        <v>6</v>
      </c>
      <c r="E20" s="23">
        <v>4</v>
      </c>
      <c r="F20" s="23">
        <v>9</v>
      </c>
      <c r="G20">
        <v>17</v>
      </c>
      <c r="H20">
        <f>GETPIVOTDATA("Sum of Points",$A$1,"Home Team","West Ham")+GETPIVOTDATA("Sum of Points",'Away Pivot'!$A$1,"Away Team","West Ham")</f>
        <v>39</v>
      </c>
    </row>
    <row r="21" spans="1:8" x14ac:dyDescent="0.35">
      <c r="A21" s="22" t="s">
        <v>132</v>
      </c>
      <c r="B21" s="23">
        <v>31</v>
      </c>
      <c r="C21" s="23">
        <v>19</v>
      </c>
      <c r="D21" s="23">
        <v>8</v>
      </c>
      <c r="E21" s="23">
        <v>7</v>
      </c>
      <c r="F21" s="23">
        <v>4</v>
      </c>
      <c r="G21">
        <v>28</v>
      </c>
      <c r="H21">
        <f>GETPIVOTDATA("Sum of Points",$A$1,"Home Team","Wolves")+GETPIVOTDATA("Sum of Points",'Away Pivot'!$A$1,"Away Team","Wolves")</f>
        <v>59</v>
      </c>
    </row>
    <row r="22" spans="1:8" x14ac:dyDescent="0.35">
      <c r="A22" s="22" t="s">
        <v>301</v>
      </c>
      <c r="B22" s="23">
        <v>608</v>
      </c>
      <c r="C22" s="23">
        <v>380</v>
      </c>
      <c r="D22" s="23">
        <v>172</v>
      </c>
      <c r="E22" s="23">
        <v>92</v>
      </c>
      <c r="F22" s="23">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A94B-7E9C-40CC-BE62-30BD32E382A3}">
  <dimension ref="A1:F22"/>
  <sheetViews>
    <sheetView workbookViewId="0">
      <selection activeCell="B13" sqref="B13"/>
    </sheetView>
  </sheetViews>
  <sheetFormatPr defaultRowHeight="14.5" x14ac:dyDescent="0.35"/>
  <cols>
    <col min="1" max="1" width="14.1796875" bestFit="1" customWidth="1"/>
    <col min="2" max="2" width="14.36328125" bestFit="1" customWidth="1"/>
    <col min="3" max="3" width="14" bestFit="1" customWidth="1"/>
    <col min="4" max="4" width="13.453125" bestFit="1" customWidth="1"/>
    <col min="5" max="5" width="13" bestFit="1" customWidth="1"/>
    <col min="6" max="6" width="12.36328125" bestFit="1" customWidth="1"/>
  </cols>
  <sheetData>
    <row r="1" spans="1:6" x14ac:dyDescent="0.35">
      <c r="A1" s="21" t="s">
        <v>300</v>
      </c>
      <c r="B1" t="s">
        <v>306</v>
      </c>
      <c r="C1" t="s">
        <v>345</v>
      </c>
      <c r="D1" t="s">
        <v>346</v>
      </c>
      <c r="E1" t="s">
        <v>347</v>
      </c>
      <c r="F1" t="s">
        <v>302</v>
      </c>
    </row>
    <row r="2" spans="1:6" x14ac:dyDescent="0.35">
      <c r="A2" s="22" t="s">
        <v>135</v>
      </c>
      <c r="B2" s="23">
        <v>19</v>
      </c>
      <c r="C2" s="23">
        <v>4</v>
      </c>
      <c r="D2" s="23">
        <v>8</v>
      </c>
      <c r="E2" s="23">
        <v>7</v>
      </c>
      <c r="F2" s="23">
        <v>20</v>
      </c>
    </row>
    <row r="3" spans="1:6" x14ac:dyDescent="0.35">
      <c r="A3" s="22" t="s">
        <v>129</v>
      </c>
      <c r="B3" s="23">
        <v>19</v>
      </c>
      <c r="C3" s="23">
        <v>2</v>
      </c>
      <c r="D3" s="23">
        <v>5</v>
      </c>
      <c r="E3" s="23">
        <v>12</v>
      </c>
      <c r="F3" s="23">
        <v>11</v>
      </c>
    </row>
    <row r="4" spans="1:6" x14ac:dyDescent="0.35">
      <c r="A4" s="22" t="s">
        <v>115</v>
      </c>
      <c r="B4" s="23">
        <v>19</v>
      </c>
      <c r="C4" s="23">
        <v>4</v>
      </c>
      <c r="D4" s="23">
        <v>1</v>
      </c>
      <c r="E4" s="23">
        <v>14</v>
      </c>
      <c r="F4" s="23">
        <v>13</v>
      </c>
    </row>
    <row r="5" spans="1:6" x14ac:dyDescent="0.35">
      <c r="A5" s="22" t="s">
        <v>126</v>
      </c>
      <c r="B5" s="23">
        <v>19</v>
      </c>
      <c r="C5" s="23">
        <v>4</v>
      </c>
      <c r="D5" s="23">
        <v>7</v>
      </c>
      <c r="E5" s="23">
        <v>8</v>
      </c>
      <c r="F5" s="23">
        <v>19</v>
      </c>
    </row>
    <row r="6" spans="1:6" x14ac:dyDescent="0.35">
      <c r="A6" s="22" t="s">
        <v>119</v>
      </c>
      <c r="B6" s="23">
        <v>19</v>
      </c>
      <c r="C6" s="23">
        <v>7</v>
      </c>
      <c r="D6" s="23">
        <v>5</v>
      </c>
      <c r="E6" s="23">
        <v>7</v>
      </c>
      <c r="F6" s="23">
        <v>26</v>
      </c>
    </row>
    <row r="7" spans="1:6" x14ac:dyDescent="0.35">
      <c r="A7" s="22" t="s">
        <v>138</v>
      </c>
      <c r="B7" s="23">
        <v>19</v>
      </c>
      <c r="C7" s="23">
        <v>9</v>
      </c>
      <c r="D7" s="23">
        <v>3</v>
      </c>
      <c r="E7" s="23">
        <v>7</v>
      </c>
      <c r="F7" s="23">
        <v>30</v>
      </c>
    </row>
    <row r="8" spans="1:6" x14ac:dyDescent="0.35">
      <c r="A8" s="22" t="s">
        <v>122</v>
      </c>
      <c r="B8" s="23">
        <v>19</v>
      </c>
      <c r="C8" s="23">
        <v>5</v>
      </c>
      <c r="D8" s="23">
        <v>5</v>
      </c>
      <c r="E8" s="23">
        <v>9</v>
      </c>
      <c r="F8" s="23">
        <v>20</v>
      </c>
    </row>
    <row r="9" spans="1:6" x14ac:dyDescent="0.35">
      <c r="A9" s="22" t="s">
        <v>123</v>
      </c>
      <c r="B9" s="23">
        <v>19</v>
      </c>
      <c r="C9" s="23">
        <v>5</v>
      </c>
      <c r="D9" s="23">
        <v>3</v>
      </c>
      <c r="E9" s="23">
        <v>11</v>
      </c>
      <c r="F9" s="23">
        <v>18</v>
      </c>
    </row>
    <row r="10" spans="1:6" x14ac:dyDescent="0.35">
      <c r="A10" s="22" t="s">
        <v>131</v>
      </c>
      <c r="B10" s="23">
        <v>19</v>
      </c>
      <c r="C10" s="23">
        <v>7</v>
      </c>
      <c r="D10" s="23">
        <v>4</v>
      </c>
      <c r="E10" s="23">
        <v>8</v>
      </c>
      <c r="F10" s="23">
        <v>25</v>
      </c>
    </row>
    <row r="11" spans="1:6" x14ac:dyDescent="0.35">
      <c r="A11" s="22" t="s">
        <v>107</v>
      </c>
      <c r="B11" s="23">
        <v>19</v>
      </c>
      <c r="C11" s="23">
        <v>14</v>
      </c>
      <c r="D11" s="23">
        <v>2</v>
      </c>
      <c r="E11" s="23">
        <v>3</v>
      </c>
      <c r="F11" s="23">
        <v>44</v>
      </c>
    </row>
    <row r="12" spans="1:6" x14ac:dyDescent="0.35">
      <c r="A12" s="22" t="s">
        <v>112</v>
      </c>
      <c r="B12" s="23">
        <v>19</v>
      </c>
      <c r="C12" s="23">
        <v>11</v>
      </c>
      <c r="D12" s="23">
        <v>1</v>
      </c>
      <c r="E12" s="23">
        <v>7</v>
      </c>
      <c r="F12" s="23">
        <v>34</v>
      </c>
    </row>
    <row r="13" spans="1:6" x14ac:dyDescent="0.35">
      <c r="A13" s="22" t="s">
        <v>137</v>
      </c>
      <c r="B13" s="23">
        <v>19</v>
      </c>
      <c r="C13" s="23">
        <v>8</v>
      </c>
      <c r="D13" s="23">
        <v>5</v>
      </c>
      <c r="E13" s="23">
        <v>6</v>
      </c>
      <c r="F13" s="23">
        <v>29</v>
      </c>
    </row>
    <row r="14" spans="1:6" x14ac:dyDescent="0.35">
      <c r="A14" s="22" t="s">
        <v>134</v>
      </c>
      <c r="B14" s="23">
        <v>19</v>
      </c>
      <c r="C14" s="23">
        <v>5</v>
      </c>
      <c r="D14" s="23">
        <v>3</v>
      </c>
      <c r="E14" s="23">
        <v>11</v>
      </c>
      <c r="F14" s="23">
        <v>18</v>
      </c>
    </row>
    <row r="15" spans="1:6" x14ac:dyDescent="0.35">
      <c r="A15" s="22" t="s">
        <v>108</v>
      </c>
      <c r="B15" s="23">
        <v>19</v>
      </c>
      <c r="C15" s="23">
        <v>1</v>
      </c>
      <c r="D15" s="23">
        <v>3</v>
      </c>
      <c r="E15" s="23">
        <v>15</v>
      </c>
      <c r="F15" s="23">
        <v>6</v>
      </c>
    </row>
    <row r="16" spans="1:6" x14ac:dyDescent="0.35">
      <c r="A16" s="22" t="s">
        <v>116</v>
      </c>
      <c r="B16" s="23">
        <v>19</v>
      </c>
      <c r="C16" s="23">
        <v>4</v>
      </c>
      <c r="D16" s="23">
        <v>9</v>
      </c>
      <c r="E16" s="23">
        <v>6</v>
      </c>
      <c r="F16" s="23">
        <v>21</v>
      </c>
    </row>
    <row r="17" spans="1:6" x14ac:dyDescent="0.35">
      <c r="A17" s="22" t="s">
        <v>120</v>
      </c>
      <c r="B17" s="23">
        <v>19</v>
      </c>
      <c r="C17" s="23">
        <v>9</v>
      </c>
      <c r="D17" s="23">
        <v>4</v>
      </c>
      <c r="E17" s="23">
        <v>6</v>
      </c>
      <c r="F17" s="23">
        <v>31</v>
      </c>
    </row>
    <row r="18" spans="1:6" x14ac:dyDescent="0.35">
      <c r="A18" s="22" t="s">
        <v>128</v>
      </c>
      <c r="B18" s="23">
        <v>19</v>
      </c>
      <c r="C18" s="23">
        <v>4</v>
      </c>
      <c r="D18" s="23">
        <v>8</v>
      </c>
      <c r="E18" s="23">
        <v>7</v>
      </c>
      <c r="F18" s="23">
        <v>20</v>
      </c>
    </row>
    <row r="19" spans="1:6" x14ac:dyDescent="0.35">
      <c r="A19" s="22" t="s">
        <v>125</v>
      </c>
      <c r="B19" s="23">
        <v>19</v>
      </c>
      <c r="C19" s="23">
        <v>2</v>
      </c>
      <c r="D19" s="23">
        <v>4</v>
      </c>
      <c r="E19" s="23">
        <v>13</v>
      </c>
      <c r="F19" s="23">
        <v>10</v>
      </c>
    </row>
    <row r="20" spans="1:6" x14ac:dyDescent="0.35">
      <c r="A20" s="22" t="s">
        <v>111</v>
      </c>
      <c r="B20" s="23">
        <v>19</v>
      </c>
      <c r="C20" s="23">
        <v>4</v>
      </c>
      <c r="D20" s="23">
        <v>5</v>
      </c>
      <c r="E20" s="23">
        <v>10</v>
      </c>
      <c r="F20" s="23">
        <v>17</v>
      </c>
    </row>
    <row r="21" spans="1:6" x14ac:dyDescent="0.35">
      <c r="A21" s="22" t="s">
        <v>132</v>
      </c>
      <c r="B21" s="23">
        <v>19</v>
      </c>
      <c r="C21" s="23">
        <v>7</v>
      </c>
      <c r="D21" s="23">
        <v>7</v>
      </c>
      <c r="E21" s="23">
        <v>5</v>
      </c>
      <c r="F21" s="23">
        <v>28</v>
      </c>
    </row>
    <row r="22" spans="1:6" x14ac:dyDescent="0.35">
      <c r="A22" s="22" t="s">
        <v>301</v>
      </c>
      <c r="B22" s="23">
        <v>380</v>
      </c>
      <c r="C22" s="23">
        <v>116</v>
      </c>
      <c r="D22" s="23">
        <v>92</v>
      </c>
      <c r="E22" s="23">
        <v>172</v>
      </c>
      <c r="F22" s="23">
        <v>440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7B3F1-CC5A-4C57-A540-3BCA9E0242FE}">
  <dimension ref="A1:P381"/>
  <sheetViews>
    <sheetView workbookViewId="0">
      <selection activeCell="I15" sqref="I15"/>
    </sheetView>
  </sheetViews>
  <sheetFormatPr defaultRowHeight="14.5" x14ac:dyDescent="0.35"/>
  <cols>
    <col min="1" max="1" width="10.453125" bestFit="1" customWidth="1"/>
    <col min="2" max="2" width="7.90625" bestFit="1" customWidth="1"/>
    <col min="8" max="8" width="12.453125" bestFit="1" customWidth="1"/>
    <col min="9" max="9" width="15.81640625" bestFit="1" customWidth="1"/>
    <col min="10" max="10" width="8.90625" bestFit="1" customWidth="1"/>
    <col min="11" max="11" width="7.90625" bestFit="1" customWidth="1"/>
    <col min="12" max="12" width="8.36328125" bestFit="1" customWidth="1"/>
    <col min="13" max="13" width="12.36328125" bestFit="1" customWidth="1"/>
    <col min="16" max="16" width="15.81640625" bestFit="1" customWidth="1"/>
  </cols>
  <sheetData>
    <row r="1" spans="1:16" x14ac:dyDescent="0.35">
      <c r="A1" t="s">
        <v>173</v>
      </c>
      <c r="B1" t="s">
        <v>299</v>
      </c>
      <c r="C1" t="s">
        <v>340</v>
      </c>
      <c r="D1" t="s">
        <v>337</v>
      </c>
      <c r="E1" t="s">
        <v>336</v>
      </c>
      <c r="F1" t="s">
        <v>155</v>
      </c>
      <c r="P1" t="s">
        <v>173</v>
      </c>
    </row>
    <row r="2" spans="1:16" x14ac:dyDescent="0.35">
      <c r="A2" t="str">
        <f>Table7[[#This Row],[Away_Team]]</f>
        <v>Norwich</v>
      </c>
      <c r="B2">
        <v>1</v>
      </c>
      <c r="C2">
        <f>IF('Away Sheet'!G2 ="W", 1,0)</f>
        <v>0</v>
      </c>
      <c r="D2">
        <f>IF('Away Sheet'!G2 ="D", 1,0)</f>
        <v>0</v>
      </c>
      <c r="E2">
        <f>IF('Away Sheet'!G2 ="L", 1,0)</f>
        <v>1</v>
      </c>
      <c r="F2">
        <f>C2*3+D2*1+E2*0</f>
        <v>0</v>
      </c>
      <c r="P2" t="str">
        <f>'Away Sheet'!C2</f>
        <v>Norwich</v>
      </c>
    </row>
    <row r="3" spans="1:16" x14ac:dyDescent="0.35">
      <c r="A3" t="str">
        <f>Table7[[#This Row],[Away_Team]]</f>
        <v>Man City</v>
      </c>
      <c r="B3">
        <v>1</v>
      </c>
      <c r="C3">
        <f>IF('Away Sheet'!G3 ="W", 1,0)</f>
        <v>1</v>
      </c>
      <c r="D3">
        <f>IF('Away Sheet'!G3 ="D", 1,0)</f>
        <v>0</v>
      </c>
      <c r="E3">
        <f>IF('Away Sheet'!G3 ="L", 1,0)</f>
        <v>0</v>
      </c>
      <c r="F3">
        <f t="shared" ref="F3:F66" si="0">C3*3+D3*1+E3*0</f>
        <v>3</v>
      </c>
      <c r="P3" t="str">
        <f>'Away Sheet'!C3</f>
        <v>Man City</v>
      </c>
    </row>
    <row r="4" spans="1:16" x14ac:dyDescent="0.35">
      <c r="A4" t="str">
        <f>Table7[[#This Row],[Away_Team]]</f>
        <v>Sheffield United</v>
      </c>
      <c r="B4">
        <v>1</v>
      </c>
      <c r="C4">
        <f>IF('Away Sheet'!G4 ="W", 1,0)</f>
        <v>0</v>
      </c>
      <c r="D4">
        <f>IF('Away Sheet'!G4 ="D", 1,0)</f>
        <v>1</v>
      </c>
      <c r="E4">
        <f>IF('Away Sheet'!G4 ="L", 1,0)</f>
        <v>0</v>
      </c>
      <c r="F4">
        <f t="shared" si="0"/>
        <v>1</v>
      </c>
      <c r="I4" t="s">
        <v>340</v>
      </c>
      <c r="J4" t="s">
        <v>337</v>
      </c>
      <c r="K4" t="s">
        <v>336</v>
      </c>
      <c r="P4" t="str">
        <f>'Away Sheet'!C4</f>
        <v>Sheffield United</v>
      </c>
    </row>
    <row r="5" spans="1:16" x14ac:dyDescent="0.35">
      <c r="A5" t="str">
        <f>Table7[[#This Row],[Away_Team]]</f>
        <v>Southampton</v>
      </c>
      <c r="B5">
        <v>1</v>
      </c>
      <c r="C5">
        <f>IF('Away Sheet'!G5 ="W", 1,0)</f>
        <v>0</v>
      </c>
      <c r="D5">
        <f>IF('Away Sheet'!G5 ="D", 1,0)</f>
        <v>0</v>
      </c>
      <c r="E5">
        <f>IF('Away Sheet'!G5 ="L", 1,0)</f>
        <v>1</v>
      </c>
      <c r="F5">
        <f t="shared" si="0"/>
        <v>0</v>
      </c>
      <c r="I5">
        <v>0</v>
      </c>
      <c r="J5">
        <v>1</v>
      </c>
      <c r="K5">
        <v>0</v>
      </c>
      <c r="P5" t="str">
        <f>'Away Sheet'!C5</f>
        <v>Southampton</v>
      </c>
    </row>
    <row r="6" spans="1:16" x14ac:dyDescent="0.35">
      <c r="A6" t="str">
        <f>Table7[[#This Row],[Away_Team]]</f>
        <v>Everton</v>
      </c>
      <c r="B6">
        <v>1</v>
      </c>
      <c r="C6">
        <f>IF('Away Sheet'!G6 ="W", 1,0)</f>
        <v>0</v>
      </c>
      <c r="D6">
        <f>IF('Away Sheet'!G6 ="D", 1,0)</f>
        <v>1</v>
      </c>
      <c r="E6">
        <f>IF('Away Sheet'!G6 ="L", 1,0)</f>
        <v>0</v>
      </c>
      <c r="F6">
        <f t="shared" si="0"/>
        <v>1</v>
      </c>
      <c r="I6">
        <v>1</v>
      </c>
      <c r="P6" t="str">
        <f>'Away Sheet'!C6</f>
        <v>Everton</v>
      </c>
    </row>
    <row r="7" spans="1:16" x14ac:dyDescent="0.35">
      <c r="A7" t="str">
        <f>Table7[[#This Row],[Away_Team]]</f>
        <v>Brighton</v>
      </c>
      <c r="B7">
        <v>1</v>
      </c>
      <c r="C7">
        <f>IF('Away Sheet'!G7 ="W", 1,0)</f>
        <v>1</v>
      </c>
      <c r="D7">
        <f>IF('Away Sheet'!G7 ="D", 1,0)</f>
        <v>0</v>
      </c>
      <c r="E7">
        <f>IF('Away Sheet'!G7 ="L", 1,0)</f>
        <v>0</v>
      </c>
      <c r="F7">
        <f t="shared" si="0"/>
        <v>3</v>
      </c>
      <c r="P7" t="str">
        <f>'Away Sheet'!C7</f>
        <v>Brighton</v>
      </c>
    </row>
    <row r="8" spans="1:16" x14ac:dyDescent="0.35">
      <c r="A8" t="str">
        <f>Table7[[#This Row],[Away_Team]]</f>
        <v>Aston Villa</v>
      </c>
      <c r="B8">
        <v>1</v>
      </c>
      <c r="C8">
        <f>IF('Away Sheet'!G8 ="W", 1,0)</f>
        <v>0</v>
      </c>
      <c r="D8">
        <f>IF('Away Sheet'!G8 ="D", 1,0)</f>
        <v>0</v>
      </c>
      <c r="E8">
        <f>IF('Away Sheet'!G8 ="L", 1,0)</f>
        <v>1</v>
      </c>
      <c r="F8">
        <f t="shared" si="0"/>
        <v>0</v>
      </c>
      <c r="M8" t="s">
        <v>284</v>
      </c>
      <c r="N8">
        <v>3</v>
      </c>
      <c r="P8" t="str">
        <f>'Away Sheet'!C8</f>
        <v>Aston Villa</v>
      </c>
    </row>
    <row r="9" spans="1:16" x14ac:dyDescent="0.35">
      <c r="A9" t="str">
        <f>Table7[[#This Row],[Away_Team]]</f>
        <v>Wolves</v>
      </c>
      <c r="B9">
        <v>1</v>
      </c>
      <c r="C9">
        <f>IF('Away Sheet'!G9 ="W", 1,0)</f>
        <v>0</v>
      </c>
      <c r="D9">
        <f>IF('Away Sheet'!G9 ="D", 1,0)</f>
        <v>1</v>
      </c>
      <c r="E9">
        <f>IF('Away Sheet'!G9 ="L", 1,0)</f>
        <v>0</v>
      </c>
      <c r="F9">
        <f t="shared" si="0"/>
        <v>1</v>
      </c>
      <c r="M9" t="s">
        <v>117</v>
      </c>
      <c r="N9">
        <v>1</v>
      </c>
      <c r="P9" t="str">
        <f>'Away Sheet'!C9</f>
        <v>Wolves</v>
      </c>
    </row>
    <row r="10" spans="1:16" x14ac:dyDescent="0.35">
      <c r="A10" t="str">
        <f>Table7[[#This Row],[Away_Team]]</f>
        <v>Arsenal</v>
      </c>
      <c r="B10">
        <v>1</v>
      </c>
      <c r="C10">
        <f>IF('Away Sheet'!G10 ="W", 1,0)</f>
        <v>1</v>
      </c>
      <c r="D10">
        <f>IF('Away Sheet'!G10 ="D", 1,0)</f>
        <v>0</v>
      </c>
      <c r="E10">
        <f>IF('Away Sheet'!G10 ="L", 1,0)</f>
        <v>0</v>
      </c>
      <c r="F10">
        <f t="shared" si="0"/>
        <v>3</v>
      </c>
      <c r="M10" t="s">
        <v>283</v>
      </c>
      <c r="N10">
        <v>0</v>
      </c>
      <c r="P10" t="str">
        <f>'Away Sheet'!C10</f>
        <v>Arsenal</v>
      </c>
    </row>
    <row r="11" spans="1:16" x14ac:dyDescent="0.35">
      <c r="A11" t="str">
        <f>Table7[[#This Row],[Away_Team]]</f>
        <v>Chelsea</v>
      </c>
      <c r="B11">
        <v>1</v>
      </c>
      <c r="C11">
        <f>IF('Away Sheet'!G11 ="W", 1,0)</f>
        <v>0</v>
      </c>
      <c r="D11">
        <f>IF('Away Sheet'!G11 ="D", 1,0)</f>
        <v>0</v>
      </c>
      <c r="E11">
        <f>IF('Away Sheet'!G11 ="L", 1,0)</f>
        <v>1</v>
      </c>
      <c r="F11">
        <f t="shared" si="0"/>
        <v>0</v>
      </c>
      <c r="P11" t="str">
        <f>'Away Sheet'!C11</f>
        <v>Chelsea</v>
      </c>
    </row>
    <row r="12" spans="1:16" x14ac:dyDescent="0.35">
      <c r="A12" t="str">
        <f>Table7[[#This Row],[Away_Team]]</f>
        <v>Burnley</v>
      </c>
      <c r="B12">
        <v>1</v>
      </c>
      <c r="C12">
        <f>IF('Away Sheet'!G12 ="W", 1,0)</f>
        <v>0</v>
      </c>
      <c r="D12">
        <f>IF('Away Sheet'!G12 ="D", 1,0)</f>
        <v>0</v>
      </c>
      <c r="E12">
        <f>IF('Away Sheet'!G12 ="L", 1,0)</f>
        <v>1</v>
      </c>
      <c r="F12">
        <f t="shared" si="0"/>
        <v>0</v>
      </c>
      <c r="P12" t="str">
        <f>'Away Sheet'!C12</f>
        <v>Burnley</v>
      </c>
    </row>
    <row r="13" spans="1:16" x14ac:dyDescent="0.35">
      <c r="A13" t="str">
        <f>Table7[[#This Row],[Away_Team]]</f>
        <v>Bournemouth</v>
      </c>
      <c r="B13">
        <v>1</v>
      </c>
      <c r="C13">
        <f>IF('Away Sheet'!G13 ="W", 1,0)</f>
        <v>1</v>
      </c>
      <c r="D13">
        <f>IF('Away Sheet'!G13 ="D", 1,0)</f>
        <v>0</v>
      </c>
      <c r="E13">
        <f>IF('Away Sheet'!G13 ="L", 1,0)</f>
        <v>0</v>
      </c>
      <c r="F13">
        <f t="shared" si="0"/>
        <v>3</v>
      </c>
      <c r="P13" t="str">
        <f>'Away Sheet'!C13</f>
        <v>Bournemouth</v>
      </c>
    </row>
    <row r="14" spans="1:16" x14ac:dyDescent="0.35">
      <c r="A14" t="str">
        <f>Table7[[#This Row],[Away_Team]]</f>
        <v>West Ham</v>
      </c>
      <c r="B14">
        <v>1</v>
      </c>
      <c r="C14">
        <f>IF('Away Sheet'!G14 ="W", 1,0)</f>
        <v>0</v>
      </c>
      <c r="D14">
        <f>IF('Away Sheet'!G14 ="D", 1,0)</f>
        <v>1</v>
      </c>
      <c r="E14">
        <f>IF('Away Sheet'!G14 ="L", 1,0)</f>
        <v>0</v>
      </c>
      <c r="F14">
        <f t="shared" si="0"/>
        <v>1</v>
      </c>
      <c r="P14" t="str">
        <f>'Away Sheet'!C14</f>
        <v>West Ham</v>
      </c>
    </row>
    <row r="15" spans="1:16" x14ac:dyDescent="0.35">
      <c r="A15" t="str">
        <f>Table7[[#This Row],[Away_Team]]</f>
        <v>Watford</v>
      </c>
      <c r="B15">
        <v>1</v>
      </c>
      <c r="C15">
        <f>IF('Away Sheet'!G15 ="W", 1,0)</f>
        <v>0</v>
      </c>
      <c r="D15">
        <f>IF('Away Sheet'!G15 ="D", 1,0)</f>
        <v>0</v>
      </c>
      <c r="E15">
        <f>IF('Away Sheet'!G15 ="L", 1,0)</f>
        <v>1</v>
      </c>
      <c r="F15">
        <f t="shared" si="0"/>
        <v>0</v>
      </c>
      <c r="H15" s="21" t="s">
        <v>300</v>
      </c>
      <c r="I15" t="s">
        <v>334</v>
      </c>
      <c r="J15" t="s">
        <v>303</v>
      </c>
      <c r="K15" t="s">
        <v>304</v>
      </c>
      <c r="L15" t="s">
        <v>305</v>
      </c>
      <c r="M15" t="s">
        <v>302</v>
      </c>
      <c r="P15" t="str">
        <f>'Away Sheet'!C15</f>
        <v>Watford</v>
      </c>
    </row>
    <row r="16" spans="1:16" x14ac:dyDescent="0.35">
      <c r="A16" t="str">
        <f>Table7[[#This Row],[Away_Team]]</f>
        <v>Newcastle</v>
      </c>
      <c r="B16">
        <v>1</v>
      </c>
      <c r="C16">
        <f>IF('Away Sheet'!G16 ="W", 1,0)</f>
        <v>0</v>
      </c>
      <c r="D16">
        <f>IF('Away Sheet'!G16 ="D", 1,0)</f>
        <v>0</v>
      </c>
      <c r="E16">
        <f>IF('Away Sheet'!G16 ="L", 1,0)</f>
        <v>1</v>
      </c>
      <c r="F16">
        <f t="shared" si="0"/>
        <v>0</v>
      </c>
      <c r="H16" s="22" t="s">
        <v>129</v>
      </c>
      <c r="I16" s="23">
        <v>1</v>
      </c>
      <c r="J16" s="23">
        <v>0</v>
      </c>
      <c r="K16" s="23">
        <v>0</v>
      </c>
      <c r="L16" s="23">
        <v>1</v>
      </c>
      <c r="M16" s="23">
        <v>1</v>
      </c>
      <c r="P16" t="str">
        <f>'Away Sheet'!C16</f>
        <v>Newcastle</v>
      </c>
    </row>
    <row r="17" spans="1:16" x14ac:dyDescent="0.35">
      <c r="A17" t="str">
        <f>Table7[[#This Row],[Away_Team]]</f>
        <v>Liverpool</v>
      </c>
      <c r="B17">
        <v>1</v>
      </c>
      <c r="C17">
        <f>IF('Away Sheet'!G17 ="W", 1,0)</f>
        <v>1</v>
      </c>
      <c r="D17">
        <f>IF('Away Sheet'!G17 ="D", 1,0)</f>
        <v>0</v>
      </c>
      <c r="E17">
        <f>IF('Away Sheet'!G17 ="L", 1,0)</f>
        <v>0</v>
      </c>
      <c r="F17">
        <f t="shared" si="0"/>
        <v>3</v>
      </c>
      <c r="H17" s="22" t="s">
        <v>115</v>
      </c>
      <c r="I17" s="23">
        <v>2</v>
      </c>
      <c r="J17" s="23">
        <v>1</v>
      </c>
      <c r="K17" s="23">
        <v>0</v>
      </c>
      <c r="L17" s="23">
        <v>3</v>
      </c>
      <c r="M17" s="23">
        <v>6</v>
      </c>
      <c r="P17" t="str">
        <f>'Away Sheet'!C17</f>
        <v>Liverpool</v>
      </c>
    </row>
    <row r="18" spans="1:16" x14ac:dyDescent="0.35">
      <c r="A18" t="str">
        <f>Table7[[#This Row],[Away_Team]]</f>
        <v>Tottenham</v>
      </c>
      <c r="B18">
        <v>1</v>
      </c>
      <c r="C18">
        <f>IF('Away Sheet'!G18 ="W", 1,0)</f>
        <v>0</v>
      </c>
      <c r="D18">
        <f>IF('Away Sheet'!G18 ="D", 1,0)</f>
        <v>1</v>
      </c>
      <c r="E18">
        <f>IF('Away Sheet'!G18 ="L", 1,0)</f>
        <v>0</v>
      </c>
      <c r="F18">
        <f t="shared" si="0"/>
        <v>1</v>
      </c>
      <c r="H18" s="22" t="s">
        <v>107</v>
      </c>
      <c r="I18" s="23">
        <v>1</v>
      </c>
      <c r="J18" s="23">
        <v>0</v>
      </c>
      <c r="K18" s="23">
        <v>1</v>
      </c>
      <c r="L18" s="23">
        <v>0</v>
      </c>
      <c r="M18" s="23">
        <v>0</v>
      </c>
      <c r="P18" t="str">
        <f>'Away Sheet'!C18</f>
        <v>Tottenham</v>
      </c>
    </row>
    <row r="19" spans="1:16" x14ac:dyDescent="0.35">
      <c r="A19" t="str">
        <f>Table7[[#This Row],[Away_Team]]</f>
        <v>Crystal Palace</v>
      </c>
      <c r="B19">
        <v>1</v>
      </c>
      <c r="C19">
        <f>IF('Away Sheet'!G19 ="W", 1,0)</f>
        <v>0</v>
      </c>
      <c r="D19">
        <f>IF('Away Sheet'!G19 ="D", 1,0)</f>
        <v>0</v>
      </c>
      <c r="E19">
        <f>IF('Away Sheet'!G19 ="L", 1,0)</f>
        <v>1</v>
      </c>
      <c r="F19">
        <f t="shared" si="0"/>
        <v>0</v>
      </c>
      <c r="H19" s="22" t="s">
        <v>301</v>
      </c>
      <c r="I19" s="23">
        <v>4</v>
      </c>
      <c r="J19" s="23">
        <v>1</v>
      </c>
      <c r="K19" s="23">
        <v>1</v>
      </c>
      <c r="L19" s="23">
        <v>4</v>
      </c>
      <c r="M19" s="23">
        <v>7</v>
      </c>
      <c r="P19" t="str">
        <f>'Away Sheet'!C19</f>
        <v>Crystal Palace</v>
      </c>
    </row>
    <row r="20" spans="1:16" x14ac:dyDescent="0.35">
      <c r="A20" t="str">
        <f>Table7[[#This Row],[Away_Team]]</f>
        <v>Leicester</v>
      </c>
      <c r="B20">
        <v>1</v>
      </c>
      <c r="C20">
        <f>IF('Away Sheet'!G20 ="W", 1,0)</f>
        <v>0</v>
      </c>
      <c r="D20">
        <f>IF('Away Sheet'!G20 ="D", 1,0)</f>
        <v>1</v>
      </c>
      <c r="E20">
        <f>IF('Away Sheet'!G20 ="L", 1,0)</f>
        <v>0</v>
      </c>
      <c r="F20">
        <f t="shared" si="0"/>
        <v>1</v>
      </c>
      <c r="P20" t="str">
        <f>'Away Sheet'!C20</f>
        <v>Leicester</v>
      </c>
    </row>
    <row r="21" spans="1:16" x14ac:dyDescent="0.35">
      <c r="A21" t="str">
        <f>Table7[[#This Row],[Away_Team]]</f>
        <v>Man United</v>
      </c>
      <c r="B21">
        <v>1</v>
      </c>
      <c r="C21">
        <f>IF('Away Sheet'!G21 ="W", 1,0)</f>
        <v>0</v>
      </c>
      <c r="D21">
        <f>IF('Away Sheet'!G21 ="D", 1,0)</f>
        <v>1</v>
      </c>
      <c r="E21">
        <f>IF('Away Sheet'!G21 ="L", 1,0)</f>
        <v>0</v>
      </c>
      <c r="F21">
        <f t="shared" si="0"/>
        <v>1</v>
      </c>
      <c r="P21" t="str">
        <f>'Away Sheet'!C21</f>
        <v>Man United</v>
      </c>
    </row>
    <row r="22" spans="1:16" x14ac:dyDescent="0.35">
      <c r="A22" t="str">
        <f>Table7[[#This Row],[Away_Team]]</f>
        <v>Everton</v>
      </c>
      <c r="B22">
        <v>1</v>
      </c>
      <c r="C22">
        <f>IF('Away Sheet'!G22 ="W", 1,0)</f>
        <v>0</v>
      </c>
      <c r="D22">
        <f>IF('Away Sheet'!G22 ="D", 1,0)</f>
        <v>0</v>
      </c>
      <c r="E22">
        <f>IF('Away Sheet'!G22 ="L", 1,0)</f>
        <v>1</v>
      </c>
      <c r="F22">
        <f t="shared" si="0"/>
        <v>0</v>
      </c>
      <c r="P22" t="str">
        <f>'Away Sheet'!C22</f>
        <v>Everton</v>
      </c>
    </row>
    <row r="23" spans="1:16" x14ac:dyDescent="0.35">
      <c r="A23" t="str">
        <f>Table7[[#This Row],[Away_Team]]</f>
        <v>Chelsea</v>
      </c>
      <c r="B23">
        <v>1</v>
      </c>
      <c r="C23">
        <f>IF('Away Sheet'!G23 ="W", 1,0)</f>
        <v>1</v>
      </c>
      <c r="D23">
        <f>IF('Away Sheet'!G23 ="D", 1,0)</f>
        <v>0</v>
      </c>
      <c r="E23">
        <f>IF('Away Sheet'!G23 ="L", 1,0)</f>
        <v>0</v>
      </c>
      <c r="F23">
        <f t="shared" si="0"/>
        <v>3</v>
      </c>
      <c r="P23" t="str">
        <f>'Away Sheet'!C23</f>
        <v>Chelsea</v>
      </c>
    </row>
    <row r="24" spans="1:16" x14ac:dyDescent="0.35">
      <c r="A24" t="str">
        <f>Table7[[#This Row],[Away_Team]]</f>
        <v>Southampton</v>
      </c>
      <c r="B24">
        <v>1</v>
      </c>
      <c r="C24">
        <f>IF('Away Sheet'!G24 ="W", 1,0)</f>
        <v>1</v>
      </c>
      <c r="D24">
        <f>IF('Away Sheet'!G24 ="D", 1,0)</f>
        <v>0</v>
      </c>
      <c r="E24">
        <f>IF('Away Sheet'!G24 ="L", 1,0)</f>
        <v>0</v>
      </c>
      <c r="F24">
        <f t="shared" si="0"/>
        <v>3</v>
      </c>
      <c r="P24" t="str">
        <f>'Away Sheet'!C24</f>
        <v>Southampton</v>
      </c>
    </row>
    <row r="25" spans="1:16" x14ac:dyDescent="0.35">
      <c r="A25" t="str">
        <f>Table7[[#This Row],[Away_Team]]</f>
        <v>Crystal Palace</v>
      </c>
      <c r="B25">
        <v>1</v>
      </c>
      <c r="C25">
        <f>IF('Away Sheet'!G25 ="W", 1,0)</f>
        <v>1</v>
      </c>
      <c r="D25">
        <f>IF('Away Sheet'!G25 ="D", 1,0)</f>
        <v>0</v>
      </c>
      <c r="E25">
        <f>IF('Away Sheet'!G25 ="L", 1,0)</f>
        <v>0</v>
      </c>
      <c r="F25">
        <f t="shared" si="0"/>
        <v>3</v>
      </c>
      <c r="P25" t="str">
        <f>'Away Sheet'!C25</f>
        <v>Crystal Palace</v>
      </c>
    </row>
    <row r="26" spans="1:16" x14ac:dyDescent="0.35">
      <c r="A26" t="str">
        <f>Table7[[#This Row],[Away_Team]]</f>
        <v>Leicester</v>
      </c>
      <c r="B26">
        <v>1</v>
      </c>
      <c r="C26">
        <f>IF('Away Sheet'!G26 ="W", 1,0)</f>
        <v>1</v>
      </c>
      <c r="D26">
        <f>IF('Away Sheet'!G26 ="D", 1,0)</f>
        <v>0</v>
      </c>
      <c r="E26">
        <f>IF('Away Sheet'!G26 ="L", 1,0)</f>
        <v>0</v>
      </c>
      <c r="F26">
        <f t="shared" si="0"/>
        <v>3</v>
      </c>
      <c r="P26" t="str">
        <f>'Away Sheet'!C26</f>
        <v>Leicester</v>
      </c>
    </row>
    <row r="27" spans="1:16" x14ac:dyDescent="0.35">
      <c r="A27" t="str">
        <f>Table7[[#This Row],[Away_Team]]</f>
        <v>West Ham</v>
      </c>
      <c r="B27">
        <v>1</v>
      </c>
      <c r="C27">
        <f>IF('Away Sheet'!G27 ="W", 1,0)</f>
        <v>1</v>
      </c>
      <c r="D27">
        <f>IF('Away Sheet'!G27 ="D", 1,0)</f>
        <v>0</v>
      </c>
      <c r="E27">
        <f>IF('Away Sheet'!G27 ="L", 1,0)</f>
        <v>0</v>
      </c>
      <c r="F27">
        <f t="shared" si="0"/>
        <v>3</v>
      </c>
      <c r="P27" t="str">
        <f>'Away Sheet'!C27</f>
        <v>West Ham</v>
      </c>
    </row>
    <row r="28" spans="1:16" x14ac:dyDescent="0.35">
      <c r="A28" t="str">
        <f>Table7[[#This Row],[Away_Team]]</f>
        <v>Arsenal</v>
      </c>
      <c r="B28">
        <v>1</v>
      </c>
      <c r="C28">
        <f>IF('Away Sheet'!G28 ="W", 1,0)</f>
        <v>0</v>
      </c>
      <c r="D28">
        <f>IF('Away Sheet'!G28 ="D", 1,0)</f>
        <v>0</v>
      </c>
      <c r="E28">
        <f>IF('Away Sheet'!G28 ="L", 1,0)</f>
        <v>1</v>
      </c>
      <c r="F28">
        <f t="shared" si="0"/>
        <v>0</v>
      </c>
      <c r="P28" t="str">
        <f>'Away Sheet'!C28</f>
        <v>Arsenal</v>
      </c>
    </row>
    <row r="29" spans="1:16" x14ac:dyDescent="0.35">
      <c r="A29" t="str">
        <f>Table7[[#This Row],[Away_Team]]</f>
        <v>Man City</v>
      </c>
      <c r="B29">
        <v>1</v>
      </c>
      <c r="C29">
        <f>IF('Away Sheet'!G29 ="W", 1,0)</f>
        <v>1</v>
      </c>
      <c r="D29">
        <f>IF('Away Sheet'!G29 ="D", 1,0)</f>
        <v>0</v>
      </c>
      <c r="E29">
        <f>IF('Away Sheet'!G29 ="L", 1,0)</f>
        <v>0</v>
      </c>
      <c r="F29">
        <f t="shared" si="0"/>
        <v>3</v>
      </c>
      <c r="P29" t="str">
        <f>'Away Sheet'!C29</f>
        <v>Man City</v>
      </c>
    </row>
    <row r="30" spans="1:16" x14ac:dyDescent="0.35">
      <c r="A30" t="str">
        <f>Table7[[#This Row],[Away_Team]]</f>
        <v>Newcastle</v>
      </c>
      <c r="B30">
        <v>1</v>
      </c>
      <c r="C30">
        <f>IF('Away Sheet'!G30 ="W", 1,0)</f>
        <v>1</v>
      </c>
      <c r="D30">
        <f>IF('Away Sheet'!G30 ="D", 1,0)</f>
        <v>0</v>
      </c>
      <c r="E30">
        <f>IF('Away Sheet'!G30 ="L", 1,0)</f>
        <v>0</v>
      </c>
      <c r="F30">
        <f t="shared" si="0"/>
        <v>3</v>
      </c>
      <c r="P30" t="str">
        <f>'Away Sheet'!C30</f>
        <v>Newcastle</v>
      </c>
    </row>
    <row r="31" spans="1:16" x14ac:dyDescent="0.35">
      <c r="A31" t="str">
        <f>Table7[[#This Row],[Away_Team]]</f>
        <v>Burnley</v>
      </c>
      <c r="B31">
        <v>1</v>
      </c>
      <c r="C31">
        <f>IF('Away Sheet'!G31 ="W", 1,0)</f>
        <v>0</v>
      </c>
      <c r="D31">
        <f>IF('Away Sheet'!G31 ="D", 1,0)</f>
        <v>1</v>
      </c>
      <c r="E31">
        <f>IF('Away Sheet'!G31 ="L", 1,0)</f>
        <v>0</v>
      </c>
      <c r="F31">
        <f t="shared" si="0"/>
        <v>1</v>
      </c>
      <c r="P31" t="str">
        <f>'Away Sheet'!C31</f>
        <v>Burnley</v>
      </c>
    </row>
    <row r="32" spans="1:16" x14ac:dyDescent="0.35">
      <c r="A32" t="str">
        <f>Table7[[#This Row],[Away_Team]]</f>
        <v>Man United</v>
      </c>
      <c r="B32">
        <v>1</v>
      </c>
      <c r="C32">
        <f>IF('Away Sheet'!G32 ="W", 1,0)</f>
        <v>0</v>
      </c>
      <c r="D32">
        <f>IF('Away Sheet'!G32 ="D", 1,0)</f>
        <v>1</v>
      </c>
      <c r="E32">
        <f>IF('Away Sheet'!G32 ="L", 1,0)</f>
        <v>0</v>
      </c>
      <c r="F32">
        <f t="shared" si="0"/>
        <v>1</v>
      </c>
      <c r="P32" t="str">
        <f>'Away Sheet'!C32</f>
        <v>Man United</v>
      </c>
    </row>
    <row r="33" spans="1:16" x14ac:dyDescent="0.35">
      <c r="A33" t="str">
        <f>Table7[[#This Row],[Away_Team]]</f>
        <v>Sheffield United</v>
      </c>
      <c r="B33">
        <v>1</v>
      </c>
      <c r="C33">
        <f>IF('Away Sheet'!G33 ="W", 1,0)</f>
        <v>0</v>
      </c>
      <c r="D33">
        <f>IF('Away Sheet'!G33 ="D", 1,0)</f>
        <v>1</v>
      </c>
      <c r="E33">
        <f>IF('Away Sheet'!G33 ="L", 1,0)</f>
        <v>0</v>
      </c>
      <c r="F33">
        <f t="shared" si="0"/>
        <v>1</v>
      </c>
      <c r="P33" t="str">
        <f>'Away Sheet'!C33</f>
        <v>Sheffield United</v>
      </c>
    </row>
    <row r="34" spans="1:16" x14ac:dyDescent="0.35">
      <c r="A34" t="str">
        <f>Table7[[#This Row],[Away_Team]]</f>
        <v>Aston Villa</v>
      </c>
      <c r="B34">
        <v>1</v>
      </c>
      <c r="C34">
        <f>IF('Away Sheet'!G34 ="W", 1,0)</f>
        <v>0</v>
      </c>
      <c r="D34">
        <f>IF('Away Sheet'!G34 ="D", 1,0)</f>
        <v>0</v>
      </c>
      <c r="E34">
        <f>IF('Away Sheet'!G34 ="L", 1,0)</f>
        <v>1</v>
      </c>
      <c r="F34">
        <f t="shared" si="0"/>
        <v>0</v>
      </c>
      <c r="P34" t="str">
        <f>'Away Sheet'!C34</f>
        <v>Aston Villa</v>
      </c>
    </row>
    <row r="35" spans="1:16" x14ac:dyDescent="0.35">
      <c r="A35" t="str">
        <f>Table7[[#This Row],[Away_Team]]</f>
        <v>Bournemouth</v>
      </c>
      <c r="B35">
        <v>1</v>
      </c>
      <c r="C35">
        <f>IF('Away Sheet'!G35 ="W", 1,0)</f>
        <v>0</v>
      </c>
      <c r="D35">
        <f>IF('Away Sheet'!G35 ="D", 1,0)</f>
        <v>0</v>
      </c>
      <c r="E35">
        <f>IF('Away Sheet'!G35 ="L", 1,0)</f>
        <v>1</v>
      </c>
      <c r="F35">
        <f t="shared" si="0"/>
        <v>0</v>
      </c>
      <c r="P35" t="str">
        <f>'Away Sheet'!C35</f>
        <v>Bournemouth</v>
      </c>
    </row>
    <row r="36" spans="1:16" x14ac:dyDescent="0.35">
      <c r="A36" t="str">
        <f>Table7[[#This Row],[Away_Team]]</f>
        <v>Brighton</v>
      </c>
      <c r="B36">
        <v>1</v>
      </c>
      <c r="C36">
        <f>IF('Away Sheet'!G36 ="W", 1,0)</f>
        <v>0</v>
      </c>
      <c r="D36">
        <f>IF('Away Sheet'!G36 ="D", 1,0)</f>
        <v>0</v>
      </c>
      <c r="E36">
        <f>IF('Away Sheet'!G36 ="L", 1,0)</f>
        <v>1</v>
      </c>
      <c r="F36">
        <f t="shared" si="0"/>
        <v>0</v>
      </c>
      <c r="P36" t="str">
        <f>'Away Sheet'!C36</f>
        <v>Brighton</v>
      </c>
    </row>
    <row r="37" spans="1:16" x14ac:dyDescent="0.35">
      <c r="A37" t="str">
        <f>Table7[[#This Row],[Away_Team]]</f>
        <v>Watford</v>
      </c>
      <c r="B37">
        <v>1</v>
      </c>
      <c r="C37">
        <f>IF('Away Sheet'!G37 ="W", 1,0)</f>
        <v>0</v>
      </c>
      <c r="D37">
        <f>IF('Away Sheet'!G37 ="D", 1,0)</f>
        <v>1</v>
      </c>
      <c r="E37">
        <f>IF('Away Sheet'!G37 ="L", 1,0)</f>
        <v>0</v>
      </c>
      <c r="F37">
        <f t="shared" si="0"/>
        <v>1</v>
      </c>
      <c r="P37" t="str">
        <f>'Away Sheet'!C37</f>
        <v>Watford</v>
      </c>
    </row>
    <row r="38" spans="1:16" x14ac:dyDescent="0.35">
      <c r="A38" t="str">
        <f>Table7[[#This Row],[Away_Team]]</f>
        <v>Norwich</v>
      </c>
      <c r="B38">
        <v>1</v>
      </c>
      <c r="C38">
        <f>IF('Away Sheet'!G38 ="W", 1,0)</f>
        <v>0</v>
      </c>
      <c r="D38">
        <f>IF('Away Sheet'!G38 ="D", 1,0)</f>
        <v>0</v>
      </c>
      <c r="E38">
        <f>IF('Away Sheet'!G38 ="L", 1,0)</f>
        <v>1</v>
      </c>
      <c r="F38">
        <f t="shared" si="0"/>
        <v>0</v>
      </c>
      <c r="P38" t="str">
        <f>'Away Sheet'!C38</f>
        <v>Norwich</v>
      </c>
    </row>
    <row r="39" spans="1:16" x14ac:dyDescent="0.35">
      <c r="A39" t="str">
        <f>Table7[[#This Row],[Away_Team]]</f>
        <v>Liverpool</v>
      </c>
      <c r="B39">
        <v>1</v>
      </c>
      <c r="C39">
        <f>IF('Away Sheet'!G39 ="W", 1,0)</f>
        <v>1</v>
      </c>
      <c r="D39">
        <f>IF('Away Sheet'!G39 ="D", 1,0)</f>
        <v>0</v>
      </c>
      <c r="E39">
        <f>IF('Away Sheet'!G39 ="L", 1,0)</f>
        <v>0</v>
      </c>
      <c r="F39">
        <f t="shared" si="0"/>
        <v>3</v>
      </c>
      <c r="P39" t="str">
        <f>'Away Sheet'!C39</f>
        <v>Liverpool</v>
      </c>
    </row>
    <row r="40" spans="1:16" x14ac:dyDescent="0.35">
      <c r="A40" t="str">
        <f>Table7[[#This Row],[Away_Team]]</f>
        <v>Wolves</v>
      </c>
      <c r="B40">
        <v>1</v>
      </c>
      <c r="C40">
        <f>IF('Away Sheet'!G40 ="W", 1,0)</f>
        <v>0</v>
      </c>
      <c r="D40">
        <f>IF('Away Sheet'!G40 ="D", 1,0)</f>
        <v>0</v>
      </c>
      <c r="E40">
        <f>IF('Away Sheet'!G40 ="L", 1,0)</f>
        <v>1</v>
      </c>
      <c r="F40">
        <f t="shared" si="0"/>
        <v>0</v>
      </c>
      <c r="P40" t="str">
        <f>'Away Sheet'!C40</f>
        <v>Wolves</v>
      </c>
    </row>
    <row r="41" spans="1:16" x14ac:dyDescent="0.35">
      <c r="A41" t="str">
        <f>Table7[[#This Row],[Away_Team]]</f>
        <v>Tottenham</v>
      </c>
      <c r="B41">
        <v>1</v>
      </c>
      <c r="C41">
        <f>IF('Away Sheet'!G41 ="W", 1,0)</f>
        <v>0</v>
      </c>
      <c r="D41">
        <f>IF('Away Sheet'!G41 ="D", 1,0)</f>
        <v>1</v>
      </c>
      <c r="E41">
        <f>IF('Away Sheet'!G41 ="L", 1,0)</f>
        <v>0</v>
      </c>
      <c r="F41">
        <f t="shared" si="0"/>
        <v>1</v>
      </c>
      <c r="P41" t="str">
        <f>'Away Sheet'!C41</f>
        <v>Tottenham</v>
      </c>
    </row>
    <row r="42" spans="1:16" x14ac:dyDescent="0.35">
      <c r="A42" t="str">
        <f>Table7[[#This Row],[Away_Team]]</f>
        <v>Newcastle</v>
      </c>
      <c r="B42">
        <v>1</v>
      </c>
      <c r="C42">
        <f>IF('Away Sheet'!G42 ="W", 1,0)</f>
        <v>0</v>
      </c>
      <c r="D42">
        <f>IF('Away Sheet'!G42 ="D", 1,0)</f>
        <v>0</v>
      </c>
      <c r="E42">
        <f>IF('Away Sheet'!G42 ="L", 1,0)</f>
        <v>1</v>
      </c>
      <c r="F42">
        <f t="shared" si="0"/>
        <v>0</v>
      </c>
      <c r="P42" t="str">
        <f>'Away Sheet'!C42</f>
        <v>Newcastle</v>
      </c>
    </row>
    <row r="43" spans="1:16" x14ac:dyDescent="0.35">
      <c r="A43" t="str">
        <f>Table7[[#This Row],[Away_Team]]</f>
        <v>Burnley</v>
      </c>
      <c r="B43">
        <v>1</v>
      </c>
      <c r="C43">
        <f>IF('Away Sheet'!G43 ="W", 1,0)</f>
        <v>0</v>
      </c>
      <c r="D43">
        <f>IF('Away Sheet'!G43 ="D", 1,0)</f>
        <v>1</v>
      </c>
      <c r="E43">
        <f>IF('Away Sheet'!G43 ="L", 1,0)</f>
        <v>0</v>
      </c>
      <c r="F43">
        <f t="shared" si="0"/>
        <v>1</v>
      </c>
      <c r="P43" t="str">
        <f>'Away Sheet'!C43</f>
        <v>Burnley</v>
      </c>
    </row>
    <row r="44" spans="1:16" x14ac:dyDescent="0.35">
      <c r="A44" t="str">
        <f>Table7[[#This Row],[Away_Team]]</f>
        <v>Leicester</v>
      </c>
      <c r="B44">
        <v>1</v>
      </c>
      <c r="C44">
        <f>IF('Away Sheet'!G44 ="W", 1,0)</f>
        <v>0</v>
      </c>
      <c r="D44">
        <f>IF('Away Sheet'!G44 ="D", 1,0)</f>
        <v>0</v>
      </c>
      <c r="E44">
        <f>IF('Away Sheet'!G44 ="L", 1,0)</f>
        <v>1</v>
      </c>
      <c r="F44">
        <f t="shared" si="0"/>
        <v>0</v>
      </c>
      <c r="P44" t="str">
        <f>'Away Sheet'!C44</f>
        <v>Leicester</v>
      </c>
    </row>
    <row r="45" spans="1:16" x14ac:dyDescent="0.35">
      <c r="A45" t="str">
        <f>Table7[[#This Row],[Away_Team]]</f>
        <v>Southampton</v>
      </c>
      <c r="B45">
        <v>1</v>
      </c>
      <c r="C45">
        <f>IF('Away Sheet'!G45 ="W", 1,0)</f>
        <v>1</v>
      </c>
      <c r="D45">
        <f>IF('Away Sheet'!G45 ="D", 1,0)</f>
        <v>0</v>
      </c>
      <c r="E45">
        <f>IF('Away Sheet'!G45 ="L", 1,0)</f>
        <v>0</v>
      </c>
      <c r="F45">
        <f t="shared" si="0"/>
        <v>3</v>
      </c>
      <c r="P45" t="str">
        <f>'Away Sheet'!C45</f>
        <v>Southampton</v>
      </c>
    </row>
    <row r="46" spans="1:16" x14ac:dyDescent="0.35">
      <c r="A46" t="str">
        <f>Table7[[#This Row],[Away_Team]]</f>
        <v>Crystal Palace</v>
      </c>
      <c r="B46">
        <v>1</v>
      </c>
      <c r="C46">
        <f>IF('Away Sheet'!G46 ="W", 1,0)</f>
        <v>0</v>
      </c>
      <c r="D46">
        <f>IF('Away Sheet'!G46 ="D", 1,0)</f>
        <v>0</v>
      </c>
      <c r="E46">
        <f>IF('Away Sheet'!G46 ="L", 1,0)</f>
        <v>1</v>
      </c>
      <c r="F46">
        <f t="shared" si="0"/>
        <v>0</v>
      </c>
      <c r="P46" t="str">
        <f>'Away Sheet'!C46</f>
        <v>Crystal Palace</v>
      </c>
    </row>
    <row r="47" spans="1:16" x14ac:dyDescent="0.35">
      <c r="A47" t="str">
        <f>Table7[[#This Row],[Away_Team]]</f>
        <v>Chelsea</v>
      </c>
      <c r="B47">
        <v>1</v>
      </c>
      <c r="C47">
        <f>IF('Away Sheet'!G47 ="W", 1,0)</f>
        <v>1</v>
      </c>
      <c r="D47">
        <f>IF('Away Sheet'!G47 ="D", 1,0)</f>
        <v>0</v>
      </c>
      <c r="E47">
        <f>IF('Away Sheet'!G47 ="L", 1,0)</f>
        <v>0</v>
      </c>
      <c r="F47">
        <f t="shared" si="0"/>
        <v>3</v>
      </c>
      <c r="P47" t="str">
        <f>'Away Sheet'!C47</f>
        <v>Chelsea</v>
      </c>
    </row>
    <row r="48" spans="1:16" x14ac:dyDescent="0.35">
      <c r="A48" t="str">
        <f>Table7[[#This Row],[Away_Team]]</f>
        <v>Man City</v>
      </c>
      <c r="B48">
        <v>1</v>
      </c>
      <c r="C48">
        <f>IF('Away Sheet'!G48 ="W", 1,0)</f>
        <v>0</v>
      </c>
      <c r="D48">
        <f>IF('Away Sheet'!G48 ="D", 1,0)</f>
        <v>0</v>
      </c>
      <c r="E48">
        <f>IF('Away Sheet'!G48 ="L", 1,0)</f>
        <v>1</v>
      </c>
      <c r="F48">
        <f t="shared" si="0"/>
        <v>0</v>
      </c>
      <c r="P48" t="str">
        <f>'Away Sheet'!C48</f>
        <v>Man City</v>
      </c>
    </row>
    <row r="49" spans="1:16" x14ac:dyDescent="0.35">
      <c r="A49" t="str">
        <f>Table7[[#This Row],[Away_Team]]</f>
        <v>Everton</v>
      </c>
      <c r="B49">
        <v>1</v>
      </c>
      <c r="C49">
        <f>IF('Away Sheet'!G49 ="W", 1,0)</f>
        <v>0</v>
      </c>
      <c r="D49">
        <f>IF('Away Sheet'!G49 ="D", 1,0)</f>
        <v>0</v>
      </c>
      <c r="E49">
        <f>IF('Away Sheet'!G49 ="L", 1,0)</f>
        <v>1</v>
      </c>
      <c r="F49">
        <f t="shared" si="0"/>
        <v>0</v>
      </c>
      <c r="P49" t="str">
        <f>'Away Sheet'!C49</f>
        <v>Everton</v>
      </c>
    </row>
    <row r="50" spans="1:16" x14ac:dyDescent="0.35">
      <c r="A50" t="str">
        <f>Table7[[#This Row],[Away_Team]]</f>
        <v>Arsenal</v>
      </c>
      <c r="B50">
        <v>1</v>
      </c>
      <c r="C50">
        <f>IF('Away Sheet'!G50 ="W", 1,0)</f>
        <v>0</v>
      </c>
      <c r="D50">
        <f>IF('Away Sheet'!G50 ="D", 1,0)</f>
        <v>1</v>
      </c>
      <c r="E50">
        <f>IF('Away Sheet'!G50 ="L", 1,0)</f>
        <v>0</v>
      </c>
      <c r="F50">
        <f t="shared" si="0"/>
        <v>1</v>
      </c>
      <c r="P50" t="str">
        <f>'Away Sheet'!C50</f>
        <v>Arsenal</v>
      </c>
    </row>
    <row r="51" spans="1:16" x14ac:dyDescent="0.35">
      <c r="A51" t="str">
        <f>Table7[[#This Row],[Away_Team]]</f>
        <v>West Ham</v>
      </c>
      <c r="B51">
        <v>1</v>
      </c>
      <c r="C51">
        <f>IF('Away Sheet'!G51 ="W", 1,0)</f>
        <v>0</v>
      </c>
      <c r="D51">
        <f>IF('Away Sheet'!G51 ="D", 1,0)</f>
        <v>1</v>
      </c>
      <c r="E51">
        <f>IF('Away Sheet'!G51 ="L", 1,0)</f>
        <v>0</v>
      </c>
      <c r="F51">
        <f t="shared" si="0"/>
        <v>1</v>
      </c>
      <c r="P51" t="str">
        <f>'Away Sheet'!C51</f>
        <v>West Ham</v>
      </c>
    </row>
    <row r="52" spans="1:16" x14ac:dyDescent="0.35">
      <c r="A52" t="str">
        <f>Table7[[#This Row],[Away_Team]]</f>
        <v>Bournemouth</v>
      </c>
      <c r="B52">
        <v>1</v>
      </c>
      <c r="C52">
        <f>IF('Away Sheet'!G52 ="W", 1,0)</f>
        <v>1</v>
      </c>
      <c r="D52">
        <f>IF('Away Sheet'!G52 ="D", 1,0)</f>
        <v>0</v>
      </c>
      <c r="E52">
        <f>IF('Away Sheet'!G52 ="L", 1,0)</f>
        <v>0</v>
      </c>
      <c r="F52">
        <f t="shared" si="0"/>
        <v>3</v>
      </c>
      <c r="P52" t="str">
        <f>'Away Sheet'!C52</f>
        <v>Bournemouth</v>
      </c>
    </row>
    <row r="53" spans="1:16" x14ac:dyDescent="0.35">
      <c r="A53" t="str">
        <f>Table7[[#This Row],[Away_Team]]</f>
        <v>Tottenham</v>
      </c>
      <c r="B53">
        <v>1</v>
      </c>
      <c r="C53">
        <f>IF('Away Sheet'!G53 ="W", 1,0)</f>
        <v>0</v>
      </c>
      <c r="D53">
        <f>IF('Away Sheet'!G53 ="D", 1,0)</f>
        <v>0</v>
      </c>
      <c r="E53">
        <f>IF('Away Sheet'!G53 ="L", 1,0)</f>
        <v>1</v>
      </c>
      <c r="F53">
        <f t="shared" si="0"/>
        <v>0</v>
      </c>
      <c r="P53" t="str">
        <f>'Away Sheet'!C53</f>
        <v>Tottenham</v>
      </c>
    </row>
    <row r="54" spans="1:16" x14ac:dyDescent="0.35">
      <c r="A54" t="str">
        <f>Table7[[#This Row],[Away_Team]]</f>
        <v>Norwich</v>
      </c>
      <c r="B54">
        <v>1</v>
      </c>
      <c r="C54">
        <f>IF('Away Sheet'!G54 ="W", 1,0)</f>
        <v>0</v>
      </c>
      <c r="D54">
        <f>IF('Away Sheet'!G54 ="D", 1,0)</f>
        <v>0</v>
      </c>
      <c r="E54">
        <f>IF('Away Sheet'!G54 ="L", 1,0)</f>
        <v>1</v>
      </c>
      <c r="F54">
        <f t="shared" si="0"/>
        <v>0</v>
      </c>
      <c r="P54" t="str">
        <f>'Away Sheet'!C54</f>
        <v>Norwich</v>
      </c>
    </row>
    <row r="55" spans="1:16" x14ac:dyDescent="0.35">
      <c r="A55" t="str">
        <f>Table7[[#This Row],[Away_Team]]</f>
        <v>Sheffield United</v>
      </c>
      <c r="B55">
        <v>1</v>
      </c>
      <c r="C55">
        <f>IF('Away Sheet'!G55 ="W", 1,0)</f>
        <v>1</v>
      </c>
      <c r="D55">
        <f>IF('Away Sheet'!G55 ="D", 1,0)</f>
        <v>0</v>
      </c>
      <c r="E55">
        <f>IF('Away Sheet'!G55 ="L", 1,0)</f>
        <v>0</v>
      </c>
      <c r="F55">
        <f t="shared" si="0"/>
        <v>3</v>
      </c>
      <c r="P55" t="str">
        <f>'Away Sheet'!C55</f>
        <v>Sheffield United</v>
      </c>
    </row>
    <row r="56" spans="1:16" x14ac:dyDescent="0.35">
      <c r="A56" t="str">
        <f>Table7[[#This Row],[Away_Team]]</f>
        <v>Watford</v>
      </c>
      <c r="B56">
        <v>1</v>
      </c>
      <c r="C56">
        <f>IF('Away Sheet'!G56 ="W", 1,0)</f>
        <v>0</v>
      </c>
      <c r="D56">
        <f>IF('Away Sheet'!G56 ="D", 1,0)</f>
        <v>0</v>
      </c>
      <c r="E56">
        <f>IF('Away Sheet'!G56 ="L", 1,0)</f>
        <v>1</v>
      </c>
      <c r="F56">
        <f t="shared" si="0"/>
        <v>0</v>
      </c>
      <c r="P56" t="str">
        <f>'Away Sheet'!C56</f>
        <v>Watford</v>
      </c>
    </row>
    <row r="57" spans="1:16" x14ac:dyDescent="0.35">
      <c r="A57" t="str">
        <f>Table7[[#This Row],[Away_Team]]</f>
        <v>Brighton</v>
      </c>
      <c r="B57">
        <v>1</v>
      </c>
      <c r="C57">
        <f>IF('Away Sheet'!G57 ="W", 1,0)</f>
        <v>0</v>
      </c>
      <c r="D57">
        <f>IF('Away Sheet'!G57 ="D", 1,0)</f>
        <v>1</v>
      </c>
      <c r="E57">
        <f>IF('Away Sheet'!G57 ="L", 1,0)</f>
        <v>0</v>
      </c>
      <c r="F57">
        <f t="shared" si="0"/>
        <v>1</v>
      </c>
      <c r="P57" t="str">
        <f>'Away Sheet'!C57</f>
        <v>Brighton</v>
      </c>
    </row>
    <row r="58" spans="1:16" x14ac:dyDescent="0.35">
      <c r="A58" t="str">
        <f>Table7[[#This Row],[Away_Team]]</f>
        <v>Wolves</v>
      </c>
      <c r="B58">
        <v>1</v>
      </c>
      <c r="C58">
        <f>IF('Away Sheet'!G58 ="W", 1,0)</f>
        <v>0</v>
      </c>
      <c r="D58">
        <f>IF('Away Sheet'!G58 ="D", 1,0)</f>
        <v>1</v>
      </c>
      <c r="E58">
        <f>IF('Away Sheet'!G58 ="L", 1,0)</f>
        <v>0</v>
      </c>
      <c r="F58">
        <f t="shared" si="0"/>
        <v>1</v>
      </c>
      <c r="P58" t="str">
        <f>'Away Sheet'!C58</f>
        <v>Wolves</v>
      </c>
    </row>
    <row r="59" spans="1:16" x14ac:dyDescent="0.35">
      <c r="A59" t="str">
        <f>Table7[[#This Row],[Away_Team]]</f>
        <v>Man United</v>
      </c>
      <c r="B59">
        <v>1</v>
      </c>
      <c r="C59">
        <f>IF('Away Sheet'!G59 ="W", 1,0)</f>
        <v>0</v>
      </c>
      <c r="D59">
        <f>IF('Away Sheet'!G59 ="D", 1,0)</f>
        <v>0</v>
      </c>
      <c r="E59">
        <f>IF('Away Sheet'!G59 ="L", 1,0)</f>
        <v>1</v>
      </c>
      <c r="F59">
        <f t="shared" si="0"/>
        <v>0</v>
      </c>
      <c r="P59" t="str">
        <f>'Away Sheet'!C59</f>
        <v>Man United</v>
      </c>
    </row>
    <row r="60" spans="1:16" x14ac:dyDescent="0.35">
      <c r="A60" t="str">
        <f>Table7[[#This Row],[Away_Team]]</f>
        <v>Aston Villa</v>
      </c>
      <c r="B60">
        <v>1</v>
      </c>
      <c r="C60">
        <f>IF('Away Sheet'!G60 ="W", 1,0)</f>
        <v>0</v>
      </c>
      <c r="D60">
        <f>IF('Away Sheet'!G60 ="D", 1,0)</f>
        <v>0</v>
      </c>
      <c r="E60">
        <f>IF('Away Sheet'!G60 ="L", 1,0)</f>
        <v>1</v>
      </c>
      <c r="F60">
        <f t="shared" si="0"/>
        <v>0</v>
      </c>
      <c r="P60" t="str">
        <f>'Away Sheet'!C60</f>
        <v>Aston Villa</v>
      </c>
    </row>
    <row r="61" spans="1:16" x14ac:dyDescent="0.35">
      <c r="A61" t="str">
        <f>Table7[[#This Row],[Away_Team]]</f>
        <v>Liverpool</v>
      </c>
      <c r="B61">
        <v>1</v>
      </c>
      <c r="C61">
        <f>IF('Away Sheet'!G61 ="W", 1,0)</f>
        <v>1</v>
      </c>
      <c r="D61">
        <f>IF('Away Sheet'!G61 ="D", 1,0)</f>
        <v>0</v>
      </c>
      <c r="E61">
        <f>IF('Away Sheet'!G61 ="L", 1,0)</f>
        <v>0</v>
      </c>
      <c r="F61">
        <f t="shared" si="0"/>
        <v>3</v>
      </c>
      <c r="P61" t="str">
        <f>'Away Sheet'!C61</f>
        <v>Liverpool</v>
      </c>
    </row>
    <row r="62" spans="1:16" x14ac:dyDescent="0.35">
      <c r="A62" t="str">
        <f>Table7[[#This Row],[Away_Team]]</f>
        <v>Liverpool</v>
      </c>
      <c r="B62">
        <v>1</v>
      </c>
      <c r="C62">
        <f>IF('Away Sheet'!G62 ="W", 1,0)</f>
        <v>1</v>
      </c>
      <c r="D62">
        <f>IF('Away Sheet'!G62 ="D", 1,0)</f>
        <v>0</v>
      </c>
      <c r="E62">
        <f>IF('Away Sheet'!G62 ="L", 1,0)</f>
        <v>0</v>
      </c>
      <c r="F62">
        <f t="shared" si="0"/>
        <v>3</v>
      </c>
      <c r="P62" t="str">
        <f>'Away Sheet'!C62</f>
        <v>Liverpool</v>
      </c>
    </row>
    <row r="63" spans="1:16" x14ac:dyDescent="0.35">
      <c r="A63" t="str">
        <f>Table7[[#This Row],[Away_Team]]</f>
        <v>Burnley</v>
      </c>
      <c r="B63">
        <v>1</v>
      </c>
      <c r="C63">
        <f>IF('Away Sheet'!G63 ="W", 1,0)</f>
        <v>0</v>
      </c>
      <c r="D63">
        <f>IF('Away Sheet'!G63 ="D", 1,0)</f>
        <v>1</v>
      </c>
      <c r="E63">
        <f>IF('Away Sheet'!G63 ="L", 1,0)</f>
        <v>0</v>
      </c>
      <c r="F63">
        <f t="shared" si="0"/>
        <v>1</v>
      </c>
      <c r="P63" t="str">
        <f>'Away Sheet'!C63</f>
        <v>Burnley</v>
      </c>
    </row>
    <row r="64" spans="1:16" x14ac:dyDescent="0.35">
      <c r="A64" t="str">
        <f>Table7[[#This Row],[Away_Team]]</f>
        <v>West Ham</v>
      </c>
      <c r="B64">
        <v>1</v>
      </c>
      <c r="C64">
        <f>IF('Away Sheet'!G64 ="W", 1,0)</f>
        <v>0</v>
      </c>
      <c r="D64">
        <f>IF('Away Sheet'!G64 ="D", 1,0)</f>
        <v>1</v>
      </c>
      <c r="E64">
        <f>IF('Away Sheet'!G64 ="L", 1,0)</f>
        <v>0</v>
      </c>
      <c r="F64">
        <f t="shared" si="0"/>
        <v>1</v>
      </c>
      <c r="P64" t="str">
        <f>'Away Sheet'!C64</f>
        <v>West Ham</v>
      </c>
    </row>
    <row r="65" spans="1:16" x14ac:dyDescent="0.35">
      <c r="A65" t="str">
        <f>Table7[[#This Row],[Away_Team]]</f>
        <v>Brighton</v>
      </c>
      <c r="B65">
        <v>1</v>
      </c>
      <c r="C65">
        <f>IF('Away Sheet'!G65 ="W", 1,0)</f>
        <v>0</v>
      </c>
      <c r="D65">
        <f>IF('Away Sheet'!G65 ="D", 1,0)</f>
        <v>0</v>
      </c>
      <c r="E65">
        <f>IF('Away Sheet'!G65 ="L", 1,0)</f>
        <v>1</v>
      </c>
      <c r="F65">
        <f t="shared" si="0"/>
        <v>0</v>
      </c>
      <c r="P65" t="str">
        <f>'Away Sheet'!C65</f>
        <v>Brighton</v>
      </c>
    </row>
    <row r="66" spans="1:16" x14ac:dyDescent="0.35">
      <c r="A66" t="str">
        <f>Table7[[#This Row],[Away_Team]]</f>
        <v>Norwich</v>
      </c>
      <c r="B66">
        <v>1</v>
      </c>
      <c r="C66">
        <f>IF('Away Sheet'!G66 ="W", 1,0)</f>
        <v>0</v>
      </c>
      <c r="D66">
        <f>IF('Away Sheet'!G66 ="D", 1,0)</f>
        <v>0</v>
      </c>
      <c r="E66">
        <f>IF('Away Sheet'!G66 ="L", 1,0)</f>
        <v>1</v>
      </c>
      <c r="F66">
        <f t="shared" si="0"/>
        <v>0</v>
      </c>
      <c r="P66" t="str">
        <f>'Away Sheet'!C66</f>
        <v>Norwich</v>
      </c>
    </row>
    <row r="67" spans="1:16" x14ac:dyDescent="0.35">
      <c r="A67" t="str">
        <f>Table7[[#This Row],[Away_Team]]</f>
        <v>Southampton</v>
      </c>
      <c r="B67">
        <v>1</v>
      </c>
      <c r="C67">
        <f>IF('Away Sheet'!G67 ="W", 1,0)</f>
        <v>0</v>
      </c>
      <c r="D67">
        <f>IF('Away Sheet'!G67 ="D", 1,0)</f>
        <v>0</v>
      </c>
      <c r="E67">
        <f>IF('Away Sheet'!G67 ="L", 1,0)</f>
        <v>1</v>
      </c>
      <c r="F67">
        <f t="shared" ref="F67:F130" si="1">C67*3+D67*1+E67*0</f>
        <v>0</v>
      </c>
      <c r="P67" t="str">
        <f>'Away Sheet'!C67</f>
        <v>Southampton</v>
      </c>
    </row>
    <row r="68" spans="1:16" x14ac:dyDescent="0.35">
      <c r="A68" t="str">
        <f>Table7[[#This Row],[Away_Team]]</f>
        <v>Watford</v>
      </c>
      <c r="B68">
        <v>1</v>
      </c>
      <c r="C68">
        <f>IF('Away Sheet'!G68 ="W", 1,0)</f>
        <v>0</v>
      </c>
      <c r="D68">
        <f>IF('Away Sheet'!G68 ="D", 1,0)</f>
        <v>0</v>
      </c>
      <c r="E68">
        <f>IF('Away Sheet'!G68 ="L", 1,0)</f>
        <v>1</v>
      </c>
      <c r="F68">
        <f t="shared" si="1"/>
        <v>0</v>
      </c>
      <c r="P68" t="str">
        <f>'Away Sheet'!C68</f>
        <v>Watford</v>
      </c>
    </row>
    <row r="69" spans="1:16" x14ac:dyDescent="0.35">
      <c r="A69" t="str">
        <f>Table7[[#This Row],[Away_Team]]</f>
        <v>Man City</v>
      </c>
      <c r="B69">
        <v>1</v>
      </c>
      <c r="C69">
        <f>IF('Away Sheet'!G69 ="W", 1,0)</f>
        <v>1</v>
      </c>
      <c r="D69">
        <f>IF('Away Sheet'!G69 ="D", 1,0)</f>
        <v>0</v>
      </c>
      <c r="E69">
        <f>IF('Away Sheet'!G69 ="L", 1,0)</f>
        <v>0</v>
      </c>
      <c r="F69">
        <f t="shared" si="1"/>
        <v>3</v>
      </c>
      <c r="P69" t="str">
        <f>'Away Sheet'!C69</f>
        <v>Man City</v>
      </c>
    </row>
    <row r="70" spans="1:16" x14ac:dyDescent="0.35">
      <c r="A70" t="str">
        <f>Table7[[#This Row],[Away_Team]]</f>
        <v>Newcastle</v>
      </c>
      <c r="B70">
        <v>1</v>
      </c>
      <c r="C70">
        <f>IF('Away Sheet'!G70 ="W", 1,0)</f>
        <v>0</v>
      </c>
      <c r="D70">
        <f>IF('Away Sheet'!G70 ="D", 1,0)</f>
        <v>0</v>
      </c>
      <c r="E70">
        <f>IF('Away Sheet'!G70 ="L", 1,0)</f>
        <v>1</v>
      </c>
      <c r="F70">
        <f t="shared" si="1"/>
        <v>0</v>
      </c>
      <c r="P70" t="str">
        <f>'Away Sheet'!C70</f>
        <v>Newcastle</v>
      </c>
    </row>
    <row r="71" spans="1:16" x14ac:dyDescent="0.35">
      <c r="A71" t="str">
        <f>Table7[[#This Row],[Away_Team]]</f>
        <v>Arsenal</v>
      </c>
      <c r="B71">
        <v>1</v>
      </c>
      <c r="C71">
        <f>IF('Away Sheet'!G71 ="W", 1,0)</f>
        <v>0</v>
      </c>
      <c r="D71">
        <f>IF('Away Sheet'!G71 ="D", 1,0)</f>
        <v>1</v>
      </c>
      <c r="E71">
        <f>IF('Away Sheet'!G71 ="L", 1,0)</f>
        <v>0</v>
      </c>
      <c r="F71">
        <f t="shared" si="1"/>
        <v>1</v>
      </c>
      <c r="P71" t="str">
        <f>'Away Sheet'!C71</f>
        <v>Arsenal</v>
      </c>
    </row>
    <row r="72" spans="1:16" x14ac:dyDescent="0.35">
      <c r="A72" t="str">
        <f>Table7[[#This Row],[Away_Team]]</f>
        <v>Tottenham</v>
      </c>
      <c r="B72">
        <v>1</v>
      </c>
      <c r="C72">
        <f>IF('Away Sheet'!G72 ="W", 1,0)</f>
        <v>0</v>
      </c>
      <c r="D72">
        <f>IF('Away Sheet'!G72 ="D", 1,0)</f>
        <v>0</v>
      </c>
      <c r="E72">
        <f>IF('Away Sheet'!G72 ="L", 1,0)</f>
        <v>1</v>
      </c>
      <c r="F72">
        <f t="shared" si="1"/>
        <v>0</v>
      </c>
      <c r="P72" t="str">
        <f>'Away Sheet'!C72</f>
        <v>Tottenham</v>
      </c>
    </row>
    <row r="73" spans="1:16" x14ac:dyDescent="0.35">
      <c r="A73" t="str">
        <f>Table7[[#This Row],[Away_Team]]</f>
        <v>Everton</v>
      </c>
      <c r="B73">
        <v>1</v>
      </c>
      <c r="C73">
        <f>IF('Away Sheet'!G73 ="W", 1,0)</f>
        <v>0</v>
      </c>
      <c r="D73">
        <f>IF('Away Sheet'!G73 ="D", 1,0)</f>
        <v>0</v>
      </c>
      <c r="E73">
        <f>IF('Away Sheet'!G73 ="L", 1,0)</f>
        <v>1</v>
      </c>
      <c r="F73">
        <f t="shared" si="1"/>
        <v>0</v>
      </c>
      <c r="P73" t="str">
        <f>'Away Sheet'!C73</f>
        <v>Everton</v>
      </c>
    </row>
    <row r="74" spans="1:16" x14ac:dyDescent="0.35">
      <c r="A74" t="str">
        <f>Table7[[#This Row],[Away_Team]]</f>
        <v>Leicester</v>
      </c>
      <c r="B74">
        <v>1</v>
      </c>
      <c r="C74">
        <f>IF('Away Sheet'!G74 ="W", 1,0)</f>
        <v>0</v>
      </c>
      <c r="D74">
        <f>IF('Away Sheet'!G74 ="D", 1,0)</f>
        <v>0</v>
      </c>
      <c r="E74">
        <f>IF('Away Sheet'!G74 ="L", 1,0)</f>
        <v>1</v>
      </c>
      <c r="F74">
        <f t="shared" si="1"/>
        <v>0</v>
      </c>
      <c r="P74" t="str">
        <f>'Away Sheet'!C74</f>
        <v>Leicester</v>
      </c>
    </row>
    <row r="75" spans="1:16" x14ac:dyDescent="0.35">
      <c r="A75" t="str">
        <f>Table7[[#This Row],[Away_Team]]</f>
        <v>Aston Villa</v>
      </c>
      <c r="B75">
        <v>1</v>
      </c>
      <c r="C75">
        <f>IF('Away Sheet'!G75 ="W", 1,0)</f>
        <v>1</v>
      </c>
      <c r="D75">
        <f>IF('Away Sheet'!G75 ="D", 1,0)</f>
        <v>0</v>
      </c>
      <c r="E75">
        <f>IF('Away Sheet'!G75 ="L", 1,0)</f>
        <v>0</v>
      </c>
      <c r="F75">
        <f t="shared" si="1"/>
        <v>3</v>
      </c>
      <c r="P75" t="str">
        <f>'Away Sheet'!C75</f>
        <v>Aston Villa</v>
      </c>
    </row>
    <row r="76" spans="1:16" x14ac:dyDescent="0.35">
      <c r="A76" t="str">
        <f>Table7[[#This Row],[Away_Team]]</f>
        <v>Sheffield United</v>
      </c>
      <c r="B76">
        <v>1</v>
      </c>
      <c r="C76">
        <f>IF('Away Sheet'!G76 ="W", 1,0)</f>
        <v>0</v>
      </c>
      <c r="D76">
        <f>IF('Away Sheet'!G76 ="D", 1,0)</f>
        <v>1</v>
      </c>
      <c r="E76">
        <f>IF('Away Sheet'!G76 ="L", 1,0)</f>
        <v>0</v>
      </c>
      <c r="F76">
        <f t="shared" si="1"/>
        <v>1</v>
      </c>
      <c r="P76" t="str">
        <f>'Away Sheet'!C76</f>
        <v>Sheffield United</v>
      </c>
    </row>
    <row r="77" spans="1:16" x14ac:dyDescent="0.35">
      <c r="A77" t="str">
        <f>Table7[[#This Row],[Away_Team]]</f>
        <v>Crystal Palace</v>
      </c>
      <c r="B77">
        <v>1</v>
      </c>
      <c r="C77">
        <f>IF('Away Sheet'!G77 ="W", 1,0)</f>
        <v>1</v>
      </c>
      <c r="D77">
        <f>IF('Away Sheet'!G77 ="D", 1,0)</f>
        <v>0</v>
      </c>
      <c r="E77">
        <f>IF('Away Sheet'!G77 ="L", 1,0)</f>
        <v>0</v>
      </c>
      <c r="F77">
        <f t="shared" si="1"/>
        <v>3</v>
      </c>
      <c r="P77" t="str">
        <f>'Away Sheet'!C77</f>
        <v>Crystal Palace</v>
      </c>
    </row>
    <row r="78" spans="1:16" x14ac:dyDescent="0.35">
      <c r="A78" t="str">
        <f>Table7[[#This Row],[Away_Team]]</f>
        <v>Bournemouth</v>
      </c>
      <c r="B78">
        <v>1</v>
      </c>
      <c r="C78">
        <f>IF('Away Sheet'!G78 ="W", 1,0)</f>
        <v>0</v>
      </c>
      <c r="D78">
        <f>IF('Away Sheet'!G78 ="D", 1,0)</f>
        <v>0</v>
      </c>
      <c r="E78">
        <f>IF('Away Sheet'!G78 ="L", 1,0)</f>
        <v>1</v>
      </c>
      <c r="F78">
        <f t="shared" si="1"/>
        <v>0</v>
      </c>
      <c r="P78" t="str">
        <f>'Away Sheet'!C78</f>
        <v>Bournemouth</v>
      </c>
    </row>
    <row r="79" spans="1:16" x14ac:dyDescent="0.35">
      <c r="A79" t="str">
        <f>Table7[[#This Row],[Away_Team]]</f>
        <v>Wolves</v>
      </c>
      <c r="B79">
        <v>1</v>
      </c>
      <c r="C79">
        <f>IF('Away Sheet'!G79 ="W", 1,0)</f>
        <v>1</v>
      </c>
      <c r="D79">
        <f>IF('Away Sheet'!G79 ="D", 1,0)</f>
        <v>0</v>
      </c>
      <c r="E79">
        <f>IF('Away Sheet'!G79 ="L", 1,0)</f>
        <v>0</v>
      </c>
      <c r="F79">
        <f t="shared" si="1"/>
        <v>3</v>
      </c>
      <c r="P79" t="str">
        <f>'Away Sheet'!C79</f>
        <v>Wolves</v>
      </c>
    </row>
    <row r="80" spans="1:16" x14ac:dyDescent="0.35">
      <c r="A80" t="str">
        <f>Table7[[#This Row],[Away_Team]]</f>
        <v>Chelsea</v>
      </c>
      <c r="B80">
        <v>1</v>
      </c>
      <c r="C80">
        <f>IF('Away Sheet'!G80 ="W", 1,0)</f>
        <v>1</v>
      </c>
      <c r="D80">
        <f>IF('Away Sheet'!G80 ="D", 1,0)</f>
        <v>0</v>
      </c>
      <c r="E80">
        <f>IF('Away Sheet'!G80 ="L", 1,0)</f>
        <v>0</v>
      </c>
      <c r="F80">
        <f t="shared" si="1"/>
        <v>3</v>
      </c>
      <c r="P80" t="str">
        <f>'Away Sheet'!C80</f>
        <v>Chelsea</v>
      </c>
    </row>
    <row r="81" spans="1:16" x14ac:dyDescent="0.35">
      <c r="A81" t="str">
        <f>Table7[[#This Row],[Away_Team]]</f>
        <v>Man United</v>
      </c>
      <c r="B81">
        <v>1</v>
      </c>
      <c r="C81">
        <f>IF('Away Sheet'!G81 ="W", 1,0)</f>
        <v>0</v>
      </c>
      <c r="D81">
        <f>IF('Away Sheet'!G81 ="D", 1,0)</f>
        <v>0</v>
      </c>
      <c r="E81">
        <f>IF('Away Sheet'!G81 ="L", 1,0)</f>
        <v>1</v>
      </c>
      <c r="F81">
        <f t="shared" si="1"/>
        <v>0</v>
      </c>
      <c r="P81" t="str">
        <f>'Away Sheet'!C81</f>
        <v>Man United</v>
      </c>
    </row>
    <row r="82" spans="1:16" x14ac:dyDescent="0.35">
      <c r="A82" t="str">
        <f>Table7[[#This Row],[Away_Team]]</f>
        <v>West Ham</v>
      </c>
      <c r="B82">
        <v>1</v>
      </c>
      <c r="C82">
        <f>IF('Away Sheet'!G82 ="W", 1,0)</f>
        <v>0</v>
      </c>
      <c r="D82">
        <f>IF('Away Sheet'!G82 ="D", 1,0)</f>
        <v>0</v>
      </c>
      <c r="E82">
        <f>IF('Away Sheet'!G82 ="L", 1,0)</f>
        <v>1</v>
      </c>
      <c r="F82">
        <f t="shared" si="1"/>
        <v>0</v>
      </c>
      <c r="P82" t="str">
        <f>'Away Sheet'!C82</f>
        <v>West Ham</v>
      </c>
    </row>
    <row r="83" spans="1:16" x14ac:dyDescent="0.35">
      <c r="A83" t="str">
        <f>Table7[[#This Row],[Away_Team]]</f>
        <v>Brighton</v>
      </c>
      <c r="B83">
        <v>1</v>
      </c>
      <c r="C83">
        <f>IF('Away Sheet'!G83 ="W", 1,0)</f>
        <v>0</v>
      </c>
      <c r="D83">
        <f>IF('Away Sheet'!G83 ="D", 1,0)</f>
        <v>0</v>
      </c>
      <c r="E83">
        <f>IF('Away Sheet'!G83 ="L", 1,0)</f>
        <v>1</v>
      </c>
      <c r="F83">
        <f t="shared" si="1"/>
        <v>0</v>
      </c>
      <c r="P83" t="str">
        <f>'Away Sheet'!C83</f>
        <v>Brighton</v>
      </c>
    </row>
    <row r="84" spans="1:16" x14ac:dyDescent="0.35">
      <c r="A84" t="str">
        <f>Table7[[#This Row],[Away_Team]]</f>
        <v>Norwich</v>
      </c>
      <c r="B84">
        <v>1</v>
      </c>
      <c r="C84">
        <f>IF('Away Sheet'!G84 ="W", 1,0)</f>
        <v>0</v>
      </c>
      <c r="D84">
        <f>IF('Away Sheet'!G84 ="D", 1,0)</f>
        <v>1</v>
      </c>
      <c r="E84">
        <f>IF('Away Sheet'!G84 ="L", 1,0)</f>
        <v>0</v>
      </c>
      <c r="F84">
        <f t="shared" si="1"/>
        <v>1</v>
      </c>
      <c r="P84" t="str">
        <f>'Away Sheet'!C84</f>
        <v>Norwich</v>
      </c>
    </row>
    <row r="85" spans="1:16" x14ac:dyDescent="0.35">
      <c r="A85" t="str">
        <f>Table7[[#This Row],[Away_Team]]</f>
        <v>Newcastle</v>
      </c>
      <c r="B85">
        <v>1</v>
      </c>
      <c r="C85">
        <f>IF('Away Sheet'!G85 ="W", 1,0)</f>
        <v>0</v>
      </c>
      <c r="D85">
        <f>IF('Away Sheet'!G85 ="D", 1,0)</f>
        <v>0</v>
      </c>
      <c r="E85">
        <f>IF('Away Sheet'!G85 ="L", 1,0)</f>
        <v>1</v>
      </c>
      <c r="F85">
        <f t="shared" si="1"/>
        <v>0</v>
      </c>
      <c r="P85" t="str">
        <f>'Away Sheet'!C85</f>
        <v>Newcastle</v>
      </c>
    </row>
    <row r="86" spans="1:16" x14ac:dyDescent="0.35">
      <c r="A86" t="str">
        <f>Table7[[#This Row],[Away_Team]]</f>
        <v>Burnley</v>
      </c>
      <c r="B86">
        <v>1</v>
      </c>
      <c r="C86">
        <f>IF('Away Sheet'!G86 ="W", 1,0)</f>
        <v>0</v>
      </c>
      <c r="D86">
        <f>IF('Away Sheet'!G86 ="D", 1,0)</f>
        <v>0</v>
      </c>
      <c r="E86">
        <f>IF('Away Sheet'!G86 ="L", 1,0)</f>
        <v>1</v>
      </c>
      <c r="F86">
        <f t="shared" si="1"/>
        <v>0</v>
      </c>
      <c r="P86" t="str">
        <f>'Away Sheet'!C86</f>
        <v>Burnley</v>
      </c>
    </row>
    <row r="87" spans="1:16" x14ac:dyDescent="0.35">
      <c r="A87" t="str">
        <f>Table7[[#This Row],[Away_Team]]</f>
        <v>Watford</v>
      </c>
      <c r="B87">
        <v>1</v>
      </c>
      <c r="C87">
        <f>IF('Away Sheet'!G87 ="W", 1,0)</f>
        <v>0</v>
      </c>
      <c r="D87">
        <f>IF('Away Sheet'!G87 ="D", 1,0)</f>
        <v>1</v>
      </c>
      <c r="E87">
        <f>IF('Away Sheet'!G87 ="L", 1,0)</f>
        <v>0</v>
      </c>
      <c r="F87">
        <f t="shared" si="1"/>
        <v>1</v>
      </c>
      <c r="P87" t="str">
        <f>'Away Sheet'!C87</f>
        <v>Watford</v>
      </c>
    </row>
    <row r="88" spans="1:16" x14ac:dyDescent="0.35">
      <c r="A88" t="str">
        <f>Table7[[#This Row],[Away_Team]]</f>
        <v>Southampton</v>
      </c>
      <c r="B88">
        <v>1</v>
      </c>
      <c r="C88">
        <f>IF('Away Sheet'!G88 ="W", 1,0)</f>
        <v>0</v>
      </c>
      <c r="D88">
        <f>IF('Away Sheet'!G88 ="D", 1,0)</f>
        <v>1</v>
      </c>
      <c r="E88">
        <f>IF('Away Sheet'!G88 ="L", 1,0)</f>
        <v>0</v>
      </c>
      <c r="F88">
        <f t="shared" si="1"/>
        <v>1</v>
      </c>
      <c r="P88" t="str">
        <f>'Away Sheet'!C88</f>
        <v>Southampton</v>
      </c>
    </row>
    <row r="89" spans="1:16" x14ac:dyDescent="0.35">
      <c r="A89" t="str">
        <f>Table7[[#This Row],[Away_Team]]</f>
        <v>Man City</v>
      </c>
      <c r="B89">
        <v>1</v>
      </c>
      <c r="C89">
        <f>IF('Away Sheet'!G89 ="W", 1,0)</f>
        <v>1</v>
      </c>
      <c r="D89">
        <f>IF('Away Sheet'!G89 ="D", 1,0)</f>
        <v>0</v>
      </c>
      <c r="E89">
        <f>IF('Away Sheet'!G89 ="L", 1,0)</f>
        <v>0</v>
      </c>
      <c r="F89">
        <f t="shared" si="1"/>
        <v>3</v>
      </c>
      <c r="P89" t="str">
        <f>'Away Sheet'!C89</f>
        <v>Man City</v>
      </c>
    </row>
    <row r="90" spans="1:16" x14ac:dyDescent="0.35">
      <c r="A90" t="str">
        <f>Table7[[#This Row],[Away_Team]]</f>
        <v>Liverpool</v>
      </c>
      <c r="B90">
        <v>1</v>
      </c>
      <c r="C90">
        <f>IF('Away Sheet'!G90 ="W", 1,0)</f>
        <v>0</v>
      </c>
      <c r="D90">
        <f>IF('Away Sheet'!G90 ="D", 1,0)</f>
        <v>1</v>
      </c>
      <c r="E90">
        <f>IF('Away Sheet'!G90 ="L", 1,0)</f>
        <v>0</v>
      </c>
      <c r="F90">
        <f t="shared" si="1"/>
        <v>1</v>
      </c>
      <c r="P90" t="str">
        <f>'Away Sheet'!C90</f>
        <v>Liverpool</v>
      </c>
    </row>
    <row r="91" spans="1:16" x14ac:dyDescent="0.35">
      <c r="A91" t="str">
        <f>Table7[[#This Row],[Away_Team]]</f>
        <v>Arsenal</v>
      </c>
      <c r="B91">
        <v>1</v>
      </c>
      <c r="C91">
        <f>IF('Away Sheet'!G91 ="W", 1,0)</f>
        <v>0</v>
      </c>
      <c r="D91">
        <f>IF('Away Sheet'!G91 ="D", 1,0)</f>
        <v>0</v>
      </c>
      <c r="E91">
        <f>IF('Away Sheet'!G91 ="L", 1,0)</f>
        <v>1</v>
      </c>
      <c r="F91">
        <f t="shared" si="1"/>
        <v>0</v>
      </c>
      <c r="P91" t="str">
        <f>'Away Sheet'!C91</f>
        <v>Arsenal</v>
      </c>
    </row>
    <row r="92" spans="1:16" x14ac:dyDescent="0.35">
      <c r="A92" t="str">
        <f>Table7[[#This Row],[Away_Team]]</f>
        <v>Leicester</v>
      </c>
      <c r="B92">
        <v>1</v>
      </c>
      <c r="C92">
        <f>IF('Away Sheet'!G92 ="W", 1,0)</f>
        <v>1</v>
      </c>
      <c r="D92">
        <f>IF('Away Sheet'!G92 ="D", 1,0)</f>
        <v>0</v>
      </c>
      <c r="E92">
        <f>IF('Away Sheet'!G92 ="L", 1,0)</f>
        <v>0</v>
      </c>
      <c r="F92">
        <f t="shared" si="1"/>
        <v>3</v>
      </c>
      <c r="P92" t="str">
        <f>'Away Sheet'!C92</f>
        <v>Leicester</v>
      </c>
    </row>
    <row r="93" spans="1:16" x14ac:dyDescent="0.35">
      <c r="A93" t="str">
        <f>Table7[[#This Row],[Away_Team]]</f>
        <v>Aston Villa</v>
      </c>
      <c r="B93">
        <v>1</v>
      </c>
      <c r="C93">
        <f>IF('Away Sheet'!G93 ="W", 1,0)</f>
        <v>0</v>
      </c>
      <c r="D93">
        <f>IF('Away Sheet'!G93 ="D", 1,0)</f>
        <v>0</v>
      </c>
      <c r="E93">
        <f>IF('Away Sheet'!G93 ="L", 1,0)</f>
        <v>1</v>
      </c>
      <c r="F93">
        <f t="shared" si="1"/>
        <v>0</v>
      </c>
      <c r="P93" t="str">
        <f>'Away Sheet'!C93</f>
        <v>Aston Villa</v>
      </c>
    </row>
    <row r="94" spans="1:16" x14ac:dyDescent="0.35">
      <c r="A94" t="str">
        <f>Table7[[#This Row],[Away_Team]]</f>
        <v>Everton</v>
      </c>
      <c r="B94">
        <v>1</v>
      </c>
      <c r="C94">
        <f>IF('Away Sheet'!G94 ="W", 1,0)</f>
        <v>0</v>
      </c>
      <c r="D94">
        <f>IF('Away Sheet'!G94 ="D", 1,0)</f>
        <v>0</v>
      </c>
      <c r="E94">
        <f>IF('Away Sheet'!G94 ="L", 1,0)</f>
        <v>1</v>
      </c>
      <c r="F94">
        <f t="shared" si="1"/>
        <v>0</v>
      </c>
      <c r="P94" t="str">
        <f>'Away Sheet'!C94</f>
        <v>Everton</v>
      </c>
    </row>
    <row r="95" spans="1:16" x14ac:dyDescent="0.35">
      <c r="A95" t="str">
        <f>Table7[[#This Row],[Away_Team]]</f>
        <v>Bournemouth</v>
      </c>
      <c r="B95">
        <v>1</v>
      </c>
      <c r="C95">
        <f>IF('Away Sheet'!G95 ="W", 1,0)</f>
        <v>0</v>
      </c>
      <c r="D95">
        <f>IF('Away Sheet'!G95 ="D", 1,0)</f>
        <v>1</v>
      </c>
      <c r="E95">
        <f>IF('Away Sheet'!G95 ="L", 1,0)</f>
        <v>0</v>
      </c>
      <c r="F95">
        <f t="shared" si="1"/>
        <v>1</v>
      </c>
      <c r="P95" t="str">
        <f>'Away Sheet'!C95</f>
        <v>Bournemouth</v>
      </c>
    </row>
    <row r="96" spans="1:16" x14ac:dyDescent="0.35">
      <c r="A96" t="str">
        <f>Table7[[#This Row],[Away_Team]]</f>
        <v>Sheffield United</v>
      </c>
      <c r="B96">
        <v>1</v>
      </c>
      <c r="C96">
        <f>IF('Away Sheet'!G96 ="W", 1,0)</f>
        <v>0</v>
      </c>
      <c r="D96">
        <f>IF('Away Sheet'!G96 ="D", 1,0)</f>
        <v>1</v>
      </c>
      <c r="E96">
        <f>IF('Away Sheet'!G96 ="L", 1,0)</f>
        <v>0</v>
      </c>
      <c r="F96">
        <f t="shared" si="1"/>
        <v>1</v>
      </c>
      <c r="P96" t="str">
        <f>'Away Sheet'!C96</f>
        <v>Sheffield United</v>
      </c>
    </row>
    <row r="97" spans="1:16" x14ac:dyDescent="0.35">
      <c r="A97" t="str">
        <f>Table7[[#This Row],[Away_Team]]</f>
        <v>Chelsea</v>
      </c>
      <c r="B97">
        <v>1</v>
      </c>
      <c r="C97">
        <f>IF('Away Sheet'!G97 ="W", 1,0)</f>
        <v>1</v>
      </c>
      <c r="D97">
        <f>IF('Away Sheet'!G97 ="D", 1,0)</f>
        <v>0</v>
      </c>
      <c r="E97">
        <f>IF('Away Sheet'!G97 ="L", 1,0)</f>
        <v>0</v>
      </c>
      <c r="F97">
        <f t="shared" si="1"/>
        <v>3</v>
      </c>
      <c r="P97" t="str">
        <f>'Away Sheet'!C97</f>
        <v>Chelsea</v>
      </c>
    </row>
    <row r="98" spans="1:16" x14ac:dyDescent="0.35">
      <c r="A98" t="str">
        <f>Table7[[#This Row],[Away_Team]]</f>
        <v>Wolves</v>
      </c>
      <c r="B98">
        <v>1</v>
      </c>
      <c r="C98">
        <f>IF('Away Sheet'!G98 ="W", 1,0)</f>
        <v>0</v>
      </c>
      <c r="D98">
        <f>IF('Away Sheet'!G98 ="D", 1,0)</f>
        <v>1</v>
      </c>
      <c r="E98">
        <f>IF('Away Sheet'!G98 ="L", 1,0)</f>
        <v>0</v>
      </c>
      <c r="F98">
        <f t="shared" si="1"/>
        <v>1</v>
      </c>
      <c r="P98" t="str">
        <f>'Away Sheet'!C98</f>
        <v>Wolves</v>
      </c>
    </row>
    <row r="99" spans="1:16" x14ac:dyDescent="0.35">
      <c r="A99" t="str">
        <f>Table7[[#This Row],[Away_Team]]</f>
        <v>Crystal Palace</v>
      </c>
      <c r="B99">
        <v>1</v>
      </c>
      <c r="C99">
        <f>IF('Away Sheet'!G99 ="W", 1,0)</f>
        <v>0</v>
      </c>
      <c r="D99">
        <f>IF('Away Sheet'!G99 ="D", 1,0)</f>
        <v>1</v>
      </c>
      <c r="E99">
        <f>IF('Away Sheet'!G99 ="L", 1,0)</f>
        <v>0</v>
      </c>
      <c r="F99">
        <f t="shared" si="1"/>
        <v>1</v>
      </c>
      <c r="P99" t="str">
        <f>'Away Sheet'!C99</f>
        <v>Crystal Palace</v>
      </c>
    </row>
    <row r="100" spans="1:16" x14ac:dyDescent="0.35">
      <c r="A100" t="str">
        <f>Table7[[#This Row],[Away_Team]]</f>
        <v>Tottenham</v>
      </c>
      <c r="B100">
        <v>1</v>
      </c>
      <c r="C100">
        <f>IF('Away Sheet'!G100 ="W", 1,0)</f>
        <v>0</v>
      </c>
      <c r="D100">
        <f>IF('Away Sheet'!G100 ="D", 1,0)</f>
        <v>0</v>
      </c>
      <c r="E100">
        <f>IF('Away Sheet'!G100 ="L", 1,0)</f>
        <v>1</v>
      </c>
      <c r="F100">
        <f t="shared" si="1"/>
        <v>0</v>
      </c>
      <c r="P100" t="str">
        <f>'Away Sheet'!C100</f>
        <v>Tottenham</v>
      </c>
    </row>
    <row r="101" spans="1:16" x14ac:dyDescent="0.35">
      <c r="A101" t="str">
        <f>Table7[[#This Row],[Away_Team]]</f>
        <v>Man United</v>
      </c>
      <c r="B101">
        <v>1</v>
      </c>
      <c r="C101">
        <f>IF('Away Sheet'!G101 ="W", 1,0)</f>
        <v>1</v>
      </c>
      <c r="D101">
        <f>IF('Away Sheet'!G101 ="D", 1,0)</f>
        <v>0</v>
      </c>
      <c r="E101">
        <f>IF('Away Sheet'!G101 ="L", 1,0)</f>
        <v>0</v>
      </c>
      <c r="F101">
        <f t="shared" si="1"/>
        <v>3</v>
      </c>
      <c r="P101" t="str">
        <f>'Away Sheet'!C101</f>
        <v>Man United</v>
      </c>
    </row>
    <row r="102" spans="1:16" x14ac:dyDescent="0.35">
      <c r="A102" t="str">
        <f>Table7[[#This Row],[Away_Team]]</f>
        <v>Man United</v>
      </c>
      <c r="B102">
        <v>1</v>
      </c>
      <c r="C102">
        <f>IF('Away Sheet'!G102 ="W", 1,0)</f>
        <v>0</v>
      </c>
      <c r="D102">
        <f>IF('Away Sheet'!G102 ="D", 1,0)</f>
        <v>0</v>
      </c>
      <c r="E102">
        <f>IF('Away Sheet'!G102 ="L", 1,0)</f>
        <v>1</v>
      </c>
      <c r="F102">
        <f t="shared" si="1"/>
        <v>0</v>
      </c>
      <c r="P102" t="str">
        <f>'Away Sheet'!C102</f>
        <v>Man United</v>
      </c>
    </row>
    <row r="103" spans="1:16" x14ac:dyDescent="0.35">
      <c r="A103" t="str">
        <f>Table7[[#This Row],[Away_Team]]</f>
        <v>Wolves</v>
      </c>
      <c r="B103">
        <v>1</v>
      </c>
      <c r="C103">
        <f>IF('Away Sheet'!G103 ="W", 1,0)</f>
        <v>0</v>
      </c>
      <c r="D103">
        <f>IF('Away Sheet'!G103 ="D", 1,0)</f>
        <v>1</v>
      </c>
      <c r="E103">
        <f>IF('Away Sheet'!G103 ="L", 1,0)</f>
        <v>0</v>
      </c>
      <c r="F103">
        <f t="shared" si="1"/>
        <v>1</v>
      </c>
      <c r="P103" t="str">
        <f>'Away Sheet'!C103</f>
        <v>Wolves</v>
      </c>
    </row>
    <row r="104" spans="1:16" x14ac:dyDescent="0.35">
      <c r="A104" t="str">
        <f>Table7[[#This Row],[Away_Team]]</f>
        <v>Liverpool</v>
      </c>
      <c r="B104">
        <v>1</v>
      </c>
      <c r="C104">
        <f>IF('Away Sheet'!G104 ="W", 1,0)</f>
        <v>1</v>
      </c>
      <c r="D104">
        <f>IF('Away Sheet'!G104 ="D", 1,0)</f>
        <v>0</v>
      </c>
      <c r="E104">
        <f>IF('Away Sheet'!G104 ="L", 1,0)</f>
        <v>0</v>
      </c>
      <c r="F104">
        <f t="shared" si="1"/>
        <v>3</v>
      </c>
      <c r="P104" t="str">
        <f>'Away Sheet'!C104</f>
        <v>Liverpool</v>
      </c>
    </row>
    <row r="105" spans="1:16" x14ac:dyDescent="0.35">
      <c r="A105" t="str">
        <f>Table7[[#This Row],[Away_Team]]</f>
        <v>Norwich</v>
      </c>
      <c r="B105">
        <v>1</v>
      </c>
      <c r="C105">
        <f>IF('Away Sheet'!G105 ="W", 1,0)</f>
        <v>0</v>
      </c>
      <c r="D105">
        <f>IF('Away Sheet'!G105 ="D", 1,0)</f>
        <v>0</v>
      </c>
      <c r="E105">
        <f>IF('Away Sheet'!G105 ="L", 1,0)</f>
        <v>1</v>
      </c>
      <c r="F105">
        <f t="shared" si="1"/>
        <v>0</v>
      </c>
      <c r="P105" t="str">
        <f>'Away Sheet'!C105</f>
        <v>Norwich</v>
      </c>
    </row>
    <row r="106" spans="1:16" x14ac:dyDescent="0.35">
      <c r="A106" t="str">
        <f>Table7[[#This Row],[Away_Team]]</f>
        <v>Southampton</v>
      </c>
      <c r="B106">
        <v>1</v>
      </c>
      <c r="C106">
        <f>IF('Away Sheet'!G106 ="W", 1,0)</f>
        <v>0</v>
      </c>
      <c r="D106">
        <f>IF('Away Sheet'!G106 ="D", 1,0)</f>
        <v>0</v>
      </c>
      <c r="E106">
        <f>IF('Away Sheet'!G106 ="L", 1,0)</f>
        <v>1</v>
      </c>
      <c r="F106">
        <f t="shared" si="1"/>
        <v>0</v>
      </c>
      <c r="P106" t="str">
        <f>'Away Sheet'!C106</f>
        <v>Southampton</v>
      </c>
    </row>
    <row r="107" spans="1:16" x14ac:dyDescent="0.35">
      <c r="A107" t="str">
        <f>Table7[[#This Row],[Away_Team]]</f>
        <v>Burnley</v>
      </c>
      <c r="B107">
        <v>1</v>
      </c>
      <c r="C107">
        <f>IF('Away Sheet'!G107 ="W", 1,0)</f>
        <v>0</v>
      </c>
      <c r="D107">
        <f>IF('Away Sheet'!G107 ="D", 1,0)</f>
        <v>0</v>
      </c>
      <c r="E107">
        <f>IF('Away Sheet'!G107 ="L", 1,0)</f>
        <v>1</v>
      </c>
      <c r="F107">
        <f t="shared" si="1"/>
        <v>0</v>
      </c>
      <c r="P107" t="str">
        <f>'Away Sheet'!C107</f>
        <v>Burnley</v>
      </c>
    </row>
    <row r="108" spans="1:16" x14ac:dyDescent="0.35">
      <c r="A108" t="str">
        <f>Table7[[#This Row],[Away_Team]]</f>
        <v>Newcastle</v>
      </c>
      <c r="B108">
        <v>1</v>
      </c>
      <c r="C108">
        <f>IF('Away Sheet'!G108 ="W", 1,0)</f>
        <v>1</v>
      </c>
      <c r="D108">
        <f>IF('Away Sheet'!G108 ="D", 1,0)</f>
        <v>0</v>
      </c>
      <c r="E108">
        <f>IF('Away Sheet'!G108 ="L", 1,0)</f>
        <v>0</v>
      </c>
      <c r="F108">
        <f t="shared" si="1"/>
        <v>3</v>
      </c>
      <c r="P108" t="str">
        <f>'Away Sheet'!C108</f>
        <v>Newcastle</v>
      </c>
    </row>
    <row r="109" spans="1:16" x14ac:dyDescent="0.35">
      <c r="A109" t="str">
        <f>Table7[[#This Row],[Away_Team]]</f>
        <v>Chelsea</v>
      </c>
      <c r="B109">
        <v>1</v>
      </c>
      <c r="C109">
        <f>IF('Away Sheet'!G109 ="W", 1,0)</f>
        <v>1</v>
      </c>
      <c r="D109">
        <f>IF('Away Sheet'!G109 ="D", 1,0)</f>
        <v>0</v>
      </c>
      <c r="E109">
        <f>IF('Away Sheet'!G109 ="L", 1,0)</f>
        <v>0</v>
      </c>
      <c r="F109">
        <f t="shared" si="1"/>
        <v>3</v>
      </c>
      <c r="P109" t="str">
        <f>'Away Sheet'!C109</f>
        <v>Chelsea</v>
      </c>
    </row>
    <row r="110" spans="1:16" x14ac:dyDescent="0.35">
      <c r="A110" t="str">
        <f>Table7[[#This Row],[Away_Team]]</f>
        <v>Leicester</v>
      </c>
      <c r="B110">
        <v>1</v>
      </c>
      <c r="C110">
        <f>IF('Away Sheet'!G110 ="W", 1,0)</f>
        <v>1</v>
      </c>
      <c r="D110">
        <f>IF('Away Sheet'!G110 ="D", 1,0)</f>
        <v>0</v>
      </c>
      <c r="E110">
        <f>IF('Away Sheet'!G110 ="L", 1,0)</f>
        <v>0</v>
      </c>
      <c r="F110">
        <f t="shared" si="1"/>
        <v>3</v>
      </c>
      <c r="P110" t="str">
        <f>'Away Sheet'!C110</f>
        <v>Leicester</v>
      </c>
    </row>
    <row r="111" spans="1:16" x14ac:dyDescent="0.35">
      <c r="A111" t="str">
        <f>Table7[[#This Row],[Away_Team]]</f>
        <v>Tottenham</v>
      </c>
      <c r="B111">
        <v>1</v>
      </c>
      <c r="C111">
        <f>IF('Away Sheet'!G111 ="W", 1,0)</f>
        <v>0</v>
      </c>
      <c r="D111">
        <f>IF('Away Sheet'!G111 ="D", 1,0)</f>
        <v>1</v>
      </c>
      <c r="E111">
        <f>IF('Away Sheet'!G111 ="L", 1,0)</f>
        <v>0</v>
      </c>
      <c r="F111">
        <f t="shared" si="1"/>
        <v>1</v>
      </c>
      <c r="P111" t="str">
        <f>'Away Sheet'!C111</f>
        <v>Tottenham</v>
      </c>
    </row>
    <row r="112" spans="1:16" x14ac:dyDescent="0.35">
      <c r="A112" t="str">
        <f>Table7[[#This Row],[Away_Team]]</f>
        <v>Watford</v>
      </c>
      <c r="B112">
        <v>1</v>
      </c>
      <c r="C112">
        <f>IF('Away Sheet'!G112 ="W", 1,0)</f>
        <v>1</v>
      </c>
      <c r="D112">
        <f>IF('Away Sheet'!G112 ="D", 1,0)</f>
        <v>0</v>
      </c>
      <c r="E112">
        <f>IF('Away Sheet'!G112 ="L", 1,0)</f>
        <v>0</v>
      </c>
      <c r="F112">
        <f t="shared" si="1"/>
        <v>3</v>
      </c>
      <c r="P112" t="str">
        <f>'Away Sheet'!C112</f>
        <v>Watford</v>
      </c>
    </row>
    <row r="113" spans="1:16" x14ac:dyDescent="0.35">
      <c r="A113" t="str">
        <f>Table7[[#This Row],[Away_Team]]</f>
        <v>Crystal Palace</v>
      </c>
      <c r="B113">
        <v>1</v>
      </c>
      <c r="C113">
        <f>IF('Away Sheet'!G113 ="W", 1,0)</f>
        <v>0</v>
      </c>
      <c r="D113">
        <f>IF('Away Sheet'!G113 ="D", 1,0)</f>
        <v>0</v>
      </c>
      <c r="E113">
        <f>IF('Away Sheet'!G113 ="L", 1,0)</f>
        <v>1</v>
      </c>
      <c r="F113">
        <f t="shared" si="1"/>
        <v>0</v>
      </c>
      <c r="P113" t="str">
        <f>'Away Sheet'!C113</f>
        <v>Crystal Palace</v>
      </c>
    </row>
    <row r="114" spans="1:16" x14ac:dyDescent="0.35">
      <c r="A114" t="str">
        <f>Table7[[#This Row],[Away_Team]]</f>
        <v>West Ham</v>
      </c>
      <c r="B114">
        <v>1</v>
      </c>
      <c r="C114">
        <f>IF('Away Sheet'!G114 ="W", 1,0)</f>
        <v>0</v>
      </c>
      <c r="D114">
        <f>IF('Away Sheet'!G114 ="D", 1,0)</f>
        <v>0</v>
      </c>
      <c r="E114">
        <f>IF('Away Sheet'!G114 ="L", 1,0)</f>
        <v>1</v>
      </c>
      <c r="F114">
        <f t="shared" si="1"/>
        <v>0</v>
      </c>
      <c r="P114" t="str">
        <f>'Away Sheet'!C114</f>
        <v>West Ham</v>
      </c>
    </row>
    <row r="115" spans="1:16" x14ac:dyDescent="0.35">
      <c r="A115" t="str">
        <f>Table7[[#This Row],[Away_Team]]</f>
        <v>Bournemouth</v>
      </c>
      <c r="B115">
        <v>1</v>
      </c>
      <c r="C115">
        <f>IF('Away Sheet'!G115 ="W", 1,0)</f>
        <v>0</v>
      </c>
      <c r="D115">
        <f>IF('Away Sheet'!G115 ="D", 1,0)</f>
        <v>0</v>
      </c>
      <c r="E115">
        <f>IF('Away Sheet'!G115 ="L", 1,0)</f>
        <v>1</v>
      </c>
      <c r="F115">
        <f t="shared" si="1"/>
        <v>0</v>
      </c>
      <c r="P115" t="str">
        <f>'Away Sheet'!C115</f>
        <v>Bournemouth</v>
      </c>
    </row>
    <row r="116" spans="1:16" x14ac:dyDescent="0.35">
      <c r="A116" t="str">
        <f>Table7[[#This Row],[Away_Team]]</f>
        <v>Everton</v>
      </c>
      <c r="B116">
        <v>1</v>
      </c>
      <c r="C116">
        <f>IF('Away Sheet'!G116 ="W", 1,0)</f>
        <v>1</v>
      </c>
      <c r="D116">
        <f>IF('Away Sheet'!G116 ="D", 1,0)</f>
        <v>0</v>
      </c>
      <c r="E116">
        <f>IF('Away Sheet'!G116 ="L", 1,0)</f>
        <v>0</v>
      </c>
      <c r="F116">
        <f t="shared" si="1"/>
        <v>3</v>
      </c>
      <c r="P116" t="str">
        <f>'Away Sheet'!C116</f>
        <v>Everton</v>
      </c>
    </row>
    <row r="117" spans="1:16" x14ac:dyDescent="0.35">
      <c r="A117" t="str">
        <f>Table7[[#This Row],[Away_Team]]</f>
        <v>Sheffield United</v>
      </c>
      <c r="B117">
        <v>1</v>
      </c>
      <c r="C117">
        <f>IF('Away Sheet'!G117 ="W", 1,0)</f>
        <v>0</v>
      </c>
      <c r="D117">
        <f>IF('Away Sheet'!G117 ="D", 1,0)</f>
        <v>1</v>
      </c>
      <c r="E117">
        <f>IF('Away Sheet'!G117 ="L", 1,0)</f>
        <v>0</v>
      </c>
      <c r="F117">
        <f t="shared" si="1"/>
        <v>1</v>
      </c>
      <c r="P117" t="str">
        <f>'Away Sheet'!C117</f>
        <v>Sheffield United</v>
      </c>
    </row>
    <row r="118" spans="1:16" x14ac:dyDescent="0.35">
      <c r="A118" t="str">
        <f>Table7[[#This Row],[Away_Team]]</f>
        <v>Arsenal</v>
      </c>
      <c r="B118">
        <v>1</v>
      </c>
      <c r="C118">
        <f>IF('Away Sheet'!G118 ="W", 1,0)</f>
        <v>0</v>
      </c>
      <c r="D118">
        <f>IF('Away Sheet'!G118 ="D", 1,0)</f>
        <v>0</v>
      </c>
      <c r="E118">
        <f>IF('Away Sheet'!G118 ="L", 1,0)</f>
        <v>1</v>
      </c>
      <c r="F118">
        <f t="shared" si="1"/>
        <v>0</v>
      </c>
      <c r="P118" t="str">
        <f>'Away Sheet'!C118</f>
        <v>Arsenal</v>
      </c>
    </row>
    <row r="119" spans="1:16" x14ac:dyDescent="0.35">
      <c r="A119" t="str">
        <f>Table7[[#This Row],[Away_Team]]</f>
        <v>Brighton</v>
      </c>
      <c r="B119">
        <v>1</v>
      </c>
      <c r="C119">
        <f>IF('Away Sheet'!G119 ="W", 1,0)</f>
        <v>0</v>
      </c>
      <c r="D119">
        <f>IF('Away Sheet'!G119 ="D", 1,0)</f>
        <v>0</v>
      </c>
      <c r="E119">
        <f>IF('Away Sheet'!G119 ="L", 1,0)</f>
        <v>1</v>
      </c>
      <c r="F119">
        <f t="shared" si="1"/>
        <v>0</v>
      </c>
      <c r="P119" t="str">
        <f>'Away Sheet'!C119</f>
        <v>Brighton</v>
      </c>
    </row>
    <row r="120" spans="1:16" x14ac:dyDescent="0.35">
      <c r="A120" t="str">
        <f>Table7[[#This Row],[Away_Team]]</f>
        <v>Aston Villa</v>
      </c>
      <c r="B120">
        <v>1</v>
      </c>
      <c r="C120">
        <f>IF('Away Sheet'!G120 ="W", 1,0)</f>
        <v>0</v>
      </c>
      <c r="D120">
        <f>IF('Away Sheet'!G120 ="D", 1,0)</f>
        <v>0</v>
      </c>
      <c r="E120">
        <f>IF('Away Sheet'!G120 ="L", 1,0)</f>
        <v>1</v>
      </c>
      <c r="F120">
        <f t="shared" si="1"/>
        <v>0</v>
      </c>
      <c r="P120" t="str">
        <f>'Away Sheet'!C120</f>
        <v>Aston Villa</v>
      </c>
    </row>
    <row r="121" spans="1:16" x14ac:dyDescent="0.35">
      <c r="A121" t="str">
        <f>Table7[[#This Row],[Away_Team]]</f>
        <v>Man City</v>
      </c>
      <c r="B121">
        <v>1</v>
      </c>
      <c r="C121">
        <f>IF('Away Sheet'!G121 ="W", 1,0)</f>
        <v>0</v>
      </c>
      <c r="D121">
        <f>IF('Away Sheet'!G121 ="D", 1,0)</f>
        <v>0</v>
      </c>
      <c r="E121">
        <f>IF('Away Sheet'!G121 ="L", 1,0)</f>
        <v>1</v>
      </c>
      <c r="F121">
        <f t="shared" si="1"/>
        <v>0</v>
      </c>
      <c r="P121" t="str">
        <f>'Away Sheet'!C121</f>
        <v>Man City</v>
      </c>
    </row>
    <row r="122" spans="1:16" x14ac:dyDescent="0.35">
      <c r="A122" t="str">
        <f>Table7[[#This Row],[Away_Team]]</f>
        <v>Tottenham</v>
      </c>
      <c r="B122">
        <v>1</v>
      </c>
      <c r="C122">
        <f>IF('Away Sheet'!G122 ="W", 1,0)</f>
        <v>1</v>
      </c>
      <c r="D122">
        <f>IF('Away Sheet'!G122 ="D", 1,0)</f>
        <v>0</v>
      </c>
      <c r="E122">
        <f>IF('Away Sheet'!G122 ="L", 1,0)</f>
        <v>0</v>
      </c>
      <c r="F122">
        <f t="shared" si="1"/>
        <v>3</v>
      </c>
      <c r="P122" t="str">
        <f>'Away Sheet'!C122</f>
        <v>Tottenham</v>
      </c>
    </row>
    <row r="123" spans="1:16" x14ac:dyDescent="0.35">
      <c r="A123" t="str">
        <f>Table7[[#This Row],[Away_Team]]</f>
        <v>Southampton</v>
      </c>
      <c r="B123">
        <v>1</v>
      </c>
      <c r="C123">
        <f>IF('Away Sheet'!G123 ="W", 1,0)</f>
        <v>0</v>
      </c>
      <c r="D123">
        <f>IF('Away Sheet'!G123 ="D", 1,0)</f>
        <v>1</v>
      </c>
      <c r="E123">
        <f>IF('Away Sheet'!G123 ="L", 1,0)</f>
        <v>0</v>
      </c>
      <c r="F123">
        <f t="shared" si="1"/>
        <v>1</v>
      </c>
      <c r="P123" t="str">
        <f>'Away Sheet'!C123</f>
        <v>Southampton</v>
      </c>
    </row>
    <row r="124" spans="1:16" x14ac:dyDescent="0.35">
      <c r="A124" t="str">
        <f>Table7[[#This Row],[Away_Team]]</f>
        <v>Wolves</v>
      </c>
      <c r="B124">
        <v>1</v>
      </c>
      <c r="C124">
        <f>IF('Away Sheet'!G124 ="W", 1,0)</f>
        <v>1</v>
      </c>
      <c r="D124">
        <f>IF('Away Sheet'!G124 ="D", 1,0)</f>
        <v>0</v>
      </c>
      <c r="E124">
        <f>IF('Away Sheet'!G124 ="L", 1,0)</f>
        <v>0</v>
      </c>
      <c r="F124">
        <f t="shared" si="1"/>
        <v>3</v>
      </c>
      <c r="P124" t="str">
        <f>'Away Sheet'!C124</f>
        <v>Wolves</v>
      </c>
    </row>
    <row r="125" spans="1:16" x14ac:dyDescent="0.35">
      <c r="A125" t="str">
        <f>Table7[[#This Row],[Away_Team]]</f>
        <v>Leicester</v>
      </c>
      <c r="B125">
        <v>1</v>
      </c>
      <c r="C125">
        <f>IF('Away Sheet'!G125 ="W", 1,0)</f>
        <v>1</v>
      </c>
      <c r="D125">
        <f>IF('Away Sheet'!G125 ="D", 1,0)</f>
        <v>0</v>
      </c>
      <c r="E125">
        <f>IF('Away Sheet'!G125 ="L", 1,0)</f>
        <v>0</v>
      </c>
      <c r="F125">
        <f t="shared" si="1"/>
        <v>3</v>
      </c>
      <c r="P125" t="str">
        <f>'Away Sheet'!C125</f>
        <v>Leicester</v>
      </c>
    </row>
    <row r="126" spans="1:16" x14ac:dyDescent="0.35">
      <c r="A126" t="str">
        <f>Table7[[#This Row],[Away_Team]]</f>
        <v>Liverpool</v>
      </c>
      <c r="B126">
        <v>1</v>
      </c>
      <c r="C126">
        <f>IF('Away Sheet'!G126 ="W", 1,0)</f>
        <v>1</v>
      </c>
      <c r="D126">
        <f>IF('Away Sheet'!G126 ="D", 1,0)</f>
        <v>0</v>
      </c>
      <c r="E126">
        <f>IF('Away Sheet'!G126 ="L", 1,0)</f>
        <v>0</v>
      </c>
      <c r="F126">
        <f t="shared" si="1"/>
        <v>3</v>
      </c>
      <c r="P126" t="str">
        <f>'Away Sheet'!C126</f>
        <v>Liverpool</v>
      </c>
    </row>
    <row r="127" spans="1:16" x14ac:dyDescent="0.35">
      <c r="A127" t="str">
        <f>Table7[[#This Row],[Away_Team]]</f>
        <v>Norwich</v>
      </c>
      <c r="B127">
        <v>1</v>
      </c>
      <c r="C127">
        <f>IF('Away Sheet'!G127 ="W", 1,0)</f>
        <v>1</v>
      </c>
      <c r="D127">
        <f>IF('Away Sheet'!G127 ="D", 1,0)</f>
        <v>0</v>
      </c>
      <c r="E127">
        <f>IF('Away Sheet'!G127 ="L", 1,0)</f>
        <v>0</v>
      </c>
      <c r="F127">
        <f t="shared" si="1"/>
        <v>3</v>
      </c>
      <c r="P127" t="str">
        <f>'Away Sheet'!C127</f>
        <v>Norwich</v>
      </c>
    </row>
    <row r="128" spans="1:16" x14ac:dyDescent="0.35">
      <c r="A128" t="str">
        <f>Table7[[#This Row],[Away_Team]]</f>
        <v>Burnley</v>
      </c>
      <c r="B128">
        <v>1</v>
      </c>
      <c r="C128">
        <f>IF('Away Sheet'!G128 ="W", 1,0)</f>
        <v>1</v>
      </c>
      <c r="D128">
        <f>IF('Away Sheet'!G128 ="D", 1,0)</f>
        <v>0</v>
      </c>
      <c r="E128">
        <f>IF('Away Sheet'!G128 ="L", 1,0)</f>
        <v>0</v>
      </c>
      <c r="F128">
        <f t="shared" si="1"/>
        <v>3</v>
      </c>
      <c r="P128" t="str">
        <f>'Away Sheet'!C128</f>
        <v>Burnley</v>
      </c>
    </row>
    <row r="129" spans="1:16" x14ac:dyDescent="0.35">
      <c r="A129" t="str">
        <f>Table7[[#This Row],[Away_Team]]</f>
        <v>Chelsea</v>
      </c>
      <c r="B129">
        <v>1</v>
      </c>
      <c r="C129">
        <f>IF('Away Sheet'!G129 ="W", 1,0)</f>
        <v>0</v>
      </c>
      <c r="D129">
        <f>IF('Away Sheet'!G129 ="D", 1,0)</f>
        <v>0</v>
      </c>
      <c r="E129">
        <f>IF('Away Sheet'!G129 ="L", 1,0)</f>
        <v>1</v>
      </c>
      <c r="F129">
        <f t="shared" si="1"/>
        <v>0</v>
      </c>
      <c r="P129" t="str">
        <f>'Away Sheet'!C129</f>
        <v>Chelsea</v>
      </c>
    </row>
    <row r="130" spans="1:16" x14ac:dyDescent="0.35">
      <c r="A130" t="str">
        <f>Table7[[#This Row],[Away_Team]]</f>
        <v>Man United</v>
      </c>
      <c r="B130">
        <v>1</v>
      </c>
      <c r="C130">
        <f>IF('Away Sheet'!G130 ="W", 1,0)</f>
        <v>0</v>
      </c>
      <c r="D130">
        <f>IF('Away Sheet'!G130 ="D", 1,0)</f>
        <v>1</v>
      </c>
      <c r="E130">
        <f>IF('Away Sheet'!G130 ="L", 1,0)</f>
        <v>0</v>
      </c>
      <c r="F130">
        <f t="shared" si="1"/>
        <v>1</v>
      </c>
      <c r="P130" t="str">
        <f>'Away Sheet'!C130</f>
        <v>Man United</v>
      </c>
    </row>
    <row r="131" spans="1:16" x14ac:dyDescent="0.35">
      <c r="A131" t="str">
        <f>Table7[[#This Row],[Away_Team]]</f>
        <v>Newcastle</v>
      </c>
      <c r="B131">
        <v>1</v>
      </c>
      <c r="C131">
        <f>IF('Away Sheet'!G131 ="W", 1,0)</f>
        <v>0</v>
      </c>
      <c r="D131">
        <f>IF('Away Sheet'!G131 ="D", 1,0)</f>
        <v>0</v>
      </c>
      <c r="E131">
        <f>IF('Away Sheet'!G131 ="L", 1,0)</f>
        <v>1</v>
      </c>
      <c r="F131">
        <f t="shared" ref="F131:F194" si="2">C131*3+D131*1+E131*0</f>
        <v>0</v>
      </c>
      <c r="P131" t="str">
        <f>'Away Sheet'!C131</f>
        <v>Newcastle</v>
      </c>
    </row>
    <row r="132" spans="1:16" x14ac:dyDescent="0.35">
      <c r="A132" t="str">
        <f>Table7[[#This Row],[Away_Team]]</f>
        <v>Man City</v>
      </c>
      <c r="B132">
        <v>1</v>
      </c>
      <c r="C132">
        <f>IF('Away Sheet'!G132 ="W", 1,0)</f>
        <v>0</v>
      </c>
      <c r="D132">
        <f>IF('Away Sheet'!G132 ="D", 1,0)</f>
        <v>1</v>
      </c>
      <c r="E132">
        <f>IF('Away Sheet'!G132 ="L", 1,0)</f>
        <v>0</v>
      </c>
      <c r="F132">
        <f t="shared" si="2"/>
        <v>1</v>
      </c>
      <c r="P132" t="str">
        <f>'Away Sheet'!C132</f>
        <v>Man City</v>
      </c>
    </row>
    <row r="133" spans="1:16" x14ac:dyDescent="0.35">
      <c r="A133" t="str">
        <f>Table7[[#This Row],[Away_Team]]</f>
        <v>Crystal Palace</v>
      </c>
      <c r="B133">
        <v>1</v>
      </c>
      <c r="C133">
        <f>IF('Away Sheet'!G133 ="W", 1,0)</f>
        <v>1</v>
      </c>
      <c r="D133">
        <f>IF('Away Sheet'!G133 ="D", 1,0)</f>
        <v>0</v>
      </c>
      <c r="E133">
        <f>IF('Away Sheet'!G133 ="L", 1,0)</f>
        <v>0</v>
      </c>
      <c r="F133">
        <f t="shared" si="2"/>
        <v>3</v>
      </c>
      <c r="P133" t="str">
        <f>'Away Sheet'!C133</f>
        <v>Crystal Palace</v>
      </c>
    </row>
    <row r="134" spans="1:16" x14ac:dyDescent="0.35">
      <c r="A134" t="str">
        <f>Table7[[#This Row],[Away_Team]]</f>
        <v>West Ham</v>
      </c>
      <c r="B134">
        <v>1</v>
      </c>
      <c r="C134">
        <f>IF('Away Sheet'!G134 ="W", 1,0)</f>
        <v>1</v>
      </c>
      <c r="D134">
        <f>IF('Away Sheet'!G134 ="D", 1,0)</f>
        <v>0</v>
      </c>
      <c r="E134">
        <f>IF('Away Sheet'!G134 ="L", 1,0)</f>
        <v>0</v>
      </c>
      <c r="F134">
        <f t="shared" si="2"/>
        <v>3</v>
      </c>
      <c r="P134" t="str">
        <f>'Away Sheet'!C134</f>
        <v>West Ham</v>
      </c>
    </row>
    <row r="135" spans="1:16" x14ac:dyDescent="0.35">
      <c r="A135" t="str">
        <f>Table7[[#This Row],[Away_Team]]</f>
        <v>Brighton</v>
      </c>
      <c r="B135">
        <v>1</v>
      </c>
      <c r="C135">
        <f>IF('Away Sheet'!G135 ="W", 1,0)</f>
        <v>0</v>
      </c>
      <c r="D135">
        <f>IF('Away Sheet'!G135 ="D", 1,0)</f>
        <v>0</v>
      </c>
      <c r="E135">
        <f>IF('Away Sheet'!G135 ="L", 1,0)</f>
        <v>1</v>
      </c>
      <c r="F135">
        <f t="shared" si="2"/>
        <v>0</v>
      </c>
      <c r="P135" t="str">
        <f>'Away Sheet'!C135</f>
        <v>Brighton</v>
      </c>
    </row>
    <row r="136" spans="1:16" x14ac:dyDescent="0.35">
      <c r="A136" t="str">
        <f>Table7[[#This Row],[Away_Team]]</f>
        <v>Bournemouth</v>
      </c>
      <c r="B136">
        <v>1</v>
      </c>
      <c r="C136">
        <f>IF('Away Sheet'!G136 ="W", 1,0)</f>
        <v>0</v>
      </c>
      <c r="D136">
        <f>IF('Away Sheet'!G136 ="D", 1,0)</f>
        <v>0</v>
      </c>
      <c r="E136">
        <f>IF('Away Sheet'!G136 ="L", 1,0)</f>
        <v>1</v>
      </c>
      <c r="F136">
        <f t="shared" si="2"/>
        <v>0</v>
      </c>
      <c r="P136" t="str">
        <f>'Away Sheet'!C136</f>
        <v>Bournemouth</v>
      </c>
    </row>
    <row r="137" spans="1:16" x14ac:dyDescent="0.35">
      <c r="A137" t="str">
        <f>Table7[[#This Row],[Away_Team]]</f>
        <v>Watford</v>
      </c>
      <c r="B137">
        <v>1</v>
      </c>
      <c r="C137">
        <f>IF('Away Sheet'!G137 ="W", 1,0)</f>
        <v>0</v>
      </c>
      <c r="D137">
        <f>IF('Away Sheet'!G137 ="D", 1,0)</f>
        <v>0</v>
      </c>
      <c r="E137">
        <f>IF('Away Sheet'!G137 ="L", 1,0)</f>
        <v>1</v>
      </c>
      <c r="F137">
        <f t="shared" si="2"/>
        <v>0</v>
      </c>
      <c r="P137" t="str">
        <f>'Away Sheet'!C137</f>
        <v>Watford</v>
      </c>
    </row>
    <row r="138" spans="1:16" x14ac:dyDescent="0.35">
      <c r="A138" t="str">
        <f>Table7[[#This Row],[Away_Team]]</f>
        <v>Arsenal</v>
      </c>
      <c r="B138">
        <v>1</v>
      </c>
      <c r="C138">
        <f>IF('Away Sheet'!G138 ="W", 1,0)</f>
        <v>0</v>
      </c>
      <c r="D138">
        <f>IF('Away Sheet'!G138 ="D", 1,0)</f>
        <v>1</v>
      </c>
      <c r="E138">
        <f>IF('Away Sheet'!G138 ="L", 1,0)</f>
        <v>0</v>
      </c>
      <c r="F138">
        <f t="shared" si="2"/>
        <v>1</v>
      </c>
      <c r="P138" t="str">
        <f>'Away Sheet'!C138</f>
        <v>Arsenal</v>
      </c>
    </row>
    <row r="139" spans="1:16" x14ac:dyDescent="0.35">
      <c r="A139" t="str">
        <f>Table7[[#This Row],[Away_Team]]</f>
        <v>Sheffield United</v>
      </c>
      <c r="B139">
        <v>1</v>
      </c>
      <c r="C139">
        <f>IF('Away Sheet'!G139 ="W", 1,0)</f>
        <v>0</v>
      </c>
      <c r="D139">
        <f>IF('Away Sheet'!G139 ="D", 1,0)</f>
        <v>1</v>
      </c>
      <c r="E139">
        <f>IF('Away Sheet'!G139 ="L", 1,0)</f>
        <v>0</v>
      </c>
      <c r="F139">
        <f t="shared" si="2"/>
        <v>1</v>
      </c>
      <c r="P139" t="str">
        <f>'Away Sheet'!C139</f>
        <v>Sheffield United</v>
      </c>
    </row>
    <row r="140" spans="1:16" x14ac:dyDescent="0.35">
      <c r="A140" t="str">
        <f>Table7[[#This Row],[Away_Team]]</f>
        <v>Everton</v>
      </c>
      <c r="B140">
        <v>1</v>
      </c>
      <c r="C140">
        <f>IF('Away Sheet'!G140 ="W", 1,0)</f>
        <v>0</v>
      </c>
      <c r="D140">
        <f>IF('Away Sheet'!G140 ="D", 1,0)</f>
        <v>0</v>
      </c>
      <c r="E140">
        <f>IF('Away Sheet'!G140 ="L", 1,0)</f>
        <v>1</v>
      </c>
      <c r="F140">
        <f t="shared" si="2"/>
        <v>0</v>
      </c>
      <c r="P140" t="str">
        <f>'Away Sheet'!C140</f>
        <v>Everton</v>
      </c>
    </row>
    <row r="141" spans="1:16" x14ac:dyDescent="0.35">
      <c r="A141" t="str">
        <f>Table7[[#This Row],[Away_Team]]</f>
        <v>Aston Villa</v>
      </c>
      <c r="B141">
        <v>1</v>
      </c>
      <c r="C141">
        <f>IF('Away Sheet'!G141 ="W", 1,0)</f>
        <v>0</v>
      </c>
      <c r="D141">
        <f>IF('Away Sheet'!G141 ="D", 1,0)</f>
        <v>1</v>
      </c>
      <c r="E141">
        <f>IF('Away Sheet'!G141 ="L", 1,0)</f>
        <v>0</v>
      </c>
      <c r="F141">
        <f t="shared" si="2"/>
        <v>1</v>
      </c>
      <c r="P141" t="str">
        <f>'Away Sheet'!C141</f>
        <v>Aston Villa</v>
      </c>
    </row>
    <row r="142" spans="1:16" x14ac:dyDescent="0.35">
      <c r="A142" t="str">
        <f>Table7[[#This Row],[Away_Team]]</f>
        <v>Bournemouth</v>
      </c>
      <c r="B142">
        <v>1</v>
      </c>
      <c r="C142">
        <f>IF('Away Sheet'!G142 ="W", 1,0)</f>
        <v>0</v>
      </c>
      <c r="D142">
        <f>IF('Away Sheet'!G142 ="D", 1,0)</f>
        <v>0</v>
      </c>
      <c r="E142">
        <f>IF('Away Sheet'!G142 ="L", 1,0)</f>
        <v>1</v>
      </c>
      <c r="F142">
        <f t="shared" si="2"/>
        <v>0</v>
      </c>
      <c r="P142" t="str">
        <f>'Away Sheet'!C142</f>
        <v>Bournemouth</v>
      </c>
    </row>
    <row r="143" spans="1:16" x14ac:dyDescent="0.35">
      <c r="A143" t="str">
        <f>Table7[[#This Row],[Away_Team]]</f>
        <v>Man City</v>
      </c>
      <c r="B143">
        <v>1</v>
      </c>
      <c r="C143">
        <f>IF('Away Sheet'!G143 ="W", 1,0)</f>
        <v>1</v>
      </c>
      <c r="D143">
        <f>IF('Away Sheet'!G143 ="D", 1,0)</f>
        <v>0</v>
      </c>
      <c r="E143">
        <f>IF('Away Sheet'!G143 ="L", 1,0)</f>
        <v>0</v>
      </c>
      <c r="F143">
        <f t="shared" si="2"/>
        <v>3</v>
      </c>
      <c r="P143" t="str">
        <f>'Away Sheet'!C143</f>
        <v>Man City</v>
      </c>
    </row>
    <row r="144" spans="1:16" x14ac:dyDescent="0.35">
      <c r="A144" t="str">
        <f>Table7[[#This Row],[Away_Team]]</f>
        <v>Aston Villa</v>
      </c>
      <c r="B144">
        <v>1</v>
      </c>
      <c r="C144">
        <f>IF('Away Sheet'!G144 ="W", 1,0)</f>
        <v>0</v>
      </c>
      <c r="D144">
        <f>IF('Away Sheet'!G144 ="D", 1,0)</f>
        <v>0</v>
      </c>
      <c r="E144">
        <f>IF('Away Sheet'!G144 ="L", 1,0)</f>
        <v>1</v>
      </c>
      <c r="F144">
        <f t="shared" si="2"/>
        <v>0</v>
      </c>
      <c r="P144" t="str">
        <f>'Away Sheet'!C144</f>
        <v>Aston Villa</v>
      </c>
    </row>
    <row r="145" spans="1:16" x14ac:dyDescent="0.35">
      <c r="A145" t="str">
        <f>Table7[[#This Row],[Away_Team]]</f>
        <v>Watford</v>
      </c>
      <c r="B145">
        <v>1</v>
      </c>
      <c r="C145">
        <f>IF('Away Sheet'!G145 ="W", 1,0)</f>
        <v>0</v>
      </c>
      <c r="D145">
        <f>IF('Away Sheet'!G145 ="D", 1,0)</f>
        <v>0</v>
      </c>
      <c r="E145">
        <f>IF('Away Sheet'!G145 ="L", 1,0)</f>
        <v>1</v>
      </c>
      <c r="F145">
        <f t="shared" si="2"/>
        <v>0</v>
      </c>
      <c r="P145" t="str">
        <f>'Away Sheet'!C145</f>
        <v>Watford</v>
      </c>
    </row>
    <row r="146" spans="1:16" x14ac:dyDescent="0.35">
      <c r="A146" t="str">
        <f>Table7[[#This Row],[Away_Team]]</f>
        <v>Tottenham</v>
      </c>
      <c r="B146">
        <v>1</v>
      </c>
      <c r="C146">
        <f>IF('Away Sheet'!G146 ="W", 1,0)</f>
        <v>0</v>
      </c>
      <c r="D146">
        <f>IF('Away Sheet'!G146 ="D", 1,0)</f>
        <v>0</v>
      </c>
      <c r="E146">
        <f>IF('Away Sheet'!G146 ="L", 1,0)</f>
        <v>1</v>
      </c>
      <c r="F146">
        <f t="shared" si="2"/>
        <v>0</v>
      </c>
      <c r="P146" t="str">
        <f>'Away Sheet'!C146</f>
        <v>Tottenham</v>
      </c>
    </row>
    <row r="147" spans="1:16" x14ac:dyDescent="0.35">
      <c r="A147" t="str">
        <f>Table7[[#This Row],[Away_Team]]</f>
        <v>Norwich</v>
      </c>
      <c r="B147">
        <v>1</v>
      </c>
      <c r="C147">
        <f>IF('Away Sheet'!G147 ="W", 1,0)</f>
        <v>0</v>
      </c>
      <c r="D147">
        <f>IF('Away Sheet'!G147 ="D", 1,0)</f>
        <v>0</v>
      </c>
      <c r="E147">
        <f>IF('Away Sheet'!G147 ="L", 1,0)</f>
        <v>1</v>
      </c>
      <c r="F147">
        <f t="shared" si="2"/>
        <v>0</v>
      </c>
      <c r="P147" t="str">
        <f>'Away Sheet'!C147</f>
        <v>Norwich</v>
      </c>
    </row>
    <row r="148" spans="1:16" x14ac:dyDescent="0.35">
      <c r="A148" t="str">
        <f>Table7[[#This Row],[Away_Team]]</f>
        <v>West Ham</v>
      </c>
      <c r="B148">
        <v>1</v>
      </c>
      <c r="C148">
        <f>IF('Away Sheet'!G148 ="W", 1,0)</f>
        <v>0</v>
      </c>
      <c r="D148">
        <f>IF('Away Sheet'!G148 ="D", 1,0)</f>
        <v>0</v>
      </c>
      <c r="E148">
        <f>IF('Away Sheet'!G148 ="L", 1,0)</f>
        <v>1</v>
      </c>
      <c r="F148">
        <f t="shared" si="2"/>
        <v>0</v>
      </c>
      <c r="P148" t="str">
        <f>'Away Sheet'!C148</f>
        <v>West Ham</v>
      </c>
    </row>
    <row r="149" spans="1:16" x14ac:dyDescent="0.35">
      <c r="A149" t="str">
        <f>Table7[[#This Row],[Away_Team]]</f>
        <v>Everton</v>
      </c>
      <c r="B149">
        <v>1</v>
      </c>
      <c r="C149">
        <f>IF('Away Sheet'!G149 ="W", 1,0)</f>
        <v>0</v>
      </c>
      <c r="D149">
        <f>IF('Away Sheet'!G149 ="D", 1,0)</f>
        <v>0</v>
      </c>
      <c r="E149">
        <f>IF('Away Sheet'!G149 ="L", 1,0)</f>
        <v>1</v>
      </c>
      <c r="F149">
        <f t="shared" si="2"/>
        <v>0</v>
      </c>
      <c r="P149" t="str">
        <f>'Away Sheet'!C149</f>
        <v>Everton</v>
      </c>
    </row>
    <row r="150" spans="1:16" x14ac:dyDescent="0.35">
      <c r="A150" t="str">
        <f>Table7[[#This Row],[Away_Team]]</f>
        <v>Newcastle</v>
      </c>
      <c r="B150">
        <v>1</v>
      </c>
      <c r="C150">
        <f>IF('Away Sheet'!G150 ="W", 1,0)</f>
        <v>1</v>
      </c>
      <c r="D150">
        <f>IF('Away Sheet'!G150 ="D", 1,0)</f>
        <v>0</v>
      </c>
      <c r="E150">
        <f>IF('Away Sheet'!G150 ="L", 1,0)</f>
        <v>0</v>
      </c>
      <c r="F150">
        <f t="shared" si="2"/>
        <v>3</v>
      </c>
      <c r="P150" t="str">
        <f>'Away Sheet'!C150</f>
        <v>Newcastle</v>
      </c>
    </row>
    <row r="151" spans="1:16" x14ac:dyDescent="0.35">
      <c r="A151" t="str">
        <f>Table7[[#This Row],[Away_Team]]</f>
        <v>Brighton</v>
      </c>
      <c r="B151">
        <v>1</v>
      </c>
      <c r="C151">
        <f>IF('Away Sheet'!G151 ="W", 1,0)</f>
        <v>1</v>
      </c>
      <c r="D151">
        <f>IF('Away Sheet'!G151 ="D", 1,0)</f>
        <v>0</v>
      </c>
      <c r="E151">
        <f>IF('Away Sheet'!G151 ="L", 1,0)</f>
        <v>0</v>
      </c>
      <c r="F151">
        <f t="shared" si="2"/>
        <v>3</v>
      </c>
      <c r="P151" t="str">
        <f>'Away Sheet'!C151</f>
        <v>Brighton</v>
      </c>
    </row>
    <row r="152" spans="1:16" x14ac:dyDescent="0.35">
      <c r="A152" t="str">
        <f>Table7[[#This Row],[Away_Team]]</f>
        <v>Chelsea</v>
      </c>
      <c r="B152">
        <v>1</v>
      </c>
      <c r="C152">
        <f>IF('Away Sheet'!G152 ="W", 1,0)</f>
        <v>0</v>
      </c>
      <c r="D152">
        <f>IF('Away Sheet'!G152 ="D", 1,0)</f>
        <v>0</v>
      </c>
      <c r="E152">
        <f>IF('Away Sheet'!G152 ="L", 1,0)</f>
        <v>1</v>
      </c>
      <c r="F152">
        <f t="shared" si="2"/>
        <v>0</v>
      </c>
      <c r="P152" t="str">
        <f>'Away Sheet'!C152</f>
        <v>Chelsea</v>
      </c>
    </row>
    <row r="153" spans="1:16" x14ac:dyDescent="0.35">
      <c r="A153" t="str">
        <f>Table7[[#This Row],[Away_Team]]</f>
        <v>Liverpool</v>
      </c>
      <c r="B153">
        <v>1</v>
      </c>
      <c r="C153">
        <f>IF('Away Sheet'!G153 ="W", 1,0)</f>
        <v>1</v>
      </c>
      <c r="D153">
        <f>IF('Away Sheet'!G153 ="D", 1,0)</f>
        <v>0</v>
      </c>
      <c r="E153">
        <f>IF('Away Sheet'!G153 ="L", 1,0)</f>
        <v>0</v>
      </c>
      <c r="F153">
        <f t="shared" si="2"/>
        <v>3</v>
      </c>
      <c r="P153" t="str">
        <f>'Away Sheet'!C153</f>
        <v>Liverpool</v>
      </c>
    </row>
    <row r="154" spans="1:16" x14ac:dyDescent="0.35">
      <c r="A154" t="str">
        <f>Table7[[#This Row],[Away_Team]]</f>
        <v>Burnley</v>
      </c>
      <c r="B154">
        <v>1</v>
      </c>
      <c r="C154">
        <f>IF('Away Sheet'!G154 ="W", 1,0)</f>
        <v>0</v>
      </c>
      <c r="D154">
        <f>IF('Away Sheet'!G154 ="D", 1,0)</f>
        <v>0</v>
      </c>
      <c r="E154">
        <f>IF('Away Sheet'!G154 ="L", 1,0)</f>
        <v>1</v>
      </c>
      <c r="F154">
        <f t="shared" si="2"/>
        <v>0</v>
      </c>
      <c r="P154" t="str">
        <f>'Away Sheet'!C154</f>
        <v>Burnley</v>
      </c>
    </row>
    <row r="155" spans="1:16" x14ac:dyDescent="0.35">
      <c r="A155" t="str">
        <f>Table7[[#This Row],[Away_Team]]</f>
        <v>Crystal Palace</v>
      </c>
      <c r="B155">
        <v>1</v>
      </c>
      <c r="C155">
        <f>IF('Away Sheet'!G155 ="W", 1,0)</f>
        <v>0</v>
      </c>
      <c r="D155">
        <f>IF('Away Sheet'!G155 ="D", 1,0)</f>
        <v>1</v>
      </c>
      <c r="E155">
        <f>IF('Away Sheet'!G155 ="L", 1,0)</f>
        <v>0</v>
      </c>
      <c r="F155">
        <f t="shared" si="2"/>
        <v>1</v>
      </c>
      <c r="P155" t="str">
        <f>'Away Sheet'!C155</f>
        <v>Crystal Palace</v>
      </c>
    </row>
    <row r="156" spans="1:16" x14ac:dyDescent="0.35">
      <c r="A156" t="str">
        <f>Table7[[#This Row],[Away_Team]]</f>
        <v>Man United</v>
      </c>
      <c r="B156">
        <v>1</v>
      </c>
      <c r="C156">
        <f>IF('Away Sheet'!G156 ="W", 1,0)</f>
        <v>1</v>
      </c>
      <c r="D156">
        <f>IF('Away Sheet'!G156 ="D", 1,0)</f>
        <v>0</v>
      </c>
      <c r="E156">
        <f>IF('Away Sheet'!G156 ="L", 1,0)</f>
        <v>0</v>
      </c>
      <c r="F156">
        <f t="shared" si="2"/>
        <v>3</v>
      </c>
      <c r="P156" t="str">
        <f>'Away Sheet'!C156</f>
        <v>Man United</v>
      </c>
    </row>
    <row r="157" spans="1:16" x14ac:dyDescent="0.35">
      <c r="A157" t="str">
        <f>Table7[[#This Row],[Away_Team]]</f>
        <v>Leicester</v>
      </c>
      <c r="B157">
        <v>1</v>
      </c>
      <c r="C157">
        <f>IF('Away Sheet'!G157 ="W", 1,0)</f>
        <v>1</v>
      </c>
      <c r="D157">
        <f>IF('Away Sheet'!G157 ="D", 1,0)</f>
        <v>0</v>
      </c>
      <c r="E157">
        <f>IF('Away Sheet'!G157 ="L", 1,0)</f>
        <v>0</v>
      </c>
      <c r="F157">
        <f t="shared" si="2"/>
        <v>3</v>
      </c>
      <c r="P157" t="str">
        <f>'Away Sheet'!C157</f>
        <v>Leicester</v>
      </c>
    </row>
    <row r="158" spans="1:16" x14ac:dyDescent="0.35">
      <c r="A158" t="str">
        <f>Table7[[#This Row],[Away_Team]]</f>
        <v>Southampton</v>
      </c>
      <c r="B158">
        <v>1</v>
      </c>
      <c r="C158">
        <f>IF('Away Sheet'!G158 ="W", 1,0)</f>
        <v>0</v>
      </c>
      <c r="D158">
        <f>IF('Away Sheet'!G158 ="D", 1,0)</f>
        <v>0</v>
      </c>
      <c r="E158">
        <f>IF('Away Sheet'!G158 ="L", 1,0)</f>
        <v>1</v>
      </c>
      <c r="F158">
        <f t="shared" si="2"/>
        <v>0</v>
      </c>
      <c r="P158" t="str">
        <f>'Away Sheet'!C158</f>
        <v>Southampton</v>
      </c>
    </row>
    <row r="159" spans="1:16" x14ac:dyDescent="0.35">
      <c r="A159" t="str">
        <f>Table7[[#This Row],[Away_Team]]</f>
        <v>Sheffield United</v>
      </c>
      <c r="B159">
        <v>1</v>
      </c>
      <c r="C159">
        <f>IF('Away Sheet'!G159 ="W", 1,0)</f>
        <v>1</v>
      </c>
      <c r="D159">
        <f>IF('Away Sheet'!G159 ="D", 1,0)</f>
        <v>0</v>
      </c>
      <c r="E159">
        <f>IF('Away Sheet'!G159 ="L", 1,0)</f>
        <v>0</v>
      </c>
      <c r="F159">
        <f t="shared" si="2"/>
        <v>3</v>
      </c>
      <c r="P159" t="str">
        <f>'Away Sheet'!C159</f>
        <v>Sheffield United</v>
      </c>
    </row>
    <row r="160" spans="1:16" x14ac:dyDescent="0.35">
      <c r="A160" t="str">
        <f>Table7[[#This Row],[Away_Team]]</f>
        <v>Wolves</v>
      </c>
      <c r="B160">
        <v>1</v>
      </c>
      <c r="C160">
        <f>IF('Away Sheet'!G160 ="W", 1,0)</f>
        <v>0</v>
      </c>
      <c r="D160">
        <f>IF('Away Sheet'!G160 ="D", 1,0)</f>
        <v>1</v>
      </c>
      <c r="E160">
        <f>IF('Away Sheet'!G160 ="L", 1,0)</f>
        <v>0</v>
      </c>
      <c r="F160">
        <f t="shared" si="2"/>
        <v>1</v>
      </c>
      <c r="P160" t="str">
        <f>'Away Sheet'!C160</f>
        <v>Wolves</v>
      </c>
    </row>
    <row r="161" spans="1:16" x14ac:dyDescent="0.35">
      <c r="A161" t="str">
        <f>Table7[[#This Row],[Away_Team]]</f>
        <v>Arsenal</v>
      </c>
      <c r="B161">
        <v>1</v>
      </c>
      <c r="C161">
        <f>IF('Away Sheet'!G161 ="W", 1,0)</f>
        <v>1</v>
      </c>
      <c r="D161">
        <f>IF('Away Sheet'!G161 ="D", 1,0)</f>
        <v>0</v>
      </c>
      <c r="E161">
        <f>IF('Away Sheet'!G161 ="L", 1,0)</f>
        <v>0</v>
      </c>
      <c r="F161">
        <f t="shared" si="2"/>
        <v>3</v>
      </c>
      <c r="P161" t="str">
        <f>'Away Sheet'!C161</f>
        <v>Arsenal</v>
      </c>
    </row>
    <row r="162" spans="1:16" x14ac:dyDescent="0.35">
      <c r="A162" t="str">
        <f>Table7[[#This Row],[Away_Team]]</f>
        <v>Watford</v>
      </c>
      <c r="B162">
        <v>1</v>
      </c>
      <c r="C162">
        <f>IF('Away Sheet'!G162 ="W", 1,0)</f>
        <v>0</v>
      </c>
      <c r="D162">
        <f>IF('Away Sheet'!G162 ="D", 1,0)</f>
        <v>0</v>
      </c>
      <c r="E162">
        <f>IF('Away Sheet'!G162 ="L", 1,0)</f>
        <v>1</v>
      </c>
      <c r="F162">
        <f t="shared" si="2"/>
        <v>0</v>
      </c>
      <c r="P162" t="str">
        <f>'Away Sheet'!C162</f>
        <v>Watford</v>
      </c>
    </row>
    <row r="163" spans="1:16" x14ac:dyDescent="0.35">
      <c r="A163" t="str">
        <f>Table7[[#This Row],[Away_Team]]</f>
        <v>Newcastle</v>
      </c>
      <c r="B163">
        <v>1</v>
      </c>
      <c r="C163">
        <f>IF('Away Sheet'!G163 ="W", 1,0)</f>
        <v>0</v>
      </c>
      <c r="D163">
        <f>IF('Away Sheet'!G163 ="D", 1,0)</f>
        <v>0</v>
      </c>
      <c r="E163">
        <f>IF('Away Sheet'!G163 ="L", 1,0)</f>
        <v>1</v>
      </c>
      <c r="F163">
        <f t="shared" si="2"/>
        <v>0</v>
      </c>
      <c r="P163" t="str">
        <f>'Away Sheet'!C163</f>
        <v>Newcastle</v>
      </c>
    </row>
    <row r="164" spans="1:16" x14ac:dyDescent="0.35">
      <c r="A164" t="str">
        <f>Table7[[#This Row],[Away_Team]]</f>
        <v>Bournemouth</v>
      </c>
      <c r="B164">
        <v>1</v>
      </c>
      <c r="C164">
        <f>IF('Away Sheet'!G164 ="W", 1,0)</f>
        <v>1</v>
      </c>
      <c r="D164">
        <f>IF('Away Sheet'!G164 ="D", 1,0)</f>
        <v>0</v>
      </c>
      <c r="E164">
        <f>IF('Away Sheet'!G164 ="L", 1,0)</f>
        <v>0</v>
      </c>
      <c r="F164">
        <f t="shared" si="2"/>
        <v>3</v>
      </c>
      <c r="P164" t="str">
        <f>'Away Sheet'!C164</f>
        <v>Bournemouth</v>
      </c>
    </row>
    <row r="165" spans="1:16" x14ac:dyDescent="0.35">
      <c r="A165" t="str">
        <f>Table7[[#This Row],[Away_Team]]</f>
        <v>Norwich</v>
      </c>
      <c r="B165">
        <v>1</v>
      </c>
      <c r="C165">
        <f>IF('Away Sheet'!G165 ="W", 1,0)</f>
        <v>0</v>
      </c>
      <c r="D165">
        <f>IF('Away Sheet'!G165 ="D", 1,0)</f>
        <v>1</v>
      </c>
      <c r="E165">
        <f>IF('Away Sheet'!G165 ="L", 1,0)</f>
        <v>0</v>
      </c>
      <c r="F165">
        <f t="shared" si="2"/>
        <v>1</v>
      </c>
      <c r="P165" t="str">
        <f>'Away Sheet'!C165</f>
        <v>Norwich</v>
      </c>
    </row>
    <row r="166" spans="1:16" x14ac:dyDescent="0.35">
      <c r="A166" t="str">
        <f>Table7[[#This Row],[Away_Team]]</f>
        <v>Aston Villa</v>
      </c>
      <c r="B166">
        <v>1</v>
      </c>
      <c r="C166">
        <f>IF('Away Sheet'!G166 ="W", 1,0)</f>
        <v>0</v>
      </c>
      <c r="D166">
        <f>IF('Away Sheet'!G166 ="D", 1,0)</f>
        <v>0</v>
      </c>
      <c r="E166">
        <f>IF('Away Sheet'!G166 ="L", 1,0)</f>
        <v>1</v>
      </c>
      <c r="F166">
        <f t="shared" si="2"/>
        <v>0</v>
      </c>
      <c r="P166" t="str">
        <f>'Away Sheet'!C166</f>
        <v>Aston Villa</v>
      </c>
    </row>
    <row r="167" spans="1:16" x14ac:dyDescent="0.35">
      <c r="A167" t="str">
        <f>Table7[[#This Row],[Away_Team]]</f>
        <v>West Ham</v>
      </c>
      <c r="B167">
        <v>1</v>
      </c>
      <c r="C167">
        <f>IF('Away Sheet'!G167 ="W", 1,0)</f>
        <v>1</v>
      </c>
      <c r="D167">
        <f>IF('Away Sheet'!G167 ="D", 1,0)</f>
        <v>0</v>
      </c>
      <c r="E167">
        <f>IF('Away Sheet'!G167 ="L", 1,0)</f>
        <v>0</v>
      </c>
      <c r="F167">
        <f t="shared" si="2"/>
        <v>3</v>
      </c>
      <c r="P167" t="str">
        <f>'Away Sheet'!C167</f>
        <v>West Ham</v>
      </c>
    </row>
    <row r="168" spans="1:16" x14ac:dyDescent="0.35">
      <c r="A168" t="str">
        <f>Table7[[#This Row],[Away_Team]]</f>
        <v>Everton</v>
      </c>
      <c r="B168">
        <v>1</v>
      </c>
      <c r="C168">
        <f>IF('Away Sheet'!G168 ="W", 1,0)</f>
        <v>0</v>
      </c>
      <c r="D168">
        <f>IF('Away Sheet'!G168 ="D", 1,0)</f>
        <v>1</v>
      </c>
      <c r="E168">
        <f>IF('Away Sheet'!G168 ="L", 1,0)</f>
        <v>0</v>
      </c>
      <c r="F168">
        <f t="shared" si="2"/>
        <v>1</v>
      </c>
      <c r="P168" t="str">
        <f>'Away Sheet'!C168</f>
        <v>Everton</v>
      </c>
    </row>
    <row r="169" spans="1:16" x14ac:dyDescent="0.35">
      <c r="A169" t="str">
        <f>Table7[[#This Row],[Away_Team]]</f>
        <v>Tottenham</v>
      </c>
      <c r="B169">
        <v>1</v>
      </c>
      <c r="C169">
        <f>IF('Away Sheet'!G169 ="W", 1,0)</f>
        <v>1</v>
      </c>
      <c r="D169">
        <f>IF('Away Sheet'!G169 ="D", 1,0)</f>
        <v>0</v>
      </c>
      <c r="E169">
        <f>IF('Away Sheet'!G169 ="L", 1,0)</f>
        <v>0</v>
      </c>
      <c r="F169">
        <f t="shared" si="2"/>
        <v>3</v>
      </c>
      <c r="P169" t="str">
        <f>'Away Sheet'!C169</f>
        <v>Tottenham</v>
      </c>
    </row>
    <row r="170" spans="1:16" x14ac:dyDescent="0.35">
      <c r="A170" t="str">
        <f>Table7[[#This Row],[Away_Team]]</f>
        <v>Man City</v>
      </c>
      <c r="B170">
        <v>1</v>
      </c>
      <c r="C170">
        <f>IF('Away Sheet'!G170 ="W", 1,0)</f>
        <v>1</v>
      </c>
      <c r="D170">
        <f>IF('Away Sheet'!G170 ="D", 1,0)</f>
        <v>0</v>
      </c>
      <c r="E170">
        <f>IF('Away Sheet'!G170 ="L", 1,0)</f>
        <v>0</v>
      </c>
      <c r="F170">
        <f t="shared" si="2"/>
        <v>3</v>
      </c>
      <c r="P170" t="str">
        <f>'Away Sheet'!C170</f>
        <v>Man City</v>
      </c>
    </row>
    <row r="171" spans="1:16" x14ac:dyDescent="0.35">
      <c r="A171" t="str">
        <f>Table7[[#This Row],[Away_Team]]</f>
        <v>Brighton</v>
      </c>
      <c r="B171">
        <v>1</v>
      </c>
      <c r="C171">
        <f>IF('Away Sheet'!G171 ="W", 1,0)</f>
        <v>0</v>
      </c>
      <c r="D171">
        <f>IF('Away Sheet'!G171 ="D", 1,0)</f>
        <v>1</v>
      </c>
      <c r="E171">
        <f>IF('Away Sheet'!G171 ="L", 1,0)</f>
        <v>0</v>
      </c>
      <c r="F171">
        <f t="shared" si="2"/>
        <v>1</v>
      </c>
      <c r="P171" t="str">
        <f>'Away Sheet'!C171</f>
        <v>Brighton</v>
      </c>
    </row>
    <row r="172" spans="1:16" x14ac:dyDescent="0.35">
      <c r="A172" t="str">
        <f>Table7[[#This Row],[Away_Team]]</f>
        <v>Arsenal</v>
      </c>
      <c r="B172">
        <v>1</v>
      </c>
      <c r="C172">
        <f>IF('Away Sheet'!G172 ="W", 1,0)</f>
        <v>0</v>
      </c>
      <c r="D172">
        <f>IF('Away Sheet'!G172 ="D", 1,0)</f>
        <v>1</v>
      </c>
      <c r="E172">
        <f>IF('Away Sheet'!G172 ="L", 1,0)</f>
        <v>0</v>
      </c>
      <c r="F172">
        <f t="shared" si="2"/>
        <v>1</v>
      </c>
      <c r="P172" t="str">
        <f>'Away Sheet'!C172</f>
        <v>Arsenal</v>
      </c>
    </row>
    <row r="173" spans="1:16" x14ac:dyDescent="0.35">
      <c r="A173" t="str">
        <f>Table7[[#This Row],[Away_Team]]</f>
        <v>Southampton</v>
      </c>
      <c r="B173">
        <v>1</v>
      </c>
      <c r="C173">
        <f>IF('Away Sheet'!G173 ="W", 1,0)</f>
        <v>1</v>
      </c>
      <c r="D173">
        <f>IF('Away Sheet'!G173 ="D", 1,0)</f>
        <v>0</v>
      </c>
      <c r="E173">
        <f>IF('Away Sheet'!G173 ="L", 1,0)</f>
        <v>0</v>
      </c>
      <c r="F173">
        <f t="shared" si="2"/>
        <v>3</v>
      </c>
      <c r="P173" t="str">
        <f>'Away Sheet'!C173</f>
        <v>Southampton</v>
      </c>
    </row>
    <row r="174" spans="1:16" x14ac:dyDescent="0.35">
      <c r="A174" t="str">
        <f>Table7[[#This Row],[Away_Team]]</f>
        <v>Burnley</v>
      </c>
      <c r="B174">
        <v>1</v>
      </c>
      <c r="C174">
        <f>IF('Away Sheet'!G174 ="W", 1,0)</f>
        <v>1</v>
      </c>
      <c r="D174">
        <f>IF('Away Sheet'!G174 ="D", 1,0)</f>
        <v>0</v>
      </c>
      <c r="E174">
        <f>IF('Away Sheet'!G174 ="L", 1,0)</f>
        <v>0</v>
      </c>
      <c r="F174">
        <f t="shared" si="2"/>
        <v>3</v>
      </c>
      <c r="P174" t="str">
        <f>'Away Sheet'!C174</f>
        <v>Burnley</v>
      </c>
    </row>
    <row r="175" spans="1:16" x14ac:dyDescent="0.35">
      <c r="A175" t="str">
        <f>Table7[[#This Row],[Away_Team]]</f>
        <v>Sheffield United</v>
      </c>
      <c r="B175">
        <v>1</v>
      </c>
      <c r="C175">
        <f>IF('Away Sheet'!G175 ="W", 1,0)</f>
        <v>1</v>
      </c>
      <c r="D175">
        <f>IF('Away Sheet'!G175 ="D", 1,0)</f>
        <v>0</v>
      </c>
      <c r="E175">
        <f>IF('Away Sheet'!G175 ="L", 1,0)</f>
        <v>0</v>
      </c>
      <c r="F175">
        <f t="shared" si="2"/>
        <v>3</v>
      </c>
      <c r="P175" t="str">
        <f>'Away Sheet'!C175</f>
        <v>Sheffield United</v>
      </c>
    </row>
    <row r="176" spans="1:16" x14ac:dyDescent="0.35">
      <c r="A176" t="str">
        <f>Table7[[#This Row],[Away_Team]]</f>
        <v>Crystal Palace</v>
      </c>
      <c r="B176">
        <v>1</v>
      </c>
      <c r="C176">
        <f>IF('Away Sheet'!G176 ="W", 1,0)</f>
        <v>0</v>
      </c>
      <c r="D176">
        <f>IF('Away Sheet'!G176 ="D", 1,0)</f>
        <v>0</v>
      </c>
      <c r="E176">
        <f>IF('Away Sheet'!G176 ="L", 1,0)</f>
        <v>1</v>
      </c>
      <c r="F176">
        <f t="shared" si="2"/>
        <v>0</v>
      </c>
      <c r="P176" t="str">
        <f>'Away Sheet'!C176</f>
        <v>Crystal Palace</v>
      </c>
    </row>
    <row r="177" spans="1:16" x14ac:dyDescent="0.35">
      <c r="A177" t="str">
        <f>Table7[[#This Row],[Away_Team]]</f>
        <v>Wolves</v>
      </c>
      <c r="B177">
        <v>1</v>
      </c>
      <c r="C177">
        <f>IF('Away Sheet'!G177 ="W", 1,0)</f>
        <v>1</v>
      </c>
      <c r="D177">
        <f>IF('Away Sheet'!G177 ="D", 1,0)</f>
        <v>0</v>
      </c>
      <c r="E177">
        <f>IF('Away Sheet'!G177 ="L", 1,0)</f>
        <v>0</v>
      </c>
      <c r="F177">
        <f t="shared" si="2"/>
        <v>3</v>
      </c>
      <c r="P177" t="str">
        <f>'Away Sheet'!C177</f>
        <v>Wolves</v>
      </c>
    </row>
    <row r="178" spans="1:16" x14ac:dyDescent="0.35">
      <c r="A178" t="str">
        <f>Table7[[#This Row],[Away_Team]]</f>
        <v>Leicester</v>
      </c>
      <c r="B178">
        <v>1</v>
      </c>
      <c r="C178">
        <f>IF('Away Sheet'!G178 ="W", 1,0)</f>
        <v>0</v>
      </c>
      <c r="D178">
        <f>IF('Away Sheet'!G178 ="D", 1,0)</f>
        <v>0</v>
      </c>
      <c r="E178">
        <f>IF('Away Sheet'!G178 ="L", 1,0)</f>
        <v>1</v>
      </c>
      <c r="F178">
        <f t="shared" si="2"/>
        <v>0</v>
      </c>
      <c r="P178" t="str">
        <f>'Away Sheet'!C178</f>
        <v>Leicester</v>
      </c>
    </row>
    <row r="179" spans="1:16" x14ac:dyDescent="0.35">
      <c r="A179" t="str">
        <f>Table7[[#This Row],[Away_Team]]</f>
        <v>Man United</v>
      </c>
      <c r="B179">
        <v>1</v>
      </c>
      <c r="C179">
        <f>IF('Away Sheet'!G179 ="W", 1,0)</f>
        <v>0</v>
      </c>
      <c r="D179">
        <f>IF('Away Sheet'!G179 ="D", 1,0)</f>
        <v>0</v>
      </c>
      <c r="E179">
        <f>IF('Away Sheet'!G179 ="L", 1,0)</f>
        <v>1</v>
      </c>
      <c r="F179">
        <f t="shared" si="2"/>
        <v>0</v>
      </c>
      <c r="P179" t="str">
        <f>'Away Sheet'!C179</f>
        <v>Man United</v>
      </c>
    </row>
    <row r="180" spans="1:16" x14ac:dyDescent="0.35">
      <c r="A180" t="str">
        <f>Table7[[#This Row],[Away_Team]]</f>
        <v>Chelsea</v>
      </c>
      <c r="B180">
        <v>1</v>
      </c>
      <c r="C180">
        <f>IF('Away Sheet'!G180 ="W", 1,0)</f>
        <v>1</v>
      </c>
      <c r="D180">
        <f>IF('Away Sheet'!G180 ="D", 1,0)</f>
        <v>0</v>
      </c>
      <c r="E180">
        <f>IF('Away Sheet'!G180 ="L", 1,0)</f>
        <v>0</v>
      </c>
      <c r="F180">
        <f t="shared" si="2"/>
        <v>3</v>
      </c>
      <c r="P180" t="str">
        <f>'Away Sheet'!C180</f>
        <v>Chelsea</v>
      </c>
    </row>
    <row r="181" spans="1:16" x14ac:dyDescent="0.35">
      <c r="A181" t="str">
        <f>Table7[[#This Row],[Away_Team]]</f>
        <v>Brighton</v>
      </c>
      <c r="B181">
        <v>1</v>
      </c>
      <c r="C181">
        <f>IF('Away Sheet'!G181 ="W", 1,0)</f>
        <v>0</v>
      </c>
      <c r="D181">
        <f>IF('Away Sheet'!G181 ="D", 1,0)</f>
        <v>0</v>
      </c>
      <c r="E181">
        <f>IF('Away Sheet'!G181 ="L", 1,0)</f>
        <v>1</v>
      </c>
      <c r="F181">
        <f t="shared" si="2"/>
        <v>0</v>
      </c>
      <c r="P181" t="str">
        <f>'Away Sheet'!C181</f>
        <v>Brighton</v>
      </c>
    </row>
    <row r="182" spans="1:16" x14ac:dyDescent="0.35">
      <c r="A182" t="str">
        <f>Table7[[#This Row],[Away_Team]]</f>
        <v>Norwich</v>
      </c>
      <c r="B182">
        <v>1</v>
      </c>
      <c r="C182">
        <f>IF('Away Sheet'!G182 ="W", 1,0)</f>
        <v>0</v>
      </c>
      <c r="D182">
        <f>IF('Away Sheet'!G182 ="D", 1,0)</f>
        <v>0</v>
      </c>
      <c r="E182">
        <f>IF('Away Sheet'!G182 ="L", 1,0)</f>
        <v>1</v>
      </c>
      <c r="F182">
        <f t="shared" si="2"/>
        <v>0</v>
      </c>
      <c r="P182" t="str">
        <f>'Away Sheet'!C182</f>
        <v>Norwich</v>
      </c>
    </row>
    <row r="183" spans="1:16" x14ac:dyDescent="0.35">
      <c r="A183" t="str">
        <f>Table7[[#This Row],[Away_Team]]</f>
        <v>Arsenal</v>
      </c>
      <c r="B183">
        <v>1</v>
      </c>
      <c r="C183">
        <f>IF('Away Sheet'!G183 ="W", 1,0)</f>
        <v>0</v>
      </c>
      <c r="D183">
        <f>IF('Away Sheet'!G183 ="D", 1,0)</f>
        <v>1</v>
      </c>
      <c r="E183">
        <f>IF('Away Sheet'!G183 ="L", 1,0)</f>
        <v>0</v>
      </c>
      <c r="F183">
        <f t="shared" si="2"/>
        <v>1</v>
      </c>
      <c r="P183" t="str">
        <f>'Away Sheet'!C183</f>
        <v>Arsenal</v>
      </c>
    </row>
    <row r="184" spans="1:16" x14ac:dyDescent="0.35">
      <c r="A184" t="str">
        <f>Table7[[#This Row],[Away_Team]]</f>
        <v>Southampton</v>
      </c>
      <c r="B184">
        <v>1</v>
      </c>
      <c r="C184">
        <f>IF('Away Sheet'!G184 ="W", 1,0)</f>
        <v>1</v>
      </c>
      <c r="D184">
        <f>IF('Away Sheet'!G184 ="D", 1,0)</f>
        <v>0</v>
      </c>
      <c r="E184">
        <f>IF('Away Sheet'!G184 ="L", 1,0)</f>
        <v>0</v>
      </c>
      <c r="F184">
        <f t="shared" si="2"/>
        <v>3</v>
      </c>
      <c r="P184" t="str">
        <f>'Away Sheet'!C184</f>
        <v>Southampton</v>
      </c>
    </row>
    <row r="185" spans="1:16" x14ac:dyDescent="0.35">
      <c r="A185" t="str">
        <f>Table7[[#This Row],[Away_Team]]</f>
        <v>West Ham</v>
      </c>
      <c r="B185">
        <v>1</v>
      </c>
      <c r="C185">
        <f>IF('Away Sheet'!G185 ="W", 1,0)</f>
        <v>0</v>
      </c>
      <c r="D185">
        <f>IF('Away Sheet'!G185 ="D", 1,0)</f>
        <v>0</v>
      </c>
      <c r="E185">
        <f>IF('Away Sheet'!G185 ="L", 1,0)</f>
        <v>1</v>
      </c>
      <c r="F185">
        <f t="shared" si="2"/>
        <v>0</v>
      </c>
      <c r="P185" t="str">
        <f>'Away Sheet'!C185</f>
        <v>West Ham</v>
      </c>
    </row>
    <row r="186" spans="1:16" x14ac:dyDescent="0.35">
      <c r="A186" t="str">
        <f>Table7[[#This Row],[Away_Team]]</f>
        <v>Burnley</v>
      </c>
      <c r="B186">
        <v>1</v>
      </c>
      <c r="C186">
        <f>IF('Away Sheet'!G186 ="W", 1,0)</f>
        <v>0</v>
      </c>
      <c r="D186">
        <f>IF('Away Sheet'!G186 ="D", 1,0)</f>
        <v>0</v>
      </c>
      <c r="E186">
        <f>IF('Away Sheet'!G186 ="L", 1,0)</f>
        <v>1</v>
      </c>
      <c r="F186">
        <f t="shared" si="2"/>
        <v>0</v>
      </c>
      <c r="P186" t="str">
        <f>'Away Sheet'!C186</f>
        <v>Burnley</v>
      </c>
    </row>
    <row r="187" spans="1:16" x14ac:dyDescent="0.35">
      <c r="A187" t="str">
        <f>Table7[[#This Row],[Away_Team]]</f>
        <v>Watford</v>
      </c>
      <c r="B187">
        <v>1</v>
      </c>
      <c r="C187">
        <f>IF('Away Sheet'!G187 ="W", 1,0)</f>
        <v>0</v>
      </c>
      <c r="D187">
        <f>IF('Away Sheet'!G187 ="D", 1,0)</f>
        <v>1</v>
      </c>
      <c r="E187">
        <f>IF('Away Sheet'!G187 ="L", 1,0)</f>
        <v>0</v>
      </c>
      <c r="F187">
        <f t="shared" si="2"/>
        <v>1</v>
      </c>
      <c r="P187" t="str">
        <f>'Away Sheet'!C187</f>
        <v>Watford</v>
      </c>
    </row>
    <row r="188" spans="1:16" x14ac:dyDescent="0.35">
      <c r="A188" t="str">
        <f>Table7[[#This Row],[Away_Team]]</f>
        <v>Newcastle</v>
      </c>
      <c r="B188">
        <v>1</v>
      </c>
      <c r="C188">
        <f>IF('Away Sheet'!G188 ="W", 1,0)</f>
        <v>0</v>
      </c>
      <c r="D188">
        <f>IF('Away Sheet'!G188 ="D", 1,0)</f>
        <v>0</v>
      </c>
      <c r="E188">
        <f>IF('Away Sheet'!G188 ="L", 1,0)</f>
        <v>1</v>
      </c>
      <c r="F188">
        <f t="shared" si="2"/>
        <v>0</v>
      </c>
      <c r="P188" t="str">
        <f>'Away Sheet'!C188</f>
        <v>Newcastle</v>
      </c>
    </row>
    <row r="189" spans="1:16" x14ac:dyDescent="0.35">
      <c r="A189" t="str">
        <f>Table7[[#This Row],[Away_Team]]</f>
        <v>Liverpool</v>
      </c>
      <c r="B189">
        <v>1</v>
      </c>
      <c r="C189">
        <f>IF('Away Sheet'!G189 ="W", 1,0)</f>
        <v>1</v>
      </c>
      <c r="D189">
        <f>IF('Away Sheet'!G189 ="D", 1,0)</f>
        <v>0</v>
      </c>
      <c r="E189">
        <f>IF('Away Sheet'!G189 ="L", 1,0)</f>
        <v>0</v>
      </c>
      <c r="F189">
        <f t="shared" si="2"/>
        <v>3</v>
      </c>
      <c r="P189" t="str">
        <f>'Away Sheet'!C189</f>
        <v>Liverpool</v>
      </c>
    </row>
    <row r="190" spans="1:16" x14ac:dyDescent="0.35">
      <c r="A190" t="str">
        <f>Table7[[#This Row],[Away_Team]]</f>
        <v>Man City</v>
      </c>
      <c r="B190">
        <v>1</v>
      </c>
      <c r="C190">
        <f>IF('Away Sheet'!G190 ="W", 1,0)</f>
        <v>0</v>
      </c>
      <c r="D190">
        <f>IF('Away Sheet'!G190 ="D", 1,0)</f>
        <v>0</v>
      </c>
      <c r="E190">
        <f>IF('Away Sheet'!G190 ="L", 1,0)</f>
        <v>1</v>
      </c>
      <c r="F190">
        <f t="shared" si="2"/>
        <v>0</v>
      </c>
      <c r="P190" t="str">
        <f>'Away Sheet'!C190</f>
        <v>Man City</v>
      </c>
    </row>
    <row r="191" spans="1:16" x14ac:dyDescent="0.35">
      <c r="A191" t="str">
        <f>Table7[[#This Row],[Away_Team]]</f>
        <v>Bournemouth</v>
      </c>
      <c r="B191">
        <v>1</v>
      </c>
      <c r="C191">
        <f>IF('Away Sheet'!G191 ="W", 1,0)</f>
        <v>0</v>
      </c>
      <c r="D191">
        <f>IF('Away Sheet'!G191 ="D", 1,0)</f>
        <v>0</v>
      </c>
      <c r="E191">
        <f>IF('Away Sheet'!G191 ="L", 1,0)</f>
        <v>1</v>
      </c>
      <c r="F191">
        <f t="shared" si="2"/>
        <v>0</v>
      </c>
      <c r="P191" t="str">
        <f>'Away Sheet'!C191</f>
        <v>Bournemouth</v>
      </c>
    </row>
    <row r="192" spans="1:16" x14ac:dyDescent="0.35">
      <c r="A192" t="str">
        <f>Table7[[#This Row],[Away_Team]]</f>
        <v>Everton</v>
      </c>
      <c r="B192">
        <v>1</v>
      </c>
      <c r="C192">
        <f>IF('Away Sheet'!G192 ="W", 1,0)</f>
        <v>1</v>
      </c>
      <c r="D192">
        <f>IF('Away Sheet'!G192 ="D", 1,0)</f>
        <v>0</v>
      </c>
      <c r="E192">
        <f>IF('Away Sheet'!G192 ="L", 1,0)</f>
        <v>0</v>
      </c>
      <c r="F192">
        <f t="shared" si="2"/>
        <v>3</v>
      </c>
      <c r="P192" t="str">
        <f>'Away Sheet'!C192</f>
        <v>Everton</v>
      </c>
    </row>
    <row r="193" spans="1:16" x14ac:dyDescent="0.35">
      <c r="A193" t="str">
        <f>Table7[[#This Row],[Away_Team]]</f>
        <v>Crystal Palace</v>
      </c>
      <c r="B193">
        <v>1</v>
      </c>
      <c r="C193">
        <f>IF('Away Sheet'!G193 ="W", 1,0)</f>
        <v>0</v>
      </c>
      <c r="D193">
        <f>IF('Away Sheet'!G193 ="D", 1,0)</f>
        <v>1</v>
      </c>
      <c r="E193">
        <f>IF('Away Sheet'!G193 ="L", 1,0)</f>
        <v>0</v>
      </c>
      <c r="F193">
        <f t="shared" si="2"/>
        <v>1</v>
      </c>
      <c r="P193" t="str">
        <f>'Away Sheet'!C193</f>
        <v>Crystal Palace</v>
      </c>
    </row>
    <row r="194" spans="1:16" x14ac:dyDescent="0.35">
      <c r="A194" t="str">
        <f>Table7[[#This Row],[Away_Team]]</f>
        <v>Aston Villa</v>
      </c>
      <c r="B194">
        <v>1</v>
      </c>
      <c r="C194">
        <f>IF('Away Sheet'!G194 ="W", 1,0)</f>
        <v>0</v>
      </c>
      <c r="D194">
        <f>IF('Away Sheet'!G194 ="D", 1,0)</f>
        <v>0</v>
      </c>
      <c r="E194">
        <f>IF('Away Sheet'!G194 ="L", 1,0)</f>
        <v>1</v>
      </c>
      <c r="F194">
        <f t="shared" si="2"/>
        <v>0</v>
      </c>
      <c r="P194" t="str">
        <f>'Away Sheet'!C194</f>
        <v>Aston Villa</v>
      </c>
    </row>
    <row r="195" spans="1:16" x14ac:dyDescent="0.35">
      <c r="A195" t="str">
        <f>Table7[[#This Row],[Away_Team]]</f>
        <v>Tottenham</v>
      </c>
      <c r="B195">
        <v>1</v>
      </c>
      <c r="C195">
        <f>IF('Away Sheet'!G195 ="W", 1,0)</f>
        <v>0</v>
      </c>
      <c r="D195">
        <f>IF('Away Sheet'!G195 ="D", 1,0)</f>
        <v>1</v>
      </c>
      <c r="E195">
        <f>IF('Away Sheet'!G195 ="L", 1,0)</f>
        <v>0</v>
      </c>
      <c r="F195">
        <f t="shared" ref="F195:F258" si="3">C195*3+D195*1+E195*0</f>
        <v>1</v>
      </c>
      <c r="P195" t="str">
        <f>'Away Sheet'!C195</f>
        <v>Tottenham</v>
      </c>
    </row>
    <row r="196" spans="1:16" x14ac:dyDescent="0.35">
      <c r="A196" t="str">
        <f>Table7[[#This Row],[Away_Team]]</f>
        <v>Leicester</v>
      </c>
      <c r="B196">
        <v>1</v>
      </c>
      <c r="C196">
        <f>IF('Away Sheet'!G196 ="W", 1,0)</f>
        <v>1</v>
      </c>
      <c r="D196">
        <f>IF('Away Sheet'!G196 ="D", 1,0)</f>
        <v>0</v>
      </c>
      <c r="E196">
        <f>IF('Away Sheet'!G196 ="L", 1,0)</f>
        <v>0</v>
      </c>
      <c r="F196">
        <f t="shared" si="3"/>
        <v>3</v>
      </c>
      <c r="P196" t="str">
        <f>'Away Sheet'!C196</f>
        <v>Leicester</v>
      </c>
    </row>
    <row r="197" spans="1:16" x14ac:dyDescent="0.35">
      <c r="A197" t="str">
        <f>Table7[[#This Row],[Away_Team]]</f>
        <v>Man United</v>
      </c>
      <c r="B197">
        <v>1</v>
      </c>
      <c r="C197">
        <f>IF('Away Sheet'!G197 ="W", 1,0)</f>
        <v>1</v>
      </c>
      <c r="D197">
        <f>IF('Away Sheet'!G197 ="D", 1,0)</f>
        <v>0</v>
      </c>
      <c r="E197">
        <f>IF('Away Sheet'!G197 ="L", 1,0)</f>
        <v>0</v>
      </c>
      <c r="F197">
        <f t="shared" si="3"/>
        <v>3</v>
      </c>
      <c r="P197" t="str">
        <f>'Away Sheet'!C197</f>
        <v>Man United</v>
      </c>
    </row>
    <row r="198" spans="1:16" x14ac:dyDescent="0.35">
      <c r="A198" t="str">
        <f>Table7[[#This Row],[Away_Team]]</f>
        <v>Chelsea</v>
      </c>
      <c r="B198">
        <v>1</v>
      </c>
      <c r="C198">
        <f>IF('Away Sheet'!G198 ="W", 1,0)</f>
        <v>1</v>
      </c>
      <c r="D198">
        <f>IF('Away Sheet'!G198 ="D", 1,0)</f>
        <v>0</v>
      </c>
      <c r="E198">
        <f>IF('Away Sheet'!G198 ="L", 1,0)</f>
        <v>0</v>
      </c>
      <c r="F198">
        <f t="shared" si="3"/>
        <v>3</v>
      </c>
      <c r="P198" t="str">
        <f>'Away Sheet'!C198</f>
        <v>Chelsea</v>
      </c>
    </row>
    <row r="199" spans="1:16" x14ac:dyDescent="0.35">
      <c r="A199" t="str">
        <f>Table7[[#This Row],[Away_Team]]</f>
        <v>Wolves</v>
      </c>
      <c r="B199">
        <v>1</v>
      </c>
      <c r="C199">
        <f>IF('Away Sheet'!G199 ="W", 1,0)</f>
        <v>0</v>
      </c>
      <c r="D199">
        <f>IF('Away Sheet'!G199 ="D", 1,0)</f>
        <v>0</v>
      </c>
      <c r="E199">
        <f>IF('Away Sheet'!G199 ="L", 1,0)</f>
        <v>1</v>
      </c>
      <c r="F199">
        <f t="shared" si="3"/>
        <v>0</v>
      </c>
      <c r="P199" t="str">
        <f>'Away Sheet'!C199</f>
        <v>Wolves</v>
      </c>
    </row>
    <row r="200" spans="1:16" x14ac:dyDescent="0.35">
      <c r="A200" t="str">
        <f>Table7[[#This Row],[Away_Team]]</f>
        <v>Sheffield United</v>
      </c>
      <c r="B200">
        <v>1</v>
      </c>
      <c r="C200">
        <f>IF('Away Sheet'!G200 ="W", 1,0)</f>
        <v>0</v>
      </c>
      <c r="D200">
        <f>IF('Away Sheet'!G200 ="D", 1,0)</f>
        <v>0</v>
      </c>
      <c r="E200">
        <f>IF('Away Sheet'!G200 ="L", 1,0)</f>
        <v>1</v>
      </c>
      <c r="F200">
        <f t="shared" si="3"/>
        <v>0</v>
      </c>
      <c r="P200" t="str">
        <f>'Away Sheet'!C200</f>
        <v>Sheffield United</v>
      </c>
    </row>
    <row r="201" spans="1:16" x14ac:dyDescent="0.35">
      <c r="A201" t="str">
        <f>Table7[[#This Row],[Away_Team]]</f>
        <v>Chelsea</v>
      </c>
      <c r="B201">
        <v>1</v>
      </c>
      <c r="C201">
        <f>IF('Away Sheet'!G201 ="W", 1,0)</f>
        <v>0</v>
      </c>
      <c r="D201">
        <f>IF('Away Sheet'!G201 ="D", 1,0)</f>
        <v>1</v>
      </c>
      <c r="E201">
        <f>IF('Away Sheet'!G201 ="L", 1,0)</f>
        <v>0</v>
      </c>
      <c r="F201">
        <f t="shared" si="3"/>
        <v>1</v>
      </c>
      <c r="P201" t="str">
        <f>'Away Sheet'!C201</f>
        <v>Chelsea</v>
      </c>
    </row>
    <row r="202" spans="1:16" x14ac:dyDescent="0.35">
      <c r="A202" t="str">
        <f>Table7[[#This Row],[Away_Team]]</f>
        <v>Aston Villa</v>
      </c>
      <c r="B202">
        <v>1</v>
      </c>
      <c r="C202">
        <f>IF('Away Sheet'!G202 ="W", 1,0)</f>
        <v>1</v>
      </c>
      <c r="D202">
        <f>IF('Away Sheet'!G202 ="D", 1,0)</f>
        <v>0</v>
      </c>
      <c r="E202">
        <f>IF('Away Sheet'!G202 ="L", 1,0)</f>
        <v>0</v>
      </c>
      <c r="F202">
        <f t="shared" si="3"/>
        <v>3</v>
      </c>
      <c r="P202" t="str">
        <f>'Away Sheet'!C202</f>
        <v>Aston Villa</v>
      </c>
    </row>
    <row r="203" spans="1:16" x14ac:dyDescent="0.35">
      <c r="A203" t="str">
        <f>Table7[[#This Row],[Away_Team]]</f>
        <v>Leicester</v>
      </c>
      <c r="B203">
        <v>1</v>
      </c>
      <c r="C203">
        <f>IF('Away Sheet'!G203 ="W", 1,0)</f>
        <v>1</v>
      </c>
      <c r="D203">
        <f>IF('Away Sheet'!G203 ="D", 1,0)</f>
        <v>0</v>
      </c>
      <c r="E203">
        <f>IF('Away Sheet'!G203 ="L", 1,0)</f>
        <v>0</v>
      </c>
      <c r="F203">
        <f t="shared" si="3"/>
        <v>3</v>
      </c>
      <c r="P203" t="str">
        <f>'Away Sheet'!C203</f>
        <v>Leicester</v>
      </c>
    </row>
    <row r="204" spans="1:16" x14ac:dyDescent="0.35">
      <c r="A204" t="str">
        <f>Table7[[#This Row],[Away_Team]]</f>
        <v>Tottenham</v>
      </c>
      <c r="B204">
        <v>1</v>
      </c>
      <c r="C204">
        <f>IF('Away Sheet'!G204 ="W", 1,0)</f>
        <v>0</v>
      </c>
      <c r="D204">
        <f>IF('Away Sheet'!G204 ="D", 1,0)</f>
        <v>0</v>
      </c>
      <c r="E204">
        <f>IF('Away Sheet'!G204 ="L", 1,0)</f>
        <v>1</v>
      </c>
      <c r="F204">
        <f t="shared" si="3"/>
        <v>0</v>
      </c>
      <c r="P204" t="str">
        <f>'Away Sheet'!C204</f>
        <v>Tottenham</v>
      </c>
    </row>
    <row r="205" spans="1:16" x14ac:dyDescent="0.35">
      <c r="A205" t="str">
        <f>Table7[[#This Row],[Away_Team]]</f>
        <v>Wolves</v>
      </c>
      <c r="B205">
        <v>1</v>
      </c>
      <c r="C205">
        <f>IF('Away Sheet'!G205 ="W", 1,0)</f>
        <v>0</v>
      </c>
      <c r="D205">
        <f>IF('Away Sheet'!G205 ="D", 1,0)</f>
        <v>0</v>
      </c>
      <c r="E205">
        <f>IF('Away Sheet'!G205 ="L", 1,0)</f>
        <v>1</v>
      </c>
      <c r="F205">
        <f t="shared" si="3"/>
        <v>0</v>
      </c>
      <c r="P205" t="str">
        <f>'Away Sheet'!C205</f>
        <v>Wolves</v>
      </c>
    </row>
    <row r="206" spans="1:16" x14ac:dyDescent="0.35">
      <c r="A206" t="str">
        <f>Table7[[#This Row],[Away_Team]]</f>
        <v>Everton</v>
      </c>
      <c r="B206">
        <v>1</v>
      </c>
      <c r="C206">
        <f>IF('Away Sheet'!G206 ="W", 1,0)</f>
        <v>0</v>
      </c>
      <c r="D206">
        <f>IF('Away Sheet'!G206 ="D", 1,0)</f>
        <v>0</v>
      </c>
      <c r="E206">
        <f>IF('Away Sheet'!G206 ="L", 1,0)</f>
        <v>1</v>
      </c>
      <c r="F206">
        <f t="shared" si="3"/>
        <v>0</v>
      </c>
      <c r="P206" t="str">
        <f>'Away Sheet'!C206</f>
        <v>Everton</v>
      </c>
    </row>
    <row r="207" spans="1:16" x14ac:dyDescent="0.35">
      <c r="A207" t="str">
        <f>Table7[[#This Row],[Away_Team]]</f>
        <v>Crystal Palace</v>
      </c>
      <c r="B207">
        <v>1</v>
      </c>
      <c r="C207">
        <f>IF('Away Sheet'!G207 ="W", 1,0)</f>
        <v>0</v>
      </c>
      <c r="D207">
        <f>IF('Away Sheet'!G207 ="D", 1,0)</f>
        <v>1</v>
      </c>
      <c r="E207">
        <f>IF('Away Sheet'!G207 ="L", 1,0)</f>
        <v>0</v>
      </c>
      <c r="F207">
        <f t="shared" si="3"/>
        <v>1</v>
      </c>
      <c r="P207" t="str">
        <f>'Away Sheet'!C207</f>
        <v>Crystal Palace</v>
      </c>
    </row>
    <row r="208" spans="1:16" x14ac:dyDescent="0.35">
      <c r="A208" t="str">
        <f>Table7[[#This Row],[Away_Team]]</f>
        <v>Bournemouth</v>
      </c>
      <c r="B208">
        <v>1</v>
      </c>
      <c r="C208">
        <f>IF('Away Sheet'!G208 ="W", 1,0)</f>
        <v>0</v>
      </c>
      <c r="D208">
        <f>IF('Away Sheet'!G208 ="D", 1,0)</f>
        <v>0</v>
      </c>
      <c r="E208">
        <f>IF('Away Sheet'!G208 ="L", 1,0)</f>
        <v>1</v>
      </c>
      <c r="F208">
        <f t="shared" si="3"/>
        <v>0</v>
      </c>
      <c r="P208" t="str">
        <f>'Away Sheet'!C208</f>
        <v>Bournemouth</v>
      </c>
    </row>
    <row r="209" spans="1:16" x14ac:dyDescent="0.35">
      <c r="A209" t="str">
        <f>Table7[[#This Row],[Away_Team]]</f>
        <v>Man United</v>
      </c>
      <c r="B209">
        <v>1</v>
      </c>
      <c r="C209">
        <f>IF('Away Sheet'!G209 ="W", 1,0)</f>
        <v>0</v>
      </c>
      <c r="D209">
        <f>IF('Away Sheet'!G209 ="D", 1,0)</f>
        <v>0</v>
      </c>
      <c r="E209">
        <f>IF('Away Sheet'!G209 ="L", 1,0)</f>
        <v>1</v>
      </c>
      <c r="F209">
        <f t="shared" si="3"/>
        <v>0</v>
      </c>
      <c r="P209" t="str">
        <f>'Away Sheet'!C209</f>
        <v>Man United</v>
      </c>
    </row>
    <row r="210" spans="1:16" x14ac:dyDescent="0.35">
      <c r="A210" t="str">
        <f>Table7[[#This Row],[Away_Team]]</f>
        <v>Sheffield United</v>
      </c>
      <c r="B210">
        <v>1</v>
      </c>
      <c r="C210">
        <f>IF('Away Sheet'!G210 ="W", 1,0)</f>
        <v>0</v>
      </c>
      <c r="D210">
        <f>IF('Away Sheet'!G210 ="D", 1,0)</f>
        <v>0</v>
      </c>
      <c r="E210">
        <f>IF('Away Sheet'!G210 ="L", 1,0)</f>
        <v>1</v>
      </c>
      <c r="F210">
        <f t="shared" si="3"/>
        <v>0</v>
      </c>
      <c r="P210" t="str">
        <f>'Away Sheet'!C210</f>
        <v>Sheffield United</v>
      </c>
    </row>
    <row r="211" spans="1:16" x14ac:dyDescent="0.35">
      <c r="A211" t="str">
        <f>Table7[[#This Row],[Away_Team]]</f>
        <v>West Ham</v>
      </c>
      <c r="B211">
        <v>1</v>
      </c>
      <c r="C211">
        <f>IF('Away Sheet'!G211 ="W", 1,0)</f>
        <v>0</v>
      </c>
      <c r="D211">
        <f>IF('Away Sheet'!G211 ="D", 1,0)</f>
        <v>0</v>
      </c>
      <c r="E211">
        <f>IF('Away Sheet'!G211 ="L", 1,0)</f>
        <v>1</v>
      </c>
      <c r="F211">
        <f t="shared" si="3"/>
        <v>0</v>
      </c>
      <c r="P211" t="str">
        <f>'Away Sheet'!C211</f>
        <v>West Ham</v>
      </c>
    </row>
    <row r="212" spans="1:16" x14ac:dyDescent="0.35">
      <c r="A212" t="str">
        <f>Table7[[#This Row],[Away_Team]]</f>
        <v>Arsenal</v>
      </c>
      <c r="B212">
        <v>1</v>
      </c>
      <c r="C212">
        <f>IF('Away Sheet'!G212 ="W", 1,0)</f>
        <v>0</v>
      </c>
      <c r="D212">
        <f>IF('Away Sheet'!G212 ="D", 1,0)</f>
        <v>1</v>
      </c>
      <c r="E212">
        <f>IF('Away Sheet'!G212 ="L", 1,0)</f>
        <v>0</v>
      </c>
      <c r="F212">
        <f t="shared" si="3"/>
        <v>1</v>
      </c>
      <c r="P212" t="str">
        <f>'Away Sheet'!C212</f>
        <v>Arsenal</v>
      </c>
    </row>
    <row r="213" spans="1:16" x14ac:dyDescent="0.35">
      <c r="A213" t="str">
        <f>Table7[[#This Row],[Away_Team]]</f>
        <v>Burnley</v>
      </c>
      <c r="B213">
        <v>1</v>
      </c>
      <c r="C213">
        <f>IF('Away Sheet'!G213 ="W", 1,0)</f>
        <v>0</v>
      </c>
      <c r="D213">
        <f>IF('Away Sheet'!G213 ="D", 1,0)</f>
        <v>0</v>
      </c>
      <c r="E213">
        <f>IF('Away Sheet'!G213 ="L", 1,0)</f>
        <v>1</v>
      </c>
      <c r="F213">
        <f t="shared" si="3"/>
        <v>0</v>
      </c>
      <c r="P213" t="str">
        <f>'Away Sheet'!C213</f>
        <v>Burnley</v>
      </c>
    </row>
    <row r="214" spans="1:16" x14ac:dyDescent="0.35">
      <c r="A214" t="str">
        <f>Table7[[#This Row],[Away_Team]]</f>
        <v>Brighton</v>
      </c>
      <c r="B214">
        <v>1</v>
      </c>
      <c r="C214">
        <f>IF('Away Sheet'!G214 ="W", 1,0)</f>
        <v>0</v>
      </c>
      <c r="D214">
        <f>IF('Away Sheet'!G214 ="D", 1,0)</f>
        <v>0</v>
      </c>
      <c r="E214">
        <f>IF('Away Sheet'!G214 ="L", 1,0)</f>
        <v>1</v>
      </c>
      <c r="F214">
        <f t="shared" si="3"/>
        <v>0</v>
      </c>
      <c r="P214" t="str">
        <f>'Away Sheet'!C214</f>
        <v>Brighton</v>
      </c>
    </row>
    <row r="215" spans="1:16" x14ac:dyDescent="0.35">
      <c r="A215" t="str">
        <f>Table7[[#This Row],[Away_Team]]</f>
        <v>Southampton</v>
      </c>
      <c r="B215">
        <v>1</v>
      </c>
      <c r="C215">
        <f>IF('Away Sheet'!G215 ="W", 1,0)</f>
        <v>1</v>
      </c>
      <c r="D215">
        <f>IF('Away Sheet'!G215 ="D", 1,0)</f>
        <v>0</v>
      </c>
      <c r="E215">
        <f>IF('Away Sheet'!G215 ="L", 1,0)</f>
        <v>0</v>
      </c>
      <c r="F215">
        <f t="shared" si="3"/>
        <v>3</v>
      </c>
      <c r="P215" t="str">
        <f>'Away Sheet'!C215</f>
        <v>Southampton</v>
      </c>
    </row>
    <row r="216" spans="1:16" x14ac:dyDescent="0.35">
      <c r="A216" t="str">
        <f>Table7[[#This Row],[Away_Team]]</f>
        <v>Norwich</v>
      </c>
      <c r="B216">
        <v>1</v>
      </c>
      <c r="C216">
        <f>IF('Away Sheet'!G216 ="W", 1,0)</f>
        <v>0</v>
      </c>
      <c r="D216">
        <f>IF('Away Sheet'!G216 ="D", 1,0)</f>
        <v>0</v>
      </c>
      <c r="E216">
        <f>IF('Away Sheet'!G216 ="L", 1,0)</f>
        <v>1</v>
      </c>
      <c r="F216">
        <f t="shared" si="3"/>
        <v>0</v>
      </c>
      <c r="P216" t="str">
        <f>'Away Sheet'!C216</f>
        <v>Norwich</v>
      </c>
    </row>
    <row r="217" spans="1:16" x14ac:dyDescent="0.35">
      <c r="A217" t="str">
        <f>Table7[[#This Row],[Away_Team]]</f>
        <v>Newcastle</v>
      </c>
      <c r="B217">
        <v>1</v>
      </c>
      <c r="C217">
        <f>IF('Away Sheet'!G217 ="W", 1,0)</f>
        <v>0</v>
      </c>
      <c r="D217">
        <f>IF('Away Sheet'!G217 ="D", 1,0)</f>
        <v>1</v>
      </c>
      <c r="E217">
        <f>IF('Away Sheet'!G217 ="L", 1,0)</f>
        <v>0</v>
      </c>
      <c r="F217">
        <f t="shared" si="3"/>
        <v>1</v>
      </c>
      <c r="P217" t="str">
        <f>'Away Sheet'!C217</f>
        <v>Newcastle</v>
      </c>
    </row>
    <row r="218" spans="1:16" x14ac:dyDescent="0.35">
      <c r="A218" t="str">
        <f>Table7[[#This Row],[Away_Team]]</f>
        <v>Liverpool</v>
      </c>
      <c r="B218">
        <v>1</v>
      </c>
      <c r="C218">
        <f>IF('Away Sheet'!G218 ="W", 1,0)</f>
        <v>1</v>
      </c>
      <c r="D218">
        <f>IF('Away Sheet'!G218 ="D", 1,0)</f>
        <v>0</v>
      </c>
      <c r="E218">
        <f>IF('Away Sheet'!G218 ="L", 1,0)</f>
        <v>0</v>
      </c>
      <c r="F218">
        <f t="shared" si="3"/>
        <v>3</v>
      </c>
      <c r="P218" t="str">
        <f>'Away Sheet'!C218</f>
        <v>Liverpool</v>
      </c>
    </row>
    <row r="219" spans="1:16" x14ac:dyDescent="0.35">
      <c r="A219" t="str">
        <f>Table7[[#This Row],[Away_Team]]</f>
        <v>Watford</v>
      </c>
      <c r="B219">
        <v>1</v>
      </c>
      <c r="C219">
        <f>IF('Away Sheet'!G219 ="W", 1,0)</f>
        <v>1</v>
      </c>
      <c r="D219">
        <f>IF('Away Sheet'!G219 ="D", 1,0)</f>
        <v>0</v>
      </c>
      <c r="E219">
        <f>IF('Away Sheet'!G219 ="L", 1,0)</f>
        <v>0</v>
      </c>
      <c r="F219">
        <f t="shared" si="3"/>
        <v>3</v>
      </c>
      <c r="P219" t="str">
        <f>'Away Sheet'!C219</f>
        <v>Watford</v>
      </c>
    </row>
    <row r="220" spans="1:16" x14ac:dyDescent="0.35">
      <c r="A220" t="str">
        <f>Table7[[#This Row],[Away_Team]]</f>
        <v>Man City</v>
      </c>
      <c r="B220">
        <v>1</v>
      </c>
      <c r="C220">
        <f>IF('Away Sheet'!G220 ="W", 1,0)</f>
        <v>1</v>
      </c>
      <c r="D220">
        <f>IF('Away Sheet'!G220 ="D", 1,0)</f>
        <v>0</v>
      </c>
      <c r="E220">
        <f>IF('Away Sheet'!G220 ="L", 1,0)</f>
        <v>0</v>
      </c>
      <c r="F220">
        <f t="shared" si="3"/>
        <v>3</v>
      </c>
      <c r="P220" t="str">
        <f>'Away Sheet'!C220</f>
        <v>Man City</v>
      </c>
    </row>
    <row r="221" spans="1:16" x14ac:dyDescent="0.35">
      <c r="A221" t="str">
        <f>Table7[[#This Row],[Away_Team]]</f>
        <v>Tottenham</v>
      </c>
      <c r="B221">
        <v>1</v>
      </c>
      <c r="C221">
        <f>IF('Away Sheet'!G221 ="W", 1,0)</f>
        <v>0</v>
      </c>
      <c r="D221">
        <f>IF('Away Sheet'!G221 ="D", 1,0)</f>
        <v>1</v>
      </c>
      <c r="E221">
        <f>IF('Away Sheet'!G221 ="L", 1,0)</f>
        <v>0</v>
      </c>
      <c r="F221">
        <f t="shared" si="3"/>
        <v>1</v>
      </c>
      <c r="P221" t="str">
        <f>'Away Sheet'!C221</f>
        <v>Tottenham</v>
      </c>
    </row>
    <row r="222" spans="1:16" x14ac:dyDescent="0.35">
      <c r="A222" t="str">
        <f>Table7[[#This Row],[Away_Team]]</f>
        <v>Sheffield United</v>
      </c>
      <c r="B222">
        <v>1</v>
      </c>
      <c r="C222">
        <f>IF('Away Sheet'!G222 ="W", 1,0)</f>
        <v>0</v>
      </c>
      <c r="D222">
        <f>IF('Away Sheet'!G222 ="D", 1,0)</f>
        <v>1</v>
      </c>
      <c r="E222">
        <f>IF('Away Sheet'!G222 ="L", 1,0)</f>
        <v>0</v>
      </c>
      <c r="F222">
        <f t="shared" si="3"/>
        <v>1</v>
      </c>
      <c r="P222" t="str">
        <f>'Away Sheet'!C222</f>
        <v>Sheffield United</v>
      </c>
    </row>
    <row r="223" spans="1:16" x14ac:dyDescent="0.35">
      <c r="A223" t="str">
        <f>Table7[[#This Row],[Away_Team]]</f>
        <v>Aston Villa</v>
      </c>
      <c r="B223">
        <v>1</v>
      </c>
      <c r="C223">
        <f>IF('Away Sheet'!G223 ="W", 1,0)</f>
        <v>0</v>
      </c>
      <c r="D223">
        <f>IF('Away Sheet'!G223 ="D", 1,0)</f>
        <v>1</v>
      </c>
      <c r="E223">
        <f>IF('Away Sheet'!G223 ="L", 1,0)</f>
        <v>0</v>
      </c>
      <c r="F223">
        <f t="shared" si="3"/>
        <v>1</v>
      </c>
      <c r="P223" t="str">
        <f>'Away Sheet'!C223</f>
        <v>Aston Villa</v>
      </c>
    </row>
    <row r="224" spans="1:16" x14ac:dyDescent="0.35">
      <c r="A224" t="str">
        <f>Table7[[#This Row],[Away_Team]]</f>
        <v>Crystal Palace</v>
      </c>
      <c r="B224">
        <v>1</v>
      </c>
      <c r="C224">
        <f>IF('Away Sheet'!G224 ="W", 1,0)</f>
        <v>0</v>
      </c>
      <c r="D224">
        <f>IF('Away Sheet'!G224 ="D", 1,0)</f>
        <v>1</v>
      </c>
      <c r="E224">
        <f>IF('Away Sheet'!G224 ="L", 1,0)</f>
        <v>0</v>
      </c>
      <c r="F224">
        <f t="shared" si="3"/>
        <v>1</v>
      </c>
      <c r="P224" t="str">
        <f>'Away Sheet'!C224</f>
        <v>Crystal Palace</v>
      </c>
    </row>
    <row r="225" spans="1:16" x14ac:dyDescent="0.35">
      <c r="A225" t="str">
        <f>Table7[[#This Row],[Away_Team]]</f>
        <v>Bournemouth</v>
      </c>
      <c r="B225">
        <v>1</v>
      </c>
      <c r="C225">
        <f>IF('Away Sheet'!G225 ="W", 1,0)</f>
        <v>0</v>
      </c>
      <c r="D225">
        <f>IF('Away Sheet'!G225 ="D", 1,0)</f>
        <v>0</v>
      </c>
      <c r="E225">
        <f>IF('Away Sheet'!G225 ="L", 1,0)</f>
        <v>1</v>
      </c>
      <c r="F225">
        <f t="shared" si="3"/>
        <v>0</v>
      </c>
      <c r="P225" t="str">
        <f>'Away Sheet'!C225</f>
        <v>Bournemouth</v>
      </c>
    </row>
    <row r="226" spans="1:16" x14ac:dyDescent="0.35">
      <c r="A226" t="str">
        <f>Table7[[#This Row],[Away_Team]]</f>
        <v>Wolves</v>
      </c>
      <c r="B226">
        <v>1</v>
      </c>
      <c r="C226">
        <f>IF('Away Sheet'!G226 ="W", 1,0)</f>
        <v>1</v>
      </c>
      <c r="D226">
        <f>IF('Away Sheet'!G226 ="D", 1,0)</f>
        <v>0</v>
      </c>
      <c r="E226">
        <f>IF('Away Sheet'!G226 ="L", 1,0)</f>
        <v>0</v>
      </c>
      <c r="F226">
        <f t="shared" si="3"/>
        <v>3</v>
      </c>
      <c r="P226" t="str">
        <f>'Away Sheet'!C226</f>
        <v>Wolves</v>
      </c>
    </row>
    <row r="227" spans="1:16" x14ac:dyDescent="0.35">
      <c r="A227" t="str">
        <f>Table7[[#This Row],[Away_Team]]</f>
        <v>Everton</v>
      </c>
      <c r="B227">
        <v>1</v>
      </c>
      <c r="C227">
        <f>IF('Away Sheet'!G227 ="W", 1,0)</f>
        <v>0</v>
      </c>
      <c r="D227">
        <f>IF('Away Sheet'!G227 ="D", 1,0)</f>
        <v>1</v>
      </c>
      <c r="E227">
        <f>IF('Away Sheet'!G227 ="L", 1,0)</f>
        <v>0</v>
      </c>
      <c r="F227">
        <f t="shared" si="3"/>
        <v>1</v>
      </c>
      <c r="P227" t="str">
        <f>'Away Sheet'!C227</f>
        <v>Everton</v>
      </c>
    </row>
    <row r="228" spans="1:16" x14ac:dyDescent="0.35">
      <c r="A228" t="str">
        <f>Table7[[#This Row],[Away_Team]]</f>
        <v>Chelsea</v>
      </c>
      <c r="B228">
        <v>1</v>
      </c>
      <c r="C228">
        <f>IF('Away Sheet'!G228 ="W", 1,0)</f>
        <v>0</v>
      </c>
      <c r="D228">
        <f>IF('Away Sheet'!G228 ="D", 1,0)</f>
        <v>0</v>
      </c>
      <c r="E228">
        <f>IF('Away Sheet'!G228 ="L", 1,0)</f>
        <v>1</v>
      </c>
      <c r="F228">
        <f t="shared" si="3"/>
        <v>0</v>
      </c>
      <c r="P228" t="str">
        <f>'Away Sheet'!C228</f>
        <v>Chelsea</v>
      </c>
    </row>
    <row r="229" spans="1:16" x14ac:dyDescent="0.35">
      <c r="A229" t="str">
        <f>Table7[[#This Row],[Away_Team]]</f>
        <v>Leicester</v>
      </c>
      <c r="B229">
        <v>1</v>
      </c>
      <c r="C229">
        <f>IF('Away Sheet'!G229 ="W", 1,0)</f>
        <v>0</v>
      </c>
      <c r="D229">
        <f>IF('Away Sheet'!G229 ="D", 1,0)</f>
        <v>0</v>
      </c>
      <c r="E229">
        <f>IF('Away Sheet'!G229 ="L", 1,0)</f>
        <v>1</v>
      </c>
      <c r="F229">
        <f t="shared" si="3"/>
        <v>0</v>
      </c>
      <c r="P229" t="str">
        <f>'Away Sheet'!C229</f>
        <v>Leicester</v>
      </c>
    </row>
    <row r="230" spans="1:16" x14ac:dyDescent="0.35">
      <c r="A230" t="str">
        <f>Table7[[#This Row],[Away_Team]]</f>
        <v>Man United</v>
      </c>
      <c r="B230">
        <v>1</v>
      </c>
      <c r="C230">
        <f>IF('Away Sheet'!G230 ="W", 1,0)</f>
        <v>0</v>
      </c>
      <c r="D230">
        <f>IF('Away Sheet'!G230 ="D", 1,0)</f>
        <v>0</v>
      </c>
      <c r="E230">
        <f>IF('Away Sheet'!G230 ="L", 1,0)</f>
        <v>1</v>
      </c>
      <c r="F230">
        <f t="shared" si="3"/>
        <v>0</v>
      </c>
      <c r="P230" t="str">
        <f>'Away Sheet'!C230</f>
        <v>Man United</v>
      </c>
    </row>
    <row r="231" spans="1:16" x14ac:dyDescent="0.35">
      <c r="A231" t="str">
        <f>Table7[[#This Row],[Away_Team]]</f>
        <v>Watford</v>
      </c>
      <c r="B231">
        <v>1</v>
      </c>
      <c r="C231">
        <f>IF('Away Sheet'!G231 ="W", 1,0)</f>
        <v>0</v>
      </c>
      <c r="D231">
        <f>IF('Away Sheet'!G231 ="D", 1,0)</f>
        <v>0</v>
      </c>
      <c r="E231">
        <f>IF('Away Sheet'!G231 ="L", 1,0)</f>
        <v>1</v>
      </c>
      <c r="F231">
        <f t="shared" si="3"/>
        <v>0</v>
      </c>
      <c r="P231" t="str">
        <f>'Away Sheet'!C231</f>
        <v>Watford</v>
      </c>
    </row>
    <row r="232" spans="1:16" x14ac:dyDescent="0.35">
      <c r="A232" t="str">
        <f>Table7[[#This Row],[Away_Team]]</f>
        <v>Brighton</v>
      </c>
      <c r="B232">
        <v>1</v>
      </c>
      <c r="C232">
        <f>IF('Away Sheet'!G232 ="W", 1,0)</f>
        <v>0</v>
      </c>
      <c r="D232">
        <f>IF('Away Sheet'!G232 ="D", 1,0)</f>
        <v>0</v>
      </c>
      <c r="E232">
        <f>IF('Away Sheet'!G232 ="L", 1,0)</f>
        <v>1</v>
      </c>
      <c r="F232">
        <f t="shared" si="3"/>
        <v>0</v>
      </c>
      <c r="P232" t="str">
        <f>'Away Sheet'!C232</f>
        <v>Brighton</v>
      </c>
    </row>
    <row r="233" spans="1:16" x14ac:dyDescent="0.35">
      <c r="A233" t="str">
        <f>Table7[[#This Row],[Away_Team]]</f>
        <v>Southampton</v>
      </c>
      <c r="B233">
        <v>1</v>
      </c>
      <c r="C233">
        <f>IF('Away Sheet'!G233 ="W", 1,0)</f>
        <v>1</v>
      </c>
      <c r="D233">
        <f>IF('Away Sheet'!G233 ="D", 1,0)</f>
        <v>0</v>
      </c>
      <c r="E233">
        <f>IF('Away Sheet'!G233 ="L", 1,0)</f>
        <v>0</v>
      </c>
      <c r="F233">
        <f t="shared" si="3"/>
        <v>3</v>
      </c>
      <c r="P233" t="str">
        <f>'Away Sheet'!C233</f>
        <v>Southampton</v>
      </c>
    </row>
    <row r="234" spans="1:16" x14ac:dyDescent="0.35">
      <c r="A234" t="str">
        <f>Table7[[#This Row],[Away_Team]]</f>
        <v>Newcastle</v>
      </c>
      <c r="B234">
        <v>1</v>
      </c>
      <c r="C234">
        <f>IF('Away Sheet'!G234 ="W", 1,0)</f>
        <v>0</v>
      </c>
      <c r="D234">
        <f>IF('Away Sheet'!G234 ="D", 1,0)</f>
        <v>1</v>
      </c>
      <c r="E234">
        <f>IF('Away Sheet'!G234 ="L", 1,0)</f>
        <v>0</v>
      </c>
      <c r="F234">
        <f t="shared" si="3"/>
        <v>1</v>
      </c>
      <c r="P234" t="str">
        <f>'Away Sheet'!C234</f>
        <v>Newcastle</v>
      </c>
    </row>
    <row r="235" spans="1:16" x14ac:dyDescent="0.35">
      <c r="A235" t="str">
        <f>Table7[[#This Row],[Away_Team]]</f>
        <v>Man City</v>
      </c>
      <c r="B235">
        <v>1</v>
      </c>
      <c r="C235">
        <f>IF('Away Sheet'!G235 ="W", 1,0)</f>
        <v>1</v>
      </c>
      <c r="D235">
        <f>IF('Away Sheet'!G235 ="D", 1,0)</f>
        <v>0</v>
      </c>
      <c r="E235">
        <f>IF('Away Sheet'!G235 ="L", 1,0)</f>
        <v>0</v>
      </c>
      <c r="F235">
        <f t="shared" si="3"/>
        <v>3</v>
      </c>
      <c r="P235" t="str">
        <f>'Away Sheet'!C235</f>
        <v>Man City</v>
      </c>
    </row>
    <row r="236" spans="1:16" x14ac:dyDescent="0.35">
      <c r="A236" t="str">
        <f>Table7[[#This Row],[Away_Team]]</f>
        <v>Arsenal</v>
      </c>
      <c r="B236">
        <v>1</v>
      </c>
      <c r="C236">
        <f>IF('Away Sheet'!G236 ="W", 1,0)</f>
        <v>0</v>
      </c>
      <c r="D236">
        <f>IF('Away Sheet'!G236 ="D", 1,0)</f>
        <v>1</v>
      </c>
      <c r="E236">
        <f>IF('Away Sheet'!G236 ="L", 1,0)</f>
        <v>0</v>
      </c>
      <c r="F236">
        <f t="shared" si="3"/>
        <v>1</v>
      </c>
      <c r="P236" t="str">
        <f>'Away Sheet'!C236</f>
        <v>Arsenal</v>
      </c>
    </row>
    <row r="237" spans="1:16" x14ac:dyDescent="0.35">
      <c r="A237" t="str">
        <f>Table7[[#This Row],[Away_Team]]</f>
        <v>West Ham</v>
      </c>
      <c r="B237">
        <v>1</v>
      </c>
      <c r="C237">
        <f>IF('Away Sheet'!G237 ="W", 1,0)</f>
        <v>0</v>
      </c>
      <c r="D237">
        <f>IF('Away Sheet'!G237 ="D", 1,0)</f>
        <v>0</v>
      </c>
      <c r="E237">
        <f>IF('Away Sheet'!G237 ="L", 1,0)</f>
        <v>1</v>
      </c>
      <c r="F237">
        <f t="shared" si="3"/>
        <v>0</v>
      </c>
      <c r="P237" t="str">
        <f>'Away Sheet'!C237</f>
        <v>West Ham</v>
      </c>
    </row>
    <row r="238" spans="1:16" x14ac:dyDescent="0.35">
      <c r="A238" t="str">
        <f>Table7[[#This Row],[Away_Team]]</f>
        <v>Norwich</v>
      </c>
      <c r="B238">
        <v>1</v>
      </c>
      <c r="C238">
        <f>IF('Away Sheet'!G238 ="W", 1,0)</f>
        <v>0</v>
      </c>
      <c r="D238">
        <f>IF('Away Sheet'!G238 ="D", 1,0)</f>
        <v>0</v>
      </c>
      <c r="E238">
        <f>IF('Away Sheet'!G238 ="L", 1,0)</f>
        <v>1</v>
      </c>
      <c r="F238">
        <f t="shared" si="3"/>
        <v>0</v>
      </c>
      <c r="P238" t="str">
        <f>'Away Sheet'!C238</f>
        <v>Norwich</v>
      </c>
    </row>
    <row r="239" spans="1:16" x14ac:dyDescent="0.35">
      <c r="A239" t="str">
        <f>Table7[[#This Row],[Away_Team]]</f>
        <v>Burnley</v>
      </c>
      <c r="B239">
        <v>1</v>
      </c>
      <c r="C239">
        <f>IF('Away Sheet'!G239 ="W", 1,0)</f>
        <v>1</v>
      </c>
      <c r="D239">
        <f>IF('Away Sheet'!G239 ="D", 1,0)</f>
        <v>0</v>
      </c>
      <c r="E239">
        <f>IF('Away Sheet'!G239 ="L", 1,0)</f>
        <v>0</v>
      </c>
      <c r="F239">
        <f t="shared" si="3"/>
        <v>3</v>
      </c>
      <c r="P239" t="str">
        <f>'Away Sheet'!C239</f>
        <v>Burnley</v>
      </c>
    </row>
    <row r="240" spans="1:16" x14ac:dyDescent="0.35">
      <c r="A240" t="str">
        <f>Table7[[#This Row],[Away_Team]]</f>
        <v>Liverpool</v>
      </c>
      <c r="B240">
        <v>1</v>
      </c>
      <c r="C240">
        <f>IF('Away Sheet'!G240 ="W", 1,0)</f>
        <v>1</v>
      </c>
      <c r="D240">
        <f>IF('Away Sheet'!G240 ="D", 1,0)</f>
        <v>0</v>
      </c>
      <c r="E240">
        <f>IF('Away Sheet'!G240 ="L", 1,0)</f>
        <v>0</v>
      </c>
      <c r="F240">
        <f t="shared" si="3"/>
        <v>3</v>
      </c>
      <c r="P240" t="str">
        <f>'Away Sheet'!C240</f>
        <v>Liverpool</v>
      </c>
    </row>
    <row r="241" spans="1:16" x14ac:dyDescent="0.35">
      <c r="A241" t="str">
        <f>Table7[[#This Row],[Away_Team]]</f>
        <v>Liverpool</v>
      </c>
      <c r="B241">
        <v>1</v>
      </c>
      <c r="C241">
        <f>IF('Away Sheet'!G241 ="W", 1,0)</f>
        <v>1</v>
      </c>
      <c r="D241">
        <f>IF('Away Sheet'!G241 ="D", 1,0)</f>
        <v>0</v>
      </c>
      <c r="E241">
        <f>IF('Away Sheet'!G241 ="L", 1,0)</f>
        <v>0</v>
      </c>
      <c r="F241">
        <f t="shared" si="3"/>
        <v>3</v>
      </c>
      <c r="P241" t="str">
        <f>'Away Sheet'!C241</f>
        <v>Liverpool</v>
      </c>
    </row>
    <row r="242" spans="1:16" x14ac:dyDescent="0.35">
      <c r="A242" t="str">
        <f>Table7[[#This Row],[Away_Team]]</f>
        <v>Chelsea</v>
      </c>
      <c r="B242">
        <v>1</v>
      </c>
      <c r="C242">
        <f>IF('Away Sheet'!G242 ="W", 1,0)</f>
        <v>0</v>
      </c>
      <c r="D242">
        <f>IF('Away Sheet'!G242 ="D", 1,0)</f>
        <v>1</v>
      </c>
      <c r="E242">
        <f>IF('Away Sheet'!G242 ="L", 1,0)</f>
        <v>0</v>
      </c>
      <c r="F242">
        <f t="shared" si="3"/>
        <v>1</v>
      </c>
      <c r="P242" t="str">
        <f>'Away Sheet'!C242</f>
        <v>Chelsea</v>
      </c>
    </row>
    <row r="243" spans="1:16" x14ac:dyDescent="0.35">
      <c r="A243" t="str">
        <f>Table7[[#This Row],[Away_Team]]</f>
        <v>Aston Villa</v>
      </c>
      <c r="B243">
        <v>1</v>
      </c>
      <c r="C243">
        <f>IF('Away Sheet'!G243 ="W", 1,0)</f>
        <v>0</v>
      </c>
      <c r="D243">
        <f>IF('Away Sheet'!G243 ="D", 1,0)</f>
        <v>0</v>
      </c>
      <c r="E243">
        <f>IF('Away Sheet'!G243 ="L", 1,0)</f>
        <v>1</v>
      </c>
      <c r="F243">
        <f t="shared" si="3"/>
        <v>0</v>
      </c>
      <c r="P243" t="str">
        <f>'Away Sheet'!C243</f>
        <v>Aston Villa</v>
      </c>
    </row>
    <row r="244" spans="1:16" x14ac:dyDescent="0.35">
      <c r="A244" t="str">
        <f>Table7[[#This Row],[Away_Team]]</f>
        <v>Sheffield United</v>
      </c>
      <c r="B244">
        <v>1</v>
      </c>
      <c r="C244">
        <f>IF('Away Sheet'!G244 ="W", 1,0)</f>
        <v>1</v>
      </c>
      <c r="D244">
        <f>IF('Away Sheet'!G244 ="D", 1,0)</f>
        <v>0</v>
      </c>
      <c r="E244">
        <f>IF('Away Sheet'!G244 ="L", 1,0)</f>
        <v>0</v>
      </c>
      <c r="F244">
        <f t="shared" si="3"/>
        <v>3</v>
      </c>
      <c r="P244" t="str">
        <f>'Away Sheet'!C244</f>
        <v>Sheffield United</v>
      </c>
    </row>
    <row r="245" spans="1:16" x14ac:dyDescent="0.35">
      <c r="A245" t="str">
        <f>Table7[[#This Row],[Away_Team]]</f>
        <v>Southampton</v>
      </c>
      <c r="B245">
        <v>1</v>
      </c>
      <c r="C245">
        <f>IF('Away Sheet'!G245 ="W", 1,0)</f>
        <v>0</v>
      </c>
      <c r="D245">
        <f>IF('Away Sheet'!G245 ="D", 1,0)</f>
        <v>0</v>
      </c>
      <c r="E245">
        <f>IF('Away Sheet'!G245 ="L", 1,0)</f>
        <v>1</v>
      </c>
      <c r="F245">
        <f t="shared" si="3"/>
        <v>0</v>
      </c>
      <c r="P245" t="str">
        <f>'Away Sheet'!C245</f>
        <v>Southampton</v>
      </c>
    </row>
    <row r="246" spans="1:16" x14ac:dyDescent="0.35">
      <c r="A246" t="str">
        <f>Table7[[#This Row],[Away_Team]]</f>
        <v>Norwich</v>
      </c>
      <c r="B246">
        <v>1</v>
      </c>
      <c r="C246">
        <f>IF('Away Sheet'!G246 ="W", 1,0)</f>
        <v>0</v>
      </c>
      <c r="D246">
        <f>IF('Away Sheet'!G246 ="D", 1,0)</f>
        <v>1</v>
      </c>
      <c r="E246">
        <f>IF('Away Sheet'!G246 ="L", 1,0)</f>
        <v>0</v>
      </c>
      <c r="F246">
        <f t="shared" si="3"/>
        <v>1</v>
      </c>
      <c r="P246" t="str">
        <f>'Away Sheet'!C246</f>
        <v>Norwich</v>
      </c>
    </row>
    <row r="247" spans="1:16" x14ac:dyDescent="0.35">
      <c r="A247" t="str">
        <f>Table7[[#This Row],[Away_Team]]</f>
        <v>Everton</v>
      </c>
      <c r="B247">
        <v>1</v>
      </c>
      <c r="C247">
        <f>IF('Away Sheet'!G247 ="W", 1,0)</f>
        <v>1</v>
      </c>
      <c r="D247">
        <f>IF('Away Sheet'!G247 ="D", 1,0)</f>
        <v>0</v>
      </c>
      <c r="E247">
        <f>IF('Away Sheet'!G247 ="L", 1,0)</f>
        <v>0</v>
      </c>
      <c r="F247">
        <f t="shared" si="3"/>
        <v>3</v>
      </c>
      <c r="P247" t="str">
        <f>'Away Sheet'!C247</f>
        <v>Everton</v>
      </c>
    </row>
    <row r="248" spans="1:16" x14ac:dyDescent="0.35">
      <c r="A248" t="str">
        <f>Table7[[#This Row],[Away_Team]]</f>
        <v>Brighton</v>
      </c>
      <c r="B248">
        <v>1</v>
      </c>
      <c r="C248">
        <f>IF('Away Sheet'!G248 ="W", 1,0)</f>
        <v>0</v>
      </c>
      <c r="D248">
        <f>IF('Away Sheet'!G248 ="D", 1,0)</f>
        <v>1</v>
      </c>
      <c r="E248">
        <f>IF('Away Sheet'!G248 ="L", 1,0)</f>
        <v>0</v>
      </c>
      <c r="F248">
        <f t="shared" si="3"/>
        <v>1</v>
      </c>
      <c r="P248" t="str">
        <f>'Away Sheet'!C248</f>
        <v>Brighton</v>
      </c>
    </row>
    <row r="249" spans="1:16" x14ac:dyDescent="0.35">
      <c r="A249" t="str">
        <f>Table7[[#This Row],[Away_Team]]</f>
        <v>Wolves</v>
      </c>
      <c r="B249">
        <v>1</v>
      </c>
      <c r="C249">
        <f>IF('Away Sheet'!G249 ="W", 1,0)</f>
        <v>0</v>
      </c>
      <c r="D249">
        <f>IF('Away Sheet'!G249 ="D", 1,0)</f>
        <v>1</v>
      </c>
      <c r="E249">
        <f>IF('Away Sheet'!G249 ="L", 1,0)</f>
        <v>0</v>
      </c>
      <c r="F249">
        <f t="shared" si="3"/>
        <v>1</v>
      </c>
      <c r="P249" t="str">
        <f>'Away Sheet'!C249</f>
        <v>Wolves</v>
      </c>
    </row>
    <row r="250" spans="1:16" x14ac:dyDescent="0.35">
      <c r="A250" t="str">
        <f>Table7[[#This Row],[Away_Team]]</f>
        <v>Arsenal</v>
      </c>
      <c r="B250">
        <v>1</v>
      </c>
      <c r="C250">
        <f>IF('Away Sheet'!G250 ="W", 1,0)</f>
        <v>0</v>
      </c>
      <c r="D250">
        <f>IF('Away Sheet'!G250 ="D", 1,0)</f>
        <v>1</v>
      </c>
      <c r="E250">
        <f>IF('Away Sheet'!G250 ="L", 1,0)</f>
        <v>0</v>
      </c>
      <c r="F250">
        <f t="shared" si="3"/>
        <v>1</v>
      </c>
      <c r="P250" t="str">
        <f>'Away Sheet'!C250</f>
        <v>Arsenal</v>
      </c>
    </row>
    <row r="251" spans="1:16" x14ac:dyDescent="0.35">
      <c r="A251" t="str">
        <f>Table7[[#This Row],[Away_Team]]</f>
        <v>Man City</v>
      </c>
      <c r="B251">
        <v>1</v>
      </c>
      <c r="C251">
        <f>IF('Away Sheet'!G251 ="W", 1,0)</f>
        <v>0</v>
      </c>
      <c r="D251">
        <f>IF('Away Sheet'!G251 ="D", 1,0)</f>
        <v>0</v>
      </c>
      <c r="E251">
        <f>IF('Away Sheet'!G251 ="L", 1,0)</f>
        <v>1</v>
      </c>
      <c r="F251">
        <f t="shared" si="3"/>
        <v>0</v>
      </c>
      <c r="P251" t="str">
        <f>'Away Sheet'!C251</f>
        <v>Man City</v>
      </c>
    </row>
    <row r="252" spans="1:16" x14ac:dyDescent="0.35">
      <c r="A252" t="str">
        <f>Table7[[#This Row],[Away_Team]]</f>
        <v>Crystal Palace</v>
      </c>
      <c r="B252">
        <v>1</v>
      </c>
      <c r="C252">
        <f>IF('Away Sheet'!G252 ="W", 1,0)</f>
        <v>0</v>
      </c>
      <c r="D252">
        <f>IF('Away Sheet'!G252 ="D", 1,0)</f>
        <v>0</v>
      </c>
      <c r="E252">
        <f>IF('Away Sheet'!G252 ="L", 1,0)</f>
        <v>1</v>
      </c>
      <c r="F252">
        <f t="shared" si="3"/>
        <v>0</v>
      </c>
      <c r="P252" t="str">
        <f>'Away Sheet'!C252</f>
        <v>Crystal Palace</v>
      </c>
    </row>
    <row r="253" spans="1:16" x14ac:dyDescent="0.35">
      <c r="A253" t="str">
        <f>Table7[[#This Row],[Away_Team]]</f>
        <v>Watford</v>
      </c>
      <c r="B253">
        <v>1</v>
      </c>
      <c r="C253">
        <f>IF('Away Sheet'!G253 ="W", 1,0)</f>
        <v>0</v>
      </c>
      <c r="D253">
        <f>IF('Away Sheet'!G253 ="D", 1,0)</f>
        <v>1</v>
      </c>
      <c r="E253">
        <f>IF('Away Sheet'!G253 ="L", 1,0)</f>
        <v>0</v>
      </c>
      <c r="F253">
        <f t="shared" si="3"/>
        <v>1</v>
      </c>
      <c r="P253" t="str">
        <f>'Away Sheet'!C253</f>
        <v>Watford</v>
      </c>
    </row>
    <row r="254" spans="1:16" x14ac:dyDescent="0.35">
      <c r="A254" t="str">
        <f>Table7[[#This Row],[Away_Team]]</f>
        <v>Bournemouth</v>
      </c>
      <c r="B254">
        <v>1</v>
      </c>
      <c r="C254">
        <f>IF('Away Sheet'!G254 ="W", 1,0)</f>
        <v>0</v>
      </c>
      <c r="D254">
        <f>IF('Away Sheet'!G254 ="D", 1,0)</f>
        <v>0</v>
      </c>
      <c r="E254">
        <f>IF('Away Sheet'!G254 ="L", 1,0)</f>
        <v>1</v>
      </c>
      <c r="F254">
        <f t="shared" si="3"/>
        <v>0</v>
      </c>
      <c r="P254" t="str">
        <f>'Away Sheet'!C254</f>
        <v>Bournemouth</v>
      </c>
    </row>
    <row r="255" spans="1:16" x14ac:dyDescent="0.35">
      <c r="A255" t="str">
        <f>Table7[[#This Row],[Away_Team]]</f>
        <v>Leicester</v>
      </c>
      <c r="B255">
        <v>1</v>
      </c>
      <c r="C255">
        <f>IF('Away Sheet'!G255 ="W", 1,0)</f>
        <v>0</v>
      </c>
      <c r="D255">
        <f>IF('Away Sheet'!G255 ="D", 1,0)</f>
        <v>1</v>
      </c>
      <c r="E255">
        <f>IF('Away Sheet'!G255 ="L", 1,0)</f>
        <v>0</v>
      </c>
      <c r="F255">
        <f t="shared" si="3"/>
        <v>1</v>
      </c>
      <c r="P255" t="str">
        <f>'Away Sheet'!C255</f>
        <v>Leicester</v>
      </c>
    </row>
    <row r="256" spans="1:16" x14ac:dyDescent="0.35">
      <c r="A256" t="str">
        <f>Table7[[#This Row],[Away_Team]]</f>
        <v>Burnley</v>
      </c>
      <c r="B256">
        <v>1</v>
      </c>
      <c r="C256">
        <f>IF('Away Sheet'!G256 ="W", 1,0)</f>
        <v>1</v>
      </c>
      <c r="D256">
        <f>IF('Away Sheet'!G256 ="D", 1,0)</f>
        <v>0</v>
      </c>
      <c r="E256">
        <f>IF('Away Sheet'!G256 ="L", 1,0)</f>
        <v>0</v>
      </c>
      <c r="F256">
        <f t="shared" si="3"/>
        <v>3</v>
      </c>
      <c r="P256" t="str">
        <f>'Away Sheet'!C256</f>
        <v>Burnley</v>
      </c>
    </row>
    <row r="257" spans="1:16" x14ac:dyDescent="0.35">
      <c r="A257" t="str">
        <f>Table7[[#This Row],[Away_Team]]</f>
        <v>Liverpool</v>
      </c>
      <c r="B257">
        <v>1</v>
      </c>
      <c r="C257">
        <f>IF('Away Sheet'!G257 ="W", 1,0)</f>
        <v>1</v>
      </c>
      <c r="D257">
        <f>IF('Away Sheet'!G257 ="D", 1,0)</f>
        <v>0</v>
      </c>
      <c r="E257">
        <f>IF('Away Sheet'!G257 ="L", 1,0)</f>
        <v>0</v>
      </c>
      <c r="F257">
        <f t="shared" si="3"/>
        <v>3</v>
      </c>
      <c r="P257" t="str">
        <f>'Away Sheet'!C257</f>
        <v>Liverpool</v>
      </c>
    </row>
    <row r="258" spans="1:16" x14ac:dyDescent="0.35">
      <c r="A258" t="str">
        <f>Table7[[#This Row],[Away_Team]]</f>
        <v>Tottenham</v>
      </c>
      <c r="B258">
        <v>1</v>
      </c>
      <c r="C258">
        <f>IF('Away Sheet'!G258 ="W", 1,0)</f>
        <v>1</v>
      </c>
      <c r="D258">
        <f>IF('Away Sheet'!G258 ="D", 1,0)</f>
        <v>0</v>
      </c>
      <c r="E258">
        <f>IF('Away Sheet'!G258 ="L", 1,0)</f>
        <v>0</v>
      </c>
      <c r="F258">
        <f t="shared" si="3"/>
        <v>3</v>
      </c>
      <c r="P258" t="str">
        <f>'Away Sheet'!C258</f>
        <v>Tottenham</v>
      </c>
    </row>
    <row r="259" spans="1:16" x14ac:dyDescent="0.35">
      <c r="A259" t="str">
        <f>Table7[[#This Row],[Away_Team]]</f>
        <v>Newcastle</v>
      </c>
      <c r="B259">
        <v>1</v>
      </c>
      <c r="C259">
        <f>IF('Away Sheet'!G259 ="W", 1,0)</f>
        <v>0</v>
      </c>
      <c r="D259">
        <f>IF('Away Sheet'!G259 ="D", 1,0)</f>
        <v>0</v>
      </c>
      <c r="E259">
        <f>IF('Away Sheet'!G259 ="L", 1,0)</f>
        <v>1</v>
      </c>
      <c r="F259">
        <f t="shared" ref="F259:F322" si="4">C259*3+D259*1+E259*0</f>
        <v>0</v>
      </c>
      <c r="P259" t="str">
        <f>'Away Sheet'!C259</f>
        <v>Newcastle</v>
      </c>
    </row>
    <row r="260" spans="1:16" x14ac:dyDescent="0.35">
      <c r="A260" t="str">
        <f>Table7[[#This Row],[Away_Team]]</f>
        <v>Man United</v>
      </c>
      <c r="B260">
        <v>1</v>
      </c>
      <c r="C260">
        <f>IF('Away Sheet'!G260 ="W", 1,0)</f>
        <v>1</v>
      </c>
      <c r="D260">
        <f>IF('Away Sheet'!G260 ="D", 1,0)</f>
        <v>0</v>
      </c>
      <c r="E260">
        <f>IF('Away Sheet'!G260 ="L", 1,0)</f>
        <v>0</v>
      </c>
      <c r="F260">
        <f t="shared" si="4"/>
        <v>3</v>
      </c>
      <c r="P260" t="str">
        <f>'Away Sheet'!C260</f>
        <v>Man United</v>
      </c>
    </row>
    <row r="261" spans="1:16" x14ac:dyDescent="0.35">
      <c r="A261" t="str">
        <f>Table7[[#This Row],[Away_Team]]</f>
        <v>West Ham</v>
      </c>
      <c r="B261">
        <v>1</v>
      </c>
      <c r="C261">
        <f>IF('Away Sheet'!G261 ="W", 1,0)</f>
        <v>0</v>
      </c>
      <c r="D261">
        <f>IF('Away Sheet'!G261 ="D", 1,0)</f>
        <v>0</v>
      </c>
      <c r="E261">
        <f>IF('Away Sheet'!G261 ="L", 1,0)</f>
        <v>1</v>
      </c>
      <c r="F261">
        <f t="shared" si="4"/>
        <v>0</v>
      </c>
      <c r="P261" t="str">
        <f>'Away Sheet'!C261</f>
        <v>West Ham</v>
      </c>
    </row>
    <row r="262" spans="1:16" x14ac:dyDescent="0.35">
      <c r="A262" t="str">
        <f>Table7[[#This Row],[Away_Team]]</f>
        <v>Tottenham</v>
      </c>
      <c r="B262">
        <v>1</v>
      </c>
      <c r="C262">
        <f>IF('Away Sheet'!G262 ="W", 1,0)</f>
        <v>0</v>
      </c>
      <c r="D262">
        <f>IF('Away Sheet'!G262 ="D", 1,0)</f>
        <v>0</v>
      </c>
      <c r="E262">
        <f>IF('Away Sheet'!G262 ="L", 1,0)</f>
        <v>1</v>
      </c>
      <c r="F262">
        <f t="shared" si="4"/>
        <v>0</v>
      </c>
      <c r="P262" t="str">
        <f>'Away Sheet'!C262</f>
        <v>Tottenham</v>
      </c>
    </row>
    <row r="263" spans="1:16" x14ac:dyDescent="0.35">
      <c r="A263" t="str">
        <f>Table7[[#This Row],[Away_Team]]</f>
        <v>Bournemouth</v>
      </c>
      <c r="B263">
        <v>1</v>
      </c>
      <c r="C263">
        <f>IF('Away Sheet'!G263 ="W", 1,0)</f>
        <v>0</v>
      </c>
      <c r="D263">
        <f>IF('Away Sheet'!G263 ="D", 1,0)</f>
        <v>0</v>
      </c>
      <c r="E263">
        <f>IF('Away Sheet'!G263 ="L", 1,0)</f>
        <v>1</v>
      </c>
      <c r="F263">
        <f t="shared" si="4"/>
        <v>0</v>
      </c>
      <c r="P263" t="str">
        <f>'Away Sheet'!C263</f>
        <v>Bournemouth</v>
      </c>
    </row>
    <row r="264" spans="1:16" x14ac:dyDescent="0.35">
      <c r="A264" t="str">
        <f>Table7[[#This Row],[Away_Team]]</f>
        <v>Newcastle</v>
      </c>
      <c r="B264">
        <v>1</v>
      </c>
      <c r="C264">
        <f>IF('Away Sheet'!G264 ="W", 1,0)</f>
        <v>0</v>
      </c>
      <c r="D264">
        <f>IF('Away Sheet'!G264 ="D", 1,0)</f>
        <v>0</v>
      </c>
      <c r="E264">
        <f>IF('Away Sheet'!G264 ="L", 1,0)</f>
        <v>1</v>
      </c>
      <c r="F264">
        <f t="shared" si="4"/>
        <v>0</v>
      </c>
      <c r="P264" t="str">
        <f>'Away Sheet'!C264</f>
        <v>Newcastle</v>
      </c>
    </row>
    <row r="265" spans="1:16" x14ac:dyDescent="0.35">
      <c r="A265" t="str">
        <f>Table7[[#This Row],[Away_Team]]</f>
        <v>Brighton</v>
      </c>
      <c r="B265">
        <v>1</v>
      </c>
      <c r="C265">
        <f>IF('Away Sheet'!G265 ="W", 1,0)</f>
        <v>0</v>
      </c>
      <c r="D265">
        <f>IF('Away Sheet'!G265 ="D", 1,0)</f>
        <v>1</v>
      </c>
      <c r="E265">
        <f>IF('Away Sheet'!G265 ="L", 1,0)</f>
        <v>0</v>
      </c>
      <c r="F265">
        <f t="shared" si="4"/>
        <v>1</v>
      </c>
      <c r="P265" t="str">
        <f>'Away Sheet'!C265</f>
        <v>Brighton</v>
      </c>
    </row>
    <row r="266" spans="1:16" x14ac:dyDescent="0.35">
      <c r="A266" t="str">
        <f>Table7[[#This Row],[Away_Team]]</f>
        <v>Aston Villa</v>
      </c>
      <c r="B266">
        <v>1</v>
      </c>
      <c r="C266">
        <f>IF('Away Sheet'!G266 ="W", 1,0)</f>
        <v>0</v>
      </c>
      <c r="D266">
        <f>IF('Away Sheet'!G266 ="D", 1,0)</f>
        <v>0</v>
      </c>
      <c r="E266">
        <f>IF('Away Sheet'!G266 ="L", 1,0)</f>
        <v>1</v>
      </c>
      <c r="F266">
        <f t="shared" si="4"/>
        <v>0</v>
      </c>
      <c r="P266" t="str">
        <f>'Away Sheet'!C266</f>
        <v>Aston Villa</v>
      </c>
    </row>
    <row r="267" spans="1:16" x14ac:dyDescent="0.35">
      <c r="A267" t="str">
        <f>Table7[[#This Row],[Away_Team]]</f>
        <v>Man City</v>
      </c>
      <c r="B267">
        <v>1</v>
      </c>
      <c r="C267">
        <f>IF('Away Sheet'!G267 ="W", 1,0)</f>
        <v>1</v>
      </c>
      <c r="D267">
        <f>IF('Away Sheet'!G267 ="D", 1,0)</f>
        <v>0</v>
      </c>
      <c r="E267">
        <f>IF('Away Sheet'!G267 ="L", 1,0)</f>
        <v>0</v>
      </c>
      <c r="F267">
        <f t="shared" si="4"/>
        <v>3</v>
      </c>
      <c r="P267" t="str">
        <f>'Away Sheet'!C267</f>
        <v>Man City</v>
      </c>
    </row>
    <row r="268" spans="1:16" x14ac:dyDescent="0.35">
      <c r="A268" t="str">
        <f>Table7[[#This Row],[Away_Team]]</f>
        <v>Watford</v>
      </c>
      <c r="B268">
        <v>1</v>
      </c>
      <c r="C268">
        <f>IF('Away Sheet'!G268 ="W", 1,0)</f>
        <v>0</v>
      </c>
      <c r="D268">
        <f>IF('Away Sheet'!G268 ="D", 1,0)</f>
        <v>0</v>
      </c>
      <c r="E268">
        <f>IF('Away Sheet'!G268 ="L", 1,0)</f>
        <v>1</v>
      </c>
      <c r="F268">
        <f t="shared" si="4"/>
        <v>0</v>
      </c>
      <c r="P268" t="str">
        <f>'Away Sheet'!C268</f>
        <v>Watford</v>
      </c>
    </row>
    <row r="269" spans="1:16" x14ac:dyDescent="0.35">
      <c r="A269" t="str">
        <f>Table7[[#This Row],[Away_Team]]</f>
        <v>Norwich</v>
      </c>
      <c r="B269">
        <v>1</v>
      </c>
      <c r="C269">
        <f>IF('Away Sheet'!G269 ="W", 1,0)</f>
        <v>0</v>
      </c>
      <c r="D269">
        <f>IF('Away Sheet'!G269 ="D", 1,0)</f>
        <v>0</v>
      </c>
      <c r="E269">
        <f>IF('Away Sheet'!G269 ="L", 1,0)</f>
        <v>1</v>
      </c>
      <c r="F269">
        <f t="shared" si="4"/>
        <v>0</v>
      </c>
      <c r="P269" t="str">
        <f>'Away Sheet'!C269</f>
        <v>Norwich</v>
      </c>
    </row>
    <row r="270" spans="1:16" x14ac:dyDescent="0.35">
      <c r="A270" t="str">
        <f>Table7[[#This Row],[Away_Team]]</f>
        <v>Everton</v>
      </c>
      <c r="B270">
        <v>1</v>
      </c>
      <c r="C270">
        <f>IF('Away Sheet'!G270 ="W", 1,0)</f>
        <v>0</v>
      </c>
      <c r="D270">
        <f>IF('Away Sheet'!G270 ="D", 1,0)</f>
        <v>0</v>
      </c>
      <c r="E270">
        <f>IF('Away Sheet'!G270 ="L", 1,0)</f>
        <v>1</v>
      </c>
      <c r="F270">
        <f t="shared" si="4"/>
        <v>0</v>
      </c>
      <c r="P270" t="str">
        <f>'Away Sheet'!C270</f>
        <v>Everton</v>
      </c>
    </row>
    <row r="271" spans="1:16" x14ac:dyDescent="0.35">
      <c r="A271" t="str">
        <f>Table7[[#This Row],[Away_Team]]</f>
        <v>West Ham</v>
      </c>
      <c r="B271">
        <v>1</v>
      </c>
      <c r="C271">
        <f>IF('Away Sheet'!G271 ="W", 1,0)</f>
        <v>0</v>
      </c>
      <c r="D271">
        <f>IF('Away Sheet'!G271 ="D", 1,0)</f>
        <v>0</v>
      </c>
      <c r="E271">
        <f>IF('Away Sheet'!G271 ="L", 1,0)</f>
        <v>1</v>
      </c>
      <c r="F271">
        <f t="shared" si="4"/>
        <v>0</v>
      </c>
      <c r="P271" t="str">
        <f>'Away Sheet'!C271</f>
        <v>West Ham</v>
      </c>
    </row>
    <row r="272" spans="1:16" x14ac:dyDescent="0.35">
      <c r="A272" t="str">
        <f>Table7[[#This Row],[Away_Team]]</f>
        <v>Leicester</v>
      </c>
      <c r="B272">
        <v>1</v>
      </c>
      <c r="C272">
        <f>IF('Away Sheet'!G272 ="W", 1,0)</f>
        <v>0</v>
      </c>
      <c r="D272">
        <f>IF('Away Sheet'!G272 ="D", 1,0)</f>
        <v>0</v>
      </c>
      <c r="E272">
        <f>IF('Away Sheet'!G272 ="L", 1,0)</f>
        <v>1</v>
      </c>
      <c r="F272">
        <f t="shared" si="4"/>
        <v>0</v>
      </c>
      <c r="P272" t="str">
        <f>'Away Sheet'!C272</f>
        <v>Leicester</v>
      </c>
    </row>
    <row r="273" spans="1:16" x14ac:dyDescent="0.35">
      <c r="A273" t="str">
        <f>Table7[[#This Row],[Away_Team]]</f>
        <v>Crystal Palace</v>
      </c>
      <c r="B273">
        <v>1</v>
      </c>
      <c r="C273">
        <f>IF('Away Sheet'!G273 ="W", 1,0)</f>
        <v>1</v>
      </c>
      <c r="D273">
        <f>IF('Away Sheet'!G273 ="D", 1,0)</f>
        <v>0</v>
      </c>
      <c r="E273">
        <f>IF('Away Sheet'!G273 ="L", 1,0)</f>
        <v>0</v>
      </c>
      <c r="F273">
        <f t="shared" si="4"/>
        <v>3</v>
      </c>
      <c r="P273" t="str">
        <f>'Away Sheet'!C273</f>
        <v>Crystal Palace</v>
      </c>
    </row>
    <row r="274" spans="1:16" x14ac:dyDescent="0.35">
      <c r="A274" t="str">
        <f>Table7[[#This Row],[Away_Team]]</f>
        <v>Chelsea</v>
      </c>
      <c r="B274">
        <v>1</v>
      </c>
      <c r="C274">
        <f>IF('Away Sheet'!G274 ="W", 1,0)</f>
        <v>0</v>
      </c>
      <c r="D274">
        <f>IF('Away Sheet'!G274 ="D", 1,0)</f>
        <v>1</v>
      </c>
      <c r="E274">
        <f>IF('Away Sheet'!G274 ="L", 1,0)</f>
        <v>0</v>
      </c>
      <c r="F274">
        <f t="shared" si="4"/>
        <v>1</v>
      </c>
      <c r="P274" t="str">
        <f>'Away Sheet'!C274</f>
        <v>Chelsea</v>
      </c>
    </row>
    <row r="275" spans="1:16" x14ac:dyDescent="0.35">
      <c r="A275" t="str">
        <f>Table7[[#This Row],[Away_Team]]</f>
        <v>Burnley</v>
      </c>
      <c r="B275">
        <v>1</v>
      </c>
      <c r="C275">
        <f>IF('Away Sheet'!G275 ="W", 1,0)</f>
        <v>0</v>
      </c>
      <c r="D275">
        <f>IF('Away Sheet'!G275 ="D", 1,0)</f>
        <v>1</v>
      </c>
      <c r="E275">
        <f>IF('Away Sheet'!G275 ="L", 1,0)</f>
        <v>0</v>
      </c>
      <c r="F275">
        <f t="shared" si="4"/>
        <v>1</v>
      </c>
      <c r="P275" t="str">
        <f>'Away Sheet'!C275</f>
        <v>Burnley</v>
      </c>
    </row>
    <row r="276" spans="1:16" x14ac:dyDescent="0.35">
      <c r="A276" t="str">
        <f>Table7[[#This Row],[Away_Team]]</f>
        <v>Southampton</v>
      </c>
      <c r="B276">
        <v>1</v>
      </c>
      <c r="C276">
        <f>IF('Away Sheet'!G276 ="W", 1,0)</f>
        <v>0</v>
      </c>
      <c r="D276">
        <f>IF('Away Sheet'!G276 ="D", 1,0)</f>
        <v>0</v>
      </c>
      <c r="E276">
        <f>IF('Away Sheet'!G276 ="L", 1,0)</f>
        <v>1</v>
      </c>
      <c r="F276">
        <f t="shared" si="4"/>
        <v>0</v>
      </c>
      <c r="P276" t="str">
        <f>'Away Sheet'!C276</f>
        <v>Southampton</v>
      </c>
    </row>
    <row r="277" spans="1:16" x14ac:dyDescent="0.35">
      <c r="A277" t="str">
        <f>Table7[[#This Row],[Away_Team]]</f>
        <v>Liverpool</v>
      </c>
      <c r="B277">
        <v>1</v>
      </c>
      <c r="C277">
        <f>IF('Away Sheet'!G277 ="W", 1,0)</f>
        <v>0</v>
      </c>
      <c r="D277">
        <f>IF('Away Sheet'!G277 ="D", 1,0)</f>
        <v>0</v>
      </c>
      <c r="E277">
        <f>IF('Away Sheet'!G277 ="L", 1,0)</f>
        <v>1</v>
      </c>
      <c r="F277">
        <f t="shared" si="4"/>
        <v>0</v>
      </c>
      <c r="P277" t="str">
        <f>'Away Sheet'!C277</f>
        <v>Liverpool</v>
      </c>
    </row>
    <row r="278" spans="1:16" x14ac:dyDescent="0.35">
      <c r="A278" t="str">
        <f>Table7[[#This Row],[Away_Team]]</f>
        <v>Man United</v>
      </c>
      <c r="B278">
        <v>1</v>
      </c>
      <c r="C278">
        <f>IF('Away Sheet'!G278 ="W", 1,0)</f>
        <v>0</v>
      </c>
      <c r="D278">
        <f>IF('Away Sheet'!G278 ="D", 1,0)</f>
        <v>1</v>
      </c>
      <c r="E278">
        <f>IF('Away Sheet'!G278 ="L", 1,0)</f>
        <v>0</v>
      </c>
      <c r="F278">
        <f t="shared" si="4"/>
        <v>1</v>
      </c>
      <c r="P278" t="str">
        <f>'Away Sheet'!C278</f>
        <v>Man United</v>
      </c>
    </row>
    <row r="279" spans="1:16" x14ac:dyDescent="0.35">
      <c r="A279" t="str">
        <f>Table7[[#This Row],[Away_Team]]</f>
        <v>Wolves</v>
      </c>
      <c r="B279">
        <v>1</v>
      </c>
      <c r="C279">
        <f>IF('Away Sheet'!G279 ="W", 1,0)</f>
        <v>1</v>
      </c>
      <c r="D279">
        <f>IF('Away Sheet'!G279 ="D", 1,0)</f>
        <v>0</v>
      </c>
      <c r="E279">
        <f>IF('Away Sheet'!G279 ="L", 1,0)</f>
        <v>0</v>
      </c>
      <c r="F279">
        <f t="shared" si="4"/>
        <v>3</v>
      </c>
      <c r="P279" t="str">
        <f>'Away Sheet'!C279</f>
        <v>Wolves</v>
      </c>
    </row>
    <row r="280" spans="1:16" x14ac:dyDescent="0.35">
      <c r="A280" t="str">
        <f>Table7[[#This Row],[Away_Team]]</f>
        <v>Bournemouth</v>
      </c>
      <c r="B280">
        <v>1</v>
      </c>
      <c r="C280">
        <f>IF('Away Sheet'!G280 ="W", 1,0)</f>
        <v>0</v>
      </c>
      <c r="D280">
        <f>IF('Away Sheet'!G280 ="D", 1,0)</f>
        <v>0</v>
      </c>
      <c r="E280">
        <f>IF('Away Sheet'!G280 ="L", 1,0)</f>
        <v>1</v>
      </c>
      <c r="F280">
        <f t="shared" si="4"/>
        <v>0</v>
      </c>
      <c r="P280" t="str">
        <f>'Away Sheet'!C280</f>
        <v>Bournemouth</v>
      </c>
    </row>
    <row r="281" spans="1:16" x14ac:dyDescent="0.35">
      <c r="A281" t="str">
        <f>Table7[[#This Row],[Away_Team]]</f>
        <v>West Ham</v>
      </c>
      <c r="B281">
        <v>1</v>
      </c>
      <c r="C281">
        <f>IF('Away Sheet'!G281 ="W", 1,0)</f>
        <v>0</v>
      </c>
      <c r="D281">
        <f>IF('Away Sheet'!G281 ="D", 1,0)</f>
        <v>0</v>
      </c>
      <c r="E281">
        <f>IF('Away Sheet'!G281 ="L", 1,0)</f>
        <v>1</v>
      </c>
      <c r="F281">
        <f t="shared" si="4"/>
        <v>0</v>
      </c>
      <c r="P281" t="str">
        <f>'Away Sheet'!C281</f>
        <v>West Ham</v>
      </c>
    </row>
    <row r="282" spans="1:16" x14ac:dyDescent="0.35">
      <c r="A282" t="str">
        <f>Table7[[#This Row],[Away_Team]]</f>
        <v>Watford</v>
      </c>
      <c r="B282">
        <v>1</v>
      </c>
      <c r="C282">
        <f>IF('Away Sheet'!G282 ="W", 1,0)</f>
        <v>0</v>
      </c>
      <c r="D282">
        <f>IF('Away Sheet'!G282 ="D", 1,0)</f>
        <v>0</v>
      </c>
      <c r="E282">
        <f>IF('Away Sheet'!G282 ="L", 1,0)</f>
        <v>1</v>
      </c>
      <c r="F282">
        <f t="shared" si="4"/>
        <v>0</v>
      </c>
      <c r="P282" t="str">
        <f>'Away Sheet'!C282</f>
        <v>Watford</v>
      </c>
    </row>
    <row r="283" spans="1:16" x14ac:dyDescent="0.35">
      <c r="A283" t="str">
        <f>Table7[[#This Row],[Away_Team]]</f>
        <v>Norwich</v>
      </c>
      <c r="B283">
        <v>1</v>
      </c>
      <c r="C283">
        <f>IF('Away Sheet'!G283 ="W", 1,0)</f>
        <v>0</v>
      </c>
      <c r="D283">
        <f>IF('Away Sheet'!G283 ="D", 1,0)</f>
        <v>0</v>
      </c>
      <c r="E283">
        <f>IF('Away Sheet'!G283 ="L", 1,0)</f>
        <v>1</v>
      </c>
      <c r="F283">
        <f t="shared" si="4"/>
        <v>0</v>
      </c>
      <c r="P283" t="str">
        <f>'Away Sheet'!C283</f>
        <v>Norwich</v>
      </c>
    </row>
    <row r="284" spans="1:16" x14ac:dyDescent="0.35">
      <c r="A284" t="str">
        <f>Table7[[#This Row],[Away_Team]]</f>
        <v>Newcastle</v>
      </c>
      <c r="B284">
        <v>1</v>
      </c>
      <c r="C284">
        <f>IF('Away Sheet'!G284 ="W", 1,0)</f>
        <v>1</v>
      </c>
      <c r="D284">
        <f>IF('Away Sheet'!G284 ="D", 1,0)</f>
        <v>0</v>
      </c>
      <c r="E284">
        <f>IF('Away Sheet'!G284 ="L", 1,0)</f>
        <v>0</v>
      </c>
      <c r="F284">
        <f t="shared" si="4"/>
        <v>3</v>
      </c>
      <c r="P284" t="str">
        <f>'Away Sheet'!C284</f>
        <v>Newcastle</v>
      </c>
    </row>
    <row r="285" spans="1:16" x14ac:dyDescent="0.35">
      <c r="A285" t="str">
        <f>Table7[[#This Row],[Away_Team]]</f>
        <v>Brighton</v>
      </c>
      <c r="B285">
        <v>1</v>
      </c>
      <c r="C285">
        <f>IF('Away Sheet'!G285 ="W", 1,0)</f>
        <v>0</v>
      </c>
      <c r="D285">
        <f>IF('Away Sheet'!G285 ="D", 1,0)</f>
        <v>1</v>
      </c>
      <c r="E285">
        <f>IF('Away Sheet'!G285 ="L", 1,0)</f>
        <v>0</v>
      </c>
      <c r="F285">
        <f t="shared" si="4"/>
        <v>1</v>
      </c>
      <c r="P285" t="str">
        <f>'Away Sheet'!C285</f>
        <v>Brighton</v>
      </c>
    </row>
    <row r="286" spans="1:16" x14ac:dyDescent="0.35">
      <c r="A286" t="str">
        <f>Table7[[#This Row],[Away_Team]]</f>
        <v>Tottenham</v>
      </c>
      <c r="B286">
        <v>1</v>
      </c>
      <c r="C286">
        <f>IF('Away Sheet'!G286 ="W", 1,0)</f>
        <v>0</v>
      </c>
      <c r="D286">
        <f>IF('Away Sheet'!G286 ="D", 1,0)</f>
        <v>1</v>
      </c>
      <c r="E286">
        <f>IF('Away Sheet'!G286 ="L", 1,0)</f>
        <v>0</v>
      </c>
      <c r="F286">
        <f t="shared" si="4"/>
        <v>1</v>
      </c>
      <c r="P286" t="str">
        <f>'Away Sheet'!C286</f>
        <v>Tottenham</v>
      </c>
    </row>
    <row r="287" spans="1:16" x14ac:dyDescent="0.35">
      <c r="A287" t="str">
        <f>Table7[[#This Row],[Away_Team]]</f>
        <v>Everton</v>
      </c>
      <c r="B287">
        <v>1</v>
      </c>
      <c r="C287">
        <f>IF('Away Sheet'!G287 ="W", 1,0)</f>
        <v>0</v>
      </c>
      <c r="D287">
        <f>IF('Away Sheet'!G287 ="D", 1,0)</f>
        <v>0</v>
      </c>
      <c r="E287">
        <f>IF('Away Sheet'!G287 ="L", 1,0)</f>
        <v>1</v>
      </c>
      <c r="F287">
        <f t="shared" si="4"/>
        <v>0</v>
      </c>
      <c r="P287" t="str">
        <f>'Away Sheet'!C287</f>
        <v>Everton</v>
      </c>
    </row>
    <row r="288" spans="1:16" x14ac:dyDescent="0.35">
      <c r="A288" t="str">
        <f>Table7[[#This Row],[Away_Team]]</f>
        <v>Man City</v>
      </c>
      <c r="B288">
        <v>1</v>
      </c>
      <c r="C288">
        <f>IF('Away Sheet'!G288 ="W", 1,0)</f>
        <v>0</v>
      </c>
      <c r="D288">
        <f>IF('Away Sheet'!G288 ="D", 1,0)</f>
        <v>0</v>
      </c>
      <c r="E288">
        <f>IF('Away Sheet'!G288 ="L", 1,0)</f>
        <v>1</v>
      </c>
      <c r="F288">
        <f t="shared" si="4"/>
        <v>0</v>
      </c>
      <c r="P288" t="str">
        <f>'Away Sheet'!C288</f>
        <v>Man City</v>
      </c>
    </row>
    <row r="289" spans="1:16" x14ac:dyDescent="0.35">
      <c r="A289" t="str">
        <f>Table7[[#This Row],[Away_Team]]</f>
        <v>Aston Villa</v>
      </c>
      <c r="B289">
        <v>1</v>
      </c>
      <c r="C289">
        <f>IF('Away Sheet'!G289 ="W", 1,0)</f>
        <v>0</v>
      </c>
      <c r="D289">
        <f>IF('Away Sheet'!G289 ="D", 1,0)</f>
        <v>0</v>
      </c>
      <c r="E289">
        <f>IF('Away Sheet'!G289 ="L", 1,0)</f>
        <v>1</v>
      </c>
      <c r="F289">
        <f t="shared" si="4"/>
        <v>0</v>
      </c>
      <c r="P289" t="str">
        <f>'Away Sheet'!C289</f>
        <v>Aston Villa</v>
      </c>
    </row>
    <row r="290" spans="1:16" x14ac:dyDescent="0.35">
      <c r="A290" t="str">
        <f>Table7[[#This Row],[Away_Team]]</f>
        <v>Sheffield United</v>
      </c>
      <c r="B290">
        <v>1</v>
      </c>
      <c r="C290">
        <f>IF('Away Sheet'!G290 ="W", 1,0)</f>
        <v>0</v>
      </c>
      <c r="D290">
        <f>IF('Away Sheet'!G290 ="D", 1,0)</f>
        <v>1</v>
      </c>
      <c r="E290">
        <f>IF('Away Sheet'!G290 ="L", 1,0)</f>
        <v>0</v>
      </c>
      <c r="F290">
        <f t="shared" si="4"/>
        <v>1</v>
      </c>
      <c r="P290" t="str">
        <f>'Away Sheet'!C290</f>
        <v>Sheffield United</v>
      </c>
    </row>
    <row r="291" spans="1:16" x14ac:dyDescent="0.35">
      <c r="A291" t="str">
        <f>Table7[[#This Row],[Away_Team]]</f>
        <v>Arsenal</v>
      </c>
      <c r="B291">
        <v>1</v>
      </c>
      <c r="C291">
        <f>IF('Away Sheet'!G291 ="W", 1,0)</f>
        <v>0</v>
      </c>
      <c r="D291">
        <f>IF('Away Sheet'!G291 ="D", 1,0)</f>
        <v>0</v>
      </c>
      <c r="E291">
        <f>IF('Away Sheet'!G291 ="L", 1,0)</f>
        <v>1</v>
      </c>
      <c r="F291">
        <f t="shared" si="4"/>
        <v>0</v>
      </c>
      <c r="P291" t="str">
        <f>'Away Sheet'!C291</f>
        <v>Arsenal</v>
      </c>
    </row>
    <row r="292" spans="1:16" x14ac:dyDescent="0.35">
      <c r="A292" t="str">
        <f>Table7[[#This Row],[Away_Team]]</f>
        <v>Southampton</v>
      </c>
      <c r="B292">
        <v>1</v>
      </c>
      <c r="C292">
        <f>IF('Away Sheet'!G292 ="W", 1,0)</f>
        <v>1</v>
      </c>
      <c r="D292">
        <f>IF('Away Sheet'!G292 ="D", 1,0)</f>
        <v>0</v>
      </c>
      <c r="E292">
        <f>IF('Away Sheet'!G292 ="L", 1,0)</f>
        <v>0</v>
      </c>
      <c r="F292">
        <f t="shared" si="4"/>
        <v>3</v>
      </c>
      <c r="P292" t="str">
        <f>'Away Sheet'!C292</f>
        <v>Southampton</v>
      </c>
    </row>
    <row r="293" spans="1:16" x14ac:dyDescent="0.35">
      <c r="A293" t="str">
        <f>Table7[[#This Row],[Away_Team]]</f>
        <v>Man United</v>
      </c>
      <c r="B293">
        <v>1</v>
      </c>
      <c r="C293">
        <f>IF('Away Sheet'!G293 ="W", 1,0)</f>
        <v>0</v>
      </c>
      <c r="D293">
        <f>IF('Away Sheet'!G293 ="D", 1,0)</f>
        <v>1</v>
      </c>
      <c r="E293">
        <f>IF('Away Sheet'!G293 ="L", 1,0)</f>
        <v>0</v>
      </c>
      <c r="F293">
        <f t="shared" si="4"/>
        <v>1</v>
      </c>
      <c r="P293" t="str">
        <f>'Away Sheet'!C293</f>
        <v>Man United</v>
      </c>
    </row>
    <row r="294" spans="1:16" x14ac:dyDescent="0.35">
      <c r="A294" t="str">
        <f>Table7[[#This Row],[Away_Team]]</f>
        <v>Leicester</v>
      </c>
      <c r="B294">
        <v>1</v>
      </c>
      <c r="C294">
        <f>IF('Away Sheet'!G294 ="W", 1,0)</f>
        <v>0</v>
      </c>
      <c r="D294">
        <f>IF('Away Sheet'!G294 ="D", 1,0)</f>
        <v>1</v>
      </c>
      <c r="E294">
        <f>IF('Away Sheet'!G294 ="L", 1,0)</f>
        <v>0</v>
      </c>
      <c r="F294">
        <f t="shared" si="4"/>
        <v>1</v>
      </c>
      <c r="P294" t="str">
        <f>'Away Sheet'!C294</f>
        <v>Leicester</v>
      </c>
    </row>
    <row r="295" spans="1:16" x14ac:dyDescent="0.35">
      <c r="A295" t="str">
        <f>Table7[[#This Row],[Away_Team]]</f>
        <v>Arsenal</v>
      </c>
      <c r="B295">
        <v>1</v>
      </c>
      <c r="C295">
        <f>IF('Away Sheet'!G295 ="W", 1,0)</f>
        <v>0</v>
      </c>
      <c r="D295">
        <f>IF('Away Sheet'!G295 ="D", 1,0)</f>
        <v>0</v>
      </c>
      <c r="E295">
        <f>IF('Away Sheet'!G295 ="L", 1,0)</f>
        <v>1</v>
      </c>
      <c r="F295">
        <f t="shared" si="4"/>
        <v>0</v>
      </c>
      <c r="P295" t="str">
        <f>'Away Sheet'!C295</f>
        <v>Arsenal</v>
      </c>
    </row>
    <row r="296" spans="1:16" x14ac:dyDescent="0.35">
      <c r="A296" t="str">
        <f>Table7[[#This Row],[Away_Team]]</f>
        <v>Wolves</v>
      </c>
      <c r="B296">
        <v>1</v>
      </c>
      <c r="C296">
        <f>IF('Away Sheet'!G296 ="W", 1,0)</f>
        <v>1</v>
      </c>
      <c r="D296">
        <f>IF('Away Sheet'!G296 ="D", 1,0)</f>
        <v>0</v>
      </c>
      <c r="E296">
        <f>IF('Away Sheet'!G296 ="L", 1,0)</f>
        <v>0</v>
      </c>
      <c r="F296">
        <f t="shared" si="4"/>
        <v>3</v>
      </c>
      <c r="P296" t="str">
        <f>'Away Sheet'!C296</f>
        <v>Wolves</v>
      </c>
    </row>
    <row r="297" spans="1:16" x14ac:dyDescent="0.35">
      <c r="A297" t="str">
        <f>Table7[[#This Row],[Away_Team]]</f>
        <v>Crystal Palace</v>
      </c>
      <c r="B297">
        <v>1</v>
      </c>
      <c r="C297">
        <f>IF('Away Sheet'!G297 ="W", 1,0)</f>
        <v>1</v>
      </c>
      <c r="D297">
        <f>IF('Away Sheet'!G297 ="D", 1,0)</f>
        <v>0</v>
      </c>
      <c r="E297">
        <f>IF('Away Sheet'!G297 ="L", 1,0)</f>
        <v>0</v>
      </c>
      <c r="F297">
        <f t="shared" si="4"/>
        <v>3</v>
      </c>
      <c r="P297" t="str">
        <f>'Away Sheet'!C297</f>
        <v>Crystal Palace</v>
      </c>
    </row>
    <row r="298" spans="1:16" x14ac:dyDescent="0.35">
      <c r="A298" t="str">
        <f>Table7[[#This Row],[Away_Team]]</f>
        <v>Sheffield United</v>
      </c>
      <c r="B298">
        <v>1</v>
      </c>
      <c r="C298">
        <f>IF('Away Sheet'!G298 ="W", 1,0)</f>
        <v>0</v>
      </c>
      <c r="D298">
        <f>IF('Away Sheet'!G298 ="D", 1,0)</f>
        <v>0</v>
      </c>
      <c r="E298">
        <f>IF('Away Sheet'!G298 ="L", 1,0)</f>
        <v>1</v>
      </c>
      <c r="F298">
        <f t="shared" si="4"/>
        <v>0</v>
      </c>
      <c r="P298" t="str">
        <f>'Away Sheet'!C298</f>
        <v>Sheffield United</v>
      </c>
    </row>
    <row r="299" spans="1:16" x14ac:dyDescent="0.35">
      <c r="A299" t="str">
        <f>Table7[[#This Row],[Away_Team]]</f>
        <v>Chelsea</v>
      </c>
      <c r="B299">
        <v>1</v>
      </c>
      <c r="C299">
        <f>IF('Away Sheet'!G299 ="W", 1,0)</f>
        <v>1</v>
      </c>
      <c r="D299">
        <f>IF('Away Sheet'!G299 ="D", 1,0)</f>
        <v>0</v>
      </c>
      <c r="E299">
        <f>IF('Away Sheet'!G299 ="L", 1,0)</f>
        <v>0</v>
      </c>
      <c r="F299">
        <f t="shared" si="4"/>
        <v>3</v>
      </c>
      <c r="P299" t="str">
        <f>'Away Sheet'!C299</f>
        <v>Chelsea</v>
      </c>
    </row>
    <row r="300" spans="1:16" x14ac:dyDescent="0.35">
      <c r="A300" t="str">
        <f>Table7[[#This Row],[Away_Team]]</f>
        <v>Liverpool</v>
      </c>
      <c r="B300">
        <v>1</v>
      </c>
      <c r="C300">
        <f>IF('Away Sheet'!G300 ="W", 1,0)</f>
        <v>0</v>
      </c>
      <c r="D300">
        <f>IF('Away Sheet'!G300 ="D", 1,0)</f>
        <v>1</v>
      </c>
      <c r="E300">
        <f>IF('Away Sheet'!G300 ="L", 1,0)</f>
        <v>0</v>
      </c>
      <c r="F300">
        <f t="shared" si="4"/>
        <v>1</v>
      </c>
      <c r="P300" t="str">
        <f>'Away Sheet'!C300</f>
        <v>Liverpool</v>
      </c>
    </row>
    <row r="301" spans="1:16" x14ac:dyDescent="0.35">
      <c r="A301" t="str">
        <f>Table7[[#This Row],[Away_Team]]</f>
        <v>Burnley</v>
      </c>
      <c r="B301">
        <v>1</v>
      </c>
      <c r="C301">
        <f>IF('Away Sheet'!G301 ="W", 1,0)</f>
        <v>0</v>
      </c>
      <c r="D301">
        <f>IF('Away Sheet'!G301 ="D", 1,0)</f>
        <v>0</v>
      </c>
      <c r="E301">
        <f>IF('Away Sheet'!G301 ="L", 1,0)</f>
        <v>1</v>
      </c>
      <c r="F301">
        <f t="shared" si="4"/>
        <v>0</v>
      </c>
      <c r="P301" t="str">
        <f>'Away Sheet'!C301</f>
        <v>Burnley</v>
      </c>
    </row>
    <row r="302" spans="1:16" x14ac:dyDescent="0.35">
      <c r="A302" t="str">
        <f>Table7[[#This Row],[Away_Team]]</f>
        <v>Brighton</v>
      </c>
      <c r="B302">
        <v>1</v>
      </c>
      <c r="C302">
        <f>IF('Away Sheet'!G302 ="W", 1,0)</f>
        <v>0</v>
      </c>
      <c r="D302">
        <f>IF('Away Sheet'!G302 ="D", 1,0)</f>
        <v>1</v>
      </c>
      <c r="E302">
        <f>IF('Away Sheet'!G302 ="L", 1,0)</f>
        <v>0</v>
      </c>
      <c r="F302">
        <f t="shared" si="4"/>
        <v>1</v>
      </c>
      <c r="P302" t="str">
        <f>'Away Sheet'!C302</f>
        <v>Brighton</v>
      </c>
    </row>
    <row r="303" spans="1:16" x14ac:dyDescent="0.35">
      <c r="A303" t="str">
        <f>Table7[[#This Row],[Away_Team]]</f>
        <v>West Ham</v>
      </c>
      <c r="B303">
        <v>1</v>
      </c>
      <c r="C303">
        <f>IF('Away Sheet'!G303 ="W", 1,0)</f>
        <v>0</v>
      </c>
      <c r="D303">
        <f>IF('Away Sheet'!G303 ="D", 1,0)</f>
        <v>0</v>
      </c>
      <c r="E303">
        <f>IF('Away Sheet'!G303 ="L", 1,0)</f>
        <v>1</v>
      </c>
      <c r="F303">
        <f t="shared" si="4"/>
        <v>0</v>
      </c>
      <c r="P303" t="str">
        <f>'Away Sheet'!C303</f>
        <v>West Ham</v>
      </c>
    </row>
    <row r="304" spans="1:16" x14ac:dyDescent="0.35">
      <c r="A304" t="str">
        <f>Table7[[#This Row],[Away_Team]]</f>
        <v>Sheffield United</v>
      </c>
      <c r="B304">
        <v>1</v>
      </c>
      <c r="C304">
        <f>IF('Away Sheet'!G304 ="W", 1,0)</f>
        <v>0</v>
      </c>
      <c r="D304">
        <f>IF('Away Sheet'!G304 ="D", 1,0)</f>
        <v>0</v>
      </c>
      <c r="E304">
        <f>IF('Away Sheet'!G304 ="L", 1,0)</f>
        <v>1</v>
      </c>
      <c r="F304">
        <f t="shared" si="4"/>
        <v>0</v>
      </c>
      <c r="P304" t="str">
        <f>'Away Sheet'!C304</f>
        <v>Sheffield United</v>
      </c>
    </row>
    <row r="305" spans="1:16" x14ac:dyDescent="0.35">
      <c r="A305" t="str">
        <f>Table7[[#This Row],[Away_Team]]</f>
        <v>Aston Villa</v>
      </c>
      <c r="B305">
        <v>1</v>
      </c>
      <c r="C305">
        <f>IF('Away Sheet'!G305 ="W", 1,0)</f>
        <v>0</v>
      </c>
      <c r="D305">
        <f>IF('Away Sheet'!G305 ="D", 1,0)</f>
        <v>1</v>
      </c>
      <c r="E305">
        <f>IF('Away Sheet'!G305 ="L", 1,0)</f>
        <v>0</v>
      </c>
      <c r="F305">
        <f t="shared" si="4"/>
        <v>1</v>
      </c>
      <c r="P305" t="str">
        <f>'Away Sheet'!C305</f>
        <v>Aston Villa</v>
      </c>
    </row>
    <row r="306" spans="1:16" x14ac:dyDescent="0.35">
      <c r="A306" t="str">
        <f>Table7[[#This Row],[Away_Team]]</f>
        <v>Everton</v>
      </c>
      <c r="B306">
        <v>1</v>
      </c>
      <c r="C306">
        <f>IF('Away Sheet'!G306 ="W", 1,0)</f>
        <v>1</v>
      </c>
      <c r="D306">
        <f>IF('Away Sheet'!G306 ="D", 1,0)</f>
        <v>0</v>
      </c>
      <c r="E306">
        <f>IF('Away Sheet'!G306 ="L", 1,0)</f>
        <v>0</v>
      </c>
      <c r="F306">
        <f t="shared" si="4"/>
        <v>3</v>
      </c>
      <c r="P306" t="str">
        <f>'Away Sheet'!C306</f>
        <v>Everton</v>
      </c>
    </row>
    <row r="307" spans="1:16" x14ac:dyDescent="0.35">
      <c r="A307" t="str">
        <f>Table7[[#This Row],[Away_Team]]</f>
        <v>Bournemouth</v>
      </c>
      <c r="B307">
        <v>1</v>
      </c>
      <c r="C307">
        <f>IF('Away Sheet'!G307 ="W", 1,0)</f>
        <v>0</v>
      </c>
      <c r="D307">
        <f>IF('Away Sheet'!G307 ="D", 1,0)</f>
        <v>0</v>
      </c>
      <c r="E307">
        <f>IF('Away Sheet'!G307 ="L", 1,0)</f>
        <v>1</v>
      </c>
      <c r="F307">
        <f t="shared" si="4"/>
        <v>0</v>
      </c>
      <c r="P307" t="str">
        <f>'Away Sheet'!C307</f>
        <v>Bournemouth</v>
      </c>
    </row>
    <row r="308" spans="1:16" x14ac:dyDescent="0.35">
      <c r="A308" t="str">
        <f>Table7[[#This Row],[Away_Team]]</f>
        <v>Crystal Palace</v>
      </c>
      <c r="B308">
        <v>1</v>
      </c>
      <c r="C308">
        <f>IF('Away Sheet'!G308 ="W", 1,0)</f>
        <v>0</v>
      </c>
      <c r="D308">
        <f>IF('Away Sheet'!G308 ="D", 1,0)</f>
        <v>0</v>
      </c>
      <c r="E308">
        <f>IF('Away Sheet'!G308 ="L", 1,0)</f>
        <v>1</v>
      </c>
      <c r="F308">
        <f t="shared" si="4"/>
        <v>0</v>
      </c>
      <c r="P308" t="str">
        <f>'Away Sheet'!C308</f>
        <v>Crystal Palace</v>
      </c>
    </row>
    <row r="309" spans="1:16" x14ac:dyDescent="0.35">
      <c r="A309" t="str">
        <f>Table7[[#This Row],[Away_Team]]</f>
        <v>Watford</v>
      </c>
      <c r="B309">
        <v>1</v>
      </c>
      <c r="C309">
        <f>IF('Away Sheet'!G309 ="W", 1,0)</f>
        <v>0</v>
      </c>
      <c r="D309">
        <f>IF('Away Sheet'!G309 ="D", 1,0)</f>
        <v>0</v>
      </c>
      <c r="E309">
        <f>IF('Away Sheet'!G309 ="L", 1,0)</f>
        <v>1</v>
      </c>
      <c r="F309">
        <f t="shared" si="4"/>
        <v>0</v>
      </c>
      <c r="P309" t="str">
        <f>'Away Sheet'!C309</f>
        <v>Watford</v>
      </c>
    </row>
    <row r="310" spans="1:16" x14ac:dyDescent="0.35">
      <c r="A310" t="str">
        <f>Table7[[#This Row],[Away_Team]]</f>
        <v>Arsenal</v>
      </c>
      <c r="B310">
        <v>1</v>
      </c>
      <c r="C310">
        <f>IF('Away Sheet'!G310 ="W", 1,0)</f>
        <v>1</v>
      </c>
      <c r="D310">
        <f>IF('Away Sheet'!G310 ="D", 1,0)</f>
        <v>0</v>
      </c>
      <c r="E310">
        <f>IF('Away Sheet'!G310 ="L", 1,0)</f>
        <v>0</v>
      </c>
      <c r="F310">
        <f t="shared" si="4"/>
        <v>3</v>
      </c>
      <c r="P310" t="str">
        <f>'Away Sheet'!C310</f>
        <v>Arsenal</v>
      </c>
    </row>
    <row r="311" spans="1:16" x14ac:dyDescent="0.35">
      <c r="A311" t="str">
        <f>Table7[[#This Row],[Away_Team]]</f>
        <v>Man City</v>
      </c>
      <c r="B311">
        <v>1</v>
      </c>
      <c r="C311">
        <f>IF('Away Sheet'!G311 ="W", 1,0)</f>
        <v>0</v>
      </c>
      <c r="D311">
        <f>IF('Away Sheet'!G311 ="D", 1,0)</f>
        <v>0</v>
      </c>
      <c r="E311">
        <f>IF('Away Sheet'!G311 ="L", 1,0)</f>
        <v>1</v>
      </c>
      <c r="F311">
        <f t="shared" si="4"/>
        <v>0</v>
      </c>
      <c r="P311" t="str">
        <f>'Away Sheet'!C311</f>
        <v>Man City</v>
      </c>
    </row>
    <row r="312" spans="1:16" x14ac:dyDescent="0.35">
      <c r="A312" t="str">
        <f>Table7[[#This Row],[Away_Team]]</f>
        <v>Wolves</v>
      </c>
      <c r="B312">
        <v>1</v>
      </c>
      <c r="C312">
        <f>IF('Away Sheet'!G312 ="W", 1,0)</f>
        <v>1</v>
      </c>
      <c r="D312">
        <f>IF('Away Sheet'!G312 ="D", 1,0)</f>
        <v>0</v>
      </c>
      <c r="E312">
        <f>IF('Away Sheet'!G312 ="L", 1,0)</f>
        <v>0</v>
      </c>
      <c r="F312">
        <f t="shared" si="4"/>
        <v>3</v>
      </c>
      <c r="P312" t="str">
        <f>'Away Sheet'!C312</f>
        <v>Wolves</v>
      </c>
    </row>
    <row r="313" spans="1:16" x14ac:dyDescent="0.35">
      <c r="A313" t="str">
        <f>Table7[[#This Row],[Away_Team]]</f>
        <v>Southampton</v>
      </c>
      <c r="B313">
        <v>1</v>
      </c>
      <c r="C313">
        <f>IF('Away Sheet'!G313 ="W", 1,0)</f>
        <v>1</v>
      </c>
      <c r="D313">
        <f>IF('Away Sheet'!G313 ="D", 1,0)</f>
        <v>0</v>
      </c>
      <c r="E313">
        <f>IF('Away Sheet'!G313 ="L", 1,0)</f>
        <v>0</v>
      </c>
      <c r="F313">
        <f t="shared" si="4"/>
        <v>3</v>
      </c>
      <c r="P313" t="str">
        <f>'Away Sheet'!C313</f>
        <v>Southampton</v>
      </c>
    </row>
    <row r="314" spans="1:16" x14ac:dyDescent="0.35">
      <c r="A314" t="str">
        <f>Table7[[#This Row],[Away_Team]]</f>
        <v>Burnley</v>
      </c>
      <c r="B314">
        <v>1</v>
      </c>
      <c r="C314">
        <f>IF('Away Sheet'!G314 ="W", 1,0)</f>
        <v>1</v>
      </c>
      <c r="D314">
        <f>IF('Away Sheet'!G314 ="D", 1,0)</f>
        <v>0</v>
      </c>
      <c r="E314">
        <f>IF('Away Sheet'!G314 ="L", 1,0)</f>
        <v>0</v>
      </c>
      <c r="F314">
        <f t="shared" si="4"/>
        <v>3</v>
      </c>
      <c r="P314" t="str">
        <f>'Away Sheet'!C314</f>
        <v>Burnley</v>
      </c>
    </row>
    <row r="315" spans="1:16" x14ac:dyDescent="0.35">
      <c r="A315" t="str">
        <f>Table7[[#This Row],[Away_Team]]</f>
        <v>Man United</v>
      </c>
      <c r="B315">
        <v>1</v>
      </c>
      <c r="C315">
        <f>IF('Away Sheet'!G315 ="W", 1,0)</f>
        <v>1</v>
      </c>
      <c r="D315">
        <f>IF('Away Sheet'!G315 ="D", 1,0)</f>
        <v>0</v>
      </c>
      <c r="E315">
        <f>IF('Away Sheet'!G315 ="L", 1,0)</f>
        <v>0</v>
      </c>
      <c r="F315">
        <f t="shared" si="4"/>
        <v>3</v>
      </c>
      <c r="P315" t="str">
        <f>'Away Sheet'!C315</f>
        <v>Man United</v>
      </c>
    </row>
    <row r="316" spans="1:16" x14ac:dyDescent="0.35">
      <c r="A316" t="str">
        <f>Table7[[#This Row],[Away_Team]]</f>
        <v>Norwich</v>
      </c>
      <c r="B316">
        <v>1</v>
      </c>
      <c r="C316">
        <f>IF('Away Sheet'!G316 ="W", 1,0)</f>
        <v>0</v>
      </c>
      <c r="D316">
        <f>IF('Away Sheet'!G316 ="D", 1,0)</f>
        <v>0</v>
      </c>
      <c r="E316">
        <f>IF('Away Sheet'!G316 ="L", 1,0)</f>
        <v>1</v>
      </c>
      <c r="F316">
        <f t="shared" si="4"/>
        <v>0</v>
      </c>
      <c r="P316" t="str">
        <f>'Away Sheet'!C316</f>
        <v>Norwich</v>
      </c>
    </row>
    <row r="317" spans="1:16" x14ac:dyDescent="0.35">
      <c r="A317" t="str">
        <f>Table7[[#This Row],[Away_Team]]</f>
        <v>Newcastle</v>
      </c>
      <c r="B317">
        <v>1</v>
      </c>
      <c r="C317">
        <f>IF('Away Sheet'!G317 ="W", 1,0)</f>
        <v>1</v>
      </c>
      <c r="D317">
        <f>IF('Away Sheet'!G317 ="D", 1,0)</f>
        <v>0</v>
      </c>
      <c r="E317">
        <f>IF('Away Sheet'!G317 ="L", 1,0)</f>
        <v>0</v>
      </c>
      <c r="F317">
        <f t="shared" si="4"/>
        <v>3</v>
      </c>
      <c r="P317" t="str">
        <f>'Away Sheet'!C317</f>
        <v>Newcastle</v>
      </c>
    </row>
    <row r="318" spans="1:16" x14ac:dyDescent="0.35">
      <c r="A318" t="str">
        <f>Table7[[#This Row],[Away_Team]]</f>
        <v>Leicester</v>
      </c>
      <c r="B318">
        <v>1</v>
      </c>
      <c r="C318">
        <f>IF('Away Sheet'!G318 ="W", 1,0)</f>
        <v>0</v>
      </c>
      <c r="D318">
        <f>IF('Away Sheet'!G318 ="D", 1,0)</f>
        <v>0</v>
      </c>
      <c r="E318">
        <f>IF('Away Sheet'!G318 ="L", 1,0)</f>
        <v>1</v>
      </c>
      <c r="F318">
        <f t="shared" si="4"/>
        <v>0</v>
      </c>
      <c r="P318" t="str">
        <f>'Away Sheet'!C318</f>
        <v>Leicester</v>
      </c>
    </row>
    <row r="319" spans="1:16" x14ac:dyDescent="0.35">
      <c r="A319" t="str">
        <f>Table7[[#This Row],[Away_Team]]</f>
        <v>Chelsea</v>
      </c>
      <c r="B319">
        <v>1</v>
      </c>
      <c r="C319">
        <f>IF('Away Sheet'!G319 ="W", 1,0)</f>
        <v>0</v>
      </c>
      <c r="D319">
        <f>IF('Away Sheet'!G319 ="D", 1,0)</f>
        <v>0</v>
      </c>
      <c r="E319">
        <f>IF('Away Sheet'!G319 ="L", 1,0)</f>
        <v>1</v>
      </c>
      <c r="F319">
        <f t="shared" si="4"/>
        <v>0</v>
      </c>
      <c r="P319" t="str">
        <f>'Away Sheet'!C319</f>
        <v>Chelsea</v>
      </c>
    </row>
    <row r="320" spans="1:16" x14ac:dyDescent="0.35">
      <c r="A320" t="str">
        <f>Table7[[#This Row],[Away_Team]]</f>
        <v>Tottenham</v>
      </c>
      <c r="B320">
        <v>1</v>
      </c>
      <c r="C320">
        <f>IF('Away Sheet'!G320 ="W", 1,0)</f>
        <v>0</v>
      </c>
      <c r="D320">
        <f>IF('Away Sheet'!G320 ="D", 1,0)</f>
        <v>0</v>
      </c>
      <c r="E320">
        <f>IF('Away Sheet'!G320 ="L", 1,0)</f>
        <v>1</v>
      </c>
      <c r="F320">
        <f t="shared" si="4"/>
        <v>0</v>
      </c>
      <c r="P320" t="str">
        <f>'Away Sheet'!C320</f>
        <v>Tottenham</v>
      </c>
    </row>
    <row r="321" spans="1:16" x14ac:dyDescent="0.35">
      <c r="A321" t="str">
        <f>Table7[[#This Row],[Away_Team]]</f>
        <v>Liverpool</v>
      </c>
      <c r="B321">
        <v>1</v>
      </c>
      <c r="C321">
        <f>IF('Away Sheet'!G321 ="W", 1,0)</f>
        <v>0</v>
      </c>
      <c r="D321">
        <f>IF('Away Sheet'!G321 ="D", 1,0)</f>
        <v>0</v>
      </c>
      <c r="E321">
        <f>IF('Away Sheet'!G321 ="L", 1,0)</f>
        <v>1</v>
      </c>
      <c r="F321">
        <f t="shared" si="4"/>
        <v>0</v>
      </c>
      <c r="P321" t="str">
        <f>'Away Sheet'!C321</f>
        <v>Liverpool</v>
      </c>
    </row>
    <row r="322" spans="1:16" x14ac:dyDescent="0.35">
      <c r="A322" t="str">
        <f>Table7[[#This Row],[Away_Team]]</f>
        <v>Brighton</v>
      </c>
      <c r="B322">
        <v>1</v>
      </c>
      <c r="C322">
        <f>IF('Away Sheet'!G322 ="W", 1,0)</f>
        <v>1</v>
      </c>
      <c r="D322">
        <f>IF('Away Sheet'!G322 ="D", 1,0)</f>
        <v>0</v>
      </c>
      <c r="E322">
        <f>IF('Away Sheet'!G322 ="L", 1,0)</f>
        <v>0</v>
      </c>
      <c r="F322">
        <f t="shared" si="4"/>
        <v>3</v>
      </c>
      <c r="P322" t="str">
        <f>'Away Sheet'!C322</f>
        <v>Brighton</v>
      </c>
    </row>
    <row r="323" spans="1:16" x14ac:dyDescent="0.35">
      <c r="A323" t="str">
        <f>Table7[[#This Row],[Away_Team]]</f>
        <v>Crystal Palace</v>
      </c>
      <c r="B323">
        <v>1</v>
      </c>
      <c r="C323">
        <f>IF('Away Sheet'!G323 ="W", 1,0)</f>
        <v>0</v>
      </c>
      <c r="D323">
        <f>IF('Away Sheet'!G323 ="D", 1,0)</f>
        <v>0</v>
      </c>
      <c r="E323">
        <f>IF('Away Sheet'!G323 ="L", 1,0)</f>
        <v>1</v>
      </c>
      <c r="F323">
        <f t="shared" ref="F323:F381" si="5">C323*3+D323*1+E323*0</f>
        <v>0</v>
      </c>
      <c r="P323" t="str">
        <f>'Away Sheet'!C323</f>
        <v>Crystal Palace</v>
      </c>
    </row>
    <row r="324" spans="1:16" x14ac:dyDescent="0.35">
      <c r="A324" t="str">
        <f>Table7[[#This Row],[Away_Team]]</f>
        <v>Bournemouth</v>
      </c>
      <c r="B324">
        <v>1</v>
      </c>
      <c r="C324">
        <f>IF('Away Sheet'!G324 ="W", 1,0)</f>
        <v>0</v>
      </c>
      <c r="D324">
        <f>IF('Away Sheet'!G324 ="D", 1,0)</f>
        <v>0</v>
      </c>
      <c r="E324">
        <f>IF('Away Sheet'!G324 ="L", 1,0)</f>
        <v>1</v>
      </c>
      <c r="F324">
        <f t="shared" si="5"/>
        <v>0</v>
      </c>
      <c r="P324" t="str">
        <f>'Away Sheet'!C324</f>
        <v>Bournemouth</v>
      </c>
    </row>
    <row r="325" spans="1:16" x14ac:dyDescent="0.35">
      <c r="A325" t="str">
        <f>Table7[[#This Row],[Away_Team]]</f>
        <v>Arsenal</v>
      </c>
      <c r="B325">
        <v>1</v>
      </c>
      <c r="C325">
        <f>IF('Away Sheet'!G325 ="W", 1,0)</f>
        <v>1</v>
      </c>
      <c r="D325">
        <f>IF('Away Sheet'!G325 ="D", 1,0)</f>
        <v>0</v>
      </c>
      <c r="E325">
        <f>IF('Away Sheet'!G325 ="L", 1,0)</f>
        <v>0</v>
      </c>
      <c r="F325">
        <f t="shared" si="5"/>
        <v>3</v>
      </c>
      <c r="P325" t="str">
        <f>'Away Sheet'!C325</f>
        <v>Arsenal</v>
      </c>
    </row>
    <row r="326" spans="1:16" x14ac:dyDescent="0.35">
      <c r="A326" t="str">
        <f>Table7[[#This Row],[Away_Team]]</f>
        <v>Watford</v>
      </c>
      <c r="B326">
        <v>1</v>
      </c>
      <c r="C326">
        <f>IF('Away Sheet'!G326 ="W", 1,0)</f>
        <v>0</v>
      </c>
      <c r="D326">
        <f>IF('Away Sheet'!G326 ="D", 1,0)</f>
        <v>0</v>
      </c>
      <c r="E326">
        <f>IF('Away Sheet'!G326 ="L", 1,0)</f>
        <v>1</v>
      </c>
      <c r="F326">
        <f t="shared" si="5"/>
        <v>0</v>
      </c>
      <c r="P326" t="str">
        <f>'Away Sheet'!C326</f>
        <v>Watford</v>
      </c>
    </row>
    <row r="327" spans="1:16" x14ac:dyDescent="0.35">
      <c r="A327" t="str">
        <f>Table7[[#This Row],[Away_Team]]</f>
        <v>Sheffield United</v>
      </c>
      <c r="B327">
        <v>1</v>
      </c>
      <c r="C327">
        <f>IF('Away Sheet'!G327 ="W", 1,0)</f>
        <v>0</v>
      </c>
      <c r="D327">
        <f>IF('Away Sheet'!G327 ="D", 1,0)</f>
        <v>1</v>
      </c>
      <c r="E327">
        <f>IF('Away Sheet'!G327 ="L", 1,0)</f>
        <v>0</v>
      </c>
      <c r="F327">
        <f t="shared" si="5"/>
        <v>1</v>
      </c>
      <c r="P327" t="str">
        <f>'Away Sheet'!C327</f>
        <v>Sheffield United</v>
      </c>
    </row>
    <row r="328" spans="1:16" x14ac:dyDescent="0.35">
      <c r="A328" t="str">
        <f>Table7[[#This Row],[Away_Team]]</f>
        <v>West Ham</v>
      </c>
      <c r="B328">
        <v>1</v>
      </c>
      <c r="C328">
        <f>IF('Away Sheet'!G328 ="W", 1,0)</f>
        <v>0</v>
      </c>
      <c r="D328">
        <f>IF('Away Sheet'!G328 ="D", 1,0)</f>
        <v>1</v>
      </c>
      <c r="E328">
        <f>IF('Away Sheet'!G328 ="L", 1,0)</f>
        <v>0</v>
      </c>
      <c r="F328">
        <f t="shared" si="5"/>
        <v>1</v>
      </c>
      <c r="P328" t="str">
        <f>'Away Sheet'!C328</f>
        <v>West Ham</v>
      </c>
    </row>
    <row r="329" spans="1:16" x14ac:dyDescent="0.35">
      <c r="A329" t="str">
        <f>Table7[[#This Row],[Away_Team]]</f>
        <v>Aston Villa</v>
      </c>
      <c r="B329">
        <v>1</v>
      </c>
      <c r="C329">
        <f>IF('Away Sheet'!G329 ="W", 1,0)</f>
        <v>0</v>
      </c>
      <c r="D329">
        <f>IF('Away Sheet'!G329 ="D", 1,0)</f>
        <v>0</v>
      </c>
      <c r="E329">
        <f>IF('Away Sheet'!G329 ="L", 1,0)</f>
        <v>1</v>
      </c>
      <c r="F329">
        <f t="shared" si="5"/>
        <v>0</v>
      </c>
      <c r="P329" t="str">
        <f>'Away Sheet'!C329</f>
        <v>Aston Villa</v>
      </c>
    </row>
    <row r="330" spans="1:16" x14ac:dyDescent="0.35">
      <c r="A330" t="str">
        <f>Table7[[#This Row],[Away_Team]]</f>
        <v>Man City</v>
      </c>
      <c r="B330">
        <v>1</v>
      </c>
      <c r="C330">
        <f>IF('Away Sheet'!G330 ="W", 1,0)</f>
        <v>0</v>
      </c>
      <c r="D330">
        <f>IF('Away Sheet'!G330 ="D", 1,0)</f>
        <v>0</v>
      </c>
      <c r="E330">
        <f>IF('Away Sheet'!G330 ="L", 1,0)</f>
        <v>1</v>
      </c>
      <c r="F330">
        <f t="shared" si="5"/>
        <v>0</v>
      </c>
      <c r="P330" t="str">
        <f>'Away Sheet'!C330</f>
        <v>Man City</v>
      </c>
    </row>
    <row r="331" spans="1:16" x14ac:dyDescent="0.35">
      <c r="A331" t="str">
        <f>Table7[[#This Row],[Away_Team]]</f>
        <v>Everton</v>
      </c>
      <c r="B331">
        <v>1</v>
      </c>
      <c r="C331">
        <f>IF('Away Sheet'!G331 ="W", 1,0)</f>
        <v>0</v>
      </c>
      <c r="D331">
        <f>IF('Away Sheet'!G331 ="D", 1,0)</f>
        <v>0</v>
      </c>
      <c r="E331">
        <f>IF('Away Sheet'!G331 ="L", 1,0)</f>
        <v>1</v>
      </c>
      <c r="F331">
        <f t="shared" si="5"/>
        <v>0</v>
      </c>
      <c r="P331" t="str">
        <f>'Away Sheet'!C331</f>
        <v>Everton</v>
      </c>
    </row>
    <row r="332" spans="1:16" x14ac:dyDescent="0.35">
      <c r="A332" t="str">
        <f>Table7[[#This Row],[Away_Team]]</f>
        <v>Chelsea</v>
      </c>
      <c r="B332">
        <v>1</v>
      </c>
      <c r="C332">
        <f>IF('Away Sheet'!G332 ="W", 1,0)</f>
        <v>1</v>
      </c>
      <c r="D332">
        <f>IF('Away Sheet'!G332 ="D", 1,0)</f>
        <v>0</v>
      </c>
      <c r="E332">
        <f>IF('Away Sheet'!G332 ="L", 1,0)</f>
        <v>0</v>
      </c>
      <c r="F332">
        <f t="shared" si="5"/>
        <v>3</v>
      </c>
      <c r="P332" t="str">
        <f>'Away Sheet'!C332</f>
        <v>Chelsea</v>
      </c>
    </row>
    <row r="333" spans="1:16" x14ac:dyDescent="0.35">
      <c r="A333" t="str">
        <f>Table7[[#This Row],[Away_Team]]</f>
        <v>Norwich</v>
      </c>
      <c r="B333">
        <v>1</v>
      </c>
      <c r="C333">
        <f>IF('Away Sheet'!G333 ="W", 1,0)</f>
        <v>0</v>
      </c>
      <c r="D333">
        <f>IF('Away Sheet'!G333 ="D", 1,0)</f>
        <v>0</v>
      </c>
      <c r="E333">
        <f>IF('Away Sheet'!G333 ="L", 1,0)</f>
        <v>1</v>
      </c>
      <c r="F333">
        <f t="shared" si="5"/>
        <v>0</v>
      </c>
      <c r="P333" t="str">
        <f>'Away Sheet'!C333</f>
        <v>Norwich</v>
      </c>
    </row>
    <row r="334" spans="1:16" x14ac:dyDescent="0.35">
      <c r="A334" t="str">
        <f>Table7[[#This Row],[Away_Team]]</f>
        <v>Leicester</v>
      </c>
      <c r="B334">
        <v>1</v>
      </c>
      <c r="C334">
        <f>IF('Away Sheet'!G334 ="W", 1,0)</f>
        <v>0</v>
      </c>
      <c r="D334">
        <f>IF('Away Sheet'!G334 ="D", 1,0)</f>
        <v>1</v>
      </c>
      <c r="E334">
        <f>IF('Away Sheet'!G334 ="L", 1,0)</f>
        <v>0</v>
      </c>
      <c r="F334">
        <f t="shared" si="5"/>
        <v>1</v>
      </c>
      <c r="P334" t="str">
        <f>'Away Sheet'!C334</f>
        <v>Leicester</v>
      </c>
    </row>
    <row r="335" spans="1:16" x14ac:dyDescent="0.35">
      <c r="A335" t="str">
        <f>Table7[[#This Row],[Away_Team]]</f>
        <v>Newcastle</v>
      </c>
      <c r="B335">
        <v>1</v>
      </c>
      <c r="C335">
        <f>IF('Away Sheet'!G335 ="W", 1,0)</f>
        <v>0</v>
      </c>
      <c r="D335">
        <f>IF('Away Sheet'!G335 ="D", 1,0)</f>
        <v>0</v>
      </c>
      <c r="E335">
        <f>IF('Away Sheet'!G335 ="L", 1,0)</f>
        <v>1</v>
      </c>
      <c r="F335">
        <f t="shared" si="5"/>
        <v>0</v>
      </c>
      <c r="P335" t="str">
        <f>'Away Sheet'!C335</f>
        <v>Newcastle</v>
      </c>
    </row>
    <row r="336" spans="1:16" x14ac:dyDescent="0.35">
      <c r="A336" t="str">
        <f>Table7[[#This Row],[Away_Team]]</f>
        <v>Wolves</v>
      </c>
      <c r="B336">
        <v>1</v>
      </c>
      <c r="C336">
        <f>IF('Away Sheet'!G336 ="W", 1,0)</f>
        <v>0</v>
      </c>
      <c r="D336">
        <f>IF('Away Sheet'!G336 ="D", 1,0)</f>
        <v>0</v>
      </c>
      <c r="E336">
        <f>IF('Away Sheet'!G336 ="L", 1,0)</f>
        <v>1</v>
      </c>
      <c r="F336">
        <f t="shared" si="5"/>
        <v>0</v>
      </c>
      <c r="P336" t="str">
        <f>'Away Sheet'!C336</f>
        <v>Wolves</v>
      </c>
    </row>
    <row r="337" spans="1:16" x14ac:dyDescent="0.35">
      <c r="A337" t="str">
        <f>Table7[[#This Row],[Away_Team]]</f>
        <v>Burnley</v>
      </c>
      <c r="B337">
        <v>1</v>
      </c>
      <c r="C337">
        <f>IF('Away Sheet'!G337 ="W", 1,0)</f>
        <v>1</v>
      </c>
      <c r="D337">
        <f>IF('Away Sheet'!G337 ="D", 1,0)</f>
        <v>0</v>
      </c>
      <c r="E337">
        <f>IF('Away Sheet'!G337 ="L", 1,0)</f>
        <v>0</v>
      </c>
      <c r="F337">
        <f t="shared" si="5"/>
        <v>3</v>
      </c>
      <c r="P337" t="str">
        <f>'Away Sheet'!C337</f>
        <v>Burnley</v>
      </c>
    </row>
    <row r="338" spans="1:16" x14ac:dyDescent="0.35">
      <c r="A338" t="str">
        <f>Table7[[#This Row],[Away_Team]]</f>
        <v>Liverpool</v>
      </c>
      <c r="B338">
        <v>1</v>
      </c>
      <c r="C338">
        <f>IF('Away Sheet'!G338 ="W", 1,0)</f>
        <v>1</v>
      </c>
      <c r="D338">
        <f>IF('Away Sheet'!G338 ="D", 1,0)</f>
        <v>0</v>
      </c>
      <c r="E338">
        <f>IF('Away Sheet'!G338 ="L", 1,0)</f>
        <v>0</v>
      </c>
      <c r="F338">
        <f t="shared" si="5"/>
        <v>3</v>
      </c>
      <c r="P338" t="str">
        <f>'Away Sheet'!C338</f>
        <v>Liverpool</v>
      </c>
    </row>
    <row r="339" spans="1:16" x14ac:dyDescent="0.35">
      <c r="A339" t="str">
        <f>Table7[[#This Row],[Away_Team]]</f>
        <v>Tottenham</v>
      </c>
      <c r="B339">
        <v>1</v>
      </c>
      <c r="C339">
        <f>IF('Away Sheet'!G339 ="W", 1,0)</f>
        <v>0</v>
      </c>
      <c r="D339">
        <f>IF('Away Sheet'!G339 ="D", 1,0)</f>
        <v>1</v>
      </c>
      <c r="E339">
        <f>IF('Away Sheet'!G339 ="L", 1,0)</f>
        <v>0</v>
      </c>
      <c r="F339">
        <f t="shared" si="5"/>
        <v>1</v>
      </c>
      <c r="P339" t="str">
        <f>'Away Sheet'!C339</f>
        <v>Tottenham</v>
      </c>
    </row>
    <row r="340" spans="1:16" x14ac:dyDescent="0.35">
      <c r="A340" t="str">
        <f>Table7[[#This Row],[Away_Team]]</f>
        <v>Southampton</v>
      </c>
      <c r="B340">
        <v>1</v>
      </c>
      <c r="C340">
        <f>IF('Away Sheet'!G340 ="W", 1,0)</f>
        <v>0</v>
      </c>
      <c r="D340">
        <f>IF('Away Sheet'!G340 ="D", 1,0)</f>
        <v>1</v>
      </c>
      <c r="E340">
        <f>IF('Away Sheet'!G340 ="L", 1,0)</f>
        <v>0</v>
      </c>
      <c r="F340">
        <f t="shared" si="5"/>
        <v>1</v>
      </c>
      <c r="P340" t="str">
        <f>'Away Sheet'!C340</f>
        <v>Southampton</v>
      </c>
    </row>
    <row r="341" spans="1:16" x14ac:dyDescent="0.35">
      <c r="A341" t="str">
        <f>Table7[[#This Row],[Away_Team]]</f>
        <v>Man United</v>
      </c>
      <c r="B341">
        <v>1</v>
      </c>
      <c r="C341">
        <f>IF('Away Sheet'!G341 ="W", 1,0)</f>
        <v>1</v>
      </c>
      <c r="D341">
        <f>IF('Away Sheet'!G341 ="D", 1,0)</f>
        <v>0</v>
      </c>
      <c r="E341">
        <f>IF('Away Sheet'!G341 ="L", 1,0)</f>
        <v>0</v>
      </c>
      <c r="F341">
        <f t="shared" si="5"/>
        <v>3</v>
      </c>
      <c r="P341" t="str">
        <f>'Away Sheet'!C341</f>
        <v>Man United</v>
      </c>
    </row>
    <row r="342" spans="1:16" x14ac:dyDescent="0.35">
      <c r="A342" t="str">
        <f>Table7[[#This Row],[Away_Team]]</f>
        <v>West Ham</v>
      </c>
      <c r="B342">
        <v>1</v>
      </c>
      <c r="C342">
        <f>IF('Away Sheet'!G342 ="W", 1,0)</f>
        <v>1</v>
      </c>
      <c r="D342">
        <f>IF('Away Sheet'!G342 ="D", 1,0)</f>
        <v>0</v>
      </c>
      <c r="E342">
        <f>IF('Away Sheet'!G342 ="L", 1,0)</f>
        <v>0</v>
      </c>
      <c r="F342">
        <f t="shared" si="5"/>
        <v>3</v>
      </c>
      <c r="P342" t="str">
        <f>'Away Sheet'!C342</f>
        <v>West Ham</v>
      </c>
    </row>
    <row r="343" spans="1:16" x14ac:dyDescent="0.35">
      <c r="A343" t="str">
        <f>Table7[[#This Row],[Away_Team]]</f>
        <v>Newcastle</v>
      </c>
      <c r="B343">
        <v>1</v>
      </c>
      <c r="C343">
        <f>IF('Away Sheet'!G343 ="W", 1,0)</f>
        <v>0</v>
      </c>
      <c r="D343">
        <f>IF('Away Sheet'!G343 ="D", 1,0)</f>
        <v>0</v>
      </c>
      <c r="E343">
        <f>IF('Away Sheet'!G343 ="L", 1,0)</f>
        <v>1</v>
      </c>
      <c r="F343">
        <f t="shared" si="5"/>
        <v>0</v>
      </c>
      <c r="P343" t="str">
        <f>'Away Sheet'!C343</f>
        <v>Newcastle</v>
      </c>
    </row>
    <row r="344" spans="1:16" x14ac:dyDescent="0.35">
      <c r="A344" t="str">
        <f>Table7[[#This Row],[Away_Team]]</f>
        <v>Burnley</v>
      </c>
      <c r="B344">
        <v>1</v>
      </c>
      <c r="C344">
        <f>IF('Away Sheet'!G344 ="W", 1,0)</f>
        <v>0</v>
      </c>
      <c r="D344">
        <f>IF('Away Sheet'!G344 ="D", 1,0)</f>
        <v>1</v>
      </c>
      <c r="E344">
        <f>IF('Away Sheet'!G344 ="L", 1,0)</f>
        <v>0</v>
      </c>
      <c r="F344">
        <f t="shared" si="5"/>
        <v>1</v>
      </c>
      <c r="P344" t="str">
        <f>'Away Sheet'!C344</f>
        <v>Burnley</v>
      </c>
    </row>
    <row r="345" spans="1:16" x14ac:dyDescent="0.35">
      <c r="A345" t="str">
        <f>Table7[[#This Row],[Away_Team]]</f>
        <v>Chelsea</v>
      </c>
      <c r="B345">
        <v>1</v>
      </c>
      <c r="C345">
        <f>IF('Away Sheet'!G345 ="W", 1,0)</f>
        <v>0</v>
      </c>
      <c r="D345">
        <f>IF('Away Sheet'!G345 ="D", 1,0)</f>
        <v>0</v>
      </c>
      <c r="E345">
        <f>IF('Away Sheet'!G345 ="L", 1,0)</f>
        <v>1</v>
      </c>
      <c r="F345">
        <f t="shared" si="5"/>
        <v>0</v>
      </c>
      <c r="P345" t="str">
        <f>'Away Sheet'!C345</f>
        <v>Chelsea</v>
      </c>
    </row>
    <row r="346" spans="1:16" x14ac:dyDescent="0.35">
      <c r="A346" t="str">
        <f>Table7[[#This Row],[Away_Team]]</f>
        <v>Man City</v>
      </c>
      <c r="B346">
        <v>1</v>
      </c>
      <c r="C346">
        <f>IF('Away Sheet'!G346 ="W", 1,0)</f>
        <v>1</v>
      </c>
      <c r="D346">
        <f>IF('Away Sheet'!G346 ="D", 1,0)</f>
        <v>0</v>
      </c>
      <c r="E346">
        <f>IF('Away Sheet'!G346 ="L", 1,0)</f>
        <v>0</v>
      </c>
      <c r="F346">
        <f t="shared" si="5"/>
        <v>3</v>
      </c>
      <c r="P346" t="str">
        <f>'Away Sheet'!C346</f>
        <v>Man City</v>
      </c>
    </row>
    <row r="347" spans="1:16" x14ac:dyDescent="0.35">
      <c r="A347" t="str">
        <f>Table7[[#This Row],[Away_Team]]</f>
        <v>Everton</v>
      </c>
      <c r="B347">
        <v>1</v>
      </c>
      <c r="C347">
        <f>IF('Away Sheet'!G347 ="W", 1,0)</f>
        <v>0</v>
      </c>
      <c r="D347">
        <f>IF('Away Sheet'!G347 ="D", 1,0)</f>
        <v>0</v>
      </c>
      <c r="E347">
        <f>IF('Away Sheet'!G347 ="L", 1,0)</f>
        <v>1</v>
      </c>
      <c r="F347">
        <f t="shared" si="5"/>
        <v>0</v>
      </c>
      <c r="P347" t="str">
        <f>'Away Sheet'!C347</f>
        <v>Everton</v>
      </c>
    </row>
    <row r="348" spans="1:16" x14ac:dyDescent="0.35">
      <c r="A348" t="str">
        <f>Table7[[#This Row],[Away_Team]]</f>
        <v>Crystal Palace</v>
      </c>
      <c r="B348">
        <v>1</v>
      </c>
      <c r="C348">
        <f>IF('Away Sheet'!G348 ="W", 1,0)</f>
        <v>0</v>
      </c>
      <c r="D348">
        <f>IF('Away Sheet'!G348 ="D", 1,0)</f>
        <v>0</v>
      </c>
      <c r="E348">
        <f>IF('Away Sheet'!G348 ="L", 1,0)</f>
        <v>1</v>
      </c>
      <c r="F348">
        <f t="shared" si="5"/>
        <v>0</v>
      </c>
      <c r="P348" t="str">
        <f>'Away Sheet'!C348</f>
        <v>Crystal Palace</v>
      </c>
    </row>
    <row r="349" spans="1:16" x14ac:dyDescent="0.35">
      <c r="A349" t="str">
        <f>Table7[[#This Row],[Away_Team]]</f>
        <v>Arsenal</v>
      </c>
      <c r="B349">
        <v>1</v>
      </c>
      <c r="C349">
        <f>IF('Away Sheet'!G349 ="W", 1,0)</f>
        <v>0</v>
      </c>
      <c r="D349">
        <f>IF('Away Sheet'!G349 ="D", 1,0)</f>
        <v>0</v>
      </c>
      <c r="E349">
        <f>IF('Away Sheet'!G349 ="L", 1,0)</f>
        <v>1</v>
      </c>
      <c r="F349">
        <f t="shared" si="5"/>
        <v>0</v>
      </c>
      <c r="P349" t="str">
        <f>'Away Sheet'!C349</f>
        <v>Arsenal</v>
      </c>
    </row>
    <row r="350" spans="1:16" x14ac:dyDescent="0.35">
      <c r="A350" t="str">
        <f>Table7[[#This Row],[Away_Team]]</f>
        <v>Leicester</v>
      </c>
      <c r="B350">
        <v>1</v>
      </c>
      <c r="C350">
        <f>IF('Away Sheet'!G350 ="W", 1,0)</f>
        <v>0</v>
      </c>
      <c r="D350">
        <f>IF('Away Sheet'!G350 ="D", 1,0)</f>
        <v>0</v>
      </c>
      <c r="E350">
        <f>IF('Away Sheet'!G350 ="L", 1,0)</f>
        <v>1</v>
      </c>
      <c r="F350">
        <f t="shared" si="5"/>
        <v>0</v>
      </c>
      <c r="P350" t="str">
        <f>'Away Sheet'!C350</f>
        <v>Leicester</v>
      </c>
    </row>
    <row r="351" spans="1:16" x14ac:dyDescent="0.35">
      <c r="A351" t="str">
        <f>Table7[[#This Row],[Away_Team]]</f>
        <v>Southampton</v>
      </c>
      <c r="B351">
        <v>1</v>
      </c>
      <c r="C351">
        <f>IF('Away Sheet'!G351 ="W", 1,0)</f>
        <v>0</v>
      </c>
      <c r="D351">
        <f>IF('Away Sheet'!G351 ="D", 1,0)</f>
        <v>1</v>
      </c>
      <c r="E351">
        <f>IF('Away Sheet'!G351 ="L", 1,0)</f>
        <v>0</v>
      </c>
      <c r="F351">
        <f t="shared" si="5"/>
        <v>1</v>
      </c>
      <c r="P351" t="str">
        <f>'Away Sheet'!C351</f>
        <v>Southampton</v>
      </c>
    </row>
    <row r="352" spans="1:16" x14ac:dyDescent="0.35">
      <c r="A352" t="str">
        <f>Table7[[#This Row],[Away_Team]]</f>
        <v>Norwich</v>
      </c>
      <c r="B352">
        <v>1</v>
      </c>
      <c r="C352">
        <f>IF('Away Sheet'!G352 ="W", 1,0)</f>
        <v>0</v>
      </c>
      <c r="D352">
        <f>IF('Away Sheet'!G352 ="D", 1,0)</f>
        <v>0</v>
      </c>
      <c r="E352">
        <f>IF('Away Sheet'!G352 ="L", 1,0)</f>
        <v>1</v>
      </c>
      <c r="F352">
        <f t="shared" si="5"/>
        <v>0</v>
      </c>
      <c r="P352" t="str">
        <f>'Away Sheet'!C352</f>
        <v>Norwich</v>
      </c>
    </row>
    <row r="353" spans="1:16" x14ac:dyDescent="0.35">
      <c r="A353" t="str">
        <f>Table7[[#This Row],[Away_Team]]</f>
        <v>Wolves</v>
      </c>
      <c r="B353">
        <v>1</v>
      </c>
      <c r="C353">
        <f>IF('Away Sheet'!G353 ="W", 1,0)</f>
        <v>0</v>
      </c>
      <c r="D353">
        <f>IF('Away Sheet'!G353 ="D", 1,0)</f>
        <v>1</v>
      </c>
      <c r="E353">
        <f>IF('Away Sheet'!G353 ="L", 1,0)</f>
        <v>0</v>
      </c>
      <c r="F353">
        <f t="shared" si="5"/>
        <v>1</v>
      </c>
      <c r="P353" t="str">
        <f>'Away Sheet'!C353</f>
        <v>Wolves</v>
      </c>
    </row>
    <row r="354" spans="1:16" x14ac:dyDescent="0.35">
      <c r="A354" t="str">
        <f>Table7[[#This Row],[Away_Team]]</f>
        <v>Bournemouth</v>
      </c>
      <c r="B354">
        <v>1</v>
      </c>
      <c r="C354">
        <f>IF('Away Sheet'!G354 ="W", 1,0)</f>
        <v>0</v>
      </c>
      <c r="D354">
        <f>IF('Away Sheet'!G354 ="D", 1,0)</f>
        <v>0</v>
      </c>
      <c r="E354">
        <f>IF('Away Sheet'!G354 ="L", 1,0)</f>
        <v>1</v>
      </c>
      <c r="F354">
        <f t="shared" si="5"/>
        <v>0</v>
      </c>
      <c r="P354" t="str">
        <f>'Away Sheet'!C354</f>
        <v>Bournemouth</v>
      </c>
    </row>
    <row r="355" spans="1:16" x14ac:dyDescent="0.35">
      <c r="A355" t="str">
        <f>Table7[[#This Row],[Away_Team]]</f>
        <v>Tottenham</v>
      </c>
      <c r="B355">
        <v>1</v>
      </c>
      <c r="C355">
        <f>IF('Away Sheet'!G355 ="W", 1,0)</f>
        <v>1</v>
      </c>
      <c r="D355">
        <f>IF('Away Sheet'!G355 ="D", 1,0)</f>
        <v>0</v>
      </c>
      <c r="E355">
        <f>IF('Away Sheet'!G355 ="L", 1,0)</f>
        <v>0</v>
      </c>
      <c r="F355">
        <f t="shared" si="5"/>
        <v>3</v>
      </c>
      <c r="P355" t="str">
        <f>'Away Sheet'!C355</f>
        <v>Tottenham</v>
      </c>
    </row>
    <row r="356" spans="1:16" x14ac:dyDescent="0.35">
      <c r="A356" t="str">
        <f>Table7[[#This Row],[Away_Team]]</f>
        <v>Liverpool</v>
      </c>
      <c r="B356">
        <v>1</v>
      </c>
      <c r="C356">
        <f>IF('Away Sheet'!G356 ="W", 1,0)</f>
        <v>0</v>
      </c>
      <c r="D356">
        <f>IF('Away Sheet'!G356 ="D", 1,0)</f>
        <v>0</v>
      </c>
      <c r="E356">
        <f>IF('Away Sheet'!G356 ="L", 1,0)</f>
        <v>1</v>
      </c>
      <c r="F356">
        <f t="shared" si="5"/>
        <v>0</v>
      </c>
      <c r="P356" t="str">
        <f>'Away Sheet'!C356</f>
        <v>Liverpool</v>
      </c>
    </row>
    <row r="357" spans="1:16" x14ac:dyDescent="0.35">
      <c r="A357" t="str">
        <f>Table7[[#This Row],[Away_Team]]</f>
        <v>Aston Villa</v>
      </c>
      <c r="B357">
        <v>1</v>
      </c>
      <c r="C357">
        <f>IF('Away Sheet'!G357 ="W", 1,0)</f>
        <v>0</v>
      </c>
      <c r="D357">
        <f>IF('Away Sheet'!G357 ="D", 1,0)</f>
        <v>1</v>
      </c>
      <c r="E357">
        <f>IF('Away Sheet'!G357 ="L", 1,0)</f>
        <v>0</v>
      </c>
      <c r="F357">
        <f t="shared" si="5"/>
        <v>1</v>
      </c>
      <c r="P357" t="str">
        <f>'Away Sheet'!C357</f>
        <v>Aston Villa</v>
      </c>
    </row>
    <row r="358" spans="1:16" x14ac:dyDescent="0.35">
      <c r="A358" t="str">
        <f>Table7[[#This Row],[Away_Team]]</f>
        <v>Sheffield United</v>
      </c>
      <c r="B358">
        <v>1</v>
      </c>
      <c r="C358">
        <f>IF('Away Sheet'!G358 ="W", 1,0)</f>
        <v>0</v>
      </c>
      <c r="D358">
        <f>IF('Away Sheet'!G358 ="D", 1,0)</f>
        <v>0</v>
      </c>
      <c r="E358">
        <f>IF('Away Sheet'!G358 ="L", 1,0)</f>
        <v>1</v>
      </c>
      <c r="F358">
        <f t="shared" si="5"/>
        <v>0</v>
      </c>
      <c r="P358" t="str">
        <f>'Away Sheet'!C358</f>
        <v>Sheffield United</v>
      </c>
    </row>
    <row r="359" spans="1:16" x14ac:dyDescent="0.35">
      <c r="A359" t="str">
        <f>Table7[[#This Row],[Away_Team]]</f>
        <v>Man United</v>
      </c>
      <c r="B359">
        <v>1</v>
      </c>
      <c r="C359">
        <f>IF('Away Sheet'!G359 ="W", 1,0)</f>
        <v>1</v>
      </c>
      <c r="D359">
        <f>IF('Away Sheet'!G359 ="D", 1,0)</f>
        <v>0</v>
      </c>
      <c r="E359">
        <f>IF('Away Sheet'!G359 ="L", 1,0)</f>
        <v>0</v>
      </c>
      <c r="F359">
        <f t="shared" si="5"/>
        <v>3</v>
      </c>
      <c r="P359" t="str">
        <f>'Away Sheet'!C359</f>
        <v>Man United</v>
      </c>
    </row>
    <row r="360" spans="1:16" x14ac:dyDescent="0.35">
      <c r="A360" t="str">
        <f>Table7[[#This Row],[Away_Team]]</f>
        <v>Brighton</v>
      </c>
      <c r="B360">
        <v>1</v>
      </c>
      <c r="C360">
        <f>IF('Away Sheet'!G360 ="W", 1,0)</f>
        <v>0</v>
      </c>
      <c r="D360">
        <f>IF('Away Sheet'!G360 ="D", 1,0)</f>
        <v>1</v>
      </c>
      <c r="E360">
        <f>IF('Away Sheet'!G360 ="L", 1,0)</f>
        <v>0</v>
      </c>
      <c r="F360">
        <f t="shared" si="5"/>
        <v>1</v>
      </c>
      <c r="P360" t="str">
        <f>'Away Sheet'!C360</f>
        <v>Brighton</v>
      </c>
    </row>
    <row r="361" spans="1:16" x14ac:dyDescent="0.35">
      <c r="A361" t="str">
        <f>Table7[[#This Row],[Away_Team]]</f>
        <v>Watford</v>
      </c>
      <c r="B361">
        <v>1</v>
      </c>
      <c r="C361">
        <f>IF('Away Sheet'!G361 ="W", 1,0)</f>
        <v>0</v>
      </c>
      <c r="D361">
        <f>IF('Away Sheet'!G361 ="D", 1,0)</f>
        <v>0</v>
      </c>
      <c r="E361">
        <f>IF('Away Sheet'!G361 ="L", 1,0)</f>
        <v>1</v>
      </c>
      <c r="F361">
        <f t="shared" si="5"/>
        <v>0</v>
      </c>
      <c r="P361" t="str">
        <f>'Away Sheet'!C361</f>
        <v>Watford</v>
      </c>
    </row>
    <row r="362" spans="1:16" x14ac:dyDescent="0.35">
      <c r="A362" t="str">
        <f>Table7[[#This Row],[Away_Team]]</f>
        <v>Burnley</v>
      </c>
      <c r="B362">
        <v>1</v>
      </c>
      <c r="C362">
        <f>IF('Away Sheet'!G362 ="W", 1,0)</f>
        <v>1</v>
      </c>
      <c r="D362">
        <f>IF('Away Sheet'!G362 ="D", 1,0)</f>
        <v>0</v>
      </c>
      <c r="E362">
        <f>IF('Away Sheet'!G362 ="L", 1,0)</f>
        <v>0</v>
      </c>
      <c r="F362">
        <f t="shared" si="5"/>
        <v>3</v>
      </c>
      <c r="P362" t="str">
        <f>'Away Sheet'!C362</f>
        <v>Burnley</v>
      </c>
    </row>
    <row r="363" spans="1:16" x14ac:dyDescent="0.35">
      <c r="A363" t="str">
        <f>Table7[[#This Row],[Away_Team]]</f>
        <v>Southampton</v>
      </c>
      <c r="B363">
        <v>1</v>
      </c>
      <c r="C363">
        <f>IF('Away Sheet'!G363 ="W", 1,0)</f>
        <v>1</v>
      </c>
      <c r="D363">
        <f>IF('Away Sheet'!G363 ="D", 1,0)</f>
        <v>0</v>
      </c>
      <c r="E363">
        <f>IF('Away Sheet'!G363 ="L", 1,0)</f>
        <v>0</v>
      </c>
      <c r="F363">
        <f t="shared" si="5"/>
        <v>3</v>
      </c>
      <c r="P363" t="str">
        <f>'Away Sheet'!C363</f>
        <v>Southampton</v>
      </c>
    </row>
    <row r="364" spans="1:16" x14ac:dyDescent="0.35">
      <c r="A364" t="str">
        <f>Table7[[#This Row],[Away_Team]]</f>
        <v>Leicester</v>
      </c>
      <c r="B364">
        <v>1</v>
      </c>
      <c r="C364">
        <f>IF('Away Sheet'!G364 ="W", 1,0)</f>
        <v>0</v>
      </c>
      <c r="D364">
        <f>IF('Away Sheet'!G364 ="D", 1,0)</f>
        <v>0</v>
      </c>
      <c r="E364">
        <f>IF('Away Sheet'!G364 ="L", 1,0)</f>
        <v>1</v>
      </c>
      <c r="F364">
        <f t="shared" si="5"/>
        <v>0</v>
      </c>
      <c r="P364" t="str">
        <f>'Away Sheet'!C364</f>
        <v>Leicester</v>
      </c>
    </row>
    <row r="365" spans="1:16" x14ac:dyDescent="0.35">
      <c r="A365" t="str">
        <f>Table7[[#This Row],[Away_Team]]</f>
        <v>Newcastle</v>
      </c>
      <c r="B365">
        <v>1</v>
      </c>
      <c r="C365">
        <f>IF('Away Sheet'!G365 ="W", 1,0)</f>
        <v>0</v>
      </c>
      <c r="D365">
        <f>IF('Away Sheet'!G365 ="D", 1,0)</f>
        <v>1</v>
      </c>
      <c r="E365">
        <f>IF('Away Sheet'!G365 ="L", 1,0)</f>
        <v>0</v>
      </c>
      <c r="F365">
        <f t="shared" si="5"/>
        <v>1</v>
      </c>
      <c r="P365" t="str">
        <f>'Away Sheet'!C365</f>
        <v>Newcastle</v>
      </c>
    </row>
    <row r="366" spans="1:16" x14ac:dyDescent="0.35">
      <c r="A366" t="str">
        <f>Table7[[#This Row],[Away_Team]]</f>
        <v>Everton</v>
      </c>
      <c r="B366">
        <v>1</v>
      </c>
      <c r="C366">
        <f>IF('Away Sheet'!G366 ="W", 1,0)</f>
        <v>1</v>
      </c>
      <c r="D366">
        <f>IF('Away Sheet'!G366 ="D", 1,0)</f>
        <v>0</v>
      </c>
      <c r="E366">
        <f>IF('Away Sheet'!G366 ="L", 1,0)</f>
        <v>0</v>
      </c>
      <c r="F366">
        <f t="shared" si="5"/>
        <v>3</v>
      </c>
      <c r="P366" t="str">
        <f>'Away Sheet'!C366</f>
        <v>Everton</v>
      </c>
    </row>
    <row r="367" spans="1:16" x14ac:dyDescent="0.35">
      <c r="A367" t="str">
        <f>Table7[[#This Row],[Away_Team]]</f>
        <v>Crystal Palace</v>
      </c>
      <c r="B367">
        <v>1</v>
      </c>
      <c r="C367">
        <f>IF('Away Sheet'!G367 ="W", 1,0)</f>
        <v>0</v>
      </c>
      <c r="D367">
        <f>IF('Away Sheet'!G367 ="D", 1,0)</f>
        <v>0</v>
      </c>
      <c r="E367">
        <f>IF('Away Sheet'!G367 ="L", 1,0)</f>
        <v>1</v>
      </c>
      <c r="F367">
        <f t="shared" si="5"/>
        <v>0</v>
      </c>
      <c r="P367" t="str">
        <f>'Away Sheet'!C367</f>
        <v>Crystal Palace</v>
      </c>
    </row>
    <row r="368" spans="1:16" x14ac:dyDescent="0.35">
      <c r="A368" t="str">
        <f>Table7[[#This Row],[Away_Team]]</f>
        <v>Man City</v>
      </c>
      <c r="B368">
        <v>1</v>
      </c>
      <c r="C368">
        <f>IF('Away Sheet'!G368 ="W", 1,0)</f>
        <v>1</v>
      </c>
      <c r="D368">
        <f>IF('Away Sheet'!G368 ="D", 1,0)</f>
        <v>0</v>
      </c>
      <c r="E368">
        <f>IF('Away Sheet'!G368 ="L", 1,0)</f>
        <v>0</v>
      </c>
      <c r="F368">
        <f t="shared" si="5"/>
        <v>3</v>
      </c>
      <c r="P368" t="str">
        <f>'Away Sheet'!C368</f>
        <v>Man City</v>
      </c>
    </row>
    <row r="369" spans="1:16" x14ac:dyDescent="0.35">
      <c r="A369" t="str">
        <f>Table7[[#This Row],[Away_Team]]</f>
        <v>Arsenal</v>
      </c>
      <c r="B369">
        <v>1</v>
      </c>
      <c r="C369">
        <f>IF('Away Sheet'!G369 ="W", 1,0)</f>
        <v>0</v>
      </c>
      <c r="D369">
        <f>IF('Away Sheet'!G369 ="D", 1,0)</f>
        <v>0</v>
      </c>
      <c r="E369">
        <f>IF('Away Sheet'!G369 ="L", 1,0)</f>
        <v>1</v>
      </c>
      <c r="F369">
        <f t="shared" si="5"/>
        <v>0</v>
      </c>
      <c r="P369" t="str">
        <f>'Away Sheet'!C369</f>
        <v>Arsenal</v>
      </c>
    </row>
    <row r="370" spans="1:16" x14ac:dyDescent="0.35">
      <c r="A370" t="str">
        <f>Table7[[#This Row],[Away_Team]]</f>
        <v>West Ham</v>
      </c>
      <c r="B370">
        <v>1</v>
      </c>
      <c r="C370">
        <f>IF('Away Sheet'!G370 ="W", 1,0)</f>
        <v>0</v>
      </c>
      <c r="D370">
        <f>IF('Away Sheet'!G370 ="D", 1,0)</f>
        <v>1</v>
      </c>
      <c r="E370">
        <f>IF('Away Sheet'!G370 ="L", 1,0)</f>
        <v>0</v>
      </c>
      <c r="F370">
        <f t="shared" si="5"/>
        <v>1</v>
      </c>
      <c r="P370" t="str">
        <f>'Away Sheet'!C370</f>
        <v>West Ham</v>
      </c>
    </row>
    <row r="371" spans="1:16" x14ac:dyDescent="0.35">
      <c r="A371" t="str">
        <f>Table7[[#This Row],[Away_Team]]</f>
        <v>Chelsea</v>
      </c>
      <c r="B371">
        <v>1</v>
      </c>
      <c r="C371">
        <f>IF('Away Sheet'!G371 ="W", 1,0)</f>
        <v>0</v>
      </c>
      <c r="D371">
        <f>IF('Away Sheet'!G371 ="D", 1,0)</f>
        <v>0</v>
      </c>
      <c r="E371">
        <f>IF('Away Sheet'!G371 ="L", 1,0)</f>
        <v>1</v>
      </c>
      <c r="F371">
        <f t="shared" si="5"/>
        <v>0</v>
      </c>
      <c r="P371" t="str">
        <f>'Away Sheet'!C371</f>
        <v>Chelsea</v>
      </c>
    </row>
    <row r="372" spans="1:16" x14ac:dyDescent="0.35">
      <c r="A372" t="str">
        <f>Table7[[#This Row],[Away_Team]]</f>
        <v>Watford</v>
      </c>
      <c r="B372">
        <v>1</v>
      </c>
      <c r="C372">
        <f>IF('Away Sheet'!G372 ="W", 1,0)</f>
        <v>0</v>
      </c>
      <c r="D372">
        <f>IF('Away Sheet'!G372 ="D", 1,0)</f>
        <v>0</v>
      </c>
      <c r="E372">
        <f>IF('Away Sheet'!G372 ="L", 1,0)</f>
        <v>1</v>
      </c>
      <c r="F372">
        <f t="shared" si="5"/>
        <v>0</v>
      </c>
      <c r="P372" t="str">
        <f>'Away Sheet'!C372</f>
        <v>Watford</v>
      </c>
    </row>
    <row r="373" spans="1:16" x14ac:dyDescent="0.35">
      <c r="A373" t="str">
        <f>Table7[[#This Row],[Away_Team]]</f>
        <v>Brighton</v>
      </c>
      <c r="B373">
        <v>1</v>
      </c>
      <c r="C373">
        <f>IF('Away Sheet'!G373 ="W", 1,0)</f>
        <v>1</v>
      </c>
      <c r="D373">
        <f>IF('Away Sheet'!G373 ="D", 1,0)</f>
        <v>0</v>
      </c>
      <c r="E373">
        <f>IF('Away Sheet'!G373 ="L", 1,0)</f>
        <v>0</v>
      </c>
      <c r="F373">
        <f t="shared" si="5"/>
        <v>3</v>
      </c>
      <c r="P373" t="str">
        <f>'Away Sheet'!C373</f>
        <v>Brighton</v>
      </c>
    </row>
    <row r="374" spans="1:16" x14ac:dyDescent="0.35">
      <c r="A374" t="str">
        <f>Table7[[#This Row],[Away_Team]]</f>
        <v>Wolves</v>
      </c>
      <c r="B374">
        <v>1</v>
      </c>
      <c r="C374">
        <f>IF('Away Sheet'!G374 ="W", 1,0)</f>
        <v>0</v>
      </c>
      <c r="D374">
        <f>IF('Away Sheet'!G374 ="D", 1,0)</f>
        <v>0</v>
      </c>
      <c r="E374">
        <f>IF('Away Sheet'!G374 ="L", 1,0)</f>
        <v>1</v>
      </c>
      <c r="F374">
        <f t="shared" si="5"/>
        <v>0</v>
      </c>
      <c r="P374" t="str">
        <f>'Away Sheet'!C374</f>
        <v>Wolves</v>
      </c>
    </row>
    <row r="375" spans="1:16" x14ac:dyDescent="0.35">
      <c r="A375" t="str">
        <f>Table7[[#This Row],[Away_Team]]</f>
        <v>Tottenham</v>
      </c>
      <c r="B375">
        <v>1</v>
      </c>
      <c r="C375">
        <f>IF('Away Sheet'!G375 ="W", 1,0)</f>
        <v>0</v>
      </c>
      <c r="D375">
        <f>IF('Away Sheet'!G375 ="D", 1,0)</f>
        <v>1</v>
      </c>
      <c r="E375">
        <f>IF('Away Sheet'!G375 ="L", 1,0)</f>
        <v>0</v>
      </c>
      <c r="F375">
        <f t="shared" si="5"/>
        <v>1</v>
      </c>
      <c r="P375" t="str">
        <f>'Away Sheet'!C375</f>
        <v>Tottenham</v>
      </c>
    </row>
    <row r="376" spans="1:16" x14ac:dyDescent="0.35">
      <c r="A376" t="str">
        <f>Table7[[#This Row],[Away_Team]]</f>
        <v>Bournemouth</v>
      </c>
      <c r="B376">
        <v>1</v>
      </c>
      <c r="C376">
        <f>IF('Away Sheet'!G376 ="W", 1,0)</f>
        <v>1</v>
      </c>
      <c r="D376">
        <f>IF('Away Sheet'!G376 ="D", 1,0)</f>
        <v>0</v>
      </c>
      <c r="E376">
        <f>IF('Away Sheet'!G376 ="L", 1,0)</f>
        <v>0</v>
      </c>
      <c r="F376">
        <f t="shared" si="5"/>
        <v>3</v>
      </c>
      <c r="P376" t="str">
        <f>'Away Sheet'!C376</f>
        <v>Bournemouth</v>
      </c>
    </row>
    <row r="377" spans="1:16" x14ac:dyDescent="0.35">
      <c r="A377" t="str">
        <f>Table7[[#This Row],[Away_Team]]</f>
        <v>Man United</v>
      </c>
      <c r="B377">
        <v>1</v>
      </c>
      <c r="C377">
        <f>IF('Away Sheet'!G377 ="W", 1,0)</f>
        <v>1</v>
      </c>
      <c r="D377">
        <f>IF('Away Sheet'!G377 ="D", 1,0)</f>
        <v>0</v>
      </c>
      <c r="E377">
        <f>IF('Away Sheet'!G377 ="L", 1,0)</f>
        <v>0</v>
      </c>
      <c r="F377">
        <f t="shared" si="5"/>
        <v>3</v>
      </c>
      <c r="P377" t="str">
        <f>'Away Sheet'!C377</f>
        <v>Man United</v>
      </c>
    </row>
    <row r="378" spans="1:16" x14ac:dyDescent="0.35">
      <c r="A378" t="str">
        <f>Table7[[#This Row],[Away_Team]]</f>
        <v>Norwich</v>
      </c>
      <c r="B378">
        <v>1</v>
      </c>
      <c r="C378">
        <f>IF('Away Sheet'!G378 ="W", 1,0)</f>
        <v>0</v>
      </c>
      <c r="D378">
        <f>IF('Away Sheet'!G378 ="D", 1,0)</f>
        <v>0</v>
      </c>
      <c r="E378">
        <f>IF('Away Sheet'!G378 ="L", 1,0)</f>
        <v>1</v>
      </c>
      <c r="F378">
        <f t="shared" si="5"/>
        <v>0</v>
      </c>
      <c r="P378" t="str">
        <f>'Away Sheet'!C378</f>
        <v>Norwich</v>
      </c>
    </row>
    <row r="379" spans="1:16" x14ac:dyDescent="0.35">
      <c r="A379" t="str">
        <f>Table7[[#This Row],[Away_Team]]</f>
        <v>Liverpool</v>
      </c>
      <c r="B379">
        <v>1</v>
      </c>
      <c r="C379">
        <f>IF('Away Sheet'!G379 ="W", 1,0)</f>
        <v>1</v>
      </c>
      <c r="D379">
        <f>IF('Away Sheet'!G379 ="D", 1,0)</f>
        <v>0</v>
      </c>
      <c r="E379">
        <f>IF('Away Sheet'!G379 ="L", 1,0)</f>
        <v>0</v>
      </c>
      <c r="F379">
        <f t="shared" si="5"/>
        <v>3</v>
      </c>
      <c r="P379" t="str">
        <f>'Away Sheet'!C379</f>
        <v>Liverpool</v>
      </c>
    </row>
    <row r="380" spans="1:16" x14ac:dyDescent="0.35">
      <c r="A380" t="str">
        <f>Table7[[#This Row],[Away_Team]]</f>
        <v>Sheffield United</v>
      </c>
      <c r="B380">
        <v>1</v>
      </c>
      <c r="C380">
        <f>IF('Away Sheet'!G380 ="W", 1,0)</f>
        <v>0</v>
      </c>
      <c r="D380">
        <f>IF('Away Sheet'!G380 ="D", 1,0)</f>
        <v>0</v>
      </c>
      <c r="E380">
        <f>IF('Away Sheet'!G380 ="L", 1,0)</f>
        <v>1</v>
      </c>
      <c r="F380">
        <f t="shared" si="5"/>
        <v>0</v>
      </c>
      <c r="P380" t="str">
        <f>'Away Sheet'!C380</f>
        <v>Sheffield United</v>
      </c>
    </row>
    <row r="381" spans="1:16" x14ac:dyDescent="0.35">
      <c r="A381" t="str">
        <f>Table7[[#This Row],[Away_Team]]</f>
        <v>Aston Villa</v>
      </c>
      <c r="B381">
        <v>1</v>
      </c>
      <c r="C381">
        <f>IF('Away Sheet'!G381 ="W", 1,0)</f>
        <v>0</v>
      </c>
      <c r="D381">
        <f>IF('Away Sheet'!G381 ="D", 1,0)</f>
        <v>1</v>
      </c>
      <c r="E381">
        <f>IF('Away Sheet'!G381 ="L", 1,0)</f>
        <v>0</v>
      </c>
      <c r="F381">
        <f t="shared" si="5"/>
        <v>1</v>
      </c>
      <c r="P381" t="str">
        <f>'Away Sheet'!C381</f>
        <v>Aston Villa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FB753-B169-48CB-854B-86C341B5BDF7}">
  <dimension ref="A1:F22"/>
  <sheetViews>
    <sheetView workbookViewId="0">
      <selection activeCell="A17" sqref="A17"/>
    </sheetView>
  </sheetViews>
  <sheetFormatPr defaultRowHeight="14.5" x14ac:dyDescent="0.35"/>
  <cols>
    <col min="1" max="1" width="14.1796875" bestFit="1" customWidth="1"/>
    <col min="2" max="2" width="12.36328125" bestFit="1" customWidth="1"/>
    <col min="3" max="3" width="14.36328125" bestFit="1" customWidth="1"/>
    <col min="4" max="4" width="14.453125" bestFit="1" customWidth="1"/>
    <col min="5" max="5" width="13.90625" bestFit="1" customWidth="1"/>
    <col min="6" max="6" width="13.453125" bestFit="1" customWidth="1"/>
  </cols>
  <sheetData>
    <row r="1" spans="1:6" x14ac:dyDescent="0.35">
      <c r="A1" s="21" t="s">
        <v>300</v>
      </c>
      <c r="B1" t="s">
        <v>302</v>
      </c>
      <c r="C1" t="s">
        <v>306</v>
      </c>
      <c r="D1" t="s">
        <v>342</v>
      </c>
      <c r="E1" t="s">
        <v>343</v>
      </c>
      <c r="F1" t="s">
        <v>344</v>
      </c>
    </row>
    <row r="2" spans="1:6" x14ac:dyDescent="0.35">
      <c r="A2" s="22" t="s">
        <v>135</v>
      </c>
      <c r="B2" s="23">
        <v>36</v>
      </c>
      <c r="C2" s="23">
        <v>19</v>
      </c>
      <c r="D2" s="23">
        <v>10</v>
      </c>
      <c r="E2" s="23">
        <v>6</v>
      </c>
      <c r="F2" s="23">
        <v>3</v>
      </c>
    </row>
    <row r="3" spans="1:6" x14ac:dyDescent="0.35">
      <c r="A3" s="22" t="s">
        <v>129</v>
      </c>
      <c r="B3" s="23">
        <v>24</v>
      </c>
      <c r="C3" s="23">
        <v>19</v>
      </c>
      <c r="D3" s="23">
        <v>7</v>
      </c>
      <c r="E3" s="23">
        <v>3</v>
      </c>
      <c r="F3" s="23">
        <v>9</v>
      </c>
    </row>
    <row r="4" spans="1:6" x14ac:dyDescent="0.35">
      <c r="A4" s="22" t="s">
        <v>115</v>
      </c>
      <c r="B4" s="23">
        <v>21</v>
      </c>
      <c r="C4" s="23">
        <v>19</v>
      </c>
      <c r="D4" s="23">
        <v>5</v>
      </c>
      <c r="E4" s="23">
        <v>6</v>
      </c>
      <c r="F4" s="23">
        <v>8</v>
      </c>
    </row>
    <row r="5" spans="1:6" x14ac:dyDescent="0.35">
      <c r="A5" s="22" t="s">
        <v>126</v>
      </c>
      <c r="B5" s="23">
        <v>22</v>
      </c>
      <c r="C5" s="23">
        <v>19</v>
      </c>
      <c r="D5" s="23">
        <v>5</v>
      </c>
      <c r="E5" s="23">
        <v>7</v>
      </c>
      <c r="F5" s="23">
        <v>7</v>
      </c>
    </row>
    <row r="6" spans="1:6" x14ac:dyDescent="0.35">
      <c r="A6" s="22" t="s">
        <v>119</v>
      </c>
      <c r="B6" s="23">
        <v>28</v>
      </c>
      <c r="C6" s="23">
        <v>19</v>
      </c>
      <c r="D6" s="23">
        <v>8</v>
      </c>
      <c r="E6" s="23">
        <v>4</v>
      </c>
      <c r="F6" s="23">
        <v>7</v>
      </c>
    </row>
    <row r="7" spans="1:6" x14ac:dyDescent="0.35">
      <c r="A7" s="22" t="s">
        <v>138</v>
      </c>
      <c r="B7" s="23">
        <v>36</v>
      </c>
      <c r="C7" s="23">
        <v>19</v>
      </c>
      <c r="D7" s="23">
        <v>11</v>
      </c>
      <c r="E7" s="23">
        <v>3</v>
      </c>
      <c r="F7" s="23">
        <v>5</v>
      </c>
    </row>
    <row r="8" spans="1:6" x14ac:dyDescent="0.35">
      <c r="A8" s="22" t="s">
        <v>122</v>
      </c>
      <c r="B8" s="23">
        <v>23</v>
      </c>
      <c r="C8" s="23">
        <v>19</v>
      </c>
      <c r="D8" s="23">
        <v>6</v>
      </c>
      <c r="E8" s="23">
        <v>5</v>
      </c>
      <c r="F8" s="23">
        <v>8</v>
      </c>
    </row>
    <row r="9" spans="1:6" x14ac:dyDescent="0.35">
      <c r="A9" s="22" t="s">
        <v>123</v>
      </c>
      <c r="B9" s="23">
        <v>31</v>
      </c>
      <c r="C9" s="23">
        <v>19</v>
      </c>
      <c r="D9" s="23">
        <v>8</v>
      </c>
      <c r="E9" s="23">
        <v>7</v>
      </c>
      <c r="F9" s="23">
        <v>4</v>
      </c>
    </row>
    <row r="10" spans="1:6" x14ac:dyDescent="0.35">
      <c r="A10" s="22" t="s">
        <v>131</v>
      </c>
      <c r="B10" s="23">
        <v>37</v>
      </c>
      <c r="C10" s="23">
        <v>19</v>
      </c>
      <c r="D10" s="23">
        <v>11</v>
      </c>
      <c r="E10" s="23">
        <v>4</v>
      </c>
      <c r="F10" s="23">
        <v>4</v>
      </c>
    </row>
    <row r="11" spans="1:6" x14ac:dyDescent="0.35">
      <c r="A11" s="22" t="s">
        <v>107</v>
      </c>
      <c r="B11" s="23">
        <v>55</v>
      </c>
      <c r="C11" s="23">
        <v>19</v>
      </c>
      <c r="D11" s="23">
        <v>18</v>
      </c>
      <c r="E11" s="23">
        <v>1</v>
      </c>
      <c r="F11" s="23">
        <v>0</v>
      </c>
    </row>
    <row r="12" spans="1:6" x14ac:dyDescent="0.35">
      <c r="A12" s="22" t="s">
        <v>112</v>
      </c>
      <c r="B12" s="23">
        <v>47</v>
      </c>
      <c r="C12" s="23">
        <v>19</v>
      </c>
      <c r="D12" s="23">
        <v>15</v>
      </c>
      <c r="E12" s="23">
        <v>2</v>
      </c>
      <c r="F12" s="23">
        <v>2</v>
      </c>
    </row>
    <row r="13" spans="1:6" x14ac:dyDescent="0.35">
      <c r="A13" s="22" t="s">
        <v>137</v>
      </c>
      <c r="B13" s="23">
        <v>37</v>
      </c>
      <c r="C13" s="23">
        <v>19</v>
      </c>
      <c r="D13" s="23">
        <v>10</v>
      </c>
      <c r="E13" s="23">
        <v>7</v>
      </c>
      <c r="F13" s="23">
        <v>2</v>
      </c>
    </row>
    <row r="14" spans="1:6" x14ac:dyDescent="0.35">
      <c r="A14" s="22" t="s">
        <v>134</v>
      </c>
      <c r="B14" s="23">
        <v>26</v>
      </c>
      <c r="C14" s="23">
        <v>19</v>
      </c>
      <c r="D14" s="23">
        <v>6</v>
      </c>
      <c r="E14" s="23">
        <v>8</v>
      </c>
      <c r="F14" s="23">
        <v>5</v>
      </c>
    </row>
    <row r="15" spans="1:6" x14ac:dyDescent="0.35">
      <c r="A15" s="22" t="s">
        <v>108</v>
      </c>
      <c r="B15" s="23">
        <v>15</v>
      </c>
      <c r="C15" s="23">
        <v>19</v>
      </c>
      <c r="D15" s="23">
        <v>4</v>
      </c>
      <c r="E15" s="23">
        <v>3</v>
      </c>
      <c r="F15" s="23">
        <v>12</v>
      </c>
    </row>
    <row r="16" spans="1:6" x14ac:dyDescent="0.35">
      <c r="A16" s="22" t="s">
        <v>116</v>
      </c>
      <c r="B16" s="23">
        <v>33</v>
      </c>
      <c r="C16" s="23">
        <v>19</v>
      </c>
      <c r="D16" s="23">
        <v>10</v>
      </c>
      <c r="E16" s="23">
        <v>3</v>
      </c>
      <c r="F16" s="23">
        <v>6</v>
      </c>
    </row>
    <row r="17" spans="1:6" x14ac:dyDescent="0.35">
      <c r="A17" s="22" t="s">
        <v>120</v>
      </c>
      <c r="B17" s="23">
        <v>21</v>
      </c>
      <c r="C17" s="23">
        <v>19</v>
      </c>
      <c r="D17" s="23">
        <v>6</v>
      </c>
      <c r="E17" s="23">
        <v>3</v>
      </c>
      <c r="F17" s="23">
        <v>10</v>
      </c>
    </row>
    <row r="18" spans="1:6" x14ac:dyDescent="0.35">
      <c r="A18" s="22" t="s">
        <v>128</v>
      </c>
      <c r="B18" s="23">
        <v>39</v>
      </c>
      <c r="C18" s="23">
        <v>19</v>
      </c>
      <c r="D18" s="23">
        <v>12</v>
      </c>
      <c r="E18" s="23">
        <v>3</v>
      </c>
      <c r="F18" s="23">
        <v>4</v>
      </c>
    </row>
    <row r="19" spans="1:6" x14ac:dyDescent="0.35">
      <c r="A19" s="22" t="s">
        <v>125</v>
      </c>
      <c r="B19" s="23">
        <v>24</v>
      </c>
      <c r="C19" s="23">
        <v>19</v>
      </c>
      <c r="D19" s="23">
        <v>6</v>
      </c>
      <c r="E19" s="23">
        <v>6</v>
      </c>
      <c r="F19" s="23">
        <v>7</v>
      </c>
    </row>
    <row r="20" spans="1:6" x14ac:dyDescent="0.35">
      <c r="A20" s="22" t="s">
        <v>111</v>
      </c>
      <c r="B20" s="23">
        <v>22</v>
      </c>
      <c r="C20" s="23">
        <v>19</v>
      </c>
      <c r="D20" s="23">
        <v>6</v>
      </c>
      <c r="E20" s="23">
        <v>4</v>
      </c>
      <c r="F20" s="23">
        <v>9</v>
      </c>
    </row>
    <row r="21" spans="1:6" x14ac:dyDescent="0.35">
      <c r="A21" s="22" t="s">
        <v>132</v>
      </c>
      <c r="B21" s="23">
        <v>31</v>
      </c>
      <c r="C21" s="23">
        <v>19</v>
      </c>
      <c r="D21" s="23">
        <v>8</v>
      </c>
      <c r="E21" s="23">
        <v>7</v>
      </c>
      <c r="F21" s="23">
        <v>4</v>
      </c>
    </row>
    <row r="22" spans="1:6" x14ac:dyDescent="0.35">
      <c r="A22" s="22" t="s">
        <v>301</v>
      </c>
      <c r="B22" s="23">
        <v>608</v>
      </c>
      <c r="C22" s="23">
        <v>380</v>
      </c>
      <c r="D22" s="23">
        <v>172</v>
      </c>
      <c r="E22" s="23">
        <v>92</v>
      </c>
      <c r="F22" s="23">
        <v>116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7D8C-762F-4632-8774-DC71614ABBE6}">
  <dimension ref="A1:F381"/>
  <sheetViews>
    <sheetView workbookViewId="0">
      <selection activeCell="A28" sqref="A28"/>
    </sheetView>
  </sheetViews>
  <sheetFormatPr defaultRowHeight="14.5" x14ac:dyDescent="0.35"/>
  <cols>
    <col min="1" max="1" width="12.453125" bestFit="1" customWidth="1"/>
    <col min="2" max="2" width="7.90625" bestFit="1" customWidth="1"/>
    <col min="7" max="7" width="8.7265625" customWidth="1"/>
    <col min="8" max="12" width="12.36328125" bestFit="1" customWidth="1"/>
    <col min="16" max="16" width="15.81640625" bestFit="1" customWidth="1"/>
  </cols>
  <sheetData>
    <row r="1" spans="1:6" x14ac:dyDescent="0.35">
      <c r="A1" t="s">
        <v>164</v>
      </c>
      <c r="B1" t="s">
        <v>299</v>
      </c>
      <c r="C1" t="s">
        <v>335</v>
      </c>
      <c r="D1" t="s">
        <v>339</v>
      </c>
      <c r="E1" t="s">
        <v>338</v>
      </c>
      <c r="F1" t="s">
        <v>155</v>
      </c>
    </row>
    <row r="2" spans="1:6" x14ac:dyDescent="0.35">
      <c r="A2" t="str">
        <f>Table7[[#This Row],[Home_Team]]</f>
        <v>Liverpool</v>
      </c>
      <c r="B2">
        <v>1</v>
      </c>
      <c r="C2">
        <f>IF('Home Sheet'!G2 ="W", 1,0)</f>
        <v>1</v>
      </c>
      <c r="D2">
        <f>IF('Home Sheet'!G2 ="D", 1,0)</f>
        <v>0</v>
      </c>
      <c r="E2">
        <f>IF('Home Sheet'!G2 ="L", 1,0)</f>
        <v>0</v>
      </c>
      <c r="F2">
        <f>C2*3+D2*1+E2*0</f>
        <v>3</v>
      </c>
    </row>
    <row r="3" spans="1:6" x14ac:dyDescent="0.35">
      <c r="A3" t="str">
        <f>Table7[[#This Row],[Home_Team]]</f>
        <v>West Ham</v>
      </c>
      <c r="B3">
        <v>1</v>
      </c>
      <c r="C3">
        <f>IF('Home Sheet'!G3 ="W", 1,0)</f>
        <v>0</v>
      </c>
      <c r="D3">
        <f>IF('Home Sheet'!G3 ="D", 1,0)</f>
        <v>0</v>
      </c>
      <c r="E3">
        <f>IF('Home Sheet'!G3 ="L", 1,0)</f>
        <v>1</v>
      </c>
      <c r="F3">
        <f t="shared" ref="F3:F66" si="0">C3*3+D3*1+E3*0</f>
        <v>0</v>
      </c>
    </row>
    <row r="4" spans="1:6" x14ac:dyDescent="0.35">
      <c r="A4" t="str">
        <f>Table7[[#This Row],[Home_Team]]</f>
        <v>Bournemouth</v>
      </c>
      <c r="B4">
        <v>1</v>
      </c>
      <c r="C4">
        <f>IF('Home Sheet'!G4 ="W", 1,0)</f>
        <v>0</v>
      </c>
      <c r="D4">
        <f>IF('Home Sheet'!G4 ="D", 1,0)</f>
        <v>1</v>
      </c>
      <c r="E4">
        <f>IF('Home Sheet'!G4 ="L", 1,0)</f>
        <v>0</v>
      </c>
      <c r="F4">
        <f t="shared" si="0"/>
        <v>1</v>
      </c>
    </row>
    <row r="5" spans="1:6" x14ac:dyDescent="0.35">
      <c r="A5" t="str">
        <f>Table7[[#This Row],[Home_Team]]</f>
        <v>Burnley</v>
      </c>
      <c r="B5">
        <v>1</v>
      </c>
      <c r="C5">
        <f>IF('Home Sheet'!G5 ="W", 1,0)</f>
        <v>1</v>
      </c>
      <c r="D5">
        <f>IF('Home Sheet'!G5 ="D", 1,0)</f>
        <v>0</v>
      </c>
      <c r="E5">
        <f>IF('Home Sheet'!G5 ="L", 1,0)</f>
        <v>0</v>
      </c>
      <c r="F5">
        <f t="shared" si="0"/>
        <v>3</v>
      </c>
    </row>
    <row r="6" spans="1:6" x14ac:dyDescent="0.35">
      <c r="A6" t="str">
        <f>Table7[[#This Row],[Home_Team]]</f>
        <v>Crystal Palace</v>
      </c>
      <c r="B6">
        <v>1</v>
      </c>
      <c r="C6">
        <f>IF('Home Sheet'!G6 ="W", 1,0)</f>
        <v>0</v>
      </c>
      <c r="D6">
        <f>IF('Home Sheet'!G6 ="D", 1,0)</f>
        <v>1</v>
      </c>
      <c r="E6">
        <f>IF('Home Sheet'!G6 ="L", 1,0)</f>
        <v>0</v>
      </c>
      <c r="F6">
        <f t="shared" si="0"/>
        <v>1</v>
      </c>
    </row>
    <row r="7" spans="1:6" x14ac:dyDescent="0.35">
      <c r="A7" t="str">
        <f>Table7[[#This Row],[Home_Team]]</f>
        <v>Watford</v>
      </c>
      <c r="B7">
        <v>1</v>
      </c>
      <c r="C7">
        <f>IF('Home Sheet'!G7 ="W", 1,0)</f>
        <v>0</v>
      </c>
      <c r="D7">
        <f>IF('Home Sheet'!G7 ="D", 1,0)</f>
        <v>0</v>
      </c>
      <c r="E7">
        <f>IF('Home Sheet'!G7 ="L", 1,0)</f>
        <v>1</v>
      </c>
      <c r="F7">
        <f t="shared" si="0"/>
        <v>0</v>
      </c>
    </row>
    <row r="8" spans="1:6" x14ac:dyDescent="0.35">
      <c r="A8" t="str">
        <f>Table7[[#This Row],[Home_Team]]</f>
        <v>Tottenham</v>
      </c>
      <c r="B8">
        <v>1</v>
      </c>
      <c r="C8">
        <f>IF('Home Sheet'!G8 ="W", 1,0)</f>
        <v>1</v>
      </c>
      <c r="D8">
        <f>IF('Home Sheet'!G8 ="D", 1,0)</f>
        <v>0</v>
      </c>
      <c r="E8">
        <f>IF('Home Sheet'!G8 ="L", 1,0)</f>
        <v>0</v>
      </c>
      <c r="F8">
        <f t="shared" si="0"/>
        <v>3</v>
      </c>
    </row>
    <row r="9" spans="1:6" x14ac:dyDescent="0.35">
      <c r="A9" t="str">
        <f>Table7[[#This Row],[Home_Team]]</f>
        <v>Leicester</v>
      </c>
      <c r="B9">
        <v>1</v>
      </c>
      <c r="C9">
        <f>IF('Home Sheet'!G9 ="W", 1,0)</f>
        <v>0</v>
      </c>
      <c r="D9">
        <f>IF('Home Sheet'!G9 ="D", 1,0)</f>
        <v>1</v>
      </c>
      <c r="E9">
        <f>IF('Home Sheet'!G9 ="L", 1,0)</f>
        <v>0</v>
      </c>
      <c r="F9">
        <f t="shared" si="0"/>
        <v>1</v>
      </c>
    </row>
    <row r="10" spans="1:6" x14ac:dyDescent="0.35">
      <c r="A10" t="str">
        <f>Table7[[#This Row],[Home_Team]]</f>
        <v>Newcastle</v>
      </c>
      <c r="B10">
        <v>1</v>
      </c>
      <c r="C10">
        <f>IF('Home Sheet'!G10 ="W", 1,0)</f>
        <v>0</v>
      </c>
      <c r="D10">
        <f>IF('Home Sheet'!G10 ="D", 1,0)</f>
        <v>0</v>
      </c>
      <c r="E10">
        <f>IF('Home Sheet'!G10 ="L", 1,0)</f>
        <v>1</v>
      </c>
      <c r="F10">
        <f t="shared" si="0"/>
        <v>0</v>
      </c>
    </row>
    <row r="11" spans="1:6" x14ac:dyDescent="0.35">
      <c r="A11" t="str">
        <f>Table7[[#This Row],[Home_Team]]</f>
        <v>Man United</v>
      </c>
      <c r="B11">
        <v>1</v>
      </c>
      <c r="C11">
        <f>IF('Home Sheet'!G11 ="W", 1,0)</f>
        <v>1</v>
      </c>
      <c r="D11">
        <f>IF('Home Sheet'!G11 ="D", 1,0)</f>
        <v>0</v>
      </c>
      <c r="E11">
        <f>IF('Home Sheet'!G11 ="L", 1,0)</f>
        <v>0</v>
      </c>
      <c r="F11">
        <f t="shared" si="0"/>
        <v>3</v>
      </c>
    </row>
    <row r="12" spans="1:6" x14ac:dyDescent="0.35">
      <c r="A12" t="str">
        <f>Table7[[#This Row],[Home_Team]]</f>
        <v>Arsenal</v>
      </c>
      <c r="B12">
        <v>1</v>
      </c>
      <c r="C12">
        <f>IF('Home Sheet'!G12 ="W", 1,0)</f>
        <v>1</v>
      </c>
      <c r="D12">
        <f>IF('Home Sheet'!G12 ="D", 1,0)</f>
        <v>0</v>
      </c>
      <c r="E12">
        <f>IF('Home Sheet'!G12 ="L", 1,0)</f>
        <v>0</v>
      </c>
      <c r="F12">
        <f t="shared" si="0"/>
        <v>3</v>
      </c>
    </row>
    <row r="13" spans="1:6" x14ac:dyDescent="0.35">
      <c r="A13" t="str">
        <f>Table7[[#This Row],[Home_Team]]</f>
        <v>Aston Villa</v>
      </c>
      <c r="B13">
        <v>1</v>
      </c>
      <c r="C13">
        <f>IF('Home Sheet'!G13 ="W", 1,0)</f>
        <v>0</v>
      </c>
      <c r="D13">
        <f>IF('Home Sheet'!G13 ="D", 1,0)</f>
        <v>0</v>
      </c>
      <c r="E13">
        <f>IF('Home Sheet'!G13 ="L", 1,0)</f>
        <v>1</v>
      </c>
      <c r="F13">
        <f t="shared" si="0"/>
        <v>0</v>
      </c>
    </row>
    <row r="14" spans="1:6" x14ac:dyDescent="0.35">
      <c r="A14" t="str">
        <f>Table7[[#This Row],[Home_Team]]</f>
        <v>Brighton</v>
      </c>
      <c r="B14">
        <v>1</v>
      </c>
      <c r="C14">
        <f>IF('Home Sheet'!G14 ="W", 1,0)</f>
        <v>0</v>
      </c>
      <c r="D14">
        <f>IF('Home Sheet'!G14 ="D", 1,0)</f>
        <v>1</v>
      </c>
      <c r="E14">
        <f>IF('Home Sheet'!G14 ="L", 1,0)</f>
        <v>0</v>
      </c>
      <c r="F14">
        <f t="shared" si="0"/>
        <v>1</v>
      </c>
    </row>
    <row r="15" spans="1:6" x14ac:dyDescent="0.35">
      <c r="A15" t="str">
        <f>Table7[[#This Row],[Home_Team]]</f>
        <v>Everton</v>
      </c>
      <c r="B15">
        <v>1</v>
      </c>
      <c r="C15">
        <f>IF('Home Sheet'!G15 ="W", 1,0)</f>
        <v>1</v>
      </c>
      <c r="D15">
        <f>IF('Home Sheet'!G15 ="D", 1,0)</f>
        <v>0</v>
      </c>
      <c r="E15">
        <f>IF('Home Sheet'!G15 ="L", 1,0)</f>
        <v>0</v>
      </c>
      <c r="F15">
        <f t="shared" si="0"/>
        <v>3</v>
      </c>
    </row>
    <row r="16" spans="1:6" x14ac:dyDescent="0.35">
      <c r="A16" t="str">
        <f>Table7[[#This Row],[Home_Team]]</f>
        <v>Norwich</v>
      </c>
      <c r="B16">
        <v>1</v>
      </c>
      <c r="C16">
        <f>IF('Home Sheet'!G16 ="W", 1,0)</f>
        <v>1</v>
      </c>
      <c r="D16">
        <f>IF('Home Sheet'!G16 ="D", 1,0)</f>
        <v>0</v>
      </c>
      <c r="E16">
        <f>IF('Home Sheet'!G16 ="L", 1,0)</f>
        <v>0</v>
      </c>
      <c r="F16">
        <f t="shared" si="0"/>
        <v>3</v>
      </c>
    </row>
    <row r="17" spans="1:6" x14ac:dyDescent="0.35">
      <c r="A17" t="str">
        <f>Table7[[#This Row],[Home_Team]]</f>
        <v>Southampton</v>
      </c>
      <c r="B17">
        <v>1</v>
      </c>
      <c r="C17">
        <f>IF('Home Sheet'!G17 ="W", 1,0)</f>
        <v>0</v>
      </c>
      <c r="D17">
        <f>IF('Home Sheet'!G17 ="D", 1,0)</f>
        <v>0</v>
      </c>
      <c r="E17">
        <f>IF('Home Sheet'!G17 ="L", 1,0)</f>
        <v>1</v>
      </c>
      <c r="F17">
        <f t="shared" si="0"/>
        <v>0</v>
      </c>
    </row>
    <row r="18" spans="1:6" x14ac:dyDescent="0.35">
      <c r="A18" t="str">
        <f>Table7[[#This Row],[Home_Team]]</f>
        <v>Man City</v>
      </c>
      <c r="B18">
        <v>1</v>
      </c>
      <c r="C18">
        <f>IF('Home Sheet'!G18 ="W", 1,0)</f>
        <v>0</v>
      </c>
      <c r="D18">
        <f>IF('Home Sheet'!G18 ="D", 1,0)</f>
        <v>1</v>
      </c>
      <c r="E18">
        <f>IF('Home Sheet'!G18 ="L", 1,0)</f>
        <v>0</v>
      </c>
      <c r="F18">
        <f t="shared" si="0"/>
        <v>1</v>
      </c>
    </row>
    <row r="19" spans="1:6" x14ac:dyDescent="0.35">
      <c r="A19" t="str">
        <f>Table7[[#This Row],[Home_Team]]</f>
        <v>Sheffield United</v>
      </c>
      <c r="B19">
        <v>1</v>
      </c>
      <c r="C19">
        <f>IF('Home Sheet'!G19 ="W", 1,0)</f>
        <v>1</v>
      </c>
      <c r="D19">
        <f>IF('Home Sheet'!G19 ="D", 1,0)</f>
        <v>0</v>
      </c>
      <c r="E19">
        <f>IF('Home Sheet'!G19 ="L", 1,0)</f>
        <v>0</v>
      </c>
      <c r="F19">
        <f t="shared" si="0"/>
        <v>3</v>
      </c>
    </row>
    <row r="20" spans="1:6" x14ac:dyDescent="0.35">
      <c r="A20" t="str">
        <f>Table7[[#This Row],[Home_Team]]</f>
        <v>Chelsea</v>
      </c>
      <c r="B20">
        <v>1</v>
      </c>
      <c r="C20">
        <f>IF('Home Sheet'!G20 ="W", 1,0)</f>
        <v>0</v>
      </c>
      <c r="D20">
        <f>IF('Home Sheet'!G20 ="D", 1,0)</f>
        <v>1</v>
      </c>
      <c r="E20">
        <f>IF('Home Sheet'!G20 ="L", 1,0)</f>
        <v>0</v>
      </c>
      <c r="F20">
        <f t="shared" si="0"/>
        <v>1</v>
      </c>
    </row>
    <row r="21" spans="1:6" x14ac:dyDescent="0.35">
      <c r="A21" t="str">
        <f>Table7[[#This Row],[Home_Team]]</f>
        <v>Wolves</v>
      </c>
      <c r="B21">
        <v>1</v>
      </c>
      <c r="C21">
        <f>IF('Home Sheet'!G21 ="W", 1,0)</f>
        <v>0</v>
      </c>
      <c r="D21">
        <f>IF('Home Sheet'!G21 ="D", 1,0)</f>
        <v>1</v>
      </c>
      <c r="E21">
        <f>IF('Home Sheet'!G21 ="L", 1,0)</f>
        <v>0</v>
      </c>
      <c r="F21">
        <f t="shared" si="0"/>
        <v>1</v>
      </c>
    </row>
    <row r="22" spans="1:6" x14ac:dyDescent="0.35">
      <c r="A22" t="str">
        <f>Table7[[#This Row],[Home_Team]]</f>
        <v>Aston Villa</v>
      </c>
      <c r="B22">
        <v>1</v>
      </c>
      <c r="C22">
        <f>IF('Home Sheet'!G22 ="W", 1,0)</f>
        <v>1</v>
      </c>
      <c r="D22">
        <f>IF('Home Sheet'!G22 ="D", 1,0)</f>
        <v>0</v>
      </c>
      <c r="E22">
        <f>IF('Home Sheet'!G22 ="L", 1,0)</f>
        <v>0</v>
      </c>
      <c r="F22">
        <f t="shared" si="0"/>
        <v>3</v>
      </c>
    </row>
    <row r="23" spans="1:6" x14ac:dyDescent="0.35">
      <c r="A23" t="str">
        <f>Table7[[#This Row],[Home_Team]]</f>
        <v>Norwich</v>
      </c>
      <c r="B23">
        <v>1</v>
      </c>
      <c r="C23">
        <f>IF('Home Sheet'!G23 ="W", 1,0)</f>
        <v>0</v>
      </c>
      <c r="D23">
        <f>IF('Home Sheet'!G23 ="D", 1,0)</f>
        <v>0</v>
      </c>
      <c r="E23">
        <f>IF('Home Sheet'!G23 ="L", 1,0)</f>
        <v>1</v>
      </c>
      <c r="F23">
        <f t="shared" si="0"/>
        <v>0</v>
      </c>
    </row>
    <row r="24" spans="1:6" x14ac:dyDescent="0.35">
      <c r="A24" t="str">
        <f>Table7[[#This Row],[Home_Team]]</f>
        <v>Brighton</v>
      </c>
      <c r="B24">
        <v>1</v>
      </c>
      <c r="C24">
        <f>IF('Home Sheet'!G24 ="W", 1,0)</f>
        <v>0</v>
      </c>
      <c r="D24">
        <f>IF('Home Sheet'!G24 ="D", 1,0)</f>
        <v>0</v>
      </c>
      <c r="E24">
        <f>IF('Home Sheet'!G24 ="L", 1,0)</f>
        <v>1</v>
      </c>
      <c r="F24">
        <f t="shared" si="0"/>
        <v>0</v>
      </c>
    </row>
    <row r="25" spans="1:6" x14ac:dyDescent="0.35">
      <c r="A25" t="str">
        <f>Table7[[#This Row],[Home_Team]]</f>
        <v>Man United</v>
      </c>
      <c r="B25">
        <v>1</v>
      </c>
      <c r="C25">
        <f>IF('Home Sheet'!G25 ="W", 1,0)</f>
        <v>0</v>
      </c>
      <c r="D25">
        <f>IF('Home Sheet'!G25 ="D", 1,0)</f>
        <v>0</v>
      </c>
      <c r="E25">
        <f>IF('Home Sheet'!G25 ="L", 1,0)</f>
        <v>1</v>
      </c>
      <c r="F25">
        <f t="shared" si="0"/>
        <v>0</v>
      </c>
    </row>
    <row r="26" spans="1:6" x14ac:dyDescent="0.35">
      <c r="A26" t="str">
        <f>Table7[[#This Row],[Home_Team]]</f>
        <v>Sheffield United</v>
      </c>
      <c r="B26">
        <v>1</v>
      </c>
      <c r="C26">
        <f>IF('Home Sheet'!G26 ="W", 1,0)</f>
        <v>0</v>
      </c>
      <c r="D26">
        <f>IF('Home Sheet'!G26 ="D", 1,0)</f>
        <v>0</v>
      </c>
      <c r="E26">
        <f>IF('Home Sheet'!G26 ="L", 1,0)</f>
        <v>1</v>
      </c>
      <c r="F26">
        <f t="shared" si="0"/>
        <v>0</v>
      </c>
    </row>
    <row r="27" spans="1:6" x14ac:dyDescent="0.35">
      <c r="A27" t="str">
        <f>Table7[[#This Row],[Home_Team]]</f>
        <v>Watford</v>
      </c>
      <c r="B27">
        <v>1</v>
      </c>
      <c r="C27">
        <f>IF('Home Sheet'!G27 ="W", 1,0)</f>
        <v>0</v>
      </c>
      <c r="D27">
        <f>IF('Home Sheet'!G27 ="D", 1,0)</f>
        <v>0</v>
      </c>
      <c r="E27">
        <f>IF('Home Sheet'!G27 ="L", 1,0)</f>
        <v>1</v>
      </c>
      <c r="F27">
        <f t="shared" si="0"/>
        <v>0</v>
      </c>
    </row>
    <row r="28" spans="1:6" x14ac:dyDescent="0.35">
      <c r="A28" t="str">
        <f>Table7[[#This Row],[Home_Team]]</f>
        <v>Liverpool</v>
      </c>
      <c r="B28">
        <v>1</v>
      </c>
      <c r="C28">
        <f>IF('Home Sheet'!G28 ="W", 1,0)</f>
        <v>1</v>
      </c>
      <c r="D28">
        <f>IF('Home Sheet'!G28 ="D", 1,0)</f>
        <v>0</v>
      </c>
      <c r="E28">
        <f>IF('Home Sheet'!G28 ="L", 1,0)</f>
        <v>0</v>
      </c>
      <c r="F28">
        <f t="shared" si="0"/>
        <v>3</v>
      </c>
    </row>
    <row r="29" spans="1:6" x14ac:dyDescent="0.35">
      <c r="A29" t="str">
        <f>Table7[[#This Row],[Home_Team]]</f>
        <v>Bournemouth</v>
      </c>
      <c r="B29">
        <v>1</v>
      </c>
      <c r="C29">
        <f>IF('Home Sheet'!G29 ="W", 1,0)</f>
        <v>0</v>
      </c>
      <c r="D29">
        <f>IF('Home Sheet'!G29 ="D", 1,0)</f>
        <v>0</v>
      </c>
      <c r="E29">
        <f>IF('Home Sheet'!G29 ="L", 1,0)</f>
        <v>1</v>
      </c>
      <c r="F29">
        <f t="shared" si="0"/>
        <v>0</v>
      </c>
    </row>
    <row r="30" spans="1:6" x14ac:dyDescent="0.35">
      <c r="A30" t="str">
        <f>Table7[[#This Row],[Home_Team]]</f>
        <v>Tottenham</v>
      </c>
      <c r="B30">
        <v>1</v>
      </c>
      <c r="C30">
        <f>IF('Home Sheet'!G30 ="W", 1,0)</f>
        <v>0</v>
      </c>
      <c r="D30">
        <f>IF('Home Sheet'!G30 ="D", 1,0)</f>
        <v>0</v>
      </c>
      <c r="E30">
        <f>IF('Home Sheet'!G30 ="L", 1,0)</f>
        <v>1</v>
      </c>
      <c r="F30">
        <f t="shared" si="0"/>
        <v>0</v>
      </c>
    </row>
    <row r="31" spans="1:6" x14ac:dyDescent="0.35">
      <c r="A31" t="str">
        <f>Table7[[#This Row],[Home_Team]]</f>
        <v>Wolves</v>
      </c>
      <c r="B31">
        <v>1</v>
      </c>
      <c r="C31">
        <f>IF('Home Sheet'!G31 ="W", 1,0)</f>
        <v>0</v>
      </c>
      <c r="D31">
        <f>IF('Home Sheet'!G31 ="D", 1,0)</f>
        <v>1</v>
      </c>
      <c r="E31">
        <f>IF('Home Sheet'!G31 ="L", 1,0)</f>
        <v>0</v>
      </c>
      <c r="F31">
        <f t="shared" si="0"/>
        <v>1</v>
      </c>
    </row>
    <row r="32" spans="1:6" x14ac:dyDescent="0.35">
      <c r="A32" t="str">
        <f>Table7[[#This Row],[Home_Team]]</f>
        <v>Southampton</v>
      </c>
      <c r="B32">
        <v>1</v>
      </c>
      <c r="C32">
        <f>IF('Home Sheet'!G32 ="W", 1,0)</f>
        <v>0</v>
      </c>
      <c r="D32">
        <f>IF('Home Sheet'!G32 ="D", 1,0)</f>
        <v>1</v>
      </c>
      <c r="E32">
        <f>IF('Home Sheet'!G32 ="L", 1,0)</f>
        <v>0</v>
      </c>
      <c r="F32">
        <f t="shared" si="0"/>
        <v>1</v>
      </c>
    </row>
    <row r="33" spans="1:6" x14ac:dyDescent="0.35">
      <c r="A33" t="str">
        <f>Table7[[#This Row],[Home_Team]]</f>
        <v>Chelsea</v>
      </c>
      <c r="B33">
        <v>1</v>
      </c>
      <c r="C33">
        <f>IF('Home Sheet'!G33 ="W", 1,0)</f>
        <v>0</v>
      </c>
      <c r="D33">
        <f>IF('Home Sheet'!G33 ="D", 1,0)</f>
        <v>1</v>
      </c>
      <c r="E33">
        <f>IF('Home Sheet'!G33 ="L", 1,0)</f>
        <v>0</v>
      </c>
      <c r="F33">
        <f t="shared" si="0"/>
        <v>1</v>
      </c>
    </row>
    <row r="34" spans="1:6" x14ac:dyDescent="0.35">
      <c r="A34" t="str">
        <f>Table7[[#This Row],[Home_Team]]</f>
        <v>Crystal Palace</v>
      </c>
      <c r="B34">
        <v>1</v>
      </c>
      <c r="C34">
        <f>IF('Home Sheet'!G34 ="W", 1,0)</f>
        <v>1</v>
      </c>
      <c r="D34">
        <f>IF('Home Sheet'!G34 ="D", 1,0)</f>
        <v>0</v>
      </c>
      <c r="E34">
        <f>IF('Home Sheet'!G34 ="L", 1,0)</f>
        <v>0</v>
      </c>
      <c r="F34">
        <f t="shared" si="0"/>
        <v>3</v>
      </c>
    </row>
    <row r="35" spans="1:6" x14ac:dyDescent="0.35">
      <c r="A35" t="str">
        <f>Table7[[#This Row],[Home_Team]]</f>
        <v>Leicester</v>
      </c>
      <c r="B35">
        <v>1</v>
      </c>
      <c r="C35">
        <f>IF('Home Sheet'!G35 ="W", 1,0)</f>
        <v>1</v>
      </c>
      <c r="D35">
        <f>IF('Home Sheet'!G35 ="D", 1,0)</f>
        <v>0</v>
      </c>
      <c r="E35">
        <f>IF('Home Sheet'!G35 ="L", 1,0)</f>
        <v>0</v>
      </c>
      <c r="F35">
        <f t="shared" si="0"/>
        <v>3</v>
      </c>
    </row>
    <row r="36" spans="1:6" x14ac:dyDescent="0.35">
      <c r="A36" t="str">
        <f>Table7[[#This Row],[Home_Team]]</f>
        <v>Man City</v>
      </c>
      <c r="B36">
        <v>1</v>
      </c>
      <c r="C36">
        <f>IF('Home Sheet'!G36 ="W", 1,0)</f>
        <v>1</v>
      </c>
      <c r="D36">
        <f>IF('Home Sheet'!G36 ="D", 1,0)</f>
        <v>0</v>
      </c>
      <c r="E36">
        <f>IF('Home Sheet'!G36 ="L", 1,0)</f>
        <v>0</v>
      </c>
      <c r="F36">
        <f t="shared" si="0"/>
        <v>3</v>
      </c>
    </row>
    <row r="37" spans="1:6" x14ac:dyDescent="0.35">
      <c r="A37" t="str">
        <f>Table7[[#This Row],[Home_Team]]</f>
        <v>Newcastle</v>
      </c>
      <c r="B37">
        <v>1</v>
      </c>
      <c r="C37">
        <f>IF('Home Sheet'!G37 ="W", 1,0)</f>
        <v>0</v>
      </c>
      <c r="D37">
        <f>IF('Home Sheet'!G37 ="D", 1,0)</f>
        <v>1</v>
      </c>
      <c r="E37">
        <f>IF('Home Sheet'!G37 ="L", 1,0)</f>
        <v>0</v>
      </c>
      <c r="F37">
        <f t="shared" si="0"/>
        <v>1</v>
      </c>
    </row>
    <row r="38" spans="1:6" x14ac:dyDescent="0.35">
      <c r="A38" t="str">
        <f>Table7[[#This Row],[Home_Team]]</f>
        <v>West Ham</v>
      </c>
      <c r="B38">
        <v>1</v>
      </c>
      <c r="C38">
        <f>IF('Home Sheet'!G38 ="W", 1,0)</f>
        <v>1</v>
      </c>
      <c r="D38">
        <f>IF('Home Sheet'!G38 ="D", 1,0)</f>
        <v>0</v>
      </c>
      <c r="E38">
        <f>IF('Home Sheet'!G38 ="L", 1,0)</f>
        <v>0</v>
      </c>
      <c r="F38">
        <f t="shared" si="0"/>
        <v>3</v>
      </c>
    </row>
    <row r="39" spans="1:6" x14ac:dyDescent="0.35">
      <c r="A39" t="str">
        <f>Table7[[#This Row],[Home_Team]]</f>
        <v>Burnley</v>
      </c>
      <c r="B39">
        <v>1</v>
      </c>
      <c r="C39">
        <f>IF('Home Sheet'!G39 ="W", 1,0)</f>
        <v>0</v>
      </c>
      <c r="D39">
        <f>IF('Home Sheet'!G39 ="D", 1,0)</f>
        <v>0</v>
      </c>
      <c r="E39">
        <f>IF('Home Sheet'!G39 ="L", 1,0)</f>
        <v>1</v>
      </c>
      <c r="F39">
        <f t="shared" si="0"/>
        <v>0</v>
      </c>
    </row>
    <row r="40" spans="1:6" x14ac:dyDescent="0.35">
      <c r="A40" t="str">
        <f>Table7[[#This Row],[Home_Team]]</f>
        <v>Everton</v>
      </c>
      <c r="B40">
        <v>1</v>
      </c>
      <c r="C40">
        <f>IF('Home Sheet'!G40 ="W", 1,0)</f>
        <v>1</v>
      </c>
      <c r="D40">
        <f>IF('Home Sheet'!G40 ="D", 1,0)</f>
        <v>0</v>
      </c>
      <c r="E40">
        <f>IF('Home Sheet'!G40 ="L", 1,0)</f>
        <v>0</v>
      </c>
      <c r="F40">
        <f t="shared" si="0"/>
        <v>3</v>
      </c>
    </row>
    <row r="41" spans="1:6" x14ac:dyDescent="0.35">
      <c r="A41" t="str">
        <f>Table7[[#This Row],[Home_Team]]</f>
        <v>Arsenal</v>
      </c>
      <c r="B41">
        <v>1</v>
      </c>
      <c r="C41">
        <f>IF('Home Sheet'!G41 ="W", 1,0)</f>
        <v>0</v>
      </c>
      <c r="D41">
        <f>IF('Home Sheet'!G41 ="D", 1,0)</f>
        <v>1</v>
      </c>
      <c r="E41">
        <f>IF('Home Sheet'!G41 ="L", 1,0)</f>
        <v>0</v>
      </c>
      <c r="F41">
        <f t="shared" si="0"/>
        <v>1</v>
      </c>
    </row>
    <row r="42" spans="1:6" x14ac:dyDescent="0.35">
      <c r="A42" t="str">
        <f>Table7[[#This Row],[Home_Team]]</f>
        <v>Liverpool</v>
      </c>
      <c r="B42">
        <v>1</v>
      </c>
      <c r="C42">
        <f>IF('Home Sheet'!G42 ="W", 1,0)</f>
        <v>1</v>
      </c>
      <c r="D42">
        <f>IF('Home Sheet'!G42 ="D", 1,0)</f>
        <v>0</v>
      </c>
      <c r="E42">
        <f>IF('Home Sheet'!G42 ="L", 1,0)</f>
        <v>0</v>
      </c>
      <c r="F42">
        <f t="shared" si="0"/>
        <v>3</v>
      </c>
    </row>
    <row r="43" spans="1:6" x14ac:dyDescent="0.35">
      <c r="A43" t="str">
        <f>Table7[[#This Row],[Home_Team]]</f>
        <v>Brighton</v>
      </c>
      <c r="B43">
        <v>1</v>
      </c>
      <c r="C43">
        <f>IF('Home Sheet'!G43 ="W", 1,0)</f>
        <v>0</v>
      </c>
      <c r="D43">
        <f>IF('Home Sheet'!G43 ="D", 1,0)</f>
        <v>1</v>
      </c>
      <c r="E43">
        <f>IF('Home Sheet'!G43 ="L", 1,0)</f>
        <v>0</v>
      </c>
      <c r="F43">
        <f t="shared" si="0"/>
        <v>1</v>
      </c>
    </row>
    <row r="44" spans="1:6" x14ac:dyDescent="0.35">
      <c r="A44" t="str">
        <f>Table7[[#This Row],[Home_Team]]</f>
        <v>Man United</v>
      </c>
      <c r="B44">
        <v>1</v>
      </c>
      <c r="C44">
        <f>IF('Home Sheet'!G44 ="W", 1,0)</f>
        <v>1</v>
      </c>
      <c r="D44">
        <f>IF('Home Sheet'!G44 ="D", 1,0)</f>
        <v>0</v>
      </c>
      <c r="E44">
        <f>IF('Home Sheet'!G44 ="L", 1,0)</f>
        <v>0</v>
      </c>
      <c r="F44">
        <f t="shared" si="0"/>
        <v>3</v>
      </c>
    </row>
    <row r="45" spans="1:6" x14ac:dyDescent="0.35">
      <c r="A45" t="str">
        <f>Table7[[#This Row],[Home_Team]]</f>
        <v>Sheffield United</v>
      </c>
      <c r="B45">
        <v>1</v>
      </c>
      <c r="C45">
        <f>IF('Home Sheet'!G45 ="W", 1,0)</f>
        <v>0</v>
      </c>
      <c r="D45">
        <f>IF('Home Sheet'!G45 ="D", 1,0)</f>
        <v>0</v>
      </c>
      <c r="E45">
        <f>IF('Home Sheet'!G45 ="L", 1,0)</f>
        <v>1</v>
      </c>
      <c r="F45">
        <f t="shared" si="0"/>
        <v>0</v>
      </c>
    </row>
    <row r="46" spans="1:6" x14ac:dyDescent="0.35">
      <c r="A46" t="str">
        <f>Table7[[#This Row],[Home_Team]]</f>
        <v>Tottenham</v>
      </c>
      <c r="B46">
        <v>1</v>
      </c>
      <c r="C46">
        <f>IF('Home Sheet'!G46 ="W", 1,0)</f>
        <v>1</v>
      </c>
      <c r="D46">
        <f>IF('Home Sheet'!G46 ="D", 1,0)</f>
        <v>0</v>
      </c>
      <c r="E46">
        <f>IF('Home Sheet'!G46 ="L", 1,0)</f>
        <v>0</v>
      </c>
      <c r="F46">
        <f t="shared" si="0"/>
        <v>3</v>
      </c>
    </row>
    <row r="47" spans="1:6" x14ac:dyDescent="0.35">
      <c r="A47" t="str">
        <f>Table7[[#This Row],[Home_Team]]</f>
        <v>Wolves</v>
      </c>
      <c r="B47">
        <v>1</v>
      </c>
      <c r="C47">
        <f>IF('Home Sheet'!G47 ="W", 1,0)</f>
        <v>0</v>
      </c>
      <c r="D47">
        <f>IF('Home Sheet'!G47 ="D", 1,0)</f>
        <v>0</v>
      </c>
      <c r="E47">
        <f>IF('Home Sheet'!G47 ="L", 1,0)</f>
        <v>1</v>
      </c>
      <c r="F47">
        <f t="shared" si="0"/>
        <v>0</v>
      </c>
    </row>
    <row r="48" spans="1:6" x14ac:dyDescent="0.35">
      <c r="A48" t="str">
        <f>Table7[[#This Row],[Home_Team]]</f>
        <v>Norwich</v>
      </c>
      <c r="B48">
        <v>1</v>
      </c>
      <c r="C48">
        <f>IF('Home Sheet'!G48 ="W", 1,0)</f>
        <v>1</v>
      </c>
      <c r="D48">
        <f>IF('Home Sheet'!G48 ="D", 1,0)</f>
        <v>0</v>
      </c>
      <c r="E48">
        <f>IF('Home Sheet'!G48 ="L", 1,0)</f>
        <v>0</v>
      </c>
      <c r="F48">
        <f t="shared" si="0"/>
        <v>3</v>
      </c>
    </row>
    <row r="49" spans="1:6" x14ac:dyDescent="0.35">
      <c r="A49" t="str">
        <f>Table7[[#This Row],[Home_Team]]</f>
        <v>Bournemouth</v>
      </c>
      <c r="B49">
        <v>1</v>
      </c>
      <c r="C49">
        <f>IF('Home Sheet'!G49 ="W", 1,0)</f>
        <v>1</v>
      </c>
      <c r="D49">
        <f>IF('Home Sheet'!G49 ="D", 1,0)</f>
        <v>0</v>
      </c>
      <c r="E49">
        <f>IF('Home Sheet'!G49 ="L", 1,0)</f>
        <v>0</v>
      </c>
      <c r="F49">
        <f t="shared" si="0"/>
        <v>3</v>
      </c>
    </row>
    <row r="50" spans="1:6" x14ac:dyDescent="0.35">
      <c r="A50" t="str">
        <f>Table7[[#This Row],[Home_Team]]</f>
        <v>Watford</v>
      </c>
      <c r="B50">
        <v>1</v>
      </c>
      <c r="C50">
        <f>IF('Home Sheet'!G50 ="W", 1,0)</f>
        <v>0</v>
      </c>
      <c r="D50">
        <f>IF('Home Sheet'!G50 ="D", 1,0)</f>
        <v>1</v>
      </c>
      <c r="E50">
        <f>IF('Home Sheet'!G50 ="L", 1,0)</f>
        <v>0</v>
      </c>
      <c r="F50">
        <f t="shared" si="0"/>
        <v>1</v>
      </c>
    </row>
    <row r="51" spans="1:6" x14ac:dyDescent="0.35">
      <c r="A51" t="str">
        <f>Table7[[#This Row],[Home_Team]]</f>
        <v>Aston Villa</v>
      </c>
      <c r="B51">
        <v>1</v>
      </c>
      <c r="C51">
        <f>IF('Home Sheet'!G51 ="W", 1,0)</f>
        <v>0</v>
      </c>
      <c r="D51">
        <f>IF('Home Sheet'!G51 ="D", 1,0)</f>
        <v>1</v>
      </c>
      <c r="E51">
        <f>IF('Home Sheet'!G51 ="L", 1,0)</f>
        <v>0</v>
      </c>
      <c r="F51">
        <f t="shared" si="0"/>
        <v>1</v>
      </c>
    </row>
    <row r="52" spans="1:6" x14ac:dyDescent="0.35">
      <c r="A52" t="str">
        <f>Table7[[#This Row],[Home_Team]]</f>
        <v>Southampton</v>
      </c>
      <c r="B52">
        <v>1</v>
      </c>
      <c r="C52">
        <f>IF('Home Sheet'!G52 ="W", 1,0)</f>
        <v>0</v>
      </c>
      <c r="D52">
        <f>IF('Home Sheet'!G52 ="D", 1,0)</f>
        <v>0</v>
      </c>
      <c r="E52">
        <f>IF('Home Sheet'!G52 ="L", 1,0)</f>
        <v>1</v>
      </c>
      <c r="F52">
        <f t="shared" si="0"/>
        <v>0</v>
      </c>
    </row>
    <row r="53" spans="1:6" x14ac:dyDescent="0.35">
      <c r="A53" t="str">
        <f>Table7[[#This Row],[Home_Team]]</f>
        <v>Leicester</v>
      </c>
      <c r="B53">
        <v>1</v>
      </c>
      <c r="C53">
        <f>IF('Home Sheet'!G53 ="W", 1,0)</f>
        <v>1</v>
      </c>
      <c r="D53">
        <f>IF('Home Sheet'!G53 ="D", 1,0)</f>
        <v>0</v>
      </c>
      <c r="E53">
        <f>IF('Home Sheet'!G53 ="L", 1,0)</f>
        <v>0</v>
      </c>
      <c r="F53">
        <f t="shared" si="0"/>
        <v>3</v>
      </c>
    </row>
    <row r="54" spans="1:6" x14ac:dyDescent="0.35">
      <c r="A54" t="str">
        <f>Table7[[#This Row],[Home_Team]]</f>
        <v>Burnley</v>
      </c>
      <c r="B54">
        <v>1</v>
      </c>
      <c r="C54">
        <f>IF('Home Sheet'!G54 ="W", 1,0)</f>
        <v>1</v>
      </c>
      <c r="D54">
        <f>IF('Home Sheet'!G54 ="D", 1,0)</f>
        <v>0</v>
      </c>
      <c r="E54">
        <f>IF('Home Sheet'!G54 ="L", 1,0)</f>
        <v>0</v>
      </c>
      <c r="F54">
        <f t="shared" si="0"/>
        <v>3</v>
      </c>
    </row>
    <row r="55" spans="1:6" x14ac:dyDescent="0.35">
      <c r="A55" t="str">
        <f>Table7[[#This Row],[Home_Team]]</f>
        <v>Everton</v>
      </c>
      <c r="B55">
        <v>1</v>
      </c>
      <c r="C55">
        <f>IF('Home Sheet'!G55 ="W", 1,0)</f>
        <v>0</v>
      </c>
      <c r="D55">
        <f>IF('Home Sheet'!G55 ="D", 1,0)</f>
        <v>0</v>
      </c>
      <c r="E55">
        <f>IF('Home Sheet'!G55 ="L", 1,0)</f>
        <v>1</v>
      </c>
      <c r="F55">
        <f t="shared" si="0"/>
        <v>0</v>
      </c>
    </row>
    <row r="56" spans="1:6" x14ac:dyDescent="0.35">
      <c r="A56" t="str">
        <f>Table7[[#This Row],[Home_Team]]</f>
        <v>Man City</v>
      </c>
      <c r="B56">
        <v>1</v>
      </c>
      <c r="C56">
        <f>IF('Home Sheet'!G56 ="W", 1,0)</f>
        <v>1</v>
      </c>
      <c r="D56">
        <f>IF('Home Sheet'!G56 ="D", 1,0)</f>
        <v>0</v>
      </c>
      <c r="E56">
        <f>IF('Home Sheet'!G56 ="L", 1,0)</f>
        <v>0</v>
      </c>
      <c r="F56">
        <f t="shared" si="0"/>
        <v>3</v>
      </c>
    </row>
    <row r="57" spans="1:6" x14ac:dyDescent="0.35">
      <c r="A57" t="str">
        <f>Table7[[#This Row],[Home_Team]]</f>
        <v>Newcastle</v>
      </c>
      <c r="B57">
        <v>1</v>
      </c>
      <c r="C57">
        <f>IF('Home Sheet'!G57 ="W", 1,0)</f>
        <v>0</v>
      </c>
      <c r="D57">
        <f>IF('Home Sheet'!G57 ="D", 1,0)</f>
        <v>1</v>
      </c>
      <c r="E57">
        <f>IF('Home Sheet'!G57 ="L", 1,0)</f>
        <v>0</v>
      </c>
      <c r="F57">
        <f t="shared" si="0"/>
        <v>1</v>
      </c>
    </row>
    <row r="58" spans="1:6" x14ac:dyDescent="0.35">
      <c r="A58" t="str">
        <f>Table7[[#This Row],[Home_Team]]</f>
        <v>Crystal Palace</v>
      </c>
      <c r="B58">
        <v>1</v>
      </c>
      <c r="C58">
        <f>IF('Home Sheet'!G58 ="W", 1,0)</f>
        <v>0</v>
      </c>
      <c r="D58">
        <f>IF('Home Sheet'!G58 ="D", 1,0)</f>
        <v>1</v>
      </c>
      <c r="E58">
        <f>IF('Home Sheet'!G58 ="L", 1,0)</f>
        <v>0</v>
      </c>
      <c r="F58">
        <f t="shared" si="0"/>
        <v>1</v>
      </c>
    </row>
    <row r="59" spans="1:6" x14ac:dyDescent="0.35">
      <c r="A59" t="str">
        <f>Table7[[#This Row],[Home_Team]]</f>
        <v>West Ham</v>
      </c>
      <c r="B59">
        <v>1</v>
      </c>
      <c r="C59">
        <f>IF('Home Sheet'!G59 ="W", 1,0)</f>
        <v>1</v>
      </c>
      <c r="D59">
        <f>IF('Home Sheet'!G59 ="D", 1,0)</f>
        <v>0</v>
      </c>
      <c r="E59">
        <f>IF('Home Sheet'!G59 ="L", 1,0)</f>
        <v>0</v>
      </c>
      <c r="F59">
        <f t="shared" si="0"/>
        <v>3</v>
      </c>
    </row>
    <row r="60" spans="1:6" x14ac:dyDescent="0.35">
      <c r="A60" t="str">
        <f>Table7[[#This Row],[Home_Team]]</f>
        <v>Arsenal</v>
      </c>
      <c r="B60">
        <v>1</v>
      </c>
      <c r="C60">
        <f>IF('Home Sheet'!G60 ="W", 1,0)</f>
        <v>1</v>
      </c>
      <c r="D60">
        <f>IF('Home Sheet'!G60 ="D", 1,0)</f>
        <v>0</v>
      </c>
      <c r="E60">
        <f>IF('Home Sheet'!G60 ="L", 1,0)</f>
        <v>0</v>
      </c>
      <c r="F60">
        <f t="shared" si="0"/>
        <v>3</v>
      </c>
    </row>
    <row r="61" spans="1:6" x14ac:dyDescent="0.35">
      <c r="A61" t="str">
        <f>Table7[[#This Row],[Home_Team]]</f>
        <v>Chelsea</v>
      </c>
      <c r="B61">
        <v>1</v>
      </c>
      <c r="C61">
        <f>IF('Home Sheet'!G61 ="W", 1,0)</f>
        <v>0</v>
      </c>
      <c r="D61">
        <f>IF('Home Sheet'!G61 ="D", 1,0)</f>
        <v>0</v>
      </c>
      <c r="E61">
        <f>IF('Home Sheet'!G61 ="L", 1,0)</f>
        <v>1</v>
      </c>
      <c r="F61">
        <f t="shared" si="0"/>
        <v>0</v>
      </c>
    </row>
    <row r="62" spans="1:6" x14ac:dyDescent="0.35">
      <c r="A62" t="str">
        <f>Table7[[#This Row],[Home_Team]]</f>
        <v>Sheffield United</v>
      </c>
      <c r="B62">
        <v>1</v>
      </c>
      <c r="C62">
        <f>IF('Home Sheet'!G62 ="W", 1,0)</f>
        <v>0</v>
      </c>
      <c r="D62">
        <f>IF('Home Sheet'!G62 ="D", 1,0)</f>
        <v>0</v>
      </c>
      <c r="E62">
        <f>IF('Home Sheet'!G62 ="L", 1,0)</f>
        <v>1</v>
      </c>
      <c r="F62">
        <f t="shared" si="0"/>
        <v>0</v>
      </c>
    </row>
    <row r="63" spans="1:6" x14ac:dyDescent="0.35">
      <c r="A63" t="str">
        <f>Table7[[#This Row],[Home_Team]]</f>
        <v>Aston Villa</v>
      </c>
      <c r="B63">
        <v>1</v>
      </c>
      <c r="C63">
        <f>IF('Home Sheet'!G63 ="W", 1,0)</f>
        <v>0</v>
      </c>
      <c r="D63">
        <f>IF('Home Sheet'!G63 ="D", 1,0)</f>
        <v>1</v>
      </c>
      <c r="E63">
        <f>IF('Home Sheet'!G63 ="L", 1,0)</f>
        <v>0</v>
      </c>
      <c r="F63">
        <f t="shared" si="0"/>
        <v>1</v>
      </c>
    </row>
    <row r="64" spans="1:6" x14ac:dyDescent="0.35">
      <c r="A64" t="str">
        <f>Table7[[#This Row],[Home_Team]]</f>
        <v>Bournemouth</v>
      </c>
      <c r="B64">
        <v>1</v>
      </c>
      <c r="C64">
        <f>IF('Home Sheet'!G64 ="W", 1,0)</f>
        <v>0</v>
      </c>
      <c r="D64">
        <f>IF('Home Sheet'!G64 ="D", 1,0)</f>
        <v>1</v>
      </c>
      <c r="E64">
        <f>IF('Home Sheet'!G64 ="L", 1,0)</f>
        <v>0</v>
      </c>
      <c r="F64">
        <f t="shared" si="0"/>
        <v>1</v>
      </c>
    </row>
    <row r="65" spans="1:6" x14ac:dyDescent="0.35">
      <c r="A65" t="str">
        <f>Table7[[#This Row],[Home_Team]]</f>
        <v>Chelsea</v>
      </c>
      <c r="B65">
        <v>1</v>
      </c>
      <c r="C65">
        <f>IF('Home Sheet'!G65 ="W", 1,0)</f>
        <v>1</v>
      </c>
      <c r="D65">
        <f>IF('Home Sheet'!G65 ="D", 1,0)</f>
        <v>0</v>
      </c>
      <c r="E65">
        <f>IF('Home Sheet'!G65 ="L", 1,0)</f>
        <v>0</v>
      </c>
      <c r="F65">
        <f t="shared" si="0"/>
        <v>3</v>
      </c>
    </row>
    <row r="66" spans="1:6" x14ac:dyDescent="0.35">
      <c r="A66" t="str">
        <f>Table7[[#This Row],[Home_Team]]</f>
        <v>Crystal Palace</v>
      </c>
      <c r="B66">
        <v>1</v>
      </c>
      <c r="C66">
        <f>IF('Home Sheet'!G66 ="W", 1,0)</f>
        <v>1</v>
      </c>
      <c r="D66">
        <f>IF('Home Sheet'!G66 ="D", 1,0)</f>
        <v>0</v>
      </c>
      <c r="E66">
        <f>IF('Home Sheet'!G66 ="L", 1,0)</f>
        <v>0</v>
      </c>
      <c r="F66">
        <f t="shared" si="0"/>
        <v>3</v>
      </c>
    </row>
    <row r="67" spans="1:6" x14ac:dyDescent="0.35">
      <c r="A67" t="str">
        <f>Table7[[#This Row],[Home_Team]]</f>
        <v>Tottenham</v>
      </c>
      <c r="B67">
        <v>1</v>
      </c>
      <c r="C67">
        <f>IF('Home Sheet'!G67 ="W", 1,0)</f>
        <v>1</v>
      </c>
      <c r="D67">
        <f>IF('Home Sheet'!G67 ="D", 1,0)</f>
        <v>0</v>
      </c>
      <c r="E67">
        <f>IF('Home Sheet'!G67 ="L", 1,0)</f>
        <v>0</v>
      </c>
      <c r="F67">
        <f t="shared" ref="F67:F130" si="1">C67*3+D67*1+E67*0</f>
        <v>3</v>
      </c>
    </row>
    <row r="68" spans="1:6" x14ac:dyDescent="0.35">
      <c r="A68" t="str">
        <f>Table7[[#This Row],[Home_Team]]</f>
        <v>Wolves</v>
      </c>
      <c r="B68">
        <v>1</v>
      </c>
      <c r="C68">
        <f>IF('Home Sheet'!G68 ="W", 1,0)</f>
        <v>1</v>
      </c>
      <c r="D68">
        <f>IF('Home Sheet'!G68 ="D", 1,0)</f>
        <v>0</v>
      </c>
      <c r="E68">
        <f>IF('Home Sheet'!G68 ="L", 1,0)</f>
        <v>0</v>
      </c>
      <c r="F68">
        <f t="shared" si="1"/>
        <v>3</v>
      </c>
    </row>
    <row r="69" spans="1:6" x14ac:dyDescent="0.35">
      <c r="A69" t="str">
        <f>Table7[[#This Row],[Home_Team]]</f>
        <v>Everton</v>
      </c>
      <c r="B69">
        <v>1</v>
      </c>
      <c r="C69">
        <f>IF('Home Sheet'!G69 ="W", 1,0)</f>
        <v>0</v>
      </c>
      <c r="D69">
        <f>IF('Home Sheet'!G69 ="D", 1,0)</f>
        <v>0</v>
      </c>
      <c r="E69">
        <f>IF('Home Sheet'!G69 ="L", 1,0)</f>
        <v>1</v>
      </c>
      <c r="F69">
        <f t="shared" si="1"/>
        <v>0</v>
      </c>
    </row>
    <row r="70" spans="1:6" x14ac:dyDescent="0.35">
      <c r="A70" t="str">
        <f>Table7[[#This Row],[Home_Team]]</f>
        <v>Leicester</v>
      </c>
      <c r="B70">
        <v>1</v>
      </c>
      <c r="C70">
        <f>IF('Home Sheet'!G70 ="W", 1,0)</f>
        <v>1</v>
      </c>
      <c r="D70">
        <f>IF('Home Sheet'!G70 ="D", 1,0)</f>
        <v>0</v>
      </c>
      <c r="E70">
        <f>IF('Home Sheet'!G70 ="L", 1,0)</f>
        <v>0</v>
      </c>
      <c r="F70">
        <f t="shared" si="1"/>
        <v>3</v>
      </c>
    </row>
    <row r="71" spans="1:6" x14ac:dyDescent="0.35">
      <c r="A71" t="str">
        <f>Table7[[#This Row],[Home_Team]]</f>
        <v>Man United</v>
      </c>
      <c r="B71">
        <v>1</v>
      </c>
      <c r="C71">
        <f>IF('Home Sheet'!G71 ="W", 1,0)</f>
        <v>0</v>
      </c>
      <c r="D71">
        <f>IF('Home Sheet'!G71 ="D", 1,0)</f>
        <v>1</v>
      </c>
      <c r="E71">
        <f>IF('Home Sheet'!G71 ="L", 1,0)</f>
        <v>0</v>
      </c>
      <c r="F71">
        <f t="shared" si="1"/>
        <v>1</v>
      </c>
    </row>
    <row r="72" spans="1:6" x14ac:dyDescent="0.35">
      <c r="A72" t="str">
        <f>Table7[[#This Row],[Home_Team]]</f>
        <v>Brighton</v>
      </c>
      <c r="B72">
        <v>1</v>
      </c>
      <c r="C72">
        <f>IF('Home Sheet'!G72 ="W", 1,0)</f>
        <v>1</v>
      </c>
      <c r="D72">
        <f>IF('Home Sheet'!G72 ="D", 1,0)</f>
        <v>0</v>
      </c>
      <c r="E72">
        <f>IF('Home Sheet'!G72 ="L", 1,0)</f>
        <v>0</v>
      </c>
      <c r="F72">
        <f t="shared" si="1"/>
        <v>3</v>
      </c>
    </row>
    <row r="73" spans="1:6" x14ac:dyDescent="0.35">
      <c r="A73" t="str">
        <f>Table7[[#This Row],[Home_Team]]</f>
        <v>Burnley</v>
      </c>
      <c r="B73">
        <v>1</v>
      </c>
      <c r="C73">
        <f>IF('Home Sheet'!G73 ="W", 1,0)</f>
        <v>1</v>
      </c>
      <c r="D73">
        <f>IF('Home Sheet'!G73 ="D", 1,0)</f>
        <v>0</v>
      </c>
      <c r="E73">
        <f>IF('Home Sheet'!G73 ="L", 1,0)</f>
        <v>0</v>
      </c>
      <c r="F73">
        <f t="shared" si="1"/>
        <v>3</v>
      </c>
    </row>
    <row r="74" spans="1:6" x14ac:dyDescent="0.35">
      <c r="A74" t="str">
        <f>Table7[[#This Row],[Home_Team]]</f>
        <v>Liverpool</v>
      </c>
      <c r="B74">
        <v>1</v>
      </c>
      <c r="C74">
        <f>IF('Home Sheet'!G74 ="W", 1,0)</f>
        <v>1</v>
      </c>
      <c r="D74">
        <f>IF('Home Sheet'!G74 ="D", 1,0)</f>
        <v>0</v>
      </c>
      <c r="E74">
        <f>IF('Home Sheet'!G74 ="L", 1,0)</f>
        <v>0</v>
      </c>
      <c r="F74">
        <f t="shared" si="1"/>
        <v>3</v>
      </c>
    </row>
    <row r="75" spans="1:6" x14ac:dyDescent="0.35">
      <c r="A75" t="str">
        <f>Table7[[#This Row],[Home_Team]]</f>
        <v>Norwich</v>
      </c>
      <c r="B75">
        <v>1</v>
      </c>
      <c r="C75">
        <f>IF('Home Sheet'!G75 ="W", 1,0)</f>
        <v>0</v>
      </c>
      <c r="D75">
        <f>IF('Home Sheet'!G75 ="D", 1,0)</f>
        <v>0</v>
      </c>
      <c r="E75">
        <f>IF('Home Sheet'!G75 ="L", 1,0)</f>
        <v>1</v>
      </c>
      <c r="F75">
        <f t="shared" si="1"/>
        <v>0</v>
      </c>
    </row>
    <row r="76" spans="1:6" x14ac:dyDescent="0.35">
      <c r="A76" t="str">
        <f>Table7[[#This Row],[Home_Team]]</f>
        <v>Watford</v>
      </c>
      <c r="B76">
        <v>1</v>
      </c>
      <c r="C76">
        <f>IF('Home Sheet'!G76 ="W", 1,0)</f>
        <v>0</v>
      </c>
      <c r="D76">
        <f>IF('Home Sheet'!G76 ="D", 1,0)</f>
        <v>1</v>
      </c>
      <c r="E76">
        <f>IF('Home Sheet'!G76 ="L", 1,0)</f>
        <v>0</v>
      </c>
      <c r="F76">
        <f t="shared" si="1"/>
        <v>1</v>
      </c>
    </row>
    <row r="77" spans="1:6" x14ac:dyDescent="0.35">
      <c r="A77" t="str">
        <f>Table7[[#This Row],[Home_Team]]</f>
        <v>West Ham</v>
      </c>
      <c r="B77">
        <v>1</v>
      </c>
      <c r="C77">
        <f>IF('Home Sheet'!G77 ="W", 1,0)</f>
        <v>0</v>
      </c>
      <c r="D77">
        <f>IF('Home Sheet'!G77 ="D", 1,0)</f>
        <v>0</v>
      </c>
      <c r="E77">
        <f>IF('Home Sheet'!G77 ="L", 1,0)</f>
        <v>1</v>
      </c>
      <c r="F77">
        <f t="shared" si="1"/>
        <v>0</v>
      </c>
    </row>
    <row r="78" spans="1:6" x14ac:dyDescent="0.35">
      <c r="A78" t="str">
        <f>Table7[[#This Row],[Home_Team]]</f>
        <v>Arsenal</v>
      </c>
      <c r="B78">
        <v>1</v>
      </c>
      <c r="C78">
        <f>IF('Home Sheet'!G78 ="W", 1,0)</f>
        <v>1</v>
      </c>
      <c r="D78">
        <f>IF('Home Sheet'!G78 ="D", 1,0)</f>
        <v>0</v>
      </c>
      <c r="E78">
        <f>IF('Home Sheet'!G78 ="L", 1,0)</f>
        <v>0</v>
      </c>
      <c r="F78">
        <f t="shared" si="1"/>
        <v>3</v>
      </c>
    </row>
    <row r="79" spans="1:6" x14ac:dyDescent="0.35">
      <c r="A79" t="str">
        <f>Table7[[#This Row],[Home_Team]]</f>
        <v>Man City</v>
      </c>
      <c r="B79">
        <v>1</v>
      </c>
      <c r="C79">
        <f>IF('Home Sheet'!G79 ="W", 1,0)</f>
        <v>0</v>
      </c>
      <c r="D79">
        <f>IF('Home Sheet'!G79 ="D", 1,0)</f>
        <v>0</v>
      </c>
      <c r="E79">
        <f>IF('Home Sheet'!G79 ="L", 1,0)</f>
        <v>1</v>
      </c>
      <c r="F79">
        <f t="shared" si="1"/>
        <v>0</v>
      </c>
    </row>
    <row r="80" spans="1:6" x14ac:dyDescent="0.35">
      <c r="A80" t="str">
        <f>Table7[[#This Row],[Home_Team]]</f>
        <v>Southampton</v>
      </c>
      <c r="B80">
        <v>1</v>
      </c>
      <c r="C80">
        <f>IF('Home Sheet'!G80 ="W", 1,0)</f>
        <v>0</v>
      </c>
      <c r="D80">
        <f>IF('Home Sheet'!G80 ="D", 1,0)</f>
        <v>0</v>
      </c>
      <c r="E80">
        <f>IF('Home Sheet'!G80 ="L", 1,0)</f>
        <v>1</v>
      </c>
      <c r="F80">
        <f t="shared" si="1"/>
        <v>0</v>
      </c>
    </row>
    <row r="81" spans="1:6" x14ac:dyDescent="0.35">
      <c r="A81" t="str">
        <f>Table7[[#This Row],[Home_Team]]</f>
        <v>Newcastle</v>
      </c>
      <c r="B81">
        <v>1</v>
      </c>
      <c r="C81">
        <f>IF('Home Sheet'!G81 ="W", 1,0)</f>
        <v>1</v>
      </c>
      <c r="D81">
        <f>IF('Home Sheet'!G81 ="D", 1,0)</f>
        <v>0</v>
      </c>
      <c r="E81">
        <f>IF('Home Sheet'!G81 ="L", 1,0)</f>
        <v>0</v>
      </c>
      <c r="F81">
        <f t="shared" si="1"/>
        <v>3</v>
      </c>
    </row>
    <row r="82" spans="1:6" x14ac:dyDescent="0.35">
      <c r="A82" t="str">
        <f>Table7[[#This Row],[Home_Team]]</f>
        <v>Everton</v>
      </c>
      <c r="B82">
        <v>1</v>
      </c>
      <c r="C82">
        <f>IF('Home Sheet'!G82 ="W", 1,0)</f>
        <v>1</v>
      </c>
      <c r="D82">
        <f>IF('Home Sheet'!G82 ="D", 1,0)</f>
        <v>0</v>
      </c>
      <c r="E82">
        <f>IF('Home Sheet'!G82 ="L", 1,0)</f>
        <v>0</v>
      </c>
      <c r="F82">
        <f t="shared" si="1"/>
        <v>3</v>
      </c>
    </row>
    <row r="83" spans="1:6" x14ac:dyDescent="0.35">
      <c r="A83" t="str">
        <f>Table7[[#This Row],[Home_Team]]</f>
        <v>Aston Villa</v>
      </c>
      <c r="B83">
        <v>1</v>
      </c>
      <c r="C83">
        <f>IF('Home Sheet'!G83 ="W", 1,0)</f>
        <v>1</v>
      </c>
      <c r="D83">
        <f>IF('Home Sheet'!G83 ="D", 1,0)</f>
        <v>0</v>
      </c>
      <c r="E83">
        <f>IF('Home Sheet'!G83 ="L", 1,0)</f>
        <v>0</v>
      </c>
      <c r="F83">
        <f t="shared" si="1"/>
        <v>3</v>
      </c>
    </row>
    <row r="84" spans="1:6" x14ac:dyDescent="0.35">
      <c r="A84" t="str">
        <f>Table7[[#This Row],[Home_Team]]</f>
        <v>Bournemouth</v>
      </c>
      <c r="B84">
        <v>1</v>
      </c>
      <c r="C84">
        <f>IF('Home Sheet'!G84 ="W", 1,0)</f>
        <v>0</v>
      </c>
      <c r="D84">
        <f>IF('Home Sheet'!G84 ="D", 1,0)</f>
        <v>1</v>
      </c>
      <c r="E84">
        <f>IF('Home Sheet'!G84 ="L", 1,0)</f>
        <v>0</v>
      </c>
      <c r="F84">
        <f t="shared" si="1"/>
        <v>1</v>
      </c>
    </row>
    <row r="85" spans="1:6" x14ac:dyDescent="0.35">
      <c r="A85" t="str">
        <f>Table7[[#This Row],[Home_Team]]</f>
        <v>Chelsea</v>
      </c>
      <c r="B85">
        <v>1</v>
      </c>
      <c r="C85">
        <f>IF('Home Sheet'!G85 ="W", 1,0)</f>
        <v>1</v>
      </c>
      <c r="D85">
        <f>IF('Home Sheet'!G85 ="D", 1,0)</f>
        <v>0</v>
      </c>
      <c r="E85">
        <f>IF('Home Sheet'!G85 ="L", 1,0)</f>
        <v>0</v>
      </c>
      <c r="F85">
        <f t="shared" si="1"/>
        <v>3</v>
      </c>
    </row>
    <row r="86" spans="1:6" x14ac:dyDescent="0.35">
      <c r="A86" t="str">
        <f>Table7[[#This Row],[Home_Team]]</f>
        <v>Leicester</v>
      </c>
      <c r="B86">
        <v>1</v>
      </c>
      <c r="C86">
        <f>IF('Home Sheet'!G86 ="W", 1,0)</f>
        <v>1</v>
      </c>
      <c r="D86">
        <f>IF('Home Sheet'!G86 ="D", 1,0)</f>
        <v>0</v>
      </c>
      <c r="E86">
        <f>IF('Home Sheet'!G86 ="L", 1,0)</f>
        <v>0</v>
      </c>
      <c r="F86">
        <f t="shared" si="1"/>
        <v>3</v>
      </c>
    </row>
    <row r="87" spans="1:6" x14ac:dyDescent="0.35">
      <c r="A87" t="str">
        <f>Table7[[#This Row],[Home_Team]]</f>
        <v>Tottenham</v>
      </c>
      <c r="B87">
        <v>1</v>
      </c>
      <c r="C87">
        <f>IF('Home Sheet'!G87 ="W", 1,0)</f>
        <v>0</v>
      </c>
      <c r="D87">
        <f>IF('Home Sheet'!G87 ="D", 1,0)</f>
        <v>1</v>
      </c>
      <c r="E87">
        <f>IF('Home Sheet'!G87 ="L", 1,0)</f>
        <v>0</v>
      </c>
      <c r="F87">
        <f t="shared" si="1"/>
        <v>1</v>
      </c>
    </row>
    <row r="88" spans="1:6" x14ac:dyDescent="0.35">
      <c r="A88" t="str">
        <f>Table7[[#This Row],[Home_Team]]</f>
        <v>Wolves</v>
      </c>
      <c r="B88">
        <v>1</v>
      </c>
      <c r="C88">
        <f>IF('Home Sheet'!G88 ="W", 1,0)</f>
        <v>0</v>
      </c>
      <c r="D88">
        <f>IF('Home Sheet'!G88 ="D", 1,0)</f>
        <v>1</v>
      </c>
      <c r="E88">
        <f>IF('Home Sheet'!G88 ="L", 1,0)</f>
        <v>0</v>
      </c>
      <c r="F88">
        <f t="shared" si="1"/>
        <v>1</v>
      </c>
    </row>
    <row r="89" spans="1:6" x14ac:dyDescent="0.35">
      <c r="A89" t="str">
        <f>Table7[[#This Row],[Home_Team]]</f>
        <v>Crystal Palace</v>
      </c>
      <c r="B89">
        <v>1</v>
      </c>
      <c r="C89">
        <f>IF('Home Sheet'!G89 ="W", 1,0)</f>
        <v>0</v>
      </c>
      <c r="D89">
        <f>IF('Home Sheet'!G89 ="D", 1,0)</f>
        <v>0</v>
      </c>
      <c r="E89">
        <f>IF('Home Sheet'!G89 ="L", 1,0)</f>
        <v>1</v>
      </c>
      <c r="F89">
        <f t="shared" si="1"/>
        <v>0</v>
      </c>
    </row>
    <row r="90" spans="1:6" x14ac:dyDescent="0.35">
      <c r="A90" t="str">
        <f>Table7[[#This Row],[Home_Team]]</f>
        <v>Man United</v>
      </c>
      <c r="B90">
        <v>1</v>
      </c>
      <c r="C90">
        <f>IF('Home Sheet'!G90 ="W", 1,0)</f>
        <v>0</v>
      </c>
      <c r="D90">
        <f>IF('Home Sheet'!G90 ="D", 1,0)</f>
        <v>1</v>
      </c>
      <c r="E90">
        <f>IF('Home Sheet'!G90 ="L", 1,0)</f>
        <v>0</v>
      </c>
      <c r="F90">
        <f t="shared" si="1"/>
        <v>1</v>
      </c>
    </row>
    <row r="91" spans="1:6" x14ac:dyDescent="0.35">
      <c r="A91" t="str">
        <f>Table7[[#This Row],[Home_Team]]</f>
        <v>Sheffield United</v>
      </c>
      <c r="B91">
        <v>1</v>
      </c>
      <c r="C91">
        <f>IF('Home Sheet'!G91 ="W", 1,0)</f>
        <v>1</v>
      </c>
      <c r="D91">
        <f>IF('Home Sheet'!G91 ="D", 1,0)</f>
        <v>0</v>
      </c>
      <c r="E91">
        <f>IF('Home Sheet'!G91 ="L", 1,0)</f>
        <v>0</v>
      </c>
      <c r="F91">
        <f t="shared" si="1"/>
        <v>3</v>
      </c>
    </row>
    <row r="92" spans="1:6" x14ac:dyDescent="0.35">
      <c r="A92" t="str">
        <f>Table7[[#This Row],[Home_Team]]</f>
        <v>Southampton</v>
      </c>
      <c r="B92">
        <v>1</v>
      </c>
      <c r="C92">
        <f>IF('Home Sheet'!G92 ="W", 1,0)</f>
        <v>0</v>
      </c>
      <c r="D92">
        <f>IF('Home Sheet'!G92 ="D", 1,0)</f>
        <v>0</v>
      </c>
      <c r="E92">
        <f>IF('Home Sheet'!G92 ="L", 1,0)</f>
        <v>1</v>
      </c>
      <c r="F92">
        <f t="shared" si="1"/>
        <v>0</v>
      </c>
    </row>
    <row r="93" spans="1:6" x14ac:dyDescent="0.35">
      <c r="A93" t="str">
        <f>Table7[[#This Row],[Home_Team]]</f>
        <v>Man City</v>
      </c>
      <c r="B93">
        <v>1</v>
      </c>
      <c r="C93">
        <f>IF('Home Sheet'!G93 ="W", 1,0)</f>
        <v>1</v>
      </c>
      <c r="D93">
        <f>IF('Home Sheet'!G93 ="D", 1,0)</f>
        <v>0</v>
      </c>
      <c r="E93">
        <f>IF('Home Sheet'!G93 ="L", 1,0)</f>
        <v>0</v>
      </c>
      <c r="F93">
        <f t="shared" si="1"/>
        <v>3</v>
      </c>
    </row>
    <row r="94" spans="1:6" x14ac:dyDescent="0.35">
      <c r="A94" t="str">
        <f>Table7[[#This Row],[Home_Team]]</f>
        <v>Brighton</v>
      </c>
      <c r="B94">
        <v>1</v>
      </c>
      <c r="C94">
        <f>IF('Home Sheet'!G94 ="W", 1,0)</f>
        <v>1</v>
      </c>
      <c r="D94">
        <f>IF('Home Sheet'!G94 ="D", 1,0)</f>
        <v>0</v>
      </c>
      <c r="E94">
        <f>IF('Home Sheet'!G94 ="L", 1,0)</f>
        <v>0</v>
      </c>
      <c r="F94">
        <f t="shared" si="1"/>
        <v>3</v>
      </c>
    </row>
    <row r="95" spans="1:6" x14ac:dyDescent="0.35">
      <c r="A95" t="str">
        <f>Table7[[#This Row],[Home_Team]]</f>
        <v>Watford</v>
      </c>
      <c r="B95">
        <v>1</v>
      </c>
      <c r="C95">
        <f>IF('Home Sheet'!G95 ="W", 1,0)</f>
        <v>0</v>
      </c>
      <c r="D95">
        <f>IF('Home Sheet'!G95 ="D", 1,0)</f>
        <v>1</v>
      </c>
      <c r="E95">
        <f>IF('Home Sheet'!G95 ="L", 1,0)</f>
        <v>0</v>
      </c>
      <c r="F95">
        <f t="shared" si="1"/>
        <v>1</v>
      </c>
    </row>
    <row r="96" spans="1:6" x14ac:dyDescent="0.35">
      <c r="A96" t="str">
        <f>Table7[[#This Row],[Home_Team]]</f>
        <v>West Ham</v>
      </c>
      <c r="B96">
        <v>1</v>
      </c>
      <c r="C96">
        <f>IF('Home Sheet'!G96 ="W", 1,0)</f>
        <v>0</v>
      </c>
      <c r="D96">
        <f>IF('Home Sheet'!G96 ="D", 1,0)</f>
        <v>1</v>
      </c>
      <c r="E96">
        <f>IF('Home Sheet'!G96 ="L", 1,0)</f>
        <v>0</v>
      </c>
      <c r="F96">
        <f t="shared" si="1"/>
        <v>1</v>
      </c>
    </row>
    <row r="97" spans="1:6" x14ac:dyDescent="0.35">
      <c r="A97" t="str">
        <f>Table7[[#This Row],[Home_Team]]</f>
        <v>Burnley</v>
      </c>
      <c r="B97">
        <v>1</v>
      </c>
      <c r="C97">
        <f>IF('Home Sheet'!G97 ="W", 1,0)</f>
        <v>0</v>
      </c>
      <c r="D97">
        <f>IF('Home Sheet'!G97 ="D", 1,0)</f>
        <v>0</v>
      </c>
      <c r="E97">
        <f>IF('Home Sheet'!G97 ="L", 1,0)</f>
        <v>1</v>
      </c>
      <c r="F97">
        <f t="shared" si="1"/>
        <v>0</v>
      </c>
    </row>
    <row r="98" spans="1:6" x14ac:dyDescent="0.35">
      <c r="A98" t="str">
        <f>Table7[[#This Row],[Home_Team]]</f>
        <v>Newcastle</v>
      </c>
      <c r="B98">
        <v>1</v>
      </c>
      <c r="C98">
        <f>IF('Home Sheet'!G98 ="W", 1,0)</f>
        <v>0</v>
      </c>
      <c r="D98">
        <f>IF('Home Sheet'!G98 ="D", 1,0)</f>
        <v>1</v>
      </c>
      <c r="E98">
        <f>IF('Home Sheet'!G98 ="L", 1,0)</f>
        <v>0</v>
      </c>
      <c r="F98">
        <f t="shared" si="1"/>
        <v>1</v>
      </c>
    </row>
    <row r="99" spans="1:6" x14ac:dyDescent="0.35">
      <c r="A99" t="str">
        <f>Table7[[#This Row],[Home_Team]]</f>
        <v>Arsenal</v>
      </c>
      <c r="B99">
        <v>1</v>
      </c>
      <c r="C99">
        <f>IF('Home Sheet'!G99 ="W", 1,0)</f>
        <v>0</v>
      </c>
      <c r="D99">
        <f>IF('Home Sheet'!G99 ="D", 1,0)</f>
        <v>1</v>
      </c>
      <c r="E99">
        <f>IF('Home Sheet'!G99 ="L", 1,0)</f>
        <v>0</v>
      </c>
      <c r="F99">
        <f t="shared" si="1"/>
        <v>1</v>
      </c>
    </row>
    <row r="100" spans="1:6" x14ac:dyDescent="0.35">
      <c r="A100" t="str">
        <f>Table7[[#This Row],[Home_Team]]</f>
        <v>Liverpool</v>
      </c>
      <c r="B100">
        <v>1</v>
      </c>
      <c r="C100">
        <f>IF('Home Sheet'!G100 ="W", 1,0)</f>
        <v>1</v>
      </c>
      <c r="D100">
        <f>IF('Home Sheet'!G100 ="D", 1,0)</f>
        <v>0</v>
      </c>
      <c r="E100">
        <f>IF('Home Sheet'!G100 ="L", 1,0)</f>
        <v>0</v>
      </c>
      <c r="F100">
        <f t="shared" si="1"/>
        <v>3</v>
      </c>
    </row>
    <row r="101" spans="1:6" x14ac:dyDescent="0.35">
      <c r="A101" t="str">
        <f>Table7[[#This Row],[Home_Team]]</f>
        <v>Norwich</v>
      </c>
      <c r="B101">
        <v>1</v>
      </c>
      <c r="C101">
        <f>IF('Home Sheet'!G101 ="W", 1,0)</f>
        <v>0</v>
      </c>
      <c r="D101">
        <f>IF('Home Sheet'!G101 ="D", 1,0)</f>
        <v>0</v>
      </c>
      <c r="E101">
        <f>IF('Home Sheet'!G101 ="L", 1,0)</f>
        <v>1</v>
      </c>
      <c r="F101">
        <f t="shared" si="1"/>
        <v>0</v>
      </c>
    </row>
    <row r="102" spans="1:6" x14ac:dyDescent="0.35">
      <c r="A102" t="str">
        <f>Table7[[#This Row],[Home_Team]]</f>
        <v>Bournemouth</v>
      </c>
      <c r="B102">
        <v>1</v>
      </c>
      <c r="C102">
        <f>IF('Home Sheet'!G102 ="W", 1,0)</f>
        <v>1</v>
      </c>
      <c r="D102">
        <f>IF('Home Sheet'!G102 ="D", 1,0)</f>
        <v>0</v>
      </c>
      <c r="E102">
        <f>IF('Home Sheet'!G102 ="L", 1,0)</f>
        <v>0</v>
      </c>
      <c r="F102">
        <f t="shared" si="1"/>
        <v>3</v>
      </c>
    </row>
    <row r="103" spans="1:6" x14ac:dyDescent="0.35">
      <c r="A103" t="str">
        <f>Table7[[#This Row],[Home_Team]]</f>
        <v>Arsenal</v>
      </c>
      <c r="B103">
        <v>1</v>
      </c>
      <c r="C103">
        <f>IF('Home Sheet'!G103 ="W", 1,0)</f>
        <v>0</v>
      </c>
      <c r="D103">
        <f>IF('Home Sheet'!G103 ="D", 1,0)</f>
        <v>1</v>
      </c>
      <c r="E103">
        <f>IF('Home Sheet'!G103 ="L", 1,0)</f>
        <v>0</v>
      </c>
      <c r="F103">
        <f t="shared" si="1"/>
        <v>1</v>
      </c>
    </row>
    <row r="104" spans="1:6" x14ac:dyDescent="0.35">
      <c r="A104" t="str">
        <f>Table7[[#This Row],[Home_Team]]</f>
        <v>Aston Villa</v>
      </c>
      <c r="B104">
        <v>1</v>
      </c>
      <c r="C104">
        <f>IF('Home Sheet'!G104 ="W", 1,0)</f>
        <v>0</v>
      </c>
      <c r="D104">
        <f>IF('Home Sheet'!G104 ="D", 1,0)</f>
        <v>0</v>
      </c>
      <c r="E104">
        <f>IF('Home Sheet'!G104 ="L", 1,0)</f>
        <v>1</v>
      </c>
      <c r="F104">
        <f t="shared" si="1"/>
        <v>0</v>
      </c>
    </row>
    <row r="105" spans="1:6" x14ac:dyDescent="0.35">
      <c r="A105" t="str">
        <f>Table7[[#This Row],[Home_Team]]</f>
        <v>Brighton</v>
      </c>
      <c r="B105">
        <v>1</v>
      </c>
      <c r="C105">
        <f>IF('Home Sheet'!G105 ="W", 1,0)</f>
        <v>1</v>
      </c>
      <c r="D105">
        <f>IF('Home Sheet'!G105 ="D", 1,0)</f>
        <v>0</v>
      </c>
      <c r="E105">
        <f>IF('Home Sheet'!G105 ="L", 1,0)</f>
        <v>0</v>
      </c>
      <c r="F105">
        <f t="shared" si="1"/>
        <v>3</v>
      </c>
    </row>
    <row r="106" spans="1:6" x14ac:dyDescent="0.35">
      <c r="A106" t="str">
        <f>Table7[[#This Row],[Home_Team]]</f>
        <v>Man City</v>
      </c>
      <c r="B106">
        <v>1</v>
      </c>
      <c r="C106">
        <f>IF('Home Sheet'!G106 ="W", 1,0)</f>
        <v>1</v>
      </c>
      <c r="D106">
        <f>IF('Home Sheet'!G106 ="D", 1,0)</f>
        <v>0</v>
      </c>
      <c r="E106">
        <f>IF('Home Sheet'!G106 ="L", 1,0)</f>
        <v>0</v>
      </c>
      <c r="F106">
        <f t="shared" si="1"/>
        <v>3</v>
      </c>
    </row>
    <row r="107" spans="1:6" x14ac:dyDescent="0.35">
      <c r="A107" t="str">
        <f>Table7[[#This Row],[Home_Team]]</f>
        <v>Sheffield United</v>
      </c>
      <c r="B107">
        <v>1</v>
      </c>
      <c r="C107">
        <f>IF('Home Sheet'!G107 ="W", 1,0)</f>
        <v>1</v>
      </c>
      <c r="D107">
        <f>IF('Home Sheet'!G107 ="D", 1,0)</f>
        <v>0</v>
      </c>
      <c r="E107">
        <f>IF('Home Sheet'!G107 ="L", 1,0)</f>
        <v>0</v>
      </c>
      <c r="F107">
        <f t="shared" si="1"/>
        <v>3</v>
      </c>
    </row>
    <row r="108" spans="1:6" x14ac:dyDescent="0.35">
      <c r="A108" t="str">
        <f>Table7[[#This Row],[Home_Team]]</f>
        <v>West Ham</v>
      </c>
      <c r="B108">
        <v>1</v>
      </c>
      <c r="C108">
        <f>IF('Home Sheet'!G108 ="W", 1,0)</f>
        <v>0</v>
      </c>
      <c r="D108">
        <f>IF('Home Sheet'!G108 ="D", 1,0)</f>
        <v>0</v>
      </c>
      <c r="E108">
        <f>IF('Home Sheet'!G108 ="L", 1,0)</f>
        <v>1</v>
      </c>
      <c r="F108">
        <f t="shared" si="1"/>
        <v>0</v>
      </c>
    </row>
    <row r="109" spans="1:6" x14ac:dyDescent="0.35">
      <c r="A109" t="str">
        <f>Table7[[#This Row],[Home_Team]]</f>
        <v>Watford</v>
      </c>
      <c r="B109">
        <v>1</v>
      </c>
      <c r="C109">
        <f>IF('Home Sheet'!G109 ="W", 1,0)</f>
        <v>0</v>
      </c>
      <c r="D109">
        <f>IF('Home Sheet'!G109 ="D", 1,0)</f>
        <v>0</v>
      </c>
      <c r="E109">
        <f>IF('Home Sheet'!G109 ="L", 1,0)</f>
        <v>1</v>
      </c>
      <c r="F109">
        <f t="shared" si="1"/>
        <v>0</v>
      </c>
    </row>
    <row r="110" spans="1:6" x14ac:dyDescent="0.35">
      <c r="A110" t="str">
        <f>Table7[[#This Row],[Home_Team]]</f>
        <v>Crystal Palace</v>
      </c>
      <c r="B110">
        <v>1</v>
      </c>
      <c r="C110">
        <f>IF('Home Sheet'!G110 ="W", 1,0)</f>
        <v>0</v>
      </c>
      <c r="D110">
        <f>IF('Home Sheet'!G110 ="D", 1,0)</f>
        <v>0</v>
      </c>
      <c r="E110">
        <f>IF('Home Sheet'!G110 ="L", 1,0)</f>
        <v>1</v>
      </c>
      <c r="F110">
        <f t="shared" si="1"/>
        <v>0</v>
      </c>
    </row>
    <row r="111" spans="1:6" x14ac:dyDescent="0.35">
      <c r="A111" t="str">
        <f>Table7[[#This Row],[Home_Team]]</f>
        <v>Everton</v>
      </c>
      <c r="B111">
        <v>1</v>
      </c>
      <c r="C111">
        <f>IF('Home Sheet'!G111 ="W", 1,0)</f>
        <v>0</v>
      </c>
      <c r="D111">
        <f>IF('Home Sheet'!G111 ="D", 1,0)</f>
        <v>1</v>
      </c>
      <c r="E111">
        <f>IF('Home Sheet'!G111 ="L", 1,0)</f>
        <v>0</v>
      </c>
      <c r="F111">
        <f t="shared" si="1"/>
        <v>1</v>
      </c>
    </row>
    <row r="112" spans="1:6" x14ac:dyDescent="0.35">
      <c r="A112" t="str">
        <f>Table7[[#This Row],[Home_Team]]</f>
        <v>Norwich</v>
      </c>
      <c r="B112">
        <v>1</v>
      </c>
      <c r="C112">
        <f>IF('Home Sheet'!G112 ="W", 1,0)</f>
        <v>0</v>
      </c>
      <c r="D112">
        <f>IF('Home Sheet'!G112 ="D", 1,0)</f>
        <v>0</v>
      </c>
      <c r="E112">
        <f>IF('Home Sheet'!G112 ="L", 1,0)</f>
        <v>1</v>
      </c>
      <c r="F112">
        <f t="shared" si="1"/>
        <v>0</v>
      </c>
    </row>
    <row r="113" spans="1:6" x14ac:dyDescent="0.35">
      <c r="A113" t="str">
        <f>Table7[[#This Row],[Home_Team]]</f>
        <v>Chelsea</v>
      </c>
      <c r="B113">
        <v>1</v>
      </c>
      <c r="C113">
        <f>IF('Home Sheet'!G113 ="W", 1,0)</f>
        <v>1</v>
      </c>
      <c r="D113">
        <f>IF('Home Sheet'!G113 ="D", 1,0)</f>
        <v>0</v>
      </c>
      <c r="E113">
        <f>IF('Home Sheet'!G113 ="L", 1,0)</f>
        <v>0</v>
      </c>
      <c r="F113">
        <f t="shared" si="1"/>
        <v>3</v>
      </c>
    </row>
    <row r="114" spans="1:6" x14ac:dyDescent="0.35">
      <c r="A114" t="str">
        <f>Table7[[#This Row],[Home_Team]]</f>
        <v>Burnley</v>
      </c>
      <c r="B114">
        <v>1</v>
      </c>
      <c r="C114">
        <f>IF('Home Sheet'!G114 ="W", 1,0)</f>
        <v>1</v>
      </c>
      <c r="D114">
        <f>IF('Home Sheet'!G114 ="D", 1,0)</f>
        <v>0</v>
      </c>
      <c r="E114">
        <f>IF('Home Sheet'!G114 ="L", 1,0)</f>
        <v>0</v>
      </c>
      <c r="F114">
        <f t="shared" si="1"/>
        <v>3</v>
      </c>
    </row>
    <row r="115" spans="1:6" x14ac:dyDescent="0.35">
      <c r="A115" t="str">
        <f>Table7[[#This Row],[Home_Team]]</f>
        <v>Newcastle</v>
      </c>
      <c r="B115">
        <v>1</v>
      </c>
      <c r="C115">
        <f>IF('Home Sheet'!G115 ="W", 1,0)</f>
        <v>1</v>
      </c>
      <c r="D115">
        <f>IF('Home Sheet'!G115 ="D", 1,0)</f>
        <v>0</v>
      </c>
      <c r="E115">
        <f>IF('Home Sheet'!G115 ="L", 1,0)</f>
        <v>0</v>
      </c>
      <c r="F115">
        <f t="shared" si="1"/>
        <v>3</v>
      </c>
    </row>
    <row r="116" spans="1:6" x14ac:dyDescent="0.35">
      <c r="A116" t="str">
        <f>Table7[[#This Row],[Home_Team]]</f>
        <v>Southampton</v>
      </c>
      <c r="B116">
        <v>1</v>
      </c>
      <c r="C116">
        <f>IF('Home Sheet'!G116 ="W", 1,0)</f>
        <v>0</v>
      </c>
      <c r="D116">
        <f>IF('Home Sheet'!G116 ="D", 1,0)</f>
        <v>0</v>
      </c>
      <c r="E116">
        <f>IF('Home Sheet'!G116 ="L", 1,0)</f>
        <v>1</v>
      </c>
      <c r="F116">
        <f t="shared" si="1"/>
        <v>0</v>
      </c>
    </row>
    <row r="117" spans="1:6" x14ac:dyDescent="0.35">
      <c r="A117" t="str">
        <f>Table7[[#This Row],[Home_Team]]</f>
        <v>Tottenham</v>
      </c>
      <c r="B117">
        <v>1</v>
      </c>
      <c r="C117">
        <f>IF('Home Sheet'!G117 ="W", 1,0)</f>
        <v>0</v>
      </c>
      <c r="D117">
        <f>IF('Home Sheet'!G117 ="D", 1,0)</f>
        <v>1</v>
      </c>
      <c r="E117">
        <f>IF('Home Sheet'!G117 ="L", 1,0)</f>
        <v>0</v>
      </c>
      <c r="F117">
        <f t="shared" si="1"/>
        <v>1</v>
      </c>
    </row>
    <row r="118" spans="1:6" x14ac:dyDescent="0.35">
      <c r="A118" t="str">
        <f>Table7[[#This Row],[Home_Team]]</f>
        <v>Leicester</v>
      </c>
      <c r="B118">
        <v>1</v>
      </c>
      <c r="C118">
        <f>IF('Home Sheet'!G118 ="W", 1,0)</f>
        <v>1</v>
      </c>
      <c r="D118">
        <f>IF('Home Sheet'!G118 ="D", 1,0)</f>
        <v>0</v>
      </c>
      <c r="E118">
        <f>IF('Home Sheet'!G118 ="L", 1,0)</f>
        <v>0</v>
      </c>
      <c r="F118">
        <f t="shared" si="1"/>
        <v>3</v>
      </c>
    </row>
    <row r="119" spans="1:6" x14ac:dyDescent="0.35">
      <c r="A119" t="str">
        <f>Table7[[#This Row],[Home_Team]]</f>
        <v>Man United</v>
      </c>
      <c r="B119">
        <v>1</v>
      </c>
      <c r="C119">
        <f>IF('Home Sheet'!G119 ="W", 1,0)</f>
        <v>1</v>
      </c>
      <c r="D119">
        <f>IF('Home Sheet'!G119 ="D", 1,0)</f>
        <v>0</v>
      </c>
      <c r="E119">
        <f>IF('Home Sheet'!G119 ="L", 1,0)</f>
        <v>0</v>
      </c>
      <c r="F119">
        <f t="shared" si="1"/>
        <v>3</v>
      </c>
    </row>
    <row r="120" spans="1:6" x14ac:dyDescent="0.35">
      <c r="A120" t="str">
        <f>Table7[[#This Row],[Home_Team]]</f>
        <v>Wolves</v>
      </c>
      <c r="B120">
        <v>1</v>
      </c>
      <c r="C120">
        <f>IF('Home Sheet'!G120 ="W", 1,0)</f>
        <v>1</v>
      </c>
      <c r="D120">
        <f>IF('Home Sheet'!G120 ="D", 1,0)</f>
        <v>0</v>
      </c>
      <c r="E120">
        <f>IF('Home Sheet'!G120 ="L", 1,0)</f>
        <v>0</v>
      </c>
      <c r="F120">
        <f t="shared" si="1"/>
        <v>3</v>
      </c>
    </row>
    <row r="121" spans="1:6" x14ac:dyDescent="0.35">
      <c r="A121" t="str">
        <f>Table7[[#This Row],[Home_Team]]</f>
        <v>Liverpool</v>
      </c>
      <c r="B121">
        <v>1</v>
      </c>
      <c r="C121">
        <f>IF('Home Sheet'!G121 ="W", 1,0)</f>
        <v>1</v>
      </c>
      <c r="D121">
        <f>IF('Home Sheet'!G121 ="D", 1,0)</f>
        <v>0</v>
      </c>
      <c r="E121">
        <f>IF('Home Sheet'!G121 ="L", 1,0)</f>
        <v>0</v>
      </c>
      <c r="F121">
        <f t="shared" si="1"/>
        <v>3</v>
      </c>
    </row>
    <row r="122" spans="1:6" x14ac:dyDescent="0.35">
      <c r="A122" t="str">
        <f>Table7[[#This Row],[Home_Team]]</f>
        <v>West Ham</v>
      </c>
      <c r="B122">
        <v>1</v>
      </c>
      <c r="C122">
        <f>IF('Home Sheet'!G122 ="W", 1,0)</f>
        <v>0</v>
      </c>
      <c r="D122">
        <f>IF('Home Sheet'!G122 ="D", 1,0)</f>
        <v>0</v>
      </c>
      <c r="E122">
        <f>IF('Home Sheet'!G122 ="L", 1,0)</f>
        <v>1</v>
      </c>
      <c r="F122">
        <f t="shared" si="1"/>
        <v>0</v>
      </c>
    </row>
    <row r="123" spans="1:6" x14ac:dyDescent="0.35">
      <c r="A123" t="str">
        <f>Table7[[#This Row],[Home_Team]]</f>
        <v>Arsenal</v>
      </c>
      <c r="B123">
        <v>1</v>
      </c>
      <c r="C123">
        <f>IF('Home Sheet'!G123 ="W", 1,0)</f>
        <v>0</v>
      </c>
      <c r="D123">
        <f>IF('Home Sheet'!G123 ="D", 1,0)</f>
        <v>1</v>
      </c>
      <c r="E123">
        <f>IF('Home Sheet'!G123 ="L", 1,0)</f>
        <v>0</v>
      </c>
      <c r="F123">
        <f t="shared" si="1"/>
        <v>1</v>
      </c>
    </row>
    <row r="124" spans="1:6" x14ac:dyDescent="0.35">
      <c r="A124" t="str">
        <f>Table7[[#This Row],[Home_Team]]</f>
        <v>Bournemouth</v>
      </c>
      <c r="B124">
        <v>1</v>
      </c>
      <c r="C124">
        <f>IF('Home Sheet'!G124 ="W", 1,0)</f>
        <v>0</v>
      </c>
      <c r="D124">
        <f>IF('Home Sheet'!G124 ="D", 1,0)</f>
        <v>0</v>
      </c>
      <c r="E124">
        <f>IF('Home Sheet'!G124 ="L", 1,0)</f>
        <v>1</v>
      </c>
      <c r="F124">
        <f t="shared" si="1"/>
        <v>0</v>
      </c>
    </row>
    <row r="125" spans="1:6" x14ac:dyDescent="0.35">
      <c r="A125" t="str">
        <f>Table7[[#This Row],[Home_Team]]</f>
        <v>Brighton</v>
      </c>
      <c r="B125">
        <v>1</v>
      </c>
      <c r="C125">
        <f>IF('Home Sheet'!G125 ="W", 1,0)</f>
        <v>0</v>
      </c>
      <c r="D125">
        <f>IF('Home Sheet'!G125 ="D", 1,0)</f>
        <v>0</v>
      </c>
      <c r="E125">
        <f>IF('Home Sheet'!G125 ="L", 1,0)</f>
        <v>1</v>
      </c>
      <c r="F125">
        <f t="shared" si="1"/>
        <v>0</v>
      </c>
    </row>
    <row r="126" spans="1:6" x14ac:dyDescent="0.35">
      <c r="A126" t="str">
        <f>Table7[[#This Row],[Home_Team]]</f>
        <v>Crystal Palace</v>
      </c>
      <c r="B126">
        <v>1</v>
      </c>
      <c r="C126">
        <f>IF('Home Sheet'!G126 ="W", 1,0)</f>
        <v>0</v>
      </c>
      <c r="D126">
        <f>IF('Home Sheet'!G126 ="D", 1,0)</f>
        <v>0</v>
      </c>
      <c r="E126">
        <f>IF('Home Sheet'!G126 ="L", 1,0)</f>
        <v>1</v>
      </c>
      <c r="F126">
        <f t="shared" si="1"/>
        <v>0</v>
      </c>
    </row>
    <row r="127" spans="1:6" x14ac:dyDescent="0.35">
      <c r="A127" t="str">
        <f>Table7[[#This Row],[Home_Team]]</f>
        <v>Everton</v>
      </c>
      <c r="B127">
        <v>1</v>
      </c>
      <c r="C127">
        <f>IF('Home Sheet'!G127 ="W", 1,0)</f>
        <v>0</v>
      </c>
      <c r="D127">
        <f>IF('Home Sheet'!G127 ="D", 1,0)</f>
        <v>0</v>
      </c>
      <c r="E127">
        <f>IF('Home Sheet'!G127 ="L", 1,0)</f>
        <v>1</v>
      </c>
      <c r="F127">
        <f t="shared" si="1"/>
        <v>0</v>
      </c>
    </row>
    <row r="128" spans="1:6" x14ac:dyDescent="0.35">
      <c r="A128" t="str">
        <f>Table7[[#This Row],[Home_Team]]</f>
        <v>Watford</v>
      </c>
      <c r="B128">
        <v>1</v>
      </c>
      <c r="C128">
        <f>IF('Home Sheet'!G128 ="W", 1,0)</f>
        <v>0</v>
      </c>
      <c r="D128">
        <f>IF('Home Sheet'!G128 ="D", 1,0)</f>
        <v>0</v>
      </c>
      <c r="E128">
        <f>IF('Home Sheet'!G128 ="L", 1,0)</f>
        <v>1</v>
      </c>
      <c r="F128">
        <f t="shared" si="1"/>
        <v>0</v>
      </c>
    </row>
    <row r="129" spans="1:6" x14ac:dyDescent="0.35">
      <c r="A129" t="str">
        <f>Table7[[#This Row],[Home_Team]]</f>
        <v>Man City</v>
      </c>
      <c r="B129">
        <v>1</v>
      </c>
      <c r="C129">
        <f>IF('Home Sheet'!G129 ="W", 1,0)</f>
        <v>1</v>
      </c>
      <c r="D129">
        <f>IF('Home Sheet'!G129 ="D", 1,0)</f>
        <v>0</v>
      </c>
      <c r="E129">
        <f>IF('Home Sheet'!G129 ="L", 1,0)</f>
        <v>0</v>
      </c>
      <c r="F129">
        <f t="shared" si="1"/>
        <v>3</v>
      </c>
    </row>
    <row r="130" spans="1:6" x14ac:dyDescent="0.35">
      <c r="A130" t="str">
        <f>Table7[[#This Row],[Home_Team]]</f>
        <v>Sheffield United</v>
      </c>
      <c r="B130">
        <v>1</v>
      </c>
      <c r="C130">
        <f>IF('Home Sheet'!G130 ="W", 1,0)</f>
        <v>0</v>
      </c>
      <c r="D130">
        <f>IF('Home Sheet'!G130 ="D", 1,0)</f>
        <v>1</v>
      </c>
      <c r="E130">
        <f>IF('Home Sheet'!G130 ="L", 1,0)</f>
        <v>0</v>
      </c>
      <c r="F130">
        <f t="shared" si="1"/>
        <v>1</v>
      </c>
    </row>
    <row r="131" spans="1:6" x14ac:dyDescent="0.35">
      <c r="A131" t="str">
        <f>Table7[[#This Row],[Home_Team]]</f>
        <v>Aston Villa</v>
      </c>
      <c r="B131">
        <v>1</v>
      </c>
      <c r="C131">
        <f>IF('Home Sheet'!G131 ="W", 1,0)</f>
        <v>1</v>
      </c>
      <c r="D131">
        <f>IF('Home Sheet'!G131 ="D", 1,0)</f>
        <v>0</v>
      </c>
      <c r="E131">
        <f>IF('Home Sheet'!G131 ="L", 1,0)</f>
        <v>0</v>
      </c>
      <c r="F131">
        <f t="shared" ref="F131:F194" si="2">C131*3+D131*1+E131*0</f>
        <v>3</v>
      </c>
    </row>
    <row r="132" spans="1:6" x14ac:dyDescent="0.35">
      <c r="A132" t="str">
        <f>Table7[[#This Row],[Home_Team]]</f>
        <v>Newcastle</v>
      </c>
      <c r="B132">
        <v>1</v>
      </c>
      <c r="C132">
        <f>IF('Home Sheet'!G132 ="W", 1,0)</f>
        <v>0</v>
      </c>
      <c r="D132">
        <f>IF('Home Sheet'!G132 ="D", 1,0)</f>
        <v>1</v>
      </c>
      <c r="E132">
        <f>IF('Home Sheet'!G132 ="L", 1,0)</f>
        <v>0</v>
      </c>
      <c r="F132">
        <f t="shared" si="2"/>
        <v>1</v>
      </c>
    </row>
    <row r="133" spans="1:6" x14ac:dyDescent="0.35">
      <c r="A133" t="str">
        <f>Table7[[#This Row],[Home_Team]]</f>
        <v>Burnley</v>
      </c>
      <c r="B133">
        <v>1</v>
      </c>
      <c r="C133">
        <f>IF('Home Sheet'!G133 ="W", 1,0)</f>
        <v>0</v>
      </c>
      <c r="D133">
        <f>IF('Home Sheet'!G133 ="D", 1,0)</f>
        <v>0</v>
      </c>
      <c r="E133">
        <f>IF('Home Sheet'!G133 ="L", 1,0)</f>
        <v>1</v>
      </c>
      <c r="F133">
        <f t="shared" si="2"/>
        <v>0</v>
      </c>
    </row>
    <row r="134" spans="1:6" x14ac:dyDescent="0.35">
      <c r="A134" t="str">
        <f>Table7[[#This Row],[Home_Team]]</f>
        <v>Chelsea</v>
      </c>
      <c r="B134">
        <v>1</v>
      </c>
      <c r="C134">
        <f>IF('Home Sheet'!G134 ="W", 1,0)</f>
        <v>0</v>
      </c>
      <c r="D134">
        <f>IF('Home Sheet'!G134 ="D", 1,0)</f>
        <v>0</v>
      </c>
      <c r="E134">
        <f>IF('Home Sheet'!G134 ="L", 1,0)</f>
        <v>1</v>
      </c>
      <c r="F134">
        <f t="shared" si="2"/>
        <v>0</v>
      </c>
    </row>
    <row r="135" spans="1:6" x14ac:dyDescent="0.35">
      <c r="A135" t="str">
        <f>Table7[[#This Row],[Home_Team]]</f>
        <v>Liverpool</v>
      </c>
      <c r="B135">
        <v>1</v>
      </c>
      <c r="C135">
        <f>IF('Home Sheet'!G135 ="W", 1,0)</f>
        <v>1</v>
      </c>
      <c r="D135">
        <f>IF('Home Sheet'!G135 ="D", 1,0)</f>
        <v>0</v>
      </c>
      <c r="E135">
        <f>IF('Home Sheet'!G135 ="L", 1,0)</f>
        <v>0</v>
      </c>
      <c r="F135">
        <f t="shared" si="2"/>
        <v>3</v>
      </c>
    </row>
    <row r="136" spans="1:6" x14ac:dyDescent="0.35">
      <c r="A136" t="str">
        <f>Table7[[#This Row],[Home_Team]]</f>
        <v>Tottenham</v>
      </c>
      <c r="B136">
        <v>1</v>
      </c>
      <c r="C136">
        <f>IF('Home Sheet'!G136 ="W", 1,0)</f>
        <v>1</v>
      </c>
      <c r="D136">
        <f>IF('Home Sheet'!G136 ="D", 1,0)</f>
        <v>0</v>
      </c>
      <c r="E136">
        <f>IF('Home Sheet'!G136 ="L", 1,0)</f>
        <v>0</v>
      </c>
      <c r="F136">
        <f t="shared" si="2"/>
        <v>3</v>
      </c>
    </row>
    <row r="137" spans="1:6" x14ac:dyDescent="0.35">
      <c r="A137" t="str">
        <f>Table7[[#This Row],[Home_Team]]</f>
        <v>Southampton</v>
      </c>
      <c r="B137">
        <v>1</v>
      </c>
      <c r="C137">
        <f>IF('Home Sheet'!G137 ="W", 1,0)</f>
        <v>1</v>
      </c>
      <c r="D137">
        <f>IF('Home Sheet'!G137 ="D", 1,0)</f>
        <v>0</v>
      </c>
      <c r="E137">
        <f>IF('Home Sheet'!G137 ="L", 1,0)</f>
        <v>0</v>
      </c>
      <c r="F137">
        <f t="shared" si="2"/>
        <v>3</v>
      </c>
    </row>
    <row r="138" spans="1:6" x14ac:dyDescent="0.35">
      <c r="A138" t="str">
        <f>Table7[[#This Row],[Home_Team]]</f>
        <v>Norwich</v>
      </c>
      <c r="B138">
        <v>1</v>
      </c>
      <c r="C138">
        <f>IF('Home Sheet'!G138 ="W", 1,0)</f>
        <v>0</v>
      </c>
      <c r="D138">
        <f>IF('Home Sheet'!G138 ="D", 1,0)</f>
        <v>1</v>
      </c>
      <c r="E138">
        <f>IF('Home Sheet'!G138 ="L", 1,0)</f>
        <v>0</v>
      </c>
      <c r="F138">
        <f t="shared" si="2"/>
        <v>1</v>
      </c>
    </row>
    <row r="139" spans="1:6" x14ac:dyDescent="0.35">
      <c r="A139" t="str">
        <f>Table7[[#This Row],[Home_Team]]</f>
        <v>Wolves</v>
      </c>
      <c r="B139">
        <v>1</v>
      </c>
      <c r="C139">
        <f>IF('Home Sheet'!G139 ="W", 1,0)</f>
        <v>0</v>
      </c>
      <c r="D139">
        <f>IF('Home Sheet'!G139 ="D", 1,0)</f>
        <v>1</v>
      </c>
      <c r="E139">
        <f>IF('Home Sheet'!G139 ="L", 1,0)</f>
        <v>0</v>
      </c>
      <c r="F139">
        <f t="shared" si="2"/>
        <v>1</v>
      </c>
    </row>
    <row r="140" spans="1:6" x14ac:dyDescent="0.35">
      <c r="A140" t="str">
        <f>Table7[[#This Row],[Home_Team]]</f>
        <v>Leicester</v>
      </c>
      <c r="B140">
        <v>1</v>
      </c>
      <c r="C140">
        <f>IF('Home Sheet'!G140 ="W", 1,0)</f>
        <v>1</v>
      </c>
      <c r="D140">
        <f>IF('Home Sheet'!G140 ="D", 1,0)</f>
        <v>0</v>
      </c>
      <c r="E140">
        <f>IF('Home Sheet'!G140 ="L", 1,0)</f>
        <v>0</v>
      </c>
      <c r="F140">
        <f t="shared" si="2"/>
        <v>3</v>
      </c>
    </row>
    <row r="141" spans="1:6" x14ac:dyDescent="0.35">
      <c r="A141" t="str">
        <f>Table7[[#This Row],[Home_Team]]</f>
        <v>Man United</v>
      </c>
      <c r="B141">
        <v>1</v>
      </c>
      <c r="C141">
        <f>IF('Home Sheet'!G141 ="W", 1,0)</f>
        <v>0</v>
      </c>
      <c r="D141">
        <f>IF('Home Sheet'!G141 ="D", 1,0)</f>
        <v>1</v>
      </c>
      <c r="E141">
        <f>IF('Home Sheet'!G141 ="L", 1,0)</f>
        <v>0</v>
      </c>
      <c r="F141">
        <f t="shared" si="2"/>
        <v>1</v>
      </c>
    </row>
    <row r="142" spans="1:6" x14ac:dyDescent="0.35">
      <c r="A142" t="str">
        <f>Table7[[#This Row],[Home_Team]]</f>
        <v>Crystal Palace</v>
      </c>
      <c r="B142">
        <v>1</v>
      </c>
      <c r="C142">
        <f>IF('Home Sheet'!G142 ="W", 1,0)</f>
        <v>1</v>
      </c>
      <c r="D142">
        <f>IF('Home Sheet'!G142 ="D", 1,0)</f>
        <v>0</v>
      </c>
      <c r="E142">
        <f>IF('Home Sheet'!G142 ="L", 1,0)</f>
        <v>0</v>
      </c>
      <c r="F142">
        <f t="shared" si="2"/>
        <v>3</v>
      </c>
    </row>
    <row r="143" spans="1:6" x14ac:dyDescent="0.35">
      <c r="A143" t="str">
        <f>Table7[[#This Row],[Home_Team]]</f>
        <v>Burnley</v>
      </c>
      <c r="B143">
        <v>1</v>
      </c>
      <c r="C143">
        <f>IF('Home Sheet'!G143 ="W", 1,0)</f>
        <v>0</v>
      </c>
      <c r="D143">
        <f>IF('Home Sheet'!G143 ="D", 1,0)</f>
        <v>0</v>
      </c>
      <c r="E143">
        <f>IF('Home Sheet'!G143 ="L", 1,0)</f>
        <v>1</v>
      </c>
      <c r="F143">
        <f t="shared" si="2"/>
        <v>0</v>
      </c>
    </row>
    <row r="144" spans="1:6" x14ac:dyDescent="0.35">
      <c r="A144" t="str">
        <f>Table7[[#This Row],[Home_Team]]</f>
        <v>Chelsea</v>
      </c>
      <c r="B144">
        <v>1</v>
      </c>
      <c r="C144">
        <f>IF('Home Sheet'!G144 ="W", 1,0)</f>
        <v>1</v>
      </c>
      <c r="D144">
        <f>IF('Home Sheet'!G144 ="D", 1,0)</f>
        <v>0</v>
      </c>
      <c r="E144">
        <f>IF('Home Sheet'!G144 ="L", 1,0)</f>
        <v>0</v>
      </c>
      <c r="F144">
        <f t="shared" si="2"/>
        <v>3</v>
      </c>
    </row>
    <row r="145" spans="1:6" x14ac:dyDescent="0.35">
      <c r="A145" t="str">
        <f>Table7[[#This Row],[Home_Team]]</f>
        <v>Leicester</v>
      </c>
      <c r="B145">
        <v>1</v>
      </c>
      <c r="C145">
        <f>IF('Home Sheet'!G145 ="W", 1,0)</f>
        <v>1</v>
      </c>
      <c r="D145">
        <f>IF('Home Sheet'!G145 ="D", 1,0)</f>
        <v>0</v>
      </c>
      <c r="E145">
        <f>IF('Home Sheet'!G145 ="L", 1,0)</f>
        <v>0</v>
      </c>
      <c r="F145">
        <f t="shared" si="2"/>
        <v>3</v>
      </c>
    </row>
    <row r="146" spans="1:6" x14ac:dyDescent="0.35">
      <c r="A146" t="str">
        <f>Table7[[#This Row],[Home_Team]]</f>
        <v>Man United</v>
      </c>
      <c r="B146">
        <v>1</v>
      </c>
      <c r="C146">
        <f>IF('Home Sheet'!G146 ="W", 1,0)</f>
        <v>1</v>
      </c>
      <c r="D146">
        <f>IF('Home Sheet'!G146 ="D", 1,0)</f>
        <v>0</v>
      </c>
      <c r="E146">
        <f>IF('Home Sheet'!G146 ="L", 1,0)</f>
        <v>0</v>
      </c>
      <c r="F146">
        <f t="shared" si="2"/>
        <v>3</v>
      </c>
    </row>
    <row r="147" spans="1:6" x14ac:dyDescent="0.35">
      <c r="A147" t="str">
        <f>Table7[[#This Row],[Home_Team]]</f>
        <v>Southampton</v>
      </c>
      <c r="B147">
        <v>1</v>
      </c>
      <c r="C147">
        <f>IF('Home Sheet'!G147 ="W", 1,0)</f>
        <v>1</v>
      </c>
      <c r="D147">
        <f>IF('Home Sheet'!G147 ="D", 1,0)</f>
        <v>0</v>
      </c>
      <c r="E147">
        <f>IF('Home Sheet'!G147 ="L", 1,0)</f>
        <v>0</v>
      </c>
      <c r="F147">
        <f t="shared" si="2"/>
        <v>3</v>
      </c>
    </row>
    <row r="148" spans="1:6" x14ac:dyDescent="0.35">
      <c r="A148" t="str">
        <f>Table7[[#This Row],[Home_Team]]</f>
        <v>Wolves</v>
      </c>
      <c r="B148">
        <v>1</v>
      </c>
      <c r="C148">
        <f>IF('Home Sheet'!G148 ="W", 1,0)</f>
        <v>1</v>
      </c>
      <c r="D148">
        <f>IF('Home Sheet'!G148 ="D", 1,0)</f>
        <v>0</v>
      </c>
      <c r="E148">
        <f>IF('Home Sheet'!G148 ="L", 1,0)</f>
        <v>0</v>
      </c>
      <c r="F148">
        <f t="shared" si="2"/>
        <v>3</v>
      </c>
    </row>
    <row r="149" spans="1:6" x14ac:dyDescent="0.35">
      <c r="A149" t="str">
        <f>Table7[[#This Row],[Home_Team]]</f>
        <v>Liverpool</v>
      </c>
      <c r="B149">
        <v>1</v>
      </c>
      <c r="C149">
        <f>IF('Home Sheet'!G149 ="W", 1,0)</f>
        <v>1</v>
      </c>
      <c r="D149">
        <f>IF('Home Sheet'!G149 ="D", 1,0)</f>
        <v>0</v>
      </c>
      <c r="E149">
        <f>IF('Home Sheet'!G149 ="L", 1,0)</f>
        <v>0</v>
      </c>
      <c r="F149">
        <f t="shared" si="2"/>
        <v>3</v>
      </c>
    </row>
    <row r="150" spans="1:6" x14ac:dyDescent="0.35">
      <c r="A150" t="str">
        <f>Table7[[#This Row],[Home_Team]]</f>
        <v>Sheffield United</v>
      </c>
      <c r="B150">
        <v>1</v>
      </c>
      <c r="C150">
        <f>IF('Home Sheet'!G150 ="W", 1,0)</f>
        <v>0</v>
      </c>
      <c r="D150">
        <f>IF('Home Sheet'!G150 ="D", 1,0)</f>
        <v>0</v>
      </c>
      <c r="E150">
        <f>IF('Home Sheet'!G150 ="L", 1,0)</f>
        <v>1</v>
      </c>
      <c r="F150">
        <f t="shared" si="2"/>
        <v>0</v>
      </c>
    </row>
    <row r="151" spans="1:6" x14ac:dyDescent="0.35">
      <c r="A151" t="str">
        <f>Table7[[#This Row],[Home_Team]]</f>
        <v>Arsenal</v>
      </c>
      <c r="B151">
        <v>1</v>
      </c>
      <c r="C151">
        <f>IF('Home Sheet'!G151 ="W", 1,0)</f>
        <v>0</v>
      </c>
      <c r="D151">
        <f>IF('Home Sheet'!G151 ="D", 1,0)</f>
        <v>0</v>
      </c>
      <c r="E151">
        <f>IF('Home Sheet'!G151 ="L", 1,0)</f>
        <v>1</v>
      </c>
      <c r="F151">
        <f t="shared" si="2"/>
        <v>0</v>
      </c>
    </row>
    <row r="152" spans="1:6" x14ac:dyDescent="0.35">
      <c r="A152" t="str">
        <f>Table7[[#This Row],[Home_Team]]</f>
        <v>Everton</v>
      </c>
      <c r="B152">
        <v>1</v>
      </c>
      <c r="C152">
        <f>IF('Home Sheet'!G152 ="W", 1,0)</f>
        <v>1</v>
      </c>
      <c r="D152">
        <f>IF('Home Sheet'!G152 ="D", 1,0)</f>
        <v>0</v>
      </c>
      <c r="E152">
        <f>IF('Home Sheet'!G152 ="L", 1,0)</f>
        <v>0</v>
      </c>
      <c r="F152">
        <f t="shared" si="2"/>
        <v>3</v>
      </c>
    </row>
    <row r="153" spans="1:6" x14ac:dyDescent="0.35">
      <c r="A153" t="str">
        <f>Table7[[#This Row],[Home_Team]]</f>
        <v>Bournemouth</v>
      </c>
      <c r="B153">
        <v>1</v>
      </c>
      <c r="C153">
        <f>IF('Home Sheet'!G153 ="W", 1,0)</f>
        <v>0</v>
      </c>
      <c r="D153">
        <f>IF('Home Sheet'!G153 ="D", 1,0)</f>
        <v>0</v>
      </c>
      <c r="E153">
        <f>IF('Home Sheet'!G153 ="L", 1,0)</f>
        <v>1</v>
      </c>
      <c r="F153">
        <f t="shared" si="2"/>
        <v>0</v>
      </c>
    </row>
    <row r="154" spans="1:6" x14ac:dyDescent="0.35">
      <c r="A154" t="str">
        <f>Table7[[#This Row],[Home_Team]]</f>
        <v>Tottenham</v>
      </c>
      <c r="B154">
        <v>1</v>
      </c>
      <c r="C154">
        <f>IF('Home Sheet'!G154 ="W", 1,0)</f>
        <v>1</v>
      </c>
      <c r="D154">
        <f>IF('Home Sheet'!G154 ="D", 1,0)</f>
        <v>0</v>
      </c>
      <c r="E154">
        <f>IF('Home Sheet'!G154 ="L", 1,0)</f>
        <v>0</v>
      </c>
      <c r="F154">
        <f t="shared" si="2"/>
        <v>3</v>
      </c>
    </row>
    <row r="155" spans="1:6" x14ac:dyDescent="0.35">
      <c r="A155" t="str">
        <f>Table7[[#This Row],[Home_Team]]</f>
        <v>Watford</v>
      </c>
      <c r="B155">
        <v>1</v>
      </c>
      <c r="C155">
        <f>IF('Home Sheet'!G155 ="W", 1,0)</f>
        <v>0</v>
      </c>
      <c r="D155">
        <f>IF('Home Sheet'!G155 ="D", 1,0)</f>
        <v>1</v>
      </c>
      <c r="E155">
        <f>IF('Home Sheet'!G155 ="L", 1,0)</f>
        <v>0</v>
      </c>
      <c r="F155">
        <f t="shared" si="2"/>
        <v>1</v>
      </c>
    </row>
    <row r="156" spans="1:6" x14ac:dyDescent="0.35">
      <c r="A156" t="str">
        <f>Table7[[#This Row],[Home_Team]]</f>
        <v>Man City</v>
      </c>
      <c r="B156">
        <v>1</v>
      </c>
      <c r="C156">
        <f>IF('Home Sheet'!G156 ="W", 1,0)</f>
        <v>0</v>
      </c>
      <c r="D156">
        <f>IF('Home Sheet'!G156 ="D", 1,0)</f>
        <v>0</v>
      </c>
      <c r="E156">
        <f>IF('Home Sheet'!G156 ="L", 1,0)</f>
        <v>1</v>
      </c>
      <c r="F156">
        <f t="shared" si="2"/>
        <v>0</v>
      </c>
    </row>
    <row r="157" spans="1:6" x14ac:dyDescent="0.35">
      <c r="A157" t="str">
        <f>Table7[[#This Row],[Home_Team]]</f>
        <v>Aston Villa</v>
      </c>
      <c r="B157">
        <v>1</v>
      </c>
      <c r="C157">
        <f>IF('Home Sheet'!G157 ="W", 1,0)</f>
        <v>0</v>
      </c>
      <c r="D157">
        <f>IF('Home Sheet'!G157 ="D", 1,0)</f>
        <v>0</v>
      </c>
      <c r="E157">
        <f>IF('Home Sheet'!G157 ="L", 1,0)</f>
        <v>1</v>
      </c>
      <c r="F157">
        <f t="shared" si="2"/>
        <v>0</v>
      </c>
    </row>
    <row r="158" spans="1:6" x14ac:dyDescent="0.35">
      <c r="A158" t="str">
        <f>Table7[[#This Row],[Home_Team]]</f>
        <v>Newcastle</v>
      </c>
      <c r="B158">
        <v>1</v>
      </c>
      <c r="C158">
        <f>IF('Home Sheet'!G158 ="W", 1,0)</f>
        <v>1</v>
      </c>
      <c r="D158">
        <f>IF('Home Sheet'!G158 ="D", 1,0)</f>
        <v>0</v>
      </c>
      <c r="E158">
        <f>IF('Home Sheet'!G158 ="L", 1,0)</f>
        <v>0</v>
      </c>
      <c r="F158">
        <f t="shared" si="2"/>
        <v>3</v>
      </c>
    </row>
    <row r="159" spans="1:6" x14ac:dyDescent="0.35">
      <c r="A159" t="str">
        <f>Table7[[#This Row],[Home_Team]]</f>
        <v>Norwich</v>
      </c>
      <c r="B159">
        <v>1</v>
      </c>
      <c r="C159">
        <f>IF('Home Sheet'!G159 ="W", 1,0)</f>
        <v>0</v>
      </c>
      <c r="D159">
        <f>IF('Home Sheet'!G159 ="D", 1,0)</f>
        <v>0</v>
      </c>
      <c r="E159">
        <f>IF('Home Sheet'!G159 ="L", 1,0)</f>
        <v>1</v>
      </c>
      <c r="F159">
        <f t="shared" si="2"/>
        <v>0</v>
      </c>
    </row>
    <row r="160" spans="1:6" x14ac:dyDescent="0.35">
      <c r="A160" t="str">
        <f>Table7[[#This Row],[Home_Team]]</f>
        <v>Brighton</v>
      </c>
      <c r="B160">
        <v>1</v>
      </c>
      <c r="C160">
        <f>IF('Home Sheet'!G160 ="W", 1,0)</f>
        <v>0</v>
      </c>
      <c r="D160">
        <f>IF('Home Sheet'!G160 ="D", 1,0)</f>
        <v>1</v>
      </c>
      <c r="E160">
        <f>IF('Home Sheet'!G160 ="L", 1,0)</f>
        <v>0</v>
      </c>
      <c r="F160">
        <f t="shared" si="2"/>
        <v>1</v>
      </c>
    </row>
    <row r="161" spans="1:6" x14ac:dyDescent="0.35">
      <c r="A161" t="str">
        <f>Table7[[#This Row],[Home_Team]]</f>
        <v>West Ham</v>
      </c>
      <c r="B161">
        <v>1</v>
      </c>
      <c r="C161">
        <f>IF('Home Sheet'!G161 ="W", 1,0)</f>
        <v>0</v>
      </c>
      <c r="D161">
        <f>IF('Home Sheet'!G161 ="D", 1,0)</f>
        <v>0</v>
      </c>
      <c r="E161">
        <f>IF('Home Sheet'!G161 ="L", 1,0)</f>
        <v>1</v>
      </c>
      <c r="F161">
        <f t="shared" si="2"/>
        <v>0</v>
      </c>
    </row>
    <row r="162" spans="1:6" x14ac:dyDescent="0.35">
      <c r="A162" t="str">
        <f>Table7[[#This Row],[Home_Team]]</f>
        <v>Liverpool</v>
      </c>
      <c r="B162">
        <v>1</v>
      </c>
      <c r="C162">
        <f>IF('Home Sheet'!G162 ="W", 1,0)</f>
        <v>1</v>
      </c>
      <c r="D162">
        <f>IF('Home Sheet'!G162 ="D", 1,0)</f>
        <v>0</v>
      </c>
      <c r="E162">
        <f>IF('Home Sheet'!G162 ="L", 1,0)</f>
        <v>0</v>
      </c>
      <c r="F162">
        <f t="shared" si="2"/>
        <v>3</v>
      </c>
    </row>
    <row r="163" spans="1:6" x14ac:dyDescent="0.35">
      <c r="A163" t="str">
        <f>Table7[[#This Row],[Home_Team]]</f>
        <v>Burnley</v>
      </c>
      <c r="B163">
        <v>1</v>
      </c>
      <c r="C163">
        <f>IF('Home Sheet'!G163 ="W", 1,0)</f>
        <v>1</v>
      </c>
      <c r="D163">
        <f>IF('Home Sheet'!G163 ="D", 1,0)</f>
        <v>0</v>
      </c>
      <c r="E163">
        <f>IF('Home Sheet'!G163 ="L", 1,0)</f>
        <v>0</v>
      </c>
      <c r="F163">
        <f t="shared" si="2"/>
        <v>3</v>
      </c>
    </row>
    <row r="164" spans="1:6" x14ac:dyDescent="0.35">
      <c r="A164" t="str">
        <f>Table7[[#This Row],[Home_Team]]</f>
        <v>Chelsea</v>
      </c>
      <c r="B164">
        <v>1</v>
      </c>
      <c r="C164">
        <f>IF('Home Sheet'!G164 ="W", 1,0)</f>
        <v>0</v>
      </c>
      <c r="D164">
        <f>IF('Home Sheet'!G164 ="D", 1,0)</f>
        <v>0</v>
      </c>
      <c r="E164">
        <f>IF('Home Sheet'!G164 ="L", 1,0)</f>
        <v>1</v>
      </c>
      <c r="F164">
        <f t="shared" si="2"/>
        <v>0</v>
      </c>
    </row>
    <row r="165" spans="1:6" x14ac:dyDescent="0.35">
      <c r="A165" t="str">
        <f>Table7[[#This Row],[Home_Team]]</f>
        <v>Leicester</v>
      </c>
      <c r="B165">
        <v>1</v>
      </c>
      <c r="C165">
        <f>IF('Home Sheet'!G165 ="W", 1,0)</f>
        <v>0</v>
      </c>
      <c r="D165">
        <f>IF('Home Sheet'!G165 ="D", 1,0)</f>
        <v>1</v>
      </c>
      <c r="E165">
        <f>IF('Home Sheet'!G165 ="L", 1,0)</f>
        <v>0</v>
      </c>
      <c r="F165">
        <f t="shared" si="2"/>
        <v>1</v>
      </c>
    </row>
    <row r="166" spans="1:6" x14ac:dyDescent="0.35">
      <c r="A166" t="str">
        <f>Table7[[#This Row],[Home_Team]]</f>
        <v>Sheffield United</v>
      </c>
      <c r="B166">
        <v>1</v>
      </c>
      <c r="C166">
        <f>IF('Home Sheet'!G166 ="W", 1,0)</f>
        <v>1</v>
      </c>
      <c r="D166">
        <f>IF('Home Sheet'!G166 ="D", 1,0)</f>
        <v>0</v>
      </c>
      <c r="E166">
        <f>IF('Home Sheet'!G166 ="L", 1,0)</f>
        <v>0</v>
      </c>
      <c r="F166">
        <f t="shared" si="2"/>
        <v>3</v>
      </c>
    </row>
    <row r="167" spans="1:6" x14ac:dyDescent="0.35">
      <c r="A167" t="str">
        <f>Table7[[#This Row],[Home_Team]]</f>
        <v>Southampton</v>
      </c>
      <c r="B167">
        <v>1</v>
      </c>
      <c r="C167">
        <f>IF('Home Sheet'!G167 ="W", 1,0)</f>
        <v>0</v>
      </c>
      <c r="D167">
        <f>IF('Home Sheet'!G167 ="D", 1,0)</f>
        <v>0</v>
      </c>
      <c r="E167">
        <f>IF('Home Sheet'!G167 ="L", 1,0)</f>
        <v>1</v>
      </c>
      <c r="F167">
        <f t="shared" si="2"/>
        <v>0</v>
      </c>
    </row>
    <row r="168" spans="1:6" x14ac:dyDescent="0.35">
      <c r="A168" t="str">
        <f>Table7[[#This Row],[Home_Team]]</f>
        <v>Man United</v>
      </c>
      <c r="B168">
        <v>1</v>
      </c>
      <c r="C168">
        <f>IF('Home Sheet'!G168 ="W", 1,0)</f>
        <v>0</v>
      </c>
      <c r="D168">
        <f>IF('Home Sheet'!G168 ="D", 1,0)</f>
        <v>1</v>
      </c>
      <c r="E168">
        <f>IF('Home Sheet'!G168 ="L", 1,0)</f>
        <v>0</v>
      </c>
      <c r="F168">
        <f t="shared" si="2"/>
        <v>1</v>
      </c>
    </row>
    <row r="169" spans="1:6" x14ac:dyDescent="0.35">
      <c r="A169" t="str">
        <f>Table7[[#This Row],[Home_Team]]</f>
        <v>Wolves</v>
      </c>
      <c r="B169">
        <v>1</v>
      </c>
      <c r="C169">
        <f>IF('Home Sheet'!G169 ="W", 1,0)</f>
        <v>0</v>
      </c>
      <c r="D169">
        <f>IF('Home Sheet'!G169 ="D", 1,0)</f>
        <v>0</v>
      </c>
      <c r="E169">
        <f>IF('Home Sheet'!G169 ="L", 1,0)</f>
        <v>1</v>
      </c>
      <c r="F169">
        <f t="shared" si="2"/>
        <v>0</v>
      </c>
    </row>
    <row r="170" spans="1:6" x14ac:dyDescent="0.35">
      <c r="A170" t="str">
        <f>Table7[[#This Row],[Home_Team]]</f>
        <v>Arsenal</v>
      </c>
      <c r="B170">
        <v>1</v>
      </c>
      <c r="C170">
        <f>IF('Home Sheet'!G170 ="W", 1,0)</f>
        <v>0</v>
      </c>
      <c r="D170">
        <f>IF('Home Sheet'!G170 ="D", 1,0)</f>
        <v>0</v>
      </c>
      <c r="E170">
        <f>IF('Home Sheet'!G170 ="L", 1,0)</f>
        <v>1</v>
      </c>
      <c r="F170">
        <f t="shared" si="2"/>
        <v>0</v>
      </c>
    </row>
    <row r="171" spans="1:6" x14ac:dyDescent="0.35">
      <c r="A171" t="str">
        <f>Table7[[#This Row],[Home_Team]]</f>
        <v>Crystal Palace</v>
      </c>
      <c r="B171">
        <v>1</v>
      </c>
      <c r="C171">
        <f>IF('Home Sheet'!G171 ="W", 1,0)</f>
        <v>0</v>
      </c>
      <c r="D171">
        <f>IF('Home Sheet'!G171 ="D", 1,0)</f>
        <v>1</v>
      </c>
      <c r="E171">
        <f>IF('Home Sheet'!G171 ="L", 1,0)</f>
        <v>0</v>
      </c>
      <c r="F171">
        <f t="shared" si="2"/>
        <v>1</v>
      </c>
    </row>
    <row r="172" spans="1:6" x14ac:dyDescent="0.35">
      <c r="A172" t="str">
        <f>Table7[[#This Row],[Home_Team]]</f>
        <v>Everton</v>
      </c>
      <c r="B172">
        <v>1</v>
      </c>
      <c r="C172">
        <f>IF('Home Sheet'!G172 ="W", 1,0)</f>
        <v>0</v>
      </c>
      <c r="D172">
        <f>IF('Home Sheet'!G172 ="D", 1,0)</f>
        <v>1</v>
      </c>
      <c r="E172">
        <f>IF('Home Sheet'!G172 ="L", 1,0)</f>
        <v>0</v>
      </c>
      <c r="F172">
        <f t="shared" si="2"/>
        <v>1</v>
      </c>
    </row>
    <row r="173" spans="1:6" x14ac:dyDescent="0.35">
      <c r="A173" t="str">
        <f>Table7[[#This Row],[Home_Team]]</f>
        <v>Aston Villa</v>
      </c>
      <c r="B173">
        <v>1</v>
      </c>
      <c r="C173">
        <f>IF('Home Sheet'!G173 ="W", 1,0)</f>
        <v>0</v>
      </c>
      <c r="D173">
        <f>IF('Home Sheet'!G173 ="D", 1,0)</f>
        <v>0</v>
      </c>
      <c r="E173">
        <f>IF('Home Sheet'!G173 ="L", 1,0)</f>
        <v>1</v>
      </c>
      <c r="F173">
        <f t="shared" si="2"/>
        <v>0</v>
      </c>
    </row>
    <row r="174" spans="1:6" x14ac:dyDescent="0.35">
      <c r="A174" t="str">
        <f>Table7[[#This Row],[Home_Team]]</f>
        <v>Bournemouth</v>
      </c>
      <c r="B174">
        <v>1</v>
      </c>
      <c r="C174">
        <f>IF('Home Sheet'!G174 ="W", 1,0)</f>
        <v>0</v>
      </c>
      <c r="D174">
        <f>IF('Home Sheet'!G174 ="D", 1,0)</f>
        <v>0</v>
      </c>
      <c r="E174">
        <f>IF('Home Sheet'!G174 ="L", 1,0)</f>
        <v>1</v>
      </c>
      <c r="F174">
        <f t="shared" si="2"/>
        <v>0</v>
      </c>
    </row>
    <row r="175" spans="1:6" x14ac:dyDescent="0.35">
      <c r="A175" t="str">
        <f>Table7[[#This Row],[Home_Team]]</f>
        <v>Brighton</v>
      </c>
      <c r="B175">
        <v>1</v>
      </c>
      <c r="C175">
        <f>IF('Home Sheet'!G175 ="W", 1,0)</f>
        <v>0</v>
      </c>
      <c r="D175">
        <f>IF('Home Sheet'!G175 ="D", 1,0)</f>
        <v>0</v>
      </c>
      <c r="E175">
        <f>IF('Home Sheet'!G175 ="L", 1,0)</f>
        <v>1</v>
      </c>
      <c r="F175">
        <f t="shared" si="2"/>
        <v>0</v>
      </c>
    </row>
    <row r="176" spans="1:6" x14ac:dyDescent="0.35">
      <c r="A176" t="str">
        <f>Table7[[#This Row],[Home_Team]]</f>
        <v>Newcastle</v>
      </c>
      <c r="B176">
        <v>1</v>
      </c>
      <c r="C176">
        <f>IF('Home Sheet'!G176 ="W", 1,0)</f>
        <v>1</v>
      </c>
      <c r="D176">
        <f>IF('Home Sheet'!G176 ="D", 1,0)</f>
        <v>0</v>
      </c>
      <c r="E176">
        <f>IF('Home Sheet'!G176 ="L", 1,0)</f>
        <v>0</v>
      </c>
      <c r="F176">
        <f t="shared" si="2"/>
        <v>3</v>
      </c>
    </row>
    <row r="177" spans="1:6" x14ac:dyDescent="0.35">
      <c r="A177" t="str">
        <f>Table7[[#This Row],[Home_Team]]</f>
        <v>Norwich</v>
      </c>
      <c r="B177">
        <v>1</v>
      </c>
      <c r="C177">
        <f>IF('Home Sheet'!G177 ="W", 1,0)</f>
        <v>0</v>
      </c>
      <c r="D177">
        <f>IF('Home Sheet'!G177 ="D", 1,0)</f>
        <v>0</v>
      </c>
      <c r="E177">
        <f>IF('Home Sheet'!G177 ="L", 1,0)</f>
        <v>1</v>
      </c>
      <c r="F177">
        <f t="shared" si="2"/>
        <v>0</v>
      </c>
    </row>
    <row r="178" spans="1:6" x14ac:dyDescent="0.35">
      <c r="A178" t="str">
        <f>Table7[[#This Row],[Home_Team]]</f>
        <v>Man City</v>
      </c>
      <c r="B178">
        <v>1</v>
      </c>
      <c r="C178">
        <f>IF('Home Sheet'!G178 ="W", 1,0)</f>
        <v>1</v>
      </c>
      <c r="D178">
        <f>IF('Home Sheet'!G178 ="D", 1,0)</f>
        <v>0</v>
      </c>
      <c r="E178">
        <f>IF('Home Sheet'!G178 ="L", 1,0)</f>
        <v>0</v>
      </c>
      <c r="F178">
        <f t="shared" si="2"/>
        <v>3</v>
      </c>
    </row>
    <row r="179" spans="1:6" x14ac:dyDescent="0.35">
      <c r="A179" t="str">
        <f>Table7[[#This Row],[Home_Team]]</f>
        <v>Watford</v>
      </c>
      <c r="B179">
        <v>1</v>
      </c>
      <c r="C179">
        <f>IF('Home Sheet'!G179 ="W", 1,0)</f>
        <v>1</v>
      </c>
      <c r="D179">
        <f>IF('Home Sheet'!G179 ="D", 1,0)</f>
        <v>0</v>
      </c>
      <c r="E179">
        <f>IF('Home Sheet'!G179 ="L", 1,0)</f>
        <v>0</v>
      </c>
      <c r="F179">
        <f t="shared" si="2"/>
        <v>3</v>
      </c>
    </row>
    <row r="180" spans="1:6" x14ac:dyDescent="0.35">
      <c r="A180" t="str">
        <f>Table7[[#This Row],[Home_Team]]</f>
        <v>Tottenham</v>
      </c>
      <c r="B180">
        <v>1</v>
      </c>
      <c r="C180">
        <f>IF('Home Sheet'!G180 ="W", 1,0)</f>
        <v>0</v>
      </c>
      <c r="D180">
        <f>IF('Home Sheet'!G180 ="D", 1,0)</f>
        <v>0</v>
      </c>
      <c r="E180">
        <f>IF('Home Sheet'!G180 ="L", 1,0)</f>
        <v>1</v>
      </c>
      <c r="F180">
        <f t="shared" si="2"/>
        <v>0</v>
      </c>
    </row>
    <row r="181" spans="1:6" x14ac:dyDescent="0.35">
      <c r="A181" t="str">
        <f>Table7[[#This Row],[Home_Team]]</f>
        <v>Tottenham</v>
      </c>
      <c r="B181">
        <v>1</v>
      </c>
      <c r="C181">
        <f>IF('Home Sheet'!G181 ="W", 1,0)</f>
        <v>1</v>
      </c>
      <c r="D181">
        <f>IF('Home Sheet'!G181 ="D", 1,0)</f>
        <v>0</v>
      </c>
      <c r="E181">
        <f>IF('Home Sheet'!G181 ="L", 1,0)</f>
        <v>0</v>
      </c>
      <c r="F181">
        <f t="shared" si="2"/>
        <v>3</v>
      </c>
    </row>
    <row r="182" spans="1:6" x14ac:dyDescent="0.35">
      <c r="A182" t="str">
        <f>Table7[[#This Row],[Home_Team]]</f>
        <v>Aston Villa</v>
      </c>
      <c r="B182">
        <v>1</v>
      </c>
      <c r="C182">
        <f>IF('Home Sheet'!G182 ="W", 1,0)</f>
        <v>1</v>
      </c>
      <c r="D182">
        <f>IF('Home Sheet'!G182 ="D", 1,0)</f>
        <v>0</v>
      </c>
      <c r="E182">
        <f>IF('Home Sheet'!G182 ="L", 1,0)</f>
        <v>0</v>
      </c>
      <c r="F182">
        <f t="shared" si="2"/>
        <v>3</v>
      </c>
    </row>
    <row r="183" spans="1:6" x14ac:dyDescent="0.35">
      <c r="A183" t="str">
        <f>Table7[[#This Row],[Home_Team]]</f>
        <v>Bournemouth</v>
      </c>
      <c r="B183">
        <v>1</v>
      </c>
      <c r="C183">
        <f>IF('Home Sheet'!G183 ="W", 1,0)</f>
        <v>0</v>
      </c>
      <c r="D183">
        <f>IF('Home Sheet'!G183 ="D", 1,0)</f>
        <v>1</v>
      </c>
      <c r="E183">
        <f>IF('Home Sheet'!G183 ="L", 1,0)</f>
        <v>0</v>
      </c>
      <c r="F183">
        <f t="shared" si="2"/>
        <v>1</v>
      </c>
    </row>
    <row r="184" spans="1:6" x14ac:dyDescent="0.35">
      <c r="A184" t="str">
        <f>Table7[[#This Row],[Home_Team]]</f>
        <v>Chelsea</v>
      </c>
      <c r="B184">
        <v>1</v>
      </c>
      <c r="C184">
        <f>IF('Home Sheet'!G184 ="W", 1,0)</f>
        <v>0</v>
      </c>
      <c r="D184">
        <f>IF('Home Sheet'!G184 ="D", 1,0)</f>
        <v>0</v>
      </c>
      <c r="E184">
        <f>IF('Home Sheet'!G184 ="L", 1,0)</f>
        <v>1</v>
      </c>
      <c r="F184">
        <f t="shared" si="2"/>
        <v>0</v>
      </c>
    </row>
    <row r="185" spans="1:6" x14ac:dyDescent="0.35">
      <c r="A185" t="str">
        <f>Table7[[#This Row],[Home_Team]]</f>
        <v>Crystal Palace</v>
      </c>
      <c r="B185">
        <v>1</v>
      </c>
      <c r="C185">
        <f>IF('Home Sheet'!G185 ="W", 1,0)</f>
        <v>1</v>
      </c>
      <c r="D185">
        <f>IF('Home Sheet'!G185 ="D", 1,0)</f>
        <v>0</v>
      </c>
      <c r="E185">
        <f>IF('Home Sheet'!G185 ="L", 1,0)</f>
        <v>0</v>
      </c>
      <c r="F185">
        <f t="shared" si="2"/>
        <v>3</v>
      </c>
    </row>
    <row r="186" spans="1:6" x14ac:dyDescent="0.35">
      <c r="A186" t="str">
        <f>Table7[[#This Row],[Home_Team]]</f>
        <v>Everton</v>
      </c>
      <c r="B186">
        <v>1</v>
      </c>
      <c r="C186">
        <f>IF('Home Sheet'!G186 ="W", 1,0)</f>
        <v>1</v>
      </c>
      <c r="D186">
        <f>IF('Home Sheet'!G186 ="D", 1,0)</f>
        <v>0</v>
      </c>
      <c r="E186">
        <f>IF('Home Sheet'!G186 ="L", 1,0)</f>
        <v>0</v>
      </c>
      <c r="F186">
        <f t="shared" si="2"/>
        <v>3</v>
      </c>
    </row>
    <row r="187" spans="1:6" x14ac:dyDescent="0.35">
      <c r="A187" t="str">
        <f>Table7[[#This Row],[Home_Team]]</f>
        <v>Sheffield United</v>
      </c>
      <c r="B187">
        <v>1</v>
      </c>
      <c r="C187">
        <f>IF('Home Sheet'!G187 ="W", 1,0)</f>
        <v>0</v>
      </c>
      <c r="D187">
        <f>IF('Home Sheet'!G187 ="D", 1,0)</f>
        <v>1</v>
      </c>
      <c r="E187">
        <f>IF('Home Sheet'!G187 ="L", 1,0)</f>
        <v>0</v>
      </c>
      <c r="F187">
        <f t="shared" si="2"/>
        <v>1</v>
      </c>
    </row>
    <row r="188" spans="1:6" x14ac:dyDescent="0.35">
      <c r="A188" t="str">
        <f>Table7[[#This Row],[Home_Team]]</f>
        <v>Man United</v>
      </c>
      <c r="B188">
        <v>1</v>
      </c>
      <c r="C188">
        <f>IF('Home Sheet'!G188 ="W", 1,0)</f>
        <v>1</v>
      </c>
      <c r="D188">
        <f>IF('Home Sheet'!G188 ="D", 1,0)</f>
        <v>0</v>
      </c>
      <c r="E188">
        <f>IF('Home Sheet'!G188 ="L", 1,0)</f>
        <v>0</v>
      </c>
      <c r="F188">
        <f t="shared" si="2"/>
        <v>3</v>
      </c>
    </row>
    <row r="189" spans="1:6" x14ac:dyDescent="0.35">
      <c r="A189" t="str">
        <f>Table7[[#This Row],[Home_Team]]</f>
        <v>Leicester</v>
      </c>
      <c r="B189">
        <v>1</v>
      </c>
      <c r="C189">
        <f>IF('Home Sheet'!G189 ="W", 1,0)</f>
        <v>0</v>
      </c>
      <c r="D189">
        <f>IF('Home Sheet'!G189 ="D", 1,0)</f>
        <v>0</v>
      </c>
      <c r="E189">
        <f>IF('Home Sheet'!G189 ="L", 1,0)</f>
        <v>1</v>
      </c>
      <c r="F189">
        <f t="shared" si="2"/>
        <v>0</v>
      </c>
    </row>
    <row r="190" spans="1:6" x14ac:dyDescent="0.35">
      <c r="A190" t="str">
        <f>Table7[[#This Row],[Home_Team]]</f>
        <v>Wolves</v>
      </c>
      <c r="B190">
        <v>1</v>
      </c>
      <c r="C190">
        <f>IF('Home Sheet'!G190 ="W", 1,0)</f>
        <v>1</v>
      </c>
      <c r="D190">
        <f>IF('Home Sheet'!G190 ="D", 1,0)</f>
        <v>0</v>
      </c>
      <c r="E190">
        <f>IF('Home Sheet'!G190 ="L", 1,0)</f>
        <v>0</v>
      </c>
      <c r="F190">
        <f t="shared" si="2"/>
        <v>3</v>
      </c>
    </row>
    <row r="191" spans="1:6" x14ac:dyDescent="0.35">
      <c r="A191" t="str">
        <f>Table7[[#This Row],[Home_Team]]</f>
        <v>Brighton</v>
      </c>
      <c r="B191">
        <v>1</v>
      </c>
      <c r="C191">
        <f>IF('Home Sheet'!G191 ="W", 1,0)</f>
        <v>1</v>
      </c>
      <c r="D191">
        <f>IF('Home Sheet'!G191 ="D", 1,0)</f>
        <v>0</v>
      </c>
      <c r="E191">
        <f>IF('Home Sheet'!G191 ="L", 1,0)</f>
        <v>0</v>
      </c>
      <c r="F191">
        <f t="shared" si="2"/>
        <v>3</v>
      </c>
    </row>
    <row r="192" spans="1:6" x14ac:dyDescent="0.35">
      <c r="A192" t="str">
        <f>Table7[[#This Row],[Home_Team]]</f>
        <v>Newcastle</v>
      </c>
      <c r="B192">
        <v>1</v>
      </c>
      <c r="C192">
        <f>IF('Home Sheet'!G192 ="W", 1,0)</f>
        <v>0</v>
      </c>
      <c r="D192">
        <f>IF('Home Sheet'!G192 ="D", 1,0)</f>
        <v>0</v>
      </c>
      <c r="E192">
        <f>IF('Home Sheet'!G192 ="L", 1,0)</f>
        <v>1</v>
      </c>
      <c r="F192">
        <f t="shared" si="2"/>
        <v>0</v>
      </c>
    </row>
    <row r="193" spans="1:6" x14ac:dyDescent="0.35">
      <c r="A193" t="str">
        <f>Table7[[#This Row],[Home_Team]]</f>
        <v>Southampton</v>
      </c>
      <c r="B193">
        <v>1</v>
      </c>
      <c r="C193">
        <f>IF('Home Sheet'!G193 ="W", 1,0)</f>
        <v>0</v>
      </c>
      <c r="D193">
        <f>IF('Home Sheet'!G193 ="D", 1,0)</f>
        <v>1</v>
      </c>
      <c r="E193">
        <f>IF('Home Sheet'!G193 ="L", 1,0)</f>
        <v>0</v>
      </c>
      <c r="F193">
        <f t="shared" si="2"/>
        <v>1</v>
      </c>
    </row>
    <row r="194" spans="1:6" x14ac:dyDescent="0.35">
      <c r="A194" t="str">
        <f>Table7[[#This Row],[Home_Team]]</f>
        <v>Watford</v>
      </c>
      <c r="B194">
        <v>1</v>
      </c>
      <c r="C194">
        <f>IF('Home Sheet'!G194 ="W", 1,0)</f>
        <v>1</v>
      </c>
      <c r="D194">
        <f>IF('Home Sheet'!G194 ="D", 1,0)</f>
        <v>0</v>
      </c>
      <c r="E194">
        <f>IF('Home Sheet'!G194 ="L", 1,0)</f>
        <v>0</v>
      </c>
      <c r="F194">
        <f t="shared" si="2"/>
        <v>3</v>
      </c>
    </row>
    <row r="195" spans="1:6" x14ac:dyDescent="0.35">
      <c r="A195" t="str">
        <f>Table7[[#This Row],[Home_Team]]</f>
        <v>Norwich</v>
      </c>
      <c r="B195">
        <v>1</v>
      </c>
      <c r="C195">
        <f>IF('Home Sheet'!G195 ="W", 1,0)</f>
        <v>0</v>
      </c>
      <c r="D195">
        <f>IF('Home Sheet'!G195 ="D", 1,0)</f>
        <v>1</v>
      </c>
      <c r="E195">
        <f>IF('Home Sheet'!G195 ="L", 1,0)</f>
        <v>0</v>
      </c>
      <c r="F195">
        <f t="shared" ref="F195:F258" si="3">C195*3+D195*1+E195*0</f>
        <v>1</v>
      </c>
    </row>
    <row r="196" spans="1:6" x14ac:dyDescent="0.35">
      <c r="A196" t="str">
        <f>Table7[[#This Row],[Home_Team]]</f>
        <v>West Ham</v>
      </c>
      <c r="B196">
        <v>1</v>
      </c>
      <c r="C196">
        <f>IF('Home Sheet'!G196 ="W", 1,0)</f>
        <v>0</v>
      </c>
      <c r="D196">
        <f>IF('Home Sheet'!G196 ="D", 1,0)</f>
        <v>0</v>
      </c>
      <c r="E196">
        <f>IF('Home Sheet'!G196 ="L", 1,0)</f>
        <v>1</v>
      </c>
      <c r="F196">
        <f t="shared" si="3"/>
        <v>0</v>
      </c>
    </row>
    <row r="197" spans="1:6" x14ac:dyDescent="0.35">
      <c r="A197" t="str">
        <f>Table7[[#This Row],[Home_Team]]</f>
        <v>Burnley</v>
      </c>
      <c r="B197">
        <v>1</v>
      </c>
      <c r="C197">
        <f>IF('Home Sheet'!G197 ="W", 1,0)</f>
        <v>0</v>
      </c>
      <c r="D197">
        <f>IF('Home Sheet'!G197 ="D", 1,0)</f>
        <v>0</v>
      </c>
      <c r="E197">
        <f>IF('Home Sheet'!G197 ="L", 1,0)</f>
        <v>1</v>
      </c>
      <c r="F197">
        <f t="shared" si="3"/>
        <v>0</v>
      </c>
    </row>
    <row r="198" spans="1:6" x14ac:dyDescent="0.35">
      <c r="A198" t="str">
        <f>Table7[[#This Row],[Home_Team]]</f>
        <v>Arsenal</v>
      </c>
      <c r="B198">
        <v>1</v>
      </c>
      <c r="C198">
        <f>IF('Home Sheet'!G198 ="W", 1,0)</f>
        <v>0</v>
      </c>
      <c r="D198">
        <f>IF('Home Sheet'!G198 ="D", 1,0)</f>
        <v>0</v>
      </c>
      <c r="E198">
        <f>IF('Home Sheet'!G198 ="L", 1,0)</f>
        <v>1</v>
      </c>
      <c r="F198">
        <f t="shared" si="3"/>
        <v>0</v>
      </c>
    </row>
    <row r="199" spans="1:6" x14ac:dyDescent="0.35">
      <c r="A199" t="str">
        <f>Table7[[#This Row],[Home_Team]]</f>
        <v>Liverpool</v>
      </c>
      <c r="B199">
        <v>1</v>
      </c>
      <c r="C199">
        <f>IF('Home Sheet'!G199 ="W", 1,0)</f>
        <v>1</v>
      </c>
      <c r="D199">
        <f>IF('Home Sheet'!G199 ="D", 1,0)</f>
        <v>0</v>
      </c>
      <c r="E199">
        <f>IF('Home Sheet'!G199 ="L", 1,0)</f>
        <v>0</v>
      </c>
      <c r="F199">
        <f t="shared" si="3"/>
        <v>3</v>
      </c>
    </row>
    <row r="200" spans="1:6" x14ac:dyDescent="0.35">
      <c r="A200" t="str">
        <f>Table7[[#This Row],[Home_Team]]</f>
        <v>Man City</v>
      </c>
      <c r="B200">
        <v>1</v>
      </c>
      <c r="C200">
        <f>IF('Home Sheet'!G200 ="W", 1,0)</f>
        <v>1</v>
      </c>
      <c r="D200">
        <f>IF('Home Sheet'!G200 ="D", 1,0)</f>
        <v>0</v>
      </c>
      <c r="E200">
        <f>IF('Home Sheet'!G200 ="L", 1,0)</f>
        <v>0</v>
      </c>
      <c r="F200">
        <f t="shared" si="3"/>
        <v>3</v>
      </c>
    </row>
    <row r="201" spans="1:6" x14ac:dyDescent="0.35">
      <c r="A201" t="str">
        <f>Table7[[#This Row],[Home_Team]]</f>
        <v>Brighton</v>
      </c>
      <c r="B201">
        <v>1</v>
      </c>
      <c r="C201">
        <f>IF('Home Sheet'!G201 ="W", 1,0)</f>
        <v>0</v>
      </c>
      <c r="D201">
        <f>IF('Home Sheet'!G201 ="D", 1,0)</f>
        <v>1</v>
      </c>
      <c r="E201">
        <f>IF('Home Sheet'!G201 ="L", 1,0)</f>
        <v>0</v>
      </c>
      <c r="F201">
        <f t="shared" si="3"/>
        <v>1</v>
      </c>
    </row>
    <row r="202" spans="1:6" x14ac:dyDescent="0.35">
      <c r="A202" t="str">
        <f>Table7[[#This Row],[Home_Team]]</f>
        <v>Burnley</v>
      </c>
      <c r="B202">
        <v>1</v>
      </c>
      <c r="C202">
        <f>IF('Home Sheet'!G202 ="W", 1,0)</f>
        <v>0</v>
      </c>
      <c r="D202">
        <f>IF('Home Sheet'!G202 ="D", 1,0)</f>
        <v>0</v>
      </c>
      <c r="E202">
        <f>IF('Home Sheet'!G202 ="L", 1,0)</f>
        <v>1</v>
      </c>
      <c r="F202">
        <f t="shared" si="3"/>
        <v>0</v>
      </c>
    </row>
    <row r="203" spans="1:6" x14ac:dyDescent="0.35">
      <c r="A203" t="str">
        <f>Table7[[#This Row],[Home_Team]]</f>
        <v>Newcastle</v>
      </c>
      <c r="B203">
        <v>1</v>
      </c>
      <c r="C203">
        <f>IF('Home Sheet'!G203 ="W", 1,0)</f>
        <v>0</v>
      </c>
      <c r="D203">
        <f>IF('Home Sheet'!G203 ="D", 1,0)</f>
        <v>0</v>
      </c>
      <c r="E203">
        <f>IF('Home Sheet'!G203 ="L", 1,0)</f>
        <v>1</v>
      </c>
      <c r="F203">
        <f t="shared" si="3"/>
        <v>0</v>
      </c>
    </row>
    <row r="204" spans="1:6" x14ac:dyDescent="0.35">
      <c r="A204" t="str">
        <f>Table7[[#This Row],[Home_Team]]</f>
        <v>Southampton</v>
      </c>
      <c r="B204">
        <v>1</v>
      </c>
      <c r="C204">
        <f>IF('Home Sheet'!G204 ="W", 1,0)</f>
        <v>1</v>
      </c>
      <c r="D204">
        <f>IF('Home Sheet'!G204 ="D", 1,0)</f>
        <v>0</v>
      </c>
      <c r="E204">
        <f>IF('Home Sheet'!G204 ="L", 1,0)</f>
        <v>0</v>
      </c>
      <c r="F204">
        <f t="shared" si="3"/>
        <v>3</v>
      </c>
    </row>
    <row r="205" spans="1:6" x14ac:dyDescent="0.35">
      <c r="A205" t="str">
        <f>Table7[[#This Row],[Home_Team]]</f>
        <v>Watford</v>
      </c>
      <c r="B205">
        <v>1</v>
      </c>
      <c r="C205">
        <f>IF('Home Sheet'!G205 ="W", 1,0)</f>
        <v>1</v>
      </c>
      <c r="D205">
        <f>IF('Home Sheet'!G205 ="D", 1,0)</f>
        <v>0</v>
      </c>
      <c r="E205">
        <f>IF('Home Sheet'!G205 ="L", 1,0)</f>
        <v>0</v>
      </c>
      <c r="F205">
        <f t="shared" si="3"/>
        <v>3</v>
      </c>
    </row>
    <row r="206" spans="1:6" x14ac:dyDescent="0.35">
      <c r="A206" t="str">
        <f>Table7[[#This Row],[Home_Team]]</f>
        <v>Man City</v>
      </c>
      <c r="B206">
        <v>1</v>
      </c>
      <c r="C206">
        <f>IF('Home Sheet'!G206 ="W", 1,0)</f>
        <v>1</v>
      </c>
      <c r="D206">
        <f>IF('Home Sheet'!G206 ="D", 1,0)</f>
        <v>0</v>
      </c>
      <c r="E206">
        <f>IF('Home Sheet'!G206 ="L", 1,0)</f>
        <v>0</v>
      </c>
      <c r="F206">
        <f t="shared" si="3"/>
        <v>3</v>
      </c>
    </row>
    <row r="207" spans="1:6" x14ac:dyDescent="0.35">
      <c r="A207" t="str">
        <f>Table7[[#This Row],[Home_Team]]</f>
        <v>Norwich</v>
      </c>
      <c r="B207">
        <v>1</v>
      </c>
      <c r="C207">
        <f>IF('Home Sheet'!G207 ="W", 1,0)</f>
        <v>0</v>
      </c>
      <c r="D207">
        <f>IF('Home Sheet'!G207 ="D", 1,0)</f>
        <v>1</v>
      </c>
      <c r="E207">
        <f>IF('Home Sheet'!G207 ="L", 1,0)</f>
        <v>0</v>
      </c>
      <c r="F207">
        <f t="shared" si="3"/>
        <v>1</v>
      </c>
    </row>
    <row r="208" spans="1:6" x14ac:dyDescent="0.35">
      <c r="A208" t="str">
        <f>Table7[[#This Row],[Home_Team]]</f>
        <v>West Ham</v>
      </c>
      <c r="B208">
        <v>1</v>
      </c>
      <c r="C208">
        <f>IF('Home Sheet'!G208 ="W", 1,0)</f>
        <v>1</v>
      </c>
      <c r="D208">
        <f>IF('Home Sheet'!G208 ="D", 1,0)</f>
        <v>0</v>
      </c>
      <c r="E208">
        <f>IF('Home Sheet'!G208 ="L", 1,0)</f>
        <v>0</v>
      </c>
      <c r="F208">
        <f t="shared" si="3"/>
        <v>3</v>
      </c>
    </row>
    <row r="209" spans="1:6" x14ac:dyDescent="0.35">
      <c r="A209" t="str">
        <f>Table7[[#This Row],[Home_Team]]</f>
        <v>Arsenal</v>
      </c>
      <c r="B209">
        <v>1</v>
      </c>
      <c r="C209">
        <f>IF('Home Sheet'!G209 ="W", 1,0)</f>
        <v>1</v>
      </c>
      <c r="D209">
        <f>IF('Home Sheet'!G209 ="D", 1,0)</f>
        <v>0</v>
      </c>
      <c r="E209">
        <f>IF('Home Sheet'!G209 ="L", 1,0)</f>
        <v>0</v>
      </c>
      <c r="F209">
        <f t="shared" si="3"/>
        <v>3</v>
      </c>
    </row>
    <row r="210" spans="1:6" x14ac:dyDescent="0.35">
      <c r="A210" t="str">
        <f>Table7[[#This Row],[Home_Team]]</f>
        <v>Liverpool</v>
      </c>
      <c r="B210">
        <v>1</v>
      </c>
      <c r="C210">
        <f>IF('Home Sheet'!G210 ="W", 1,0)</f>
        <v>1</v>
      </c>
      <c r="D210">
        <f>IF('Home Sheet'!G210 ="D", 1,0)</f>
        <v>0</v>
      </c>
      <c r="E210">
        <f>IF('Home Sheet'!G210 ="L", 1,0)</f>
        <v>0</v>
      </c>
      <c r="F210">
        <f t="shared" si="3"/>
        <v>3</v>
      </c>
    </row>
    <row r="211" spans="1:6" x14ac:dyDescent="0.35">
      <c r="A211" t="str">
        <f>Table7[[#This Row],[Home_Team]]</f>
        <v>Sheffield United</v>
      </c>
      <c r="B211">
        <v>1</v>
      </c>
      <c r="C211">
        <f>IF('Home Sheet'!G211 ="W", 1,0)</f>
        <v>1</v>
      </c>
      <c r="D211">
        <f>IF('Home Sheet'!G211 ="D", 1,0)</f>
        <v>0</v>
      </c>
      <c r="E211">
        <f>IF('Home Sheet'!G211 ="L", 1,0)</f>
        <v>0</v>
      </c>
      <c r="F211">
        <f t="shared" si="3"/>
        <v>3</v>
      </c>
    </row>
    <row r="212" spans="1:6" x14ac:dyDescent="0.35">
      <c r="A212" t="str">
        <f>Table7[[#This Row],[Home_Team]]</f>
        <v>Crystal Palace</v>
      </c>
      <c r="B212">
        <v>1</v>
      </c>
      <c r="C212">
        <f>IF('Home Sheet'!G212 ="W", 1,0)</f>
        <v>0</v>
      </c>
      <c r="D212">
        <f>IF('Home Sheet'!G212 ="D", 1,0)</f>
        <v>1</v>
      </c>
      <c r="E212">
        <f>IF('Home Sheet'!G212 ="L", 1,0)</f>
        <v>0</v>
      </c>
      <c r="F212">
        <f t="shared" si="3"/>
        <v>1</v>
      </c>
    </row>
    <row r="213" spans="1:6" x14ac:dyDescent="0.35">
      <c r="A213" t="str">
        <f>Table7[[#This Row],[Home_Team]]</f>
        <v>Chelsea</v>
      </c>
      <c r="B213">
        <v>1</v>
      </c>
      <c r="C213">
        <f>IF('Home Sheet'!G213 ="W", 1,0)</f>
        <v>1</v>
      </c>
      <c r="D213">
        <f>IF('Home Sheet'!G213 ="D", 1,0)</f>
        <v>0</v>
      </c>
      <c r="E213">
        <f>IF('Home Sheet'!G213 ="L", 1,0)</f>
        <v>0</v>
      </c>
      <c r="F213">
        <f t="shared" si="3"/>
        <v>3</v>
      </c>
    </row>
    <row r="214" spans="1:6" x14ac:dyDescent="0.35">
      <c r="A214" t="str">
        <f>Table7[[#This Row],[Home_Team]]</f>
        <v>Everton</v>
      </c>
      <c r="B214">
        <v>1</v>
      </c>
      <c r="C214">
        <f>IF('Home Sheet'!G214 ="W", 1,0)</f>
        <v>1</v>
      </c>
      <c r="D214">
        <f>IF('Home Sheet'!G214 ="D", 1,0)</f>
        <v>0</v>
      </c>
      <c r="E214">
        <f>IF('Home Sheet'!G214 ="L", 1,0)</f>
        <v>0</v>
      </c>
      <c r="F214">
        <f t="shared" si="3"/>
        <v>3</v>
      </c>
    </row>
    <row r="215" spans="1:6" x14ac:dyDescent="0.35">
      <c r="A215" t="str">
        <f>Table7[[#This Row],[Home_Team]]</f>
        <v>Leicester</v>
      </c>
      <c r="B215">
        <v>1</v>
      </c>
      <c r="C215">
        <f>IF('Home Sheet'!G215 ="W", 1,0)</f>
        <v>0</v>
      </c>
      <c r="D215">
        <f>IF('Home Sheet'!G215 ="D", 1,0)</f>
        <v>0</v>
      </c>
      <c r="E215">
        <f>IF('Home Sheet'!G215 ="L", 1,0)</f>
        <v>1</v>
      </c>
      <c r="F215">
        <f t="shared" si="3"/>
        <v>0</v>
      </c>
    </row>
    <row r="216" spans="1:6" x14ac:dyDescent="0.35">
      <c r="A216" t="str">
        <f>Table7[[#This Row],[Home_Team]]</f>
        <v>Man United</v>
      </c>
      <c r="B216">
        <v>1</v>
      </c>
      <c r="C216">
        <f>IF('Home Sheet'!G216 ="W", 1,0)</f>
        <v>1</v>
      </c>
      <c r="D216">
        <f>IF('Home Sheet'!G216 ="D", 1,0)</f>
        <v>0</v>
      </c>
      <c r="E216">
        <f>IF('Home Sheet'!G216 ="L", 1,0)</f>
        <v>0</v>
      </c>
      <c r="F216">
        <f t="shared" si="3"/>
        <v>3</v>
      </c>
    </row>
    <row r="217" spans="1:6" x14ac:dyDescent="0.35">
      <c r="A217" t="str">
        <f>Table7[[#This Row],[Home_Team]]</f>
        <v>Wolves</v>
      </c>
      <c r="B217">
        <v>1</v>
      </c>
      <c r="C217">
        <f>IF('Home Sheet'!G217 ="W", 1,0)</f>
        <v>0</v>
      </c>
      <c r="D217">
        <f>IF('Home Sheet'!G217 ="D", 1,0)</f>
        <v>1</v>
      </c>
      <c r="E217">
        <f>IF('Home Sheet'!G217 ="L", 1,0)</f>
        <v>0</v>
      </c>
      <c r="F217">
        <f t="shared" si="3"/>
        <v>1</v>
      </c>
    </row>
    <row r="218" spans="1:6" x14ac:dyDescent="0.35">
      <c r="A218" t="str">
        <f>Table7[[#This Row],[Home_Team]]</f>
        <v>Tottenham</v>
      </c>
      <c r="B218">
        <v>1</v>
      </c>
      <c r="C218">
        <f>IF('Home Sheet'!G218 ="W", 1,0)</f>
        <v>0</v>
      </c>
      <c r="D218">
        <f>IF('Home Sheet'!G218 ="D", 1,0)</f>
        <v>0</v>
      </c>
      <c r="E218">
        <f>IF('Home Sheet'!G218 ="L", 1,0)</f>
        <v>1</v>
      </c>
      <c r="F218">
        <f t="shared" si="3"/>
        <v>0</v>
      </c>
    </row>
    <row r="219" spans="1:6" x14ac:dyDescent="0.35">
      <c r="A219" t="str">
        <f>Table7[[#This Row],[Home_Team]]</f>
        <v>Bournemouth</v>
      </c>
      <c r="B219">
        <v>1</v>
      </c>
      <c r="C219">
        <f>IF('Home Sheet'!G219 ="W", 1,0)</f>
        <v>0</v>
      </c>
      <c r="D219">
        <f>IF('Home Sheet'!G219 ="D", 1,0)</f>
        <v>0</v>
      </c>
      <c r="E219">
        <f>IF('Home Sheet'!G219 ="L", 1,0)</f>
        <v>1</v>
      </c>
      <c r="F219">
        <f t="shared" si="3"/>
        <v>0</v>
      </c>
    </row>
    <row r="220" spans="1:6" x14ac:dyDescent="0.35">
      <c r="A220" t="str">
        <f>Table7[[#This Row],[Home_Team]]</f>
        <v>Aston Villa</v>
      </c>
      <c r="B220">
        <v>1</v>
      </c>
      <c r="C220">
        <f>IF('Home Sheet'!G220 ="W", 1,0)</f>
        <v>0</v>
      </c>
      <c r="D220">
        <f>IF('Home Sheet'!G220 ="D", 1,0)</f>
        <v>0</v>
      </c>
      <c r="E220">
        <f>IF('Home Sheet'!G220 ="L", 1,0)</f>
        <v>1</v>
      </c>
      <c r="F220">
        <f t="shared" si="3"/>
        <v>0</v>
      </c>
    </row>
    <row r="221" spans="1:6" x14ac:dyDescent="0.35">
      <c r="A221" t="str">
        <f>Table7[[#This Row],[Home_Team]]</f>
        <v>Watford</v>
      </c>
      <c r="B221">
        <v>1</v>
      </c>
      <c r="C221">
        <f>IF('Home Sheet'!G221 ="W", 1,0)</f>
        <v>0</v>
      </c>
      <c r="D221">
        <f>IF('Home Sheet'!G221 ="D", 1,0)</f>
        <v>1</v>
      </c>
      <c r="E221">
        <f>IF('Home Sheet'!G221 ="L", 1,0)</f>
        <v>0</v>
      </c>
      <c r="F221">
        <f t="shared" si="3"/>
        <v>1</v>
      </c>
    </row>
    <row r="222" spans="1:6" x14ac:dyDescent="0.35">
      <c r="A222" t="str">
        <f>Table7[[#This Row],[Home_Team]]</f>
        <v>Arsenal</v>
      </c>
      <c r="B222">
        <v>1</v>
      </c>
      <c r="C222">
        <f>IF('Home Sheet'!G222 ="W", 1,0)</f>
        <v>0</v>
      </c>
      <c r="D222">
        <f>IF('Home Sheet'!G222 ="D", 1,0)</f>
        <v>1</v>
      </c>
      <c r="E222">
        <f>IF('Home Sheet'!G222 ="L", 1,0)</f>
        <v>0</v>
      </c>
      <c r="F222">
        <f t="shared" si="3"/>
        <v>1</v>
      </c>
    </row>
    <row r="223" spans="1:6" x14ac:dyDescent="0.35">
      <c r="A223" t="str">
        <f>Table7[[#This Row],[Home_Team]]</f>
        <v>Brighton</v>
      </c>
      <c r="B223">
        <v>1</v>
      </c>
      <c r="C223">
        <f>IF('Home Sheet'!G223 ="W", 1,0)</f>
        <v>0</v>
      </c>
      <c r="D223">
        <f>IF('Home Sheet'!G223 ="D", 1,0)</f>
        <v>1</v>
      </c>
      <c r="E223">
        <f>IF('Home Sheet'!G223 ="L", 1,0)</f>
        <v>0</v>
      </c>
      <c r="F223">
        <f t="shared" si="3"/>
        <v>1</v>
      </c>
    </row>
    <row r="224" spans="1:6" x14ac:dyDescent="0.35">
      <c r="A224" t="str">
        <f>Table7[[#This Row],[Home_Team]]</f>
        <v>Man City</v>
      </c>
      <c r="B224">
        <v>1</v>
      </c>
      <c r="C224">
        <f>IF('Home Sheet'!G224 ="W", 1,0)</f>
        <v>0</v>
      </c>
      <c r="D224">
        <f>IF('Home Sheet'!G224 ="D", 1,0)</f>
        <v>1</v>
      </c>
      <c r="E224">
        <f>IF('Home Sheet'!G224 ="L", 1,0)</f>
        <v>0</v>
      </c>
      <c r="F224">
        <f t="shared" si="3"/>
        <v>1</v>
      </c>
    </row>
    <row r="225" spans="1:6" x14ac:dyDescent="0.35">
      <c r="A225" t="str">
        <f>Table7[[#This Row],[Home_Team]]</f>
        <v>Norwich</v>
      </c>
      <c r="B225">
        <v>1</v>
      </c>
      <c r="C225">
        <f>IF('Home Sheet'!G225 ="W", 1,0)</f>
        <v>1</v>
      </c>
      <c r="D225">
        <f>IF('Home Sheet'!G225 ="D", 1,0)</f>
        <v>0</v>
      </c>
      <c r="E225">
        <f>IF('Home Sheet'!G225 ="L", 1,0)</f>
        <v>0</v>
      </c>
      <c r="F225">
        <f t="shared" si="3"/>
        <v>3</v>
      </c>
    </row>
    <row r="226" spans="1:6" x14ac:dyDescent="0.35">
      <c r="A226" t="str">
        <f>Table7[[#This Row],[Home_Team]]</f>
        <v>Southampton</v>
      </c>
      <c r="B226">
        <v>1</v>
      </c>
      <c r="C226">
        <f>IF('Home Sheet'!G226 ="W", 1,0)</f>
        <v>0</v>
      </c>
      <c r="D226">
        <f>IF('Home Sheet'!G226 ="D", 1,0)</f>
        <v>0</v>
      </c>
      <c r="E226">
        <f>IF('Home Sheet'!G226 ="L", 1,0)</f>
        <v>1</v>
      </c>
      <c r="F226">
        <f t="shared" si="3"/>
        <v>0</v>
      </c>
    </row>
    <row r="227" spans="1:6" x14ac:dyDescent="0.35">
      <c r="A227" t="str">
        <f>Table7[[#This Row],[Home_Team]]</f>
        <v>West Ham</v>
      </c>
      <c r="B227">
        <v>1</v>
      </c>
      <c r="C227">
        <f>IF('Home Sheet'!G227 ="W", 1,0)</f>
        <v>0</v>
      </c>
      <c r="D227">
        <f>IF('Home Sheet'!G227 ="D", 1,0)</f>
        <v>1</v>
      </c>
      <c r="E227">
        <f>IF('Home Sheet'!G227 ="L", 1,0)</f>
        <v>0</v>
      </c>
      <c r="F227">
        <f t="shared" si="3"/>
        <v>1</v>
      </c>
    </row>
    <row r="228" spans="1:6" x14ac:dyDescent="0.35">
      <c r="A228" t="str">
        <f>Table7[[#This Row],[Home_Team]]</f>
        <v>Newcastle</v>
      </c>
      <c r="B228">
        <v>1</v>
      </c>
      <c r="C228">
        <f>IF('Home Sheet'!G228 ="W", 1,0)</f>
        <v>1</v>
      </c>
      <c r="D228">
        <f>IF('Home Sheet'!G228 ="D", 1,0)</f>
        <v>0</v>
      </c>
      <c r="E228">
        <f>IF('Home Sheet'!G228 ="L", 1,0)</f>
        <v>0</v>
      </c>
      <c r="F228">
        <f t="shared" si="3"/>
        <v>3</v>
      </c>
    </row>
    <row r="229" spans="1:6" x14ac:dyDescent="0.35">
      <c r="A229" t="str">
        <f>Table7[[#This Row],[Home_Team]]</f>
        <v>Burnley</v>
      </c>
      <c r="B229">
        <v>1</v>
      </c>
      <c r="C229">
        <f>IF('Home Sheet'!G229 ="W", 1,0)</f>
        <v>1</v>
      </c>
      <c r="D229">
        <f>IF('Home Sheet'!G229 ="D", 1,0)</f>
        <v>0</v>
      </c>
      <c r="E229">
        <f>IF('Home Sheet'!G229 ="L", 1,0)</f>
        <v>0</v>
      </c>
      <c r="F229">
        <f t="shared" si="3"/>
        <v>3</v>
      </c>
    </row>
    <row r="230" spans="1:6" x14ac:dyDescent="0.35">
      <c r="A230" t="str">
        <f>Table7[[#This Row],[Home_Team]]</f>
        <v>Liverpool</v>
      </c>
      <c r="B230">
        <v>1</v>
      </c>
      <c r="C230">
        <f>IF('Home Sheet'!G230 ="W", 1,0)</f>
        <v>1</v>
      </c>
      <c r="D230">
        <f>IF('Home Sheet'!G230 ="D", 1,0)</f>
        <v>0</v>
      </c>
      <c r="E230">
        <f>IF('Home Sheet'!G230 ="L", 1,0)</f>
        <v>0</v>
      </c>
      <c r="F230">
        <f t="shared" si="3"/>
        <v>3</v>
      </c>
    </row>
    <row r="231" spans="1:6" x14ac:dyDescent="0.35">
      <c r="A231" t="str">
        <f>Table7[[#This Row],[Home_Team]]</f>
        <v>Aston Villa</v>
      </c>
      <c r="B231">
        <v>1</v>
      </c>
      <c r="C231">
        <f>IF('Home Sheet'!G231 ="W", 1,0)</f>
        <v>1</v>
      </c>
      <c r="D231">
        <f>IF('Home Sheet'!G231 ="D", 1,0)</f>
        <v>0</v>
      </c>
      <c r="E231">
        <f>IF('Home Sheet'!G231 ="L", 1,0)</f>
        <v>0</v>
      </c>
      <c r="F231">
        <f t="shared" si="3"/>
        <v>3</v>
      </c>
    </row>
    <row r="232" spans="1:6" x14ac:dyDescent="0.35">
      <c r="A232" t="str">
        <f>Table7[[#This Row],[Home_Team]]</f>
        <v>Bournemouth</v>
      </c>
      <c r="B232">
        <v>1</v>
      </c>
      <c r="C232">
        <f>IF('Home Sheet'!G232 ="W", 1,0)</f>
        <v>1</v>
      </c>
      <c r="D232">
        <f>IF('Home Sheet'!G232 ="D", 1,0)</f>
        <v>0</v>
      </c>
      <c r="E232">
        <f>IF('Home Sheet'!G232 ="L", 1,0)</f>
        <v>0</v>
      </c>
      <c r="F232">
        <f t="shared" si="3"/>
        <v>3</v>
      </c>
    </row>
    <row r="233" spans="1:6" x14ac:dyDescent="0.35">
      <c r="A233" t="str">
        <f>Table7[[#This Row],[Home_Team]]</f>
        <v>Crystal Palace</v>
      </c>
      <c r="B233">
        <v>1</v>
      </c>
      <c r="C233">
        <f>IF('Home Sheet'!G233 ="W", 1,0)</f>
        <v>0</v>
      </c>
      <c r="D233">
        <f>IF('Home Sheet'!G233 ="D", 1,0)</f>
        <v>0</v>
      </c>
      <c r="E233">
        <f>IF('Home Sheet'!G233 ="L", 1,0)</f>
        <v>1</v>
      </c>
      <c r="F233">
        <f t="shared" si="3"/>
        <v>0</v>
      </c>
    </row>
    <row r="234" spans="1:6" x14ac:dyDescent="0.35">
      <c r="A234" t="str">
        <f>Table7[[#This Row],[Home_Team]]</f>
        <v>Everton</v>
      </c>
      <c r="B234">
        <v>1</v>
      </c>
      <c r="C234">
        <f>IF('Home Sheet'!G234 ="W", 1,0)</f>
        <v>0</v>
      </c>
      <c r="D234">
        <f>IF('Home Sheet'!G234 ="D", 1,0)</f>
        <v>1</v>
      </c>
      <c r="E234">
        <f>IF('Home Sheet'!G234 ="L", 1,0)</f>
        <v>0</v>
      </c>
      <c r="F234">
        <f t="shared" si="3"/>
        <v>1</v>
      </c>
    </row>
    <row r="235" spans="1:6" x14ac:dyDescent="0.35">
      <c r="A235" t="str">
        <f>Table7[[#This Row],[Home_Team]]</f>
        <v>Sheffield United</v>
      </c>
      <c r="B235">
        <v>1</v>
      </c>
      <c r="C235">
        <f>IF('Home Sheet'!G235 ="W", 1,0)</f>
        <v>0</v>
      </c>
      <c r="D235">
        <f>IF('Home Sheet'!G235 ="D", 1,0)</f>
        <v>0</v>
      </c>
      <c r="E235">
        <f>IF('Home Sheet'!G235 ="L", 1,0)</f>
        <v>1</v>
      </c>
      <c r="F235">
        <f t="shared" si="3"/>
        <v>0</v>
      </c>
    </row>
    <row r="236" spans="1:6" x14ac:dyDescent="0.35">
      <c r="A236" t="str">
        <f>Table7[[#This Row],[Home_Team]]</f>
        <v>Chelsea</v>
      </c>
      <c r="B236">
        <v>1</v>
      </c>
      <c r="C236">
        <f>IF('Home Sheet'!G236 ="W", 1,0)</f>
        <v>0</v>
      </c>
      <c r="D236">
        <f>IF('Home Sheet'!G236 ="D", 1,0)</f>
        <v>1</v>
      </c>
      <c r="E236">
        <f>IF('Home Sheet'!G236 ="L", 1,0)</f>
        <v>0</v>
      </c>
      <c r="F236">
        <f t="shared" si="3"/>
        <v>1</v>
      </c>
    </row>
    <row r="237" spans="1:6" x14ac:dyDescent="0.35">
      <c r="A237" t="str">
        <f>Table7[[#This Row],[Home_Team]]</f>
        <v>Leicester</v>
      </c>
      <c r="B237">
        <v>1</v>
      </c>
      <c r="C237">
        <f>IF('Home Sheet'!G237 ="W", 1,0)</f>
        <v>1</v>
      </c>
      <c r="D237">
        <f>IF('Home Sheet'!G237 ="D", 1,0)</f>
        <v>0</v>
      </c>
      <c r="E237">
        <f>IF('Home Sheet'!G237 ="L", 1,0)</f>
        <v>0</v>
      </c>
      <c r="F237">
        <f t="shared" si="3"/>
        <v>3</v>
      </c>
    </row>
    <row r="238" spans="1:6" x14ac:dyDescent="0.35">
      <c r="A238" t="str">
        <f>Table7[[#This Row],[Home_Team]]</f>
        <v>Tottenham</v>
      </c>
      <c r="B238">
        <v>1</v>
      </c>
      <c r="C238">
        <f>IF('Home Sheet'!G238 ="W", 1,0)</f>
        <v>1</v>
      </c>
      <c r="D238">
        <f>IF('Home Sheet'!G238 ="D", 1,0)</f>
        <v>0</v>
      </c>
      <c r="E238">
        <f>IF('Home Sheet'!G238 ="L", 1,0)</f>
        <v>0</v>
      </c>
      <c r="F238">
        <f t="shared" si="3"/>
        <v>3</v>
      </c>
    </row>
    <row r="239" spans="1:6" x14ac:dyDescent="0.35">
      <c r="A239" t="str">
        <f>Table7[[#This Row],[Home_Team]]</f>
        <v>Man United</v>
      </c>
      <c r="B239">
        <v>1</v>
      </c>
      <c r="C239">
        <f>IF('Home Sheet'!G239 ="W", 1,0)</f>
        <v>0</v>
      </c>
      <c r="D239">
        <f>IF('Home Sheet'!G239 ="D", 1,0)</f>
        <v>0</v>
      </c>
      <c r="E239">
        <f>IF('Home Sheet'!G239 ="L", 1,0)</f>
        <v>1</v>
      </c>
      <c r="F239">
        <f t="shared" si="3"/>
        <v>0</v>
      </c>
    </row>
    <row r="240" spans="1:6" x14ac:dyDescent="0.35">
      <c r="A240" t="str">
        <f>Table7[[#This Row],[Home_Team]]</f>
        <v>Wolves</v>
      </c>
      <c r="B240">
        <v>1</v>
      </c>
      <c r="C240">
        <f>IF('Home Sheet'!G240 ="W", 1,0)</f>
        <v>0</v>
      </c>
      <c r="D240">
        <f>IF('Home Sheet'!G240 ="D", 1,0)</f>
        <v>0</v>
      </c>
      <c r="E240">
        <f>IF('Home Sheet'!G240 ="L", 1,0)</f>
        <v>1</v>
      </c>
      <c r="F240">
        <f t="shared" si="3"/>
        <v>0</v>
      </c>
    </row>
    <row r="241" spans="1:6" x14ac:dyDescent="0.35">
      <c r="A241" t="str">
        <f>Table7[[#This Row],[Home_Team]]</f>
        <v>West Ham</v>
      </c>
      <c r="B241">
        <v>1</v>
      </c>
      <c r="C241">
        <f>IF('Home Sheet'!G241 ="W", 1,0)</f>
        <v>0</v>
      </c>
      <c r="D241">
        <f>IF('Home Sheet'!G241 ="D", 1,0)</f>
        <v>0</v>
      </c>
      <c r="E241">
        <f>IF('Home Sheet'!G241 ="L", 1,0)</f>
        <v>1</v>
      </c>
      <c r="F241">
        <f t="shared" si="3"/>
        <v>0</v>
      </c>
    </row>
    <row r="242" spans="1:6" x14ac:dyDescent="0.35">
      <c r="A242" t="str">
        <f>Table7[[#This Row],[Home_Team]]</f>
        <v>Leicester</v>
      </c>
      <c r="B242">
        <v>1</v>
      </c>
      <c r="C242">
        <f>IF('Home Sheet'!G242 ="W", 1,0)</f>
        <v>0</v>
      </c>
      <c r="D242">
        <f>IF('Home Sheet'!G242 ="D", 1,0)</f>
        <v>1</v>
      </c>
      <c r="E242">
        <f>IF('Home Sheet'!G242 ="L", 1,0)</f>
        <v>0</v>
      </c>
      <c r="F242">
        <f t="shared" si="3"/>
        <v>1</v>
      </c>
    </row>
    <row r="243" spans="1:6" x14ac:dyDescent="0.35">
      <c r="A243" t="str">
        <f>Table7[[#This Row],[Home_Team]]</f>
        <v>Bournemouth</v>
      </c>
      <c r="B243">
        <v>1</v>
      </c>
      <c r="C243">
        <f>IF('Home Sheet'!G243 ="W", 1,0)</f>
        <v>1</v>
      </c>
      <c r="D243">
        <f>IF('Home Sheet'!G243 ="D", 1,0)</f>
        <v>0</v>
      </c>
      <c r="E243">
        <f>IF('Home Sheet'!G243 ="L", 1,0)</f>
        <v>0</v>
      </c>
      <c r="F243">
        <f t="shared" si="3"/>
        <v>3</v>
      </c>
    </row>
    <row r="244" spans="1:6" x14ac:dyDescent="0.35">
      <c r="A244" t="str">
        <f>Table7[[#This Row],[Home_Team]]</f>
        <v>Crystal Palace</v>
      </c>
      <c r="B244">
        <v>1</v>
      </c>
      <c r="C244">
        <f>IF('Home Sheet'!G244 ="W", 1,0)</f>
        <v>0</v>
      </c>
      <c r="D244">
        <f>IF('Home Sheet'!G244 ="D", 1,0)</f>
        <v>0</v>
      </c>
      <c r="E244">
        <f>IF('Home Sheet'!G244 ="L", 1,0)</f>
        <v>1</v>
      </c>
      <c r="F244">
        <f t="shared" si="3"/>
        <v>0</v>
      </c>
    </row>
    <row r="245" spans="1:6" x14ac:dyDescent="0.35">
      <c r="A245" t="str">
        <f>Table7[[#This Row],[Home_Team]]</f>
        <v>Liverpool</v>
      </c>
      <c r="B245">
        <v>1</v>
      </c>
      <c r="C245">
        <f>IF('Home Sheet'!G245 ="W", 1,0)</f>
        <v>1</v>
      </c>
      <c r="D245">
        <f>IF('Home Sheet'!G245 ="D", 1,0)</f>
        <v>0</v>
      </c>
      <c r="E245">
        <f>IF('Home Sheet'!G245 ="L", 1,0)</f>
        <v>0</v>
      </c>
      <c r="F245">
        <f t="shared" si="3"/>
        <v>3</v>
      </c>
    </row>
    <row r="246" spans="1:6" x14ac:dyDescent="0.35">
      <c r="A246" t="str">
        <f>Table7[[#This Row],[Home_Team]]</f>
        <v>Newcastle</v>
      </c>
      <c r="B246">
        <v>1</v>
      </c>
      <c r="C246">
        <f>IF('Home Sheet'!G246 ="W", 1,0)</f>
        <v>0</v>
      </c>
      <c r="D246">
        <f>IF('Home Sheet'!G246 ="D", 1,0)</f>
        <v>1</v>
      </c>
      <c r="E246">
        <f>IF('Home Sheet'!G246 ="L", 1,0)</f>
        <v>0</v>
      </c>
      <c r="F246">
        <f t="shared" si="3"/>
        <v>1</v>
      </c>
    </row>
    <row r="247" spans="1:6" x14ac:dyDescent="0.35">
      <c r="A247" t="str">
        <f>Table7[[#This Row],[Home_Team]]</f>
        <v>Watford</v>
      </c>
      <c r="B247">
        <v>1</v>
      </c>
      <c r="C247">
        <f>IF('Home Sheet'!G247 ="W", 1,0)</f>
        <v>0</v>
      </c>
      <c r="D247">
        <f>IF('Home Sheet'!G247 ="D", 1,0)</f>
        <v>0</v>
      </c>
      <c r="E247">
        <f>IF('Home Sheet'!G247 ="L", 1,0)</f>
        <v>1</v>
      </c>
      <c r="F247">
        <f t="shared" si="3"/>
        <v>0</v>
      </c>
    </row>
    <row r="248" spans="1:6" x14ac:dyDescent="0.35">
      <c r="A248" t="str">
        <f>Table7[[#This Row],[Home_Team]]</f>
        <v>West Ham</v>
      </c>
      <c r="B248">
        <v>1</v>
      </c>
      <c r="C248">
        <f>IF('Home Sheet'!G248 ="W", 1,0)</f>
        <v>0</v>
      </c>
      <c r="D248">
        <f>IF('Home Sheet'!G248 ="D", 1,0)</f>
        <v>1</v>
      </c>
      <c r="E248">
        <f>IF('Home Sheet'!G248 ="L", 1,0)</f>
        <v>0</v>
      </c>
      <c r="F248">
        <f t="shared" si="3"/>
        <v>1</v>
      </c>
    </row>
    <row r="249" spans="1:6" x14ac:dyDescent="0.35">
      <c r="A249" t="str">
        <f>Table7[[#This Row],[Home_Team]]</f>
        <v>Man United</v>
      </c>
      <c r="B249">
        <v>1</v>
      </c>
      <c r="C249">
        <f>IF('Home Sheet'!G249 ="W", 1,0)</f>
        <v>0</v>
      </c>
      <c r="D249">
        <f>IF('Home Sheet'!G249 ="D", 1,0)</f>
        <v>1</v>
      </c>
      <c r="E249">
        <f>IF('Home Sheet'!G249 ="L", 1,0)</f>
        <v>0</v>
      </c>
      <c r="F249">
        <f t="shared" si="3"/>
        <v>1</v>
      </c>
    </row>
    <row r="250" spans="1:6" x14ac:dyDescent="0.35">
      <c r="A250" t="str">
        <f>Table7[[#This Row],[Home_Team]]</f>
        <v>Burnley</v>
      </c>
      <c r="B250">
        <v>1</v>
      </c>
      <c r="C250">
        <f>IF('Home Sheet'!G250 ="W", 1,0)</f>
        <v>0</v>
      </c>
      <c r="D250">
        <f>IF('Home Sheet'!G250 ="D", 1,0)</f>
        <v>1</v>
      </c>
      <c r="E250">
        <f>IF('Home Sheet'!G250 ="L", 1,0)</f>
        <v>0</v>
      </c>
      <c r="F250">
        <f t="shared" si="3"/>
        <v>1</v>
      </c>
    </row>
    <row r="251" spans="1:6" x14ac:dyDescent="0.35">
      <c r="A251" t="str">
        <f>Table7[[#This Row],[Home_Team]]</f>
        <v>Tottenham</v>
      </c>
      <c r="B251">
        <v>1</v>
      </c>
      <c r="C251">
        <f>IF('Home Sheet'!G251 ="W", 1,0)</f>
        <v>1</v>
      </c>
      <c r="D251">
        <f>IF('Home Sheet'!G251 ="D", 1,0)</f>
        <v>0</v>
      </c>
      <c r="E251">
        <f>IF('Home Sheet'!G251 ="L", 1,0)</f>
        <v>0</v>
      </c>
      <c r="F251">
        <f t="shared" si="3"/>
        <v>3</v>
      </c>
    </row>
    <row r="252" spans="1:6" x14ac:dyDescent="0.35">
      <c r="A252" t="str">
        <f>Table7[[#This Row],[Home_Team]]</f>
        <v>Everton</v>
      </c>
      <c r="B252">
        <v>1</v>
      </c>
      <c r="C252">
        <f>IF('Home Sheet'!G252 ="W", 1,0)</f>
        <v>1</v>
      </c>
      <c r="D252">
        <f>IF('Home Sheet'!G252 ="D", 1,0)</f>
        <v>0</v>
      </c>
      <c r="E252">
        <f>IF('Home Sheet'!G252 ="L", 1,0)</f>
        <v>0</v>
      </c>
      <c r="F252">
        <f t="shared" si="3"/>
        <v>3</v>
      </c>
    </row>
    <row r="253" spans="1:6" x14ac:dyDescent="0.35">
      <c r="A253" t="str">
        <f>Table7[[#This Row],[Home_Team]]</f>
        <v>Brighton</v>
      </c>
      <c r="B253">
        <v>1</v>
      </c>
      <c r="C253">
        <f>IF('Home Sheet'!G253 ="W", 1,0)</f>
        <v>0</v>
      </c>
      <c r="D253">
        <f>IF('Home Sheet'!G253 ="D", 1,0)</f>
        <v>1</v>
      </c>
      <c r="E253">
        <f>IF('Home Sheet'!G253 ="L", 1,0)</f>
        <v>0</v>
      </c>
      <c r="F253">
        <f t="shared" si="3"/>
        <v>1</v>
      </c>
    </row>
    <row r="254" spans="1:6" x14ac:dyDescent="0.35">
      <c r="A254" t="str">
        <f>Table7[[#This Row],[Home_Team]]</f>
        <v>Sheffield United</v>
      </c>
      <c r="B254">
        <v>1</v>
      </c>
      <c r="C254">
        <f>IF('Home Sheet'!G254 ="W", 1,0)</f>
        <v>1</v>
      </c>
      <c r="D254">
        <f>IF('Home Sheet'!G254 ="D", 1,0)</f>
        <v>0</v>
      </c>
      <c r="E254">
        <f>IF('Home Sheet'!G254 ="L", 1,0)</f>
        <v>0</v>
      </c>
      <c r="F254">
        <f t="shared" si="3"/>
        <v>3</v>
      </c>
    </row>
    <row r="255" spans="1:6" x14ac:dyDescent="0.35">
      <c r="A255" t="str">
        <f>Table7[[#This Row],[Home_Team]]</f>
        <v>Wolves</v>
      </c>
      <c r="B255">
        <v>1</v>
      </c>
      <c r="C255">
        <f>IF('Home Sheet'!G255 ="W", 1,0)</f>
        <v>0</v>
      </c>
      <c r="D255">
        <f>IF('Home Sheet'!G255 ="D", 1,0)</f>
        <v>1</v>
      </c>
      <c r="E255">
        <f>IF('Home Sheet'!G255 ="L", 1,0)</f>
        <v>0</v>
      </c>
      <c r="F255">
        <f t="shared" si="3"/>
        <v>1</v>
      </c>
    </row>
    <row r="256" spans="1:6" x14ac:dyDescent="0.35">
      <c r="A256" t="str">
        <f>Table7[[#This Row],[Home_Team]]</f>
        <v>Southampton</v>
      </c>
      <c r="B256">
        <v>1</v>
      </c>
      <c r="C256">
        <f>IF('Home Sheet'!G256 ="W", 1,0)</f>
        <v>0</v>
      </c>
      <c r="D256">
        <f>IF('Home Sheet'!G256 ="D", 1,0)</f>
        <v>0</v>
      </c>
      <c r="E256">
        <f>IF('Home Sheet'!G256 ="L", 1,0)</f>
        <v>1</v>
      </c>
      <c r="F256">
        <f t="shared" si="3"/>
        <v>0</v>
      </c>
    </row>
    <row r="257" spans="1:6" x14ac:dyDescent="0.35">
      <c r="A257" t="str">
        <f>Table7[[#This Row],[Home_Team]]</f>
        <v>Norwich</v>
      </c>
      <c r="B257">
        <v>1</v>
      </c>
      <c r="C257">
        <f>IF('Home Sheet'!G257 ="W", 1,0)</f>
        <v>0</v>
      </c>
      <c r="D257">
        <f>IF('Home Sheet'!G257 ="D", 1,0)</f>
        <v>0</v>
      </c>
      <c r="E257">
        <f>IF('Home Sheet'!G257 ="L", 1,0)</f>
        <v>1</v>
      </c>
      <c r="F257">
        <f t="shared" si="3"/>
        <v>0</v>
      </c>
    </row>
    <row r="258" spans="1:6" x14ac:dyDescent="0.35">
      <c r="A258" t="str">
        <f>Table7[[#This Row],[Home_Team]]</f>
        <v>Aston Villa</v>
      </c>
      <c r="B258">
        <v>1</v>
      </c>
      <c r="C258">
        <f>IF('Home Sheet'!G258 ="W", 1,0)</f>
        <v>0</v>
      </c>
      <c r="D258">
        <f>IF('Home Sheet'!G258 ="D", 1,0)</f>
        <v>0</v>
      </c>
      <c r="E258">
        <f>IF('Home Sheet'!G258 ="L", 1,0)</f>
        <v>1</v>
      </c>
      <c r="F258">
        <f t="shared" si="3"/>
        <v>0</v>
      </c>
    </row>
    <row r="259" spans="1:6" x14ac:dyDescent="0.35">
      <c r="A259" t="str">
        <f>Table7[[#This Row],[Home_Team]]</f>
        <v>Arsenal</v>
      </c>
      <c r="B259">
        <v>1</v>
      </c>
      <c r="C259">
        <f>IF('Home Sheet'!G259 ="W", 1,0)</f>
        <v>1</v>
      </c>
      <c r="D259">
        <f>IF('Home Sheet'!G259 ="D", 1,0)</f>
        <v>0</v>
      </c>
      <c r="E259">
        <f>IF('Home Sheet'!G259 ="L", 1,0)</f>
        <v>0</v>
      </c>
      <c r="F259">
        <f t="shared" ref="F259:F322" si="4">C259*3+D259*1+E259*0</f>
        <v>3</v>
      </c>
    </row>
    <row r="260" spans="1:6" x14ac:dyDescent="0.35">
      <c r="A260" t="str">
        <f>Table7[[#This Row],[Home_Team]]</f>
        <v>Chelsea</v>
      </c>
      <c r="B260">
        <v>1</v>
      </c>
      <c r="C260">
        <f>IF('Home Sheet'!G260 ="W", 1,0)</f>
        <v>0</v>
      </c>
      <c r="D260">
        <f>IF('Home Sheet'!G260 ="D", 1,0)</f>
        <v>0</v>
      </c>
      <c r="E260">
        <f>IF('Home Sheet'!G260 ="L", 1,0)</f>
        <v>1</v>
      </c>
      <c r="F260">
        <f t="shared" si="4"/>
        <v>0</v>
      </c>
    </row>
    <row r="261" spans="1:6" x14ac:dyDescent="0.35">
      <c r="A261" t="str">
        <f>Table7[[#This Row],[Home_Team]]</f>
        <v>Man City</v>
      </c>
      <c r="B261">
        <v>1</v>
      </c>
      <c r="C261">
        <f>IF('Home Sheet'!G261 ="W", 1,0)</f>
        <v>1</v>
      </c>
      <c r="D261">
        <f>IF('Home Sheet'!G261 ="D", 1,0)</f>
        <v>0</v>
      </c>
      <c r="E261">
        <f>IF('Home Sheet'!G261 ="L", 1,0)</f>
        <v>0</v>
      </c>
      <c r="F261">
        <f t="shared" si="4"/>
        <v>3</v>
      </c>
    </row>
    <row r="262" spans="1:6" x14ac:dyDescent="0.35">
      <c r="A262" t="str">
        <f>Table7[[#This Row],[Home_Team]]</f>
        <v>Chelsea</v>
      </c>
      <c r="B262">
        <v>1</v>
      </c>
      <c r="C262">
        <f>IF('Home Sheet'!G262 ="W", 1,0)</f>
        <v>1</v>
      </c>
      <c r="D262">
        <f>IF('Home Sheet'!G262 ="D", 1,0)</f>
        <v>0</v>
      </c>
      <c r="E262">
        <f>IF('Home Sheet'!G262 ="L", 1,0)</f>
        <v>0</v>
      </c>
      <c r="F262">
        <f t="shared" si="4"/>
        <v>3</v>
      </c>
    </row>
    <row r="263" spans="1:6" x14ac:dyDescent="0.35">
      <c r="A263" t="str">
        <f>Table7[[#This Row],[Home_Team]]</f>
        <v>Burnley</v>
      </c>
      <c r="B263">
        <v>1</v>
      </c>
      <c r="C263">
        <f>IF('Home Sheet'!G263 ="W", 1,0)</f>
        <v>1</v>
      </c>
      <c r="D263">
        <f>IF('Home Sheet'!G263 ="D", 1,0)</f>
        <v>0</v>
      </c>
      <c r="E263">
        <f>IF('Home Sheet'!G263 ="L", 1,0)</f>
        <v>0</v>
      </c>
      <c r="F263">
        <f t="shared" si="4"/>
        <v>3</v>
      </c>
    </row>
    <row r="264" spans="1:6" x14ac:dyDescent="0.35">
      <c r="A264" t="str">
        <f>Table7[[#This Row],[Home_Team]]</f>
        <v>Crystal Palace</v>
      </c>
      <c r="B264">
        <v>1</v>
      </c>
      <c r="C264">
        <f>IF('Home Sheet'!G264 ="W", 1,0)</f>
        <v>1</v>
      </c>
      <c r="D264">
        <f>IF('Home Sheet'!G264 ="D", 1,0)</f>
        <v>0</v>
      </c>
      <c r="E264">
        <f>IF('Home Sheet'!G264 ="L", 1,0)</f>
        <v>0</v>
      </c>
      <c r="F264">
        <f t="shared" si="4"/>
        <v>3</v>
      </c>
    </row>
    <row r="265" spans="1:6" x14ac:dyDescent="0.35">
      <c r="A265" t="str">
        <f>Table7[[#This Row],[Home_Team]]</f>
        <v>Sheffield United</v>
      </c>
      <c r="B265">
        <v>1</v>
      </c>
      <c r="C265">
        <f>IF('Home Sheet'!G265 ="W", 1,0)</f>
        <v>0</v>
      </c>
      <c r="D265">
        <f>IF('Home Sheet'!G265 ="D", 1,0)</f>
        <v>1</v>
      </c>
      <c r="E265">
        <f>IF('Home Sheet'!G265 ="L", 1,0)</f>
        <v>0</v>
      </c>
      <c r="F265">
        <f t="shared" si="4"/>
        <v>1</v>
      </c>
    </row>
    <row r="266" spans="1:6" x14ac:dyDescent="0.35">
      <c r="A266" t="str">
        <f>Table7[[#This Row],[Home_Team]]</f>
        <v>Southampton</v>
      </c>
      <c r="B266">
        <v>1</v>
      </c>
      <c r="C266">
        <f>IF('Home Sheet'!G266 ="W", 1,0)</f>
        <v>1</v>
      </c>
      <c r="D266">
        <f>IF('Home Sheet'!G266 ="D", 1,0)</f>
        <v>0</v>
      </c>
      <c r="E266">
        <f>IF('Home Sheet'!G266 ="L", 1,0)</f>
        <v>0</v>
      </c>
      <c r="F266">
        <f t="shared" si="4"/>
        <v>3</v>
      </c>
    </row>
    <row r="267" spans="1:6" x14ac:dyDescent="0.35">
      <c r="A267" t="str">
        <f>Table7[[#This Row],[Home_Team]]</f>
        <v>Leicester</v>
      </c>
      <c r="B267">
        <v>1</v>
      </c>
      <c r="C267">
        <f>IF('Home Sheet'!G267 ="W", 1,0)</f>
        <v>0</v>
      </c>
      <c r="D267">
        <f>IF('Home Sheet'!G267 ="D", 1,0)</f>
        <v>0</v>
      </c>
      <c r="E267">
        <f>IF('Home Sheet'!G267 ="L", 1,0)</f>
        <v>1</v>
      </c>
      <c r="F267">
        <f t="shared" si="4"/>
        <v>0</v>
      </c>
    </row>
    <row r="268" spans="1:6" x14ac:dyDescent="0.35">
      <c r="A268" t="str">
        <f>Table7[[#This Row],[Home_Team]]</f>
        <v>Man United</v>
      </c>
      <c r="B268">
        <v>1</v>
      </c>
      <c r="C268">
        <f>IF('Home Sheet'!G268 ="W", 1,0)</f>
        <v>1</v>
      </c>
      <c r="D268">
        <f>IF('Home Sheet'!G268 ="D", 1,0)</f>
        <v>0</v>
      </c>
      <c r="E268">
        <f>IF('Home Sheet'!G268 ="L", 1,0)</f>
        <v>0</v>
      </c>
      <c r="F268">
        <f t="shared" si="4"/>
        <v>3</v>
      </c>
    </row>
    <row r="269" spans="1:6" x14ac:dyDescent="0.35">
      <c r="A269" t="str">
        <f>Table7[[#This Row],[Home_Team]]</f>
        <v>Wolves</v>
      </c>
      <c r="B269">
        <v>1</v>
      </c>
      <c r="C269">
        <f>IF('Home Sheet'!G269 ="W", 1,0)</f>
        <v>1</v>
      </c>
      <c r="D269">
        <f>IF('Home Sheet'!G269 ="D", 1,0)</f>
        <v>0</v>
      </c>
      <c r="E269">
        <f>IF('Home Sheet'!G269 ="L", 1,0)</f>
        <v>0</v>
      </c>
      <c r="F269">
        <f t="shared" si="4"/>
        <v>3</v>
      </c>
    </row>
    <row r="270" spans="1:6" x14ac:dyDescent="0.35">
      <c r="A270" t="str">
        <f>Table7[[#This Row],[Home_Team]]</f>
        <v>Arsenal</v>
      </c>
      <c r="B270">
        <v>1</v>
      </c>
      <c r="C270">
        <f>IF('Home Sheet'!G270 ="W", 1,0)</f>
        <v>1</v>
      </c>
      <c r="D270">
        <f>IF('Home Sheet'!G270 ="D", 1,0)</f>
        <v>0</v>
      </c>
      <c r="E270">
        <f>IF('Home Sheet'!G270 ="L", 1,0)</f>
        <v>0</v>
      </c>
      <c r="F270">
        <f t="shared" si="4"/>
        <v>3</v>
      </c>
    </row>
    <row r="271" spans="1:6" x14ac:dyDescent="0.35">
      <c r="A271" t="str">
        <f>Table7[[#This Row],[Home_Team]]</f>
        <v>Liverpool</v>
      </c>
      <c r="B271">
        <v>1</v>
      </c>
      <c r="C271">
        <f>IF('Home Sheet'!G271 ="W", 1,0)</f>
        <v>1</v>
      </c>
      <c r="D271">
        <f>IF('Home Sheet'!G271 ="D", 1,0)</f>
        <v>0</v>
      </c>
      <c r="E271">
        <f>IF('Home Sheet'!G271 ="L", 1,0)</f>
        <v>0</v>
      </c>
      <c r="F271">
        <f t="shared" si="4"/>
        <v>3</v>
      </c>
    </row>
    <row r="272" spans="1:6" x14ac:dyDescent="0.35">
      <c r="A272" t="str">
        <f>Table7[[#This Row],[Home_Team]]</f>
        <v>Norwich</v>
      </c>
      <c r="B272">
        <v>1</v>
      </c>
      <c r="C272">
        <f>IF('Home Sheet'!G272 ="W", 1,0)</f>
        <v>1</v>
      </c>
      <c r="D272">
        <f>IF('Home Sheet'!G272 ="D", 1,0)</f>
        <v>0</v>
      </c>
      <c r="E272">
        <f>IF('Home Sheet'!G272 ="L", 1,0)</f>
        <v>0</v>
      </c>
      <c r="F272">
        <f t="shared" si="4"/>
        <v>3</v>
      </c>
    </row>
    <row r="273" spans="1:6" x14ac:dyDescent="0.35">
      <c r="A273" t="str">
        <f>Table7[[#This Row],[Home_Team]]</f>
        <v>Brighton</v>
      </c>
      <c r="B273">
        <v>1</v>
      </c>
      <c r="C273">
        <f>IF('Home Sheet'!G273 ="W", 1,0)</f>
        <v>0</v>
      </c>
      <c r="D273">
        <f>IF('Home Sheet'!G273 ="D", 1,0)</f>
        <v>0</v>
      </c>
      <c r="E273">
        <f>IF('Home Sheet'!G273 ="L", 1,0)</f>
        <v>1</v>
      </c>
      <c r="F273">
        <f t="shared" si="4"/>
        <v>0</v>
      </c>
    </row>
    <row r="274" spans="1:6" x14ac:dyDescent="0.35">
      <c r="A274" t="str">
        <f>Table7[[#This Row],[Home_Team]]</f>
        <v>Bournemouth</v>
      </c>
      <c r="B274">
        <v>1</v>
      </c>
      <c r="C274">
        <f>IF('Home Sheet'!G274 ="W", 1,0)</f>
        <v>0</v>
      </c>
      <c r="D274">
        <f>IF('Home Sheet'!G274 ="D", 1,0)</f>
        <v>1</v>
      </c>
      <c r="E274">
        <f>IF('Home Sheet'!G274 ="L", 1,0)</f>
        <v>0</v>
      </c>
      <c r="F274">
        <f t="shared" si="4"/>
        <v>1</v>
      </c>
    </row>
    <row r="275" spans="1:6" x14ac:dyDescent="0.35">
      <c r="A275" t="str">
        <f>Table7[[#This Row],[Home_Team]]</f>
        <v>Newcastle</v>
      </c>
      <c r="B275">
        <v>1</v>
      </c>
      <c r="C275">
        <f>IF('Home Sheet'!G275 ="W", 1,0)</f>
        <v>0</v>
      </c>
      <c r="D275">
        <f>IF('Home Sheet'!G275 ="D", 1,0)</f>
        <v>1</v>
      </c>
      <c r="E275">
        <f>IF('Home Sheet'!G275 ="L", 1,0)</f>
        <v>0</v>
      </c>
      <c r="F275">
        <f t="shared" si="4"/>
        <v>1</v>
      </c>
    </row>
    <row r="276" spans="1:6" x14ac:dyDescent="0.35">
      <c r="A276" t="str">
        <f>Table7[[#This Row],[Home_Team]]</f>
        <v>West Ham</v>
      </c>
      <c r="B276">
        <v>1</v>
      </c>
      <c r="C276">
        <f>IF('Home Sheet'!G276 ="W", 1,0)</f>
        <v>1</v>
      </c>
      <c r="D276">
        <f>IF('Home Sheet'!G276 ="D", 1,0)</f>
        <v>0</v>
      </c>
      <c r="E276">
        <f>IF('Home Sheet'!G276 ="L", 1,0)</f>
        <v>0</v>
      </c>
      <c r="F276">
        <f t="shared" si="4"/>
        <v>3</v>
      </c>
    </row>
    <row r="277" spans="1:6" x14ac:dyDescent="0.35">
      <c r="A277" t="str">
        <f>Table7[[#This Row],[Home_Team]]</f>
        <v>Watford</v>
      </c>
      <c r="B277">
        <v>1</v>
      </c>
      <c r="C277">
        <f>IF('Home Sheet'!G277 ="W", 1,0)</f>
        <v>1</v>
      </c>
      <c r="D277">
        <f>IF('Home Sheet'!G277 ="D", 1,0)</f>
        <v>0</v>
      </c>
      <c r="E277">
        <f>IF('Home Sheet'!G277 ="L", 1,0)</f>
        <v>0</v>
      </c>
      <c r="F277">
        <f t="shared" si="4"/>
        <v>3</v>
      </c>
    </row>
    <row r="278" spans="1:6" x14ac:dyDescent="0.35">
      <c r="A278" t="str">
        <f>Table7[[#This Row],[Home_Team]]</f>
        <v>Everton</v>
      </c>
      <c r="B278">
        <v>1</v>
      </c>
      <c r="C278">
        <f>IF('Home Sheet'!G278 ="W", 1,0)</f>
        <v>0</v>
      </c>
      <c r="D278">
        <f>IF('Home Sheet'!G278 ="D", 1,0)</f>
        <v>1</v>
      </c>
      <c r="E278">
        <f>IF('Home Sheet'!G278 ="L", 1,0)</f>
        <v>0</v>
      </c>
      <c r="F278">
        <f t="shared" si="4"/>
        <v>1</v>
      </c>
    </row>
    <row r="279" spans="1:6" x14ac:dyDescent="0.35">
      <c r="A279" t="str">
        <f>Table7[[#This Row],[Home_Team]]</f>
        <v>Tottenham</v>
      </c>
      <c r="B279">
        <v>1</v>
      </c>
      <c r="C279">
        <f>IF('Home Sheet'!G279 ="W", 1,0)</f>
        <v>0</v>
      </c>
      <c r="D279">
        <f>IF('Home Sheet'!G279 ="D", 1,0)</f>
        <v>0</v>
      </c>
      <c r="E279">
        <f>IF('Home Sheet'!G279 ="L", 1,0)</f>
        <v>1</v>
      </c>
      <c r="F279">
        <f t="shared" si="4"/>
        <v>0</v>
      </c>
    </row>
    <row r="280" spans="1:6" x14ac:dyDescent="0.35">
      <c r="A280" t="str">
        <f>Table7[[#This Row],[Home_Team]]</f>
        <v>Liverpool</v>
      </c>
      <c r="B280">
        <v>1</v>
      </c>
      <c r="C280">
        <f>IF('Home Sheet'!G280 ="W", 1,0)</f>
        <v>1</v>
      </c>
      <c r="D280">
        <f>IF('Home Sheet'!G280 ="D", 1,0)</f>
        <v>0</v>
      </c>
      <c r="E280">
        <f>IF('Home Sheet'!G280 ="L", 1,0)</f>
        <v>0</v>
      </c>
      <c r="F280">
        <f t="shared" si="4"/>
        <v>3</v>
      </c>
    </row>
    <row r="281" spans="1:6" x14ac:dyDescent="0.35">
      <c r="A281" t="str">
        <f>Table7[[#This Row],[Home_Team]]</f>
        <v>Arsenal</v>
      </c>
      <c r="B281">
        <v>1</v>
      </c>
      <c r="C281">
        <f>IF('Home Sheet'!G281 ="W", 1,0)</f>
        <v>1</v>
      </c>
      <c r="D281">
        <f>IF('Home Sheet'!G281 ="D", 1,0)</f>
        <v>0</v>
      </c>
      <c r="E281">
        <f>IF('Home Sheet'!G281 ="L", 1,0)</f>
        <v>0</v>
      </c>
      <c r="F281">
        <f t="shared" si="4"/>
        <v>3</v>
      </c>
    </row>
    <row r="282" spans="1:6" x14ac:dyDescent="0.35">
      <c r="A282" t="str">
        <f>Table7[[#This Row],[Home_Team]]</f>
        <v>Crystal Palace</v>
      </c>
      <c r="B282">
        <v>1</v>
      </c>
      <c r="C282">
        <f>IF('Home Sheet'!G282 ="W", 1,0)</f>
        <v>1</v>
      </c>
      <c r="D282">
        <f>IF('Home Sheet'!G282 ="D", 1,0)</f>
        <v>0</v>
      </c>
      <c r="E282">
        <f>IF('Home Sheet'!G282 ="L", 1,0)</f>
        <v>0</v>
      </c>
      <c r="F282">
        <f t="shared" si="4"/>
        <v>3</v>
      </c>
    </row>
    <row r="283" spans="1:6" x14ac:dyDescent="0.35">
      <c r="A283" t="str">
        <f>Table7[[#This Row],[Home_Team]]</f>
        <v>Sheffield United</v>
      </c>
      <c r="B283">
        <v>1</v>
      </c>
      <c r="C283">
        <f>IF('Home Sheet'!G283 ="W", 1,0)</f>
        <v>1</v>
      </c>
      <c r="D283">
        <f>IF('Home Sheet'!G283 ="D", 1,0)</f>
        <v>0</v>
      </c>
      <c r="E283">
        <f>IF('Home Sheet'!G283 ="L", 1,0)</f>
        <v>0</v>
      </c>
      <c r="F283">
        <f t="shared" si="4"/>
        <v>3</v>
      </c>
    </row>
    <row r="284" spans="1:6" x14ac:dyDescent="0.35">
      <c r="A284" t="str">
        <f>Table7[[#This Row],[Home_Team]]</f>
        <v>Southampton</v>
      </c>
      <c r="B284">
        <v>1</v>
      </c>
      <c r="C284">
        <f>IF('Home Sheet'!G284 ="W", 1,0)</f>
        <v>0</v>
      </c>
      <c r="D284">
        <f>IF('Home Sheet'!G284 ="D", 1,0)</f>
        <v>0</v>
      </c>
      <c r="E284">
        <f>IF('Home Sheet'!G284 ="L", 1,0)</f>
        <v>1</v>
      </c>
      <c r="F284">
        <f t="shared" si="4"/>
        <v>0</v>
      </c>
    </row>
    <row r="285" spans="1:6" x14ac:dyDescent="0.35">
      <c r="A285" t="str">
        <f>Table7[[#This Row],[Home_Team]]</f>
        <v>Wolves</v>
      </c>
      <c r="B285">
        <v>1</v>
      </c>
      <c r="C285">
        <f>IF('Home Sheet'!G285 ="W", 1,0)</f>
        <v>0</v>
      </c>
      <c r="D285">
        <f>IF('Home Sheet'!G285 ="D", 1,0)</f>
        <v>1</v>
      </c>
      <c r="E285">
        <f>IF('Home Sheet'!G285 ="L", 1,0)</f>
        <v>0</v>
      </c>
      <c r="F285">
        <f t="shared" si="4"/>
        <v>1</v>
      </c>
    </row>
    <row r="286" spans="1:6" x14ac:dyDescent="0.35">
      <c r="A286" t="str">
        <f>Table7[[#This Row],[Home_Team]]</f>
        <v>Burnley</v>
      </c>
      <c r="B286">
        <v>1</v>
      </c>
      <c r="C286">
        <f>IF('Home Sheet'!G286 ="W", 1,0)</f>
        <v>0</v>
      </c>
      <c r="D286">
        <f>IF('Home Sheet'!G286 ="D", 1,0)</f>
        <v>1</v>
      </c>
      <c r="E286">
        <f>IF('Home Sheet'!G286 ="L", 1,0)</f>
        <v>0</v>
      </c>
      <c r="F286">
        <f t="shared" si="4"/>
        <v>1</v>
      </c>
    </row>
    <row r="287" spans="1:6" x14ac:dyDescent="0.35">
      <c r="A287" t="str">
        <f>Table7[[#This Row],[Home_Team]]</f>
        <v>Chelsea</v>
      </c>
      <c r="B287">
        <v>1</v>
      </c>
      <c r="C287">
        <f>IF('Home Sheet'!G287 ="W", 1,0)</f>
        <v>1</v>
      </c>
      <c r="D287">
        <f>IF('Home Sheet'!G287 ="D", 1,0)</f>
        <v>0</v>
      </c>
      <c r="E287">
        <f>IF('Home Sheet'!G287 ="L", 1,0)</f>
        <v>0</v>
      </c>
      <c r="F287">
        <f t="shared" si="4"/>
        <v>3</v>
      </c>
    </row>
    <row r="288" spans="1:6" x14ac:dyDescent="0.35">
      <c r="A288" t="str">
        <f>Table7[[#This Row],[Home_Team]]</f>
        <v>Man United</v>
      </c>
      <c r="B288">
        <v>1</v>
      </c>
      <c r="C288">
        <f>IF('Home Sheet'!G288 ="W", 1,0)</f>
        <v>1</v>
      </c>
      <c r="D288">
        <f>IF('Home Sheet'!G288 ="D", 1,0)</f>
        <v>0</v>
      </c>
      <c r="E288">
        <f>IF('Home Sheet'!G288 ="L", 1,0)</f>
        <v>0</v>
      </c>
      <c r="F288">
        <f t="shared" si="4"/>
        <v>3</v>
      </c>
    </row>
    <row r="289" spans="1:6" x14ac:dyDescent="0.35">
      <c r="A289" t="str">
        <f>Table7[[#This Row],[Home_Team]]</f>
        <v>Leicester</v>
      </c>
      <c r="B289">
        <v>1</v>
      </c>
      <c r="C289">
        <f>IF('Home Sheet'!G289 ="W", 1,0)</f>
        <v>1</v>
      </c>
      <c r="D289">
        <f>IF('Home Sheet'!G289 ="D", 1,0)</f>
        <v>0</v>
      </c>
      <c r="E289">
        <f>IF('Home Sheet'!G289 ="L", 1,0)</f>
        <v>0</v>
      </c>
      <c r="F289">
        <f t="shared" si="4"/>
        <v>3</v>
      </c>
    </row>
    <row r="290" spans="1:6" x14ac:dyDescent="0.35">
      <c r="A290" t="str">
        <f>Table7[[#This Row],[Home_Team]]</f>
        <v>Aston Villa</v>
      </c>
      <c r="B290">
        <v>1</v>
      </c>
      <c r="C290">
        <f>IF('Home Sheet'!G290 ="W", 1,0)</f>
        <v>0</v>
      </c>
      <c r="D290">
        <f>IF('Home Sheet'!G290 ="D", 1,0)</f>
        <v>1</v>
      </c>
      <c r="E290">
        <f>IF('Home Sheet'!G290 ="L", 1,0)</f>
        <v>0</v>
      </c>
      <c r="F290">
        <f t="shared" si="4"/>
        <v>1</v>
      </c>
    </row>
    <row r="291" spans="1:6" x14ac:dyDescent="0.35">
      <c r="A291" t="str">
        <f>Table7[[#This Row],[Home_Team]]</f>
        <v>Man City</v>
      </c>
      <c r="B291">
        <v>1</v>
      </c>
      <c r="C291">
        <f>IF('Home Sheet'!G291 ="W", 1,0)</f>
        <v>1</v>
      </c>
      <c r="D291">
        <f>IF('Home Sheet'!G291 ="D", 1,0)</f>
        <v>0</v>
      </c>
      <c r="E291">
        <f>IF('Home Sheet'!G291 ="L", 1,0)</f>
        <v>0</v>
      </c>
      <c r="F291">
        <f t="shared" si="4"/>
        <v>3</v>
      </c>
    </row>
    <row r="292" spans="1:6" x14ac:dyDescent="0.35">
      <c r="A292" t="str">
        <f>Table7[[#This Row],[Home_Team]]</f>
        <v>Norwich</v>
      </c>
      <c r="B292">
        <v>1</v>
      </c>
      <c r="C292">
        <f>IF('Home Sheet'!G292 ="W", 1,0)</f>
        <v>0</v>
      </c>
      <c r="D292">
        <f>IF('Home Sheet'!G292 ="D", 1,0)</f>
        <v>0</v>
      </c>
      <c r="E292">
        <f>IF('Home Sheet'!G292 ="L", 1,0)</f>
        <v>1</v>
      </c>
      <c r="F292">
        <f t="shared" si="4"/>
        <v>0</v>
      </c>
    </row>
    <row r="293" spans="1:6" x14ac:dyDescent="0.35">
      <c r="A293" t="str">
        <f>Table7[[#This Row],[Home_Team]]</f>
        <v>Tottenham</v>
      </c>
      <c r="B293">
        <v>1</v>
      </c>
      <c r="C293">
        <f>IF('Home Sheet'!G293 ="W", 1,0)</f>
        <v>0</v>
      </c>
      <c r="D293">
        <f>IF('Home Sheet'!G293 ="D", 1,0)</f>
        <v>1</v>
      </c>
      <c r="E293">
        <f>IF('Home Sheet'!G293 ="L", 1,0)</f>
        <v>0</v>
      </c>
      <c r="F293">
        <f t="shared" si="4"/>
        <v>1</v>
      </c>
    </row>
    <row r="294" spans="1:6" x14ac:dyDescent="0.35">
      <c r="A294" t="str">
        <f>Table7[[#This Row],[Home_Team]]</f>
        <v>Watford</v>
      </c>
      <c r="B294">
        <v>1</v>
      </c>
      <c r="C294">
        <f>IF('Home Sheet'!G294 ="W", 1,0)</f>
        <v>0</v>
      </c>
      <c r="D294">
        <f>IF('Home Sheet'!G294 ="D", 1,0)</f>
        <v>1</v>
      </c>
      <c r="E294">
        <f>IF('Home Sheet'!G294 ="L", 1,0)</f>
        <v>0</v>
      </c>
      <c r="F294">
        <f t="shared" si="4"/>
        <v>1</v>
      </c>
    </row>
    <row r="295" spans="1:6" x14ac:dyDescent="0.35">
      <c r="A295" t="str">
        <f>Table7[[#This Row],[Home_Team]]</f>
        <v>Brighton</v>
      </c>
      <c r="B295">
        <v>1</v>
      </c>
      <c r="C295">
        <f>IF('Home Sheet'!G295 ="W", 1,0)</f>
        <v>1</v>
      </c>
      <c r="D295">
        <f>IF('Home Sheet'!G295 ="D", 1,0)</f>
        <v>0</v>
      </c>
      <c r="E295">
        <f>IF('Home Sheet'!G295 ="L", 1,0)</f>
        <v>0</v>
      </c>
      <c r="F295">
        <f t="shared" si="4"/>
        <v>3</v>
      </c>
    </row>
    <row r="296" spans="1:6" x14ac:dyDescent="0.35">
      <c r="A296" t="str">
        <f>Table7[[#This Row],[Home_Team]]</f>
        <v>West Ham</v>
      </c>
      <c r="B296">
        <v>1</v>
      </c>
      <c r="C296">
        <f>IF('Home Sheet'!G296 ="W", 1,0)</f>
        <v>0</v>
      </c>
      <c r="D296">
        <f>IF('Home Sheet'!G296 ="D", 1,0)</f>
        <v>0</v>
      </c>
      <c r="E296">
        <f>IF('Home Sheet'!G296 ="L", 1,0)</f>
        <v>1</v>
      </c>
      <c r="F296">
        <f t="shared" si="4"/>
        <v>0</v>
      </c>
    </row>
    <row r="297" spans="1:6" x14ac:dyDescent="0.35">
      <c r="A297" t="str">
        <f>Table7[[#This Row],[Home_Team]]</f>
        <v>Bournemouth</v>
      </c>
      <c r="B297">
        <v>1</v>
      </c>
      <c r="C297">
        <f>IF('Home Sheet'!G297 ="W", 1,0)</f>
        <v>0</v>
      </c>
      <c r="D297">
        <f>IF('Home Sheet'!G297 ="D", 1,0)</f>
        <v>0</v>
      </c>
      <c r="E297">
        <f>IF('Home Sheet'!G297 ="L", 1,0)</f>
        <v>1</v>
      </c>
      <c r="F297">
        <f t="shared" si="4"/>
        <v>0</v>
      </c>
    </row>
    <row r="298" spans="1:6" x14ac:dyDescent="0.35">
      <c r="A298" t="str">
        <f>Table7[[#This Row],[Home_Team]]</f>
        <v>Newcastle</v>
      </c>
      <c r="B298">
        <v>1</v>
      </c>
      <c r="C298">
        <f>IF('Home Sheet'!G298 ="W", 1,0)</f>
        <v>1</v>
      </c>
      <c r="D298">
        <f>IF('Home Sheet'!G298 ="D", 1,0)</f>
        <v>0</v>
      </c>
      <c r="E298">
        <f>IF('Home Sheet'!G298 ="L", 1,0)</f>
        <v>0</v>
      </c>
      <c r="F298">
        <f t="shared" si="4"/>
        <v>3</v>
      </c>
    </row>
    <row r="299" spans="1:6" x14ac:dyDescent="0.35">
      <c r="A299" t="str">
        <f>Table7[[#This Row],[Home_Team]]</f>
        <v>Aston Villa</v>
      </c>
      <c r="B299">
        <v>1</v>
      </c>
      <c r="C299">
        <f>IF('Home Sheet'!G299 ="W", 1,0)</f>
        <v>0</v>
      </c>
      <c r="D299">
        <f>IF('Home Sheet'!G299 ="D", 1,0)</f>
        <v>0</v>
      </c>
      <c r="E299">
        <f>IF('Home Sheet'!G299 ="L", 1,0)</f>
        <v>1</v>
      </c>
      <c r="F299">
        <f t="shared" si="4"/>
        <v>0</v>
      </c>
    </row>
    <row r="300" spans="1:6" x14ac:dyDescent="0.35">
      <c r="A300" t="str">
        <f>Table7[[#This Row],[Home_Team]]</f>
        <v>Everton</v>
      </c>
      <c r="B300">
        <v>1</v>
      </c>
      <c r="C300">
        <f>IF('Home Sheet'!G300 ="W", 1,0)</f>
        <v>0</v>
      </c>
      <c r="D300">
        <f>IF('Home Sheet'!G300 ="D", 1,0)</f>
        <v>1</v>
      </c>
      <c r="E300">
        <f>IF('Home Sheet'!G300 ="L", 1,0)</f>
        <v>0</v>
      </c>
      <c r="F300">
        <f t="shared" si="4"/>
        <v>1</v>
      </c>
    </row>
    <row r="301" spans="1:6" x14ac:dyDescent="0.35">
      <c r="A301" t="str">
        <f>Table7[[#This Row],[Home_Team]]</f>
        <v>Man City</v>
      </c>
      <c r="B301">
        <v>1</v>
      </c>
      <c r="C301">
        <f>IF('Home Sheet'!G301 ="W", 1,0)</f>
        <v>1</v>
      </c>
      <c r="D301">
        <f>IF('Home Sheet'!G301 ="D", 1,0)</f>
        <v>0</v>
      </c>
      <c r="E301">
        <f>IF('Home Sheet'!G301 ="L", 1,0)</f>
        <v>0</v>
      </c>
      <c r="F301">
        <f t="shared" si="4"/>
        <v>3</v>
      </c>
    </row>
    <row r="302" spans="1:6" x14ac:dyDescent="0.35">
      <c r="A302" t="str">
        <f>Table7[[#This Row],[Home_Team]]</f>
        <v>Leicester</v>
      </c>
      <c r="B302">
        <v>1</v>
      </c>
      <c r="C302">
        <f>IF('Home Sheet'!G302 ="W", 1,0)</f>
        <v>0</v>
      </c>
      <c r="D302">
        <f>IF('Home Sheet'!G302 ="D", 1,0)</f>
        <v>1</v>
      </c>
      <c r="E302">
        <f>IF('Home Sheet'!G302 ="L", 1,0)</f>
        <v>0</v>
      </c>
      <c r="F302">
        <f t="shared" si="4"/>
        <v>1</v>
      </c>
    </row>
    <row r="303" spans="1:6" x14ac:dyDescent="0.35">
      <c r="A303" t="str">
        <f>Table7[[#This Row],[Home_Team]]</f>
        <v>Tottenham</v>
      </c>
      <c r="B303">
        <v>1</v>
      </c>
      <c r="C303">
        <f>IF('Home Sheet'!G303 ="W", 1,0)</f>
        <v>1</v>
      </c>
      <c r="D303">
        <f>IF('Home Sheet'!G303 ="D", 1,0)</f>
        <v>0</v>
      </c>
      <c r="E303">
        <f>IF('Home Sheet'!G303 ="L", 1,0)</f>
        <v>0</v>
      </c>
      <c r="F303">
        <f t="shared" si="4"/>
        <v>3</v>
      </c>
    </row>
    <row r="304" spans="1:6" x14ac:dyDescent="0.35">
      <c r="A304" t="str">
        <f>Table7[[#This Row],[Home_Team]]</f>
        <v>Man United</v>
      </c>
      <c r="B304">
        <v>1</v>
      </c>
      <c r="C304">
        <f>IF('Home Sheet'!G304 ="W", 1,0)</f>
        <v>1</v>
      </c>
      <c r="D304">
        <f>IF('Home Sheet'!G304 ="D", 1,0)</f>
        <v>0</v>
      </c>
      <c r="E304">
        <f>IF('Home Sheet'!G304 ="L", 1,0)</f>
        <v>0</v>
      </c>
      <c r="F304">
        <f t="shared" si="4"/>
        <v>3</v>
      </c>
    </row>
    <row r="305" spans="1:6" x14ac:dyDescent="0.35">
      <c r="A305" t="str">
        <f>Table7[[#This Row],[Home_Team]]</f>
        <v>Newcastle</v>
      </c>
      <c r="B305">
        <v>1</v>
      </c>
      <c r="C305">
        <f>IF('Home Sheet'!G305 ="W", 1,0)</f>
        <v>0</v>
      </c>
      <c r="D305">
        <f>IF('Home Sheet'!G305 ="D", 1,0)</f>
        <v>1</v>
      </c>
      <c r="E305">
        <f>IF('Home Sheet'!G305 ="L", 1,0)</f>
        <v>0</v>
      </c>
      <c r="F305">
        <f t="shared" si="4"/>
        <v>1</v>
      </c>
    </row>
    <row r="306" spans="1:6" x14ac:dyDescent="0.35">
      <c r="A306" t="str">
        <f>Table7[[#This Row],[Home_Team]]</f>
        <v>Norwich</v>
      </c>
      <c r="B306">
        <v>1</v>
      </c>
      <c r="C306">
        <f>IF('Home Sheet'!G306 ="W", 1,0)</f>
        <v>0</v>
      </c>
      <c r="D306">
        <f>IF('Home Sheet'!G306 ="D", 1,0)</f>
        <v>0</v>
      </c>
      <c r="E306">
        <f>IF('Home Sheet'!G306 ="L", 1,0)</f>
        <v>1</v>
      </c>
      <c r="F306">
        <f t="shared" si="4"/>
        <v>0</v>
      </c>
    </row>
    <row r="307" spans="1:6" x14ac:dyDescent="0.35">
      <c r="A307" t="str">
        <f>Table7[[#This Row],[Home_Team]]</f>
        <v>Wolves</v>
      </c>
      <c r="B307">
        <v>1</v>
      </c>
      <c r="C307">
        <f>IF('Home Sheet'!G307 ="W", 1,0)</f>
        <v>1</v>
      </c>
      <c r="D307">
        <f>IF('Home Sheet'!G307 ="D", 1,0)</f>
        <v>0</v>
      </c>
      <c r="E307">
        <f>IF('Home Sheet'!G307 ="L", 1,0)</f>
        <v>0</v>
      </c>
      <c r="F307">
        <f t="shared" si="4"/>
        <v>3</v>
      </c>
    </row>
    <row r="308" spans="1:6" x14ac:dyDescent="0.35">
      <c r="A308" t="str">
        <f>Table7[[#This Row],[Home_Team]]</f>
        <v>Liverpool</v>
      </c>
      <c r="B308">
        <v>1</v>
      </c>
      <c r="C308">
        <f>IF('Home Sheet'!G308 ="W", 1,0)</f>
        <v>1</v>
      </c>
      <c r="D308">
        <f>IF('Home Sheet'!G308 ="D", 1,0)</f>
        <v>0</v>
      </c>
      <c r="E308">
        <f>IF('Home Sheet'!G308 ="L", 1,0)</f>
        <v>0</v>
      </c>
      <c r="F308">
        <f t="shared" si="4"/>
        <v>3</v>
      </c>
    </row>
    <row r="309" spans="1:6" x14ac:dyDescent="0.35">
      <c r="A309" t="str">
        <f>Table7[[#This Row],[Home_Team]]</f>
        <v>Burnley</v>
      </c>
      <c r="B309">
        <v>1</v>
      </c>
      <c r="C309">
        <f>IF('Home Sheet'!G309 ="W", 1,0)</f>
        <v>1</v>
      </c>
      <c r="D309">
        <f>IF('Home Sheet'!G309 ="D", 1,0)</f>
        <v>0</v>
      </c>
      <c r="E309">
        <f>IF('Home Sheet'!G309 ="L", 1,0)</f>
        <v>0</v>
      </c>
      <c r="F309">
        <f t="shared" si="4"/>
        <v>3</v>
      </c>
    </row>
    <row r="310" spans="1:6" x14ac:dyDescent="0.35">
      <c r="A310" t="str">
        <f>Table7[[#This Row],[Home_Team]]</f>
        <v>Southampton</v>
      </c>
      <c r="B310">
        <v>1</v>
      </c>
      <c r="C310">
        <f>IF('Home Sheet'!G310 ="W", 1,0)</f>
        <v>0</v>
      </c>
      <c r="D310">
        <f>IF('Home Sheet'!G310 ="D", 1,0)</f>
        <v>0</v>
      </c>
      <c r="E310">
        <f>IF('Home Sheet'!G310 ="L", 1,0)</f>
        <v>1</v>
      </c>
      <c r="F310">
        <f t="shared" si="4"/>
        <v>0</v>
      </c>
    </row>
    <row r="311" spans="1:6" x14ac:dyDescent="0.35">
      <c r="A311" t="str">
        <f>Table7[[#This Row],[Home_Team]]</f>
        <v>Chelsea</v>
      </c>
      <c r="B311">
        <v>1</v>
      </c>
      <c r="C311">
        <f>IF('Home Sheet'!G311 ="W", 1,0)</f>
        <v>1</v>
      </c>
      <c r="D311">
        <f>IF('Home Sheet'!G311 ="D", 1,0)</f>
        <v>0</v>
      </c>
      <c r="E311">
        <f>IF('Home Sheet'!G311 ="L", 1,0)</f>
        <v>0</v>
      </c>
      <c r="F311">
        <f t="shared" si="4"/>
        <v>3</v>
      </c>
    </row>
    <row r="312" spans="1:6" x14ac:dyDescent="0.35">
      <c r="A312" t="str">
        <f>Table7[[#This Row],[Home_Team]]</f>
        <v>Aston Villa</v>
      </c>
      <c r="B312">
        <v>1</v>
      </c>
      <c r="C312">
        <f>IF('Home Sheet'!G312 ="W", 1,0)</f>
        <v>0</v>
      </c>
      <c r="D312">
        <f>IF('Home Sheet'!G312 ="D", 1,0)</f>
        <v>0</v>
      </c>
      <c r="E312">
        <f>IF('Home Sheet'!G312 ="L", 1,0)</f>
        <v>1</v>
      </c>
      <c r="F312">
        <f t="shared" si="4"/>
        <v>0</v>
      </c>
    </row>
    <row r="313" spans="1:6" x14ac:dyDescent="0.35">
      <c r="A313" t="str">
        <f>Table7[[#This Row],[Home_Team]]</f>
        <v>Watford</v>
      </c>
      <c r="B313">
        <v>1</v>
      </c>
      <c r="C313">
        <f>IF('Home Sheet'!G313 ="W", 1,0)</f>
        <v>0</v>
      </c>
      <c r="D313">
        <f>IF('Home Sheet'!G313 ="D", 1,0)</f>
        <v>0</v>
      </c>
      <c r="E313">
        <f>IF('Home Sheet'!G313 ="L", 1,0)</f>
        <v>1</v>
      </c>
      <c r="F313">
        <f t="shared" si="4"/>
        <v>0</v>
      </c>
    </row>
    <row r="314" spans="1:6" x14ac:dyDescent="0.35">
      <c r="A314" t="str">
        <f>Table7[[#This Row],[Home_Team]]</f>
        <v>Crystal Palace</v>
      </c>
      <c r="B314">
        <v>1</v>
      </c>
      <c r="C314">
        <f>IF('Home Sheet'!G314 ="W", 1,0)</f>
        <v>0</v>
      </c>
      <c r="D314">
        <f>IF('Home Sheet'!G314 ="D", 1,0)</f>
        <v>0</v>
      </c>
      <c r="E314">
        <f>IF('Home Sheet'!G314 ="L", 1,0)</f>
        <v>1</v>
      </c>
      <c r="F314">
        <f t="shared" si="4"/>
        <v>0</v>
      </c>
    </row>
    <row r="315" spans="1:6" x14ac:dyDescent="0.35">
      <c r="A315" t="str">
        <f>Table7[[#This Row],[Home_Team]]</f>
        <v>Brighton</v>
      </c>
      <c r="B315">
        <v>1</v>
      </c>
      <c r="C315">
        <f>IF('Home Sheet'!G315 ="W", 1,0)</f>
        <v>0</v>
      </c>
      <c r="D315">
        <f>IF('Home Sheet'!G315 ="D", 1,0)</f>
        <v>0</v>
      </c>
      <c r="E315">
        <f>IF('Home Sheet'!G315 ="L", 1,0)</f>
        <v>1</v>
      </c>
      <c r="F315">
        <f t="shared" si="4"/>
        <v>0</v>
      </c>
    </row>
    <row r="316" spans="1:6" x14ac:dyDescent="0.35">
      <c r="A316" t="str">
        <f>Table7[[#This Row],[Home_Team]]</f>
        <v>Arsenal</v>
      </c>
      <c r="B316">
        <v>1</v>
      </c>
      <c r="C316">
        <f>IF('Home Sheet'!G316 ="W", 1,0)</f>
        <v>1</v>
      </c>
      <c r="D316">
        <f>IF('Home Sheet'!G316 ="D", 1,0)</f>
        <v>0</v>
      </c>
      <c r="E316">
        <f>IF('Home Sheet'!G316 ="L", 1,0)</f>
        <v>0</v>
      </c>
      <c r="F316">
        <f t="shared" si="4"/>
        <v>3</v>
      </c>
    </row>
    <row r="317" spans="1:6" x14ac:dyDescent="0.35">
      <c r="A317" t="str">
        <f>Table7[[#This Row],[Home_Team]]</f>
        <v>Bournemouth</v>
      </c>
      <c r="B317">
        <v>1</v>
      </c>
      <c r="C317">
        <f>IF('Home Sheet'!G317 ="W", 1,0)</f>
        <v>0</v>
      </c>
      <c r="D317">
        <f>IF('Home Sheet'!G317 ="D", 1,0)</f>
        <v>0</v>
      </c>
      <c r="E317">
        <f>IF('Home Sheet'!G317 ="L", 1,0)</f>
        <v>1</v>
      </c>
      <c r="F317">
        <f t="shared" si="4"/>
        <v>0</v>
      </c>
    </row>
    <row r="318" spans="1:6" x14ac:dyDescent="0.35">
      <c r="A318" t="str">
        <f>Table7[[#This Row],[Home_Team]]</f>
        <v>Everton</v>
      </c>
      <c r="B318">
        <v>1</v>
      </c>
      <c r="C318">
        <f>IF('Home Sheet'!G318 ="W", 1,0)</f>
        <v>1</v>
      </c>
      <c r="D318">
        <f>IF('Home Sheet'!G318 ="D", 1,0)</f>
        <v>0</v>
      </c>
      <c r="E318">
        <f>IF('Home Sheet'!G318 ="L", 1,0)</f>
        <v>0</v>
      </c>
      <c r="F318">
        <f t="shared" si="4"/>
        <v>3</v>
      </c>
    </row>
    <row r="319" spans="1:6" x14ac:dyDescent="0.35">
      <c r="A319" t="str">
        <f>Table7[[#This Row],[Home_Team]]</f>
        <v>West Ham</v>
      </c>
      <c r="B319">
        <v>1</v>
      </c>
      <c r="C319">
        <f>IF('Home Sheet'!G319 ="W", 1,0)</f>
        <v>1</v>
      </c>
      <c r="D319">
        <f>IF('Home Sheet'!G319 ="D", 1,0)</f>
        <v>0</v>
      </c>
      <c r="E319">
        <f>IF('Home Sheet'!G319 ="L", 1,0)</f>
        <v>0</v>
      </c>
      <c r="F319">
        <f t="shared" si="4"/>
        <v>3</v>
      </c>
    </row>
    <row r="320" spans="1:6" x14ac:dyDescent="0.35">
      <c r="A320" t="str">
        <f>Table7[[#This Row],[Home_Team]]</f>
        <v>Sheffield United</v>
      </c>
      <c r="B320">
        <v>1</v>
      </c>
      <c r="C320">
        <f>IF('Home Sheet'!G320 ="W", 1,0)</f>
        <v>1</v>
      </c>
      <c r="D320">
        <f>IF('Home Sheet'!G320 ="D", 1,0)</f>
        <v>0</v>
      </c>
      <c r="E320">
        <f>IF('Home Sheet'!G320 ="L", 1,0)</f>
        <v>0</v>
      </c>
      <c r="F320">
        <f t="shared" si="4"/>
        <v>3</v>
      </c>
    </row>
    <row r="321" spans="1:6" x14ac:dyDescent="0.35">
      <c r="A321" t="str">
        <f>Table7[[#This Row],[Home_Team]]</f>
        <v>Man City</v>
      </c>
      <c r="B321">
        <v>1</v>
      </c>
      <c r="C321">
        <f>IF('Home Sheet'!G321 ="W", 1,0)</f>
        <v>1</v>
      </c>
      <c r="D321">
        <f>IF('Home Sheet'!G321 ="D", 1,0)</f>
        <v>0</v>
      </c>
      <c r="E321">
        <f>IF('Home Sheet'!G321 ="L", 1,0)</f>
        <v>0</v>
      </c>
      <c r="F321">
        <f t="shared" si="4"/>
        <v>3</v>
      </c>
    </row>
    <row r="322" spans="1:6" x14ac:dyDescent="0.35">
      <c r="A322" t="str">
        <f>Table7[[#This Row],[Home_Team]]</f>
        <v>Norwich</v>
      </c>
      <c r="B322">
        <v>1</v>
      </c>
      <c r="C322">
        <f>IF('Home Sheet'!G322 ="W", 1,0)</f>
        <v>0</v>
      </c>
      <c r="D322">
        <f>IF('Home Sheet'!G322 ="D", 1,0)</f>
        <v>0</v>
      </c>
      <c r="E322">
        <f>IF('Home Sheet'!G322 ="L", 1,0)</f>
        <v>1</v>
      </c>
      <c r="F322">
        <f t="shared" si="4"/>
        <v>0</v>
      </c>
    </row>
    <row r="323" spans="1:6" x14ac:dyDescent="0.35">
      <c r="A323" t="str">
        <f>Table7[[#This Row],[Home_Team]]</f>
        <v>Leicester</v>
      </c>
      <c r="B323">
        <v>1</v>
      </c>
      <c r="C323">
        <f>IF('Home Sheet'!G323 ="W", 1,0)</f>
        <v>1</v>
      </c>
      <c r="D323">
        <f>IF('Home Sheet'!G323 ="D", 1,0)</f>
        <v>0</v>
      </c>
      <c r="E323">
        <f>IF('Home Sheet'!G323 ="L", 1,0)</f>
        <v>0</v>
      </c>
      <c r="F323">
        <f t="shared" ref="F323:F381" si="5">C323*3+D323*1+E323*0</f>
        <v>3</v>
      </c>
    </row>
    <row r="324" spans="1:6" x14ac:dyDescent="0.35">
      <c r="A324" t="str">
        <f>Table7[[#This Row],[Home_Team]]</f>
        <v>Man United</v>
      </c>
      <c r="B324">
        <v>1</v>
      </c>
      <c r="C324">
        <f>IF('Home Sheet'!G324 ="W", 1,0)</f>
        <v>1</v>
      </c>
      <c r="D324">
        <f>IF('Home Sheet'!G324 ="D", 1,0)</f>
        <v>0</v>
      </c>
      <c r="E324">
        <f>IF('Home Sheet'!G324 ="L", 1,0)</f>
        <v>0</v>
      </c>
      <c r="F324">
        <f t="shared" si="5"/>
        <v>3</v>
      </c>
    </row>
    <row r="325" spans="1:6" x14ac:dyDescent="0.35">
      <c r="A325" t="str">
        <f>Table7[[#This Row],[Home_Team]]</f>
        <v>Wolves</v>
      </c>
      <c r="B325">
        <v>1</v>
      </c>
      <c r="C325">
        <f>IF('Home Sheet'!G325 ="W", 1,0)</f>
        <v>0</v>
      </c>
      <c r="D325">
        <f>IF('Home Sheet'!G325 ="D", 1,0)</f>
        <v>0</v>
      </c>
      <c r="E325">
        <f>IF('Home Sheet'!G325 ="L", 1,0)</f>
        <v>1</v>
      </c>
      <c r="F325">
        <f t="shared" si="5"/>
        <v>0</v>
      </c>
    </row>
    <row r="326" spans="1:6" x14ac:dyDescent="0.35">
      <c r="A326" t="str">
        <f>Table7[[#This Row],[Home_Team]]</f>
        <v>Chelsea</v>
      </c>
      <c r="B326">
        <v>1</v>
      </c>
      <c r="C326">
        <f>IF('Home Sheet'!G326 ="W", 1,0)</f>
        <v>1</v>
      </c>
      <c r="D326">
        <f>IF('Home Sheet'!G326 ="D", 1,0)</f>
        <v>0</v>
      </c>
      <c r="E326">
        <f>IF('Home Sheet'!G326 ="L", 1,0)</f>
        <v>0</v>
      </c>
      <c r="F326">
        <f t="shared" si="5"/>
        <v>3</v>
      </c>
    </row>
    <row r="327" spans="1:6" x14ac:dyDescent="0.35">
      <c r="A327" t="str">
        <f>Table7[[#This Row],[Home_Team]]</f>
        <v>Burnley</v>
      </c>
      <c r="B327">
        <v>1</v>
      </c>
      <c r="C327">
        <f>IF('Home Sheet'!G327 ="W", 1,0)</f>
        <v>0</v>
      </c>
      <c r="D327">
        <f>IF('Home Sheet'!G327 ="D", 1,0)</f>
        <v>1</v>
      </c>
      <c r="E327">
        <f>IF('Home Sheet'!G327 ="L", 1,0)</f>
        <v>0</v>
      </c>
      <c r="F327">
        <f t="shared" si="5"/>
        <v>1</v>
      </c>
    </row>
    <row r="328" spans="1:6" x14ac:dyDescent="0.35">
      <c r="A328" t="str">
        <f>Table7[[#This Row],[Home_Team]]</f>
        <v>Newcastle</v>
      </c>
      <c r="B328">
        <v>1</v>
      </c>
      <c r="C328">
        <f>IF('Home Sheet'!G328 ="W", 1,0)</f>
        <v>0</v>
      </c>
      <c r="D328">
        <f>IF('Home Sheet'!G328 ="D", 1,0)</f>
        <v>1</v>
      </c>
      <c r="E328">
        <f>IF('Home Sheet'!G328 ="L", 1,0)</f>
        <v>0</v>
      </c>
      <c r="F328">
        <f t="shared" si="5"/>
        <v>1</v>
      </c>
    </row>
    <row r="329" spans="1:6" x14ac:dyDescent="0.35">
      <c r="A329" t="str">
        <f>Table7[[#This Row],[Home_Team]]</f>
        <v>Liverpool</v>
      </c>
      <c r="B329">
        <v>1</v>
      </c>
      <c r="C329">
        <f>IF('Home Sheet'!G329 ="W", 1,0)</f>
        <v>1</v>
      </c>
      <c r="D329">
        <f>IF('Home Sheet'!G329 ="D", 1,0)</f>
        <v>0</v>
      </c>
      <c r="E329">
        <f>IF('Home Sheet'!G329 ="L", 1,0)</f>
        <v>0</v>
      </c>
      <c r="F329">
        <f t="shared" si="5"/>
        <v>3</v>
      </c>
    </row>
    <row r="330" spans="1:6" x14ac:dyDescent="0.35">
      <c r="A330" t="str">
        <f>Table7[[#This Row],[Home_Team]]</f>
        <v>Southampton</v>
      </c>
      <c r="B330">
        <v>1</v>
      </c>
      <c r="C330">
        <f>IF('Home Sheet'!G330 ="W", 1,0)</f>
        <v>1</v>
      </c>
      <c r="D330">
        <f>IF('Home Sheet'!G330 ="D", 1,0)</f>
        <v>0</v>
      </c>
      <c r="E330">
        <f>IF('Home Sheet'!G330 ="L", 1,0)</f>
        <v>0</v>
      </c>
      <c r="F330">
        <f t="shared" si="5"/>
        <v>3</v>
      </c>
    </row>
    <row r="331" spans="1:6" x14ac:dyDescent="0.35">
      <c r="A331" t="str">
        <f>Table7[[#This Row],[Home_Team]]</f>
        <v>Tottenham</v>
      </c>
      <c r="B331">
        <v>1</v>
      </c>
      <c r="C331">
        <f>IF('Home Sheet'!G331 ="W", 1,0)</f>
        <v>1</v>
      </c>
      <c r="D331">
        <f>IF('Home Sheet'!G331 ="D", 1,0)</f>
        <v>0</v>
      </c>
      <c r="E331">
        <f>IF('Home Sheet'!G331 ="L", 1,0)</f>
        <v>0</v>
      </c>
      <c r="F331">
        <f t="shared" si="5"/>
        <v>3</v>
      </c>
    </row>
    <row r="332" spans="1:6" x14ac:dyDescent="0.35">
      <c r="A332" t="str">
        <f>Table7[[#This Row],[Home_Team]]</f>
        <v>Crystal Palace</v>
      </c>
      <c r="B332">
        <v>1</v>
      </c>
      <c r="C332">
        <f>IF('Home Sheet'!G332 ="W", 1,0)</f>
        <v>0</v>
      </c>
      <c r="D332">
        <f>IF('Home Sheet'!G332 ="D", 1,0)</f>
        <v>0</v>
      </c>
      <c r="E332">
        <f>IF('Home Sheet'!G332 ="L", 1,0)</f>
        <v>1</v>
      </c>
      <c r="F332">
        <f t="shared" si="5"/>
        <v>0</v>
      </c>
    </row>
    <row r="333" spans="1:6" x14ac:dyDescent="0.35">
      <c r="A333" t="str">
        <f>Table7[[#This Row],[Home_Team]]</f>
        <v>Watford</v>
      </c>
      <c r="B333">
        <v>1</v>
      </c>
      <c r="C333">
        <f>IF('Home Sheet'!G333 ="W", 1,0)</f>
        <v>1</v>
      </c>
      <c r="D333">
        <f>IF('Home Sheet'!G333 ="D", 1,0)</f>
        <v>0</v>
      </c>
      <c r="E333">
        <f>IF('Home Sheet'!G333 ="L", 1,0)</f>
        <v>0</v>
      </c>
      <c r="F333">
        <f t="shared" si="5"/>
        <v>3</v>
      </c>
    </row>
    <row r="334" spans="1:6" x14ac:dyDescent="0.35">
      <c r="A334" t="str">
        <f>Table7[[#This Row],[Home_Team]]</f>
        <v>Arsenal</v>
      </c>
      <c r="B334">
        <v>1</v>
      </c>
      <c r="C334">
        <f>IF('Home Sheet'!G334 ="W", 1,0)</f>
        <v>0</v>
      </c>
      <c r="D334">
        <f>IF('Home Sheet'!G334 ="D", 1,0)</f>
        <v>1</v>
      </c>
      <c r="E334">
        <f>IF('Home Sheet'!G334 ="L", 1,0)</f>
        <v>0</v>
      </c>
      <c r="F334">
        <f t="shared" si="5"/>
        <v>1</v>
      </c>
    </row>
    <row r="335" spans="1:6" x14ac:dyDescent="0.35">
      <c r="A335" t="str">
        <f>Table7[[#This Row],[Home_Team]]</f>
        <v>Man City</v>
      </c>
      <c r="B335">
        <v>1</v>
      </c>
      <c r="C335">
        <f>IF('Home Sheet'!G335 ="W", 1,0)</f>
        <v>1</v>
      </c>
      <c r="D335">
        <f>IF('Home Sheet'!G335 ="D", 1,0)</f>
        <v>0</v>
      </c>
      <c r="E335">
        <f>IF('Home Sheet'!G335 ="L", 1,0)</f>
        <v>0</v>
      </c>
      <c r="F335">
        <f t="shared" si="5"/>
        <v>3</v>
      </c>
    </row>
    <row r="336" spans="1:6" x14ac:dyDescent="0.35">
      <c r="A336" t="str">
        <f>Table7[[#This Row],[Home_Team]]</f>
        <v>Sheffield United</v>
      </c>
      <c r="B336">
        <v>1</v>
      </c>
      <c r="C336">
        <f>IF('Home Sheet'!G336 ="W", 1,0)</f>
        <v>1</v>
      </c>
      <c r="D336">
        <f>IF('Home Sheet'!G336 ="D", 1,0)</f>
        <v>0</v>
      </c>
      <c r="E336">
        <f>IF('Home Sheet'!G336 ="L", 1,0)</f>
        <v>0</v>
      </c>
      <c r="F336">
        <f t="shared" si="5"/>
        <v>3</v>
      </c>
    </row>
    <row r="337" spans="1:6" x14ac:dyDescent="0.35">
      <c r="A337" t="str">
        <f>Table7[[#This Row],[Home_Team]]</f>
        <v>West Ham</v>
      </c>
      <c r="B337">
        <v>1</v>
      </c>
      <c r="C337">
        <f>IF('Home Sheet'!G337 ="W", 1,0)</f>
        <v>0</v>
      </c>
      <c r="D337">
        <f>IF('Home Sheet'!G337 ="D", 1,0)</f>
        <v>0</v>
      </c>
      <c r="E337">
        <f>IF('Home Sheet'!G337 ="L", 1,0)</f>
        <v>1</v>
      </c>
      <c r="F337">
        <f t="shared" si="5"/>
        <v>0</v>
      </c>
    </row>
    <row r="338" spans="1:6" x14ac:dyDescent="0.35">
      <c r="A338" t="str">
        <f>Table7[[#This Row],[Home_Team]]</f>
        <v>Brighton</v>
      </c>
      <c r="B338">
        <v>1</v>
      </c>
      <c r="C338">
        <f>IF('Home Sheet'!G338 ="W", 1,0)</f>
        <v>0</v>
      </c>
      <c r="D338">
        <f>IF('Home Sheet'!G338 ="D", 1,0)</f>
        <v>0</v>
      </c>
      <c r="E338">
        <f>IF('Home Sheet'!G338 ="L", 1,0)</f>
        <v>1</v>
      </c>
      <c r="F338">
        <f t="shared" si="5"/>
        <v>0</v>
      </c>
    </row>
    <row r="339" spans="1:6" x14ac:dyDescent="0.35">
      <c r="A339" t="str">
        <f>Table7[[#This Row],[Home_Team]]</f>
        <v>Bournemouth</v>
      </c>
      <c r="B339">
        <v>1</v>
      </c>
      <c r="C339">
        <f>IF('Home Sheet'!G339 ="W", 1,0)</f>
        <v>0</v>
      </c>
      <c r="D339">
        <f>IF('Home Sheet'!G339 ="D", 1,0)</f>
        <v>1</v>
      </c>
      <c r="E339">
        <f>IF('Home Sheet'!G339 ="L", 1,0)</f>
        <v>0</v>
      </c>
      <c r="F339">
        <f t="shared" si="5"/>
        <v>1</v>
      </c>
    </row>
    <row r="340" spans="1:6" x14ac:dyDescent="0.35">
      <c r="A340" t="str">
        <f>Table7[[#This Row],[Home_Team]]</f>
        <v>Everton</v>
      </c>
      <c r="B340">
        <v>1</v>
      </c>
      <c r="C340">
        <f>IF('Home Sheet'!G340 ="W", 1,0)</f>
        <v>0</v>
      </c>
      <c r="D340">
        <f>IF('Home Sheet'!G340 ="D", 1,0)</f>
        <v>1</v>
      </c>
      <c r="E340">
        <f>IF('Home Sheet'!G340 ="L", 1,0)</f>
        <v>0</v>
      </c>
      <c r="F340">
        <f t="shared" si="5"/>
        <v>1</v>
      </c>
    </row>
    <row r="341" spans="1:6" x14ac:dyDescent="0.35">
      <c r="A341" t="str">
        <f>Table7[[#This Row],[Home_Team]]</f>
        <v>Aston Villa</v>
      </c>
      <c r="B341">
        <v>1</v>
      </c>
      <c r="C341">
        <f>IF('Home Sheet'!G341 ="W", 1,0)</f>
        <v>0</v>
      </c>
      <c r="D341">
        <f>IF('Home Sheet'!G341 ="D", 1,0)</f>
        <v>0</v>
      </c>
      <c r="E341">
        <f>IF('Home Sheet'!G341 ="L", 1,0)</f>
        <v>1</v>
      </c>
      <c r="F341">
        <f t="shared" si="5"/>
        <v>0</v>
      </c>
    </row>
    <row r="342" spans="1:6" x14ac:dyDescent="0.35">
      <c r="A342" t="str">
        <f>Table7[[#This Row],[Home_Team]]</f>
        <v>Norwich</v>
      </c>
      <c r="B342">
        <v>1</v>
      </c>
      <c r="C342">
        <f>IF('Home Sheet'!G342 ="W", 1,0)</f>
        <v>0</v>
      </c>
      <c r="D342">
        <f>IF('Home Sheet'!G342 ="D", 1,0)</f>
        <v>0</v>
      </c>
      <c r="E342">
        <f>IF('Home Sheet'!G342 ="L", 1,0)</f>
        <v>1</v>
      </c>
      <c r="F342">
        <f t="shared" si="5"/>
        <v>0</v>
      </c>
    </row>
    <row r="343" spans="1:6" x14ac:dyDescent="0.35">
      <c r="A343" t="str">
        <f>Table7[[#This Row],[Home_Team]]</f>
        <v>Watford</v>
      </c>
      <c r="B343">
        <v>1</v>
      </c>
      <c r="C343">
        <f>IF('Home Sheet'!G343 ="W", 1,0)</f>
        <v>1</v>
      </c>
      <c r="D343">
        <f>IF('Home Sheet'!G343 ="D", 1,0)</f>
        <v>0</v>
      </c>
      <c r="E343">
        <f>IF('Home Sheet'!G343 ="L", 1,0)</f>
        <v>0</v>
      </c>
      <c r="F343">
        <f t="shared" si="5"/>
        <v>3</v>
      </c>
    </row>
    <row r="344" spans="1:6" x14ac:dyDescent="0.35">
      <c r="A344" t="str">
        <f>Table7[[#This Row],[Home_Team]]</f>
        <v>Liverpool</v>
      </c>
      <c r="B344">
        <v>1</v>
      </c>
      <c r="C344">
        <f>IF('Home Sheet'!G344 ="W", 1,0)</f>
        <v>0</v>
      </c>
      <c r="D344">
        <f>IF('Home Sheet'!G344 ="D", 1,0)</f>
        <v>1</v>
      </c>
      <c r="E344">
        <f>IF('Home Sheet'!G344 ="L", 1,0)</f>
        <v>0</v>
      </c>
      <c r="F344">
        <f t="shared" si="5"/>
        <v>1</v>
      </c>
    </row>
    <row r="345" spans="1:6" x14ac:dyDescent="0.35">
      <c r="A345" t="str">
        <f>Table7[[#This Row],[Home_Team]]</f>
        <v>Sheffield United</v>
      </c>
      <c r="B345">
        <v>1</v>
      </c>
      <c r="C345">
        <f>IF('Home Sheet'!G345 ="W", 1,0)</f>
        <v>1</v>
      </c>
      <c r="D345">
        <f>IF('Home Sheet'!G345 ="D", 1,0)</f>
        <v>0</v>
      </c>
      <c r="E345">
        <f>IF('Home Sheet'!G345 ="L", 1,0)</f>
        <v>0</v>
      </c>
      <c r="F345">
        <f t="shared" si="5"/>
        <v>3</v>
      </c>
    </row>
    <row r="346" spans="1:6" x14ac:dyDescent="0.35">
      <c r="A346" t="str">
        <f>Table7[[#This Row],[Home_Team]]</f>
        <v>Brighton</v>
      </c>
      <c r="B346">
        <v>1</v>
      </c>
      <c r="C346">
        <f>IF('Home Sheet'!G346 ="W", 1,0)</f>
        <v>0</v>
      </c>
      <c r="D346">
        <f>IF('Home Sheet'!G346 ="D", 1,0)</f>
        <v>0</v>
      </c>
      <c r="E346">
        <f>IF('Home Sheet'!G346 ="L", 1,0)</f>
        <v>1</v>
      </c>
      <c r="F346">
        <f t="shared" si="5"/>
        <v>0</v>
      </c>
    </row>
    <row r="347" spans="1:6" x14ac:dyDescent="0.35">
      <c r="A347" t="str">
        <f>Table7[[#This Row],[Home_Team]]</f>
        <v>Wolves</v>
      </c>
      <c r="B347">
        <v>1</v>
      </c>
      <c r="C347">
        <f>IF('Home Sheet'!G347 ="W", 1,0)</f>
        <v>1</v>
      </c>
      <c r="D347">
        <f>IF('Home Sheet'!G347 ="D", 1,0)</f>
        <v>0</v>
      </c>
      <c r="E347">
        <f>IF('Home Sheet'!G347 ="L", 1,0)</f>
        <v>0</v>
      </c>
      <c r="F347">
        <f t="shared" si="5"/>
        <v>3</v>
      </c>
    </row>
    <row r="348" spans="1:6" x14ac:dyDescent="0.35">
      <c r="A348" t="str">
        <f>Table7[[#This Row],[Home_Team]]</f>
        <v>Aston Villa</v>
      </c>
      <c r="B348">
        <v>1</v>
      </c>
      <c r="C348">
        <f>IF('Home Sheet'!G348 ="W", 1,0)</f>
        <v>1</v>
      </c>
      <c r="D348">
        <f>IF('Home Sheet'!G348 ="D", 1,0)</f>
        <v>0</v>
      </c>
      <c r="E348">
        <f>IF('Home Sheet'!G348 ="L", 1,0)</f>
        <v>0</v>
      </c>
      <c r="F348">
        <f t="shared" si="5"/>
        <v>3</v>
      </c>
    </row>
    <row r="349" spans="1:6" x14ac:dyDescent="0.35">
      <c r="A349" t="str">
        <f>Table7[[#This Row],[Home_Team]]</f>
        <v>Tottenham</v>
      </c>
      <c r="B349">
        <v>1</v>
      </c>
      <c r="C349">
        <f>IF('Home Sheet'!G349 ="W", 1,0)</f>
        <v>1</v>
      </c>
      <c r="D349">
        <f>IF('Home Sheet'!G349 ="D", 1,0)</f>
        <v>0</v>
      </c>
      <c r="E349">
        <f>IF('Home Sheet'!G349 ="L", 1,0)</f>
        <v>0</v>
      </c>
      <c r="F349">
        <f t="shared" si="5"/>
        <v>3</v>
      </c>
    </row>
    <row r="350" spans="1:6" x14ac:dyDescent="0.35">
      <c r="A350" t="str">
        <f>Table7[[#This Row],[Home_Team]]</f>
        <v>Bournemouth</v>
      </c>
      <c r="B350">
        <v>1</v>
      </c>
      <c r="C350">
        <f>IF('Home Sheet'!G350 ="W", 1,0)</f>
        <v>1</v>
      </c>
      <c r="D350">
        <f>IF('Home Sheet'!G350 ="D", 1,0)</f>
        <v>0</v>
      </c>
      <c r="E350">
        <f>IF('Home Sheet'!G350 ="L", 1,0)</f>
        <v>0</v>
      </c>
      <c r="F350">
        <f t="shared" si="5"/>
        <v>3</v>
      </c>
    </row>
    <row r="351" spans="1:6" x14ac:dyDescent="0.35">
      <c r="A351" t="str">
        <f>Table7[[#This Row],[Home_Team]]</f>
        <v>Man United</v>
      </c>
      <c r="B351">
        <v>1</v>
      </c>
      <c r="C351">
        <f>IF('Home Sheet'!G351 ="W", 1,0)</f>
        <v>0</v>
      </c>
      <c r="D351">
        <f>IF('Home Sheet'!G351 ="D", 1,0)</f>
        <v>1</v>
      </c>
      <c r="E351">
        <f>IF('Home Sheet'!G351 ="L", 1,0)</f>
        <v>0</v>
      </c>
      <c r="F351">
        <f t="shared" si="5"/>
        <v>1</v>
      </c>
    </row>
    <row r="352" spans="1:6" x14ac:dyDescent="0.35">
      <c r="A352" t="str">
        <f>Table7[[#This Row],[Home_Team]]</f>
        <v>Chelsea</v>
      </c>
      <c r="B352">
        <v>1</v>
      </c>
      <c r="C352">
        <f>IF('Home Sheet'!G352 ="W", 1,0)</f>
        <v>1</v>
      </c>
      <c r="D352">
        <f>IF('Home Sheet'!G352 ="D", 1,0)</f>
        <v>0</v>
      </c>
      <c r="E352">
        <f>IF('Home Sheet'!G352 ="L", 1,0)</f>
        <v>0</v>
      </c>
      <c r="F352">
        <f t="shared" si="5"/>
        <v>3</v>
      </c>
    </row>
    <row r="353" spans="1:6" x14ac:dyDescent="0.35">
      <c r="A353" t="str">
        <f>Table7[[#This Row],[Home_Team]]</f>
        <v>Burnley</v>
      </c>
      <c r="B353">
        <v>1</v>
      </c>
      <c r="C353">
        <f>IF('Home Sheet'!G353 ="W", 1,0)</f>
        <v>0</v>
      </c>
      <c r="D353">
        <f>IF('Home Sheet'!G353 ="D", 1,0)</f>
        <v>1</v>
      </c>
      <c r="E353">
        <f>IF('Home Sheet'!G353 ="L", 1,0)</f>
        <v>0</v>
      </c>
      <c r="F353">
        <f t="shared" si="5"/>
        <v>1</v>
      </c>
    </row>
    <row r="354" spans="1:6" x14ac:dyDescent="0.35">
      <c r="A354" t="str">
        <f>Table7[[#This Row],[Home_Team]]</f>
        <v>Man City</v>
      </c>
      <c r="B354">
        <v>1</v>
      </c>
      <c r="C354">
        <f>IF('Home Sheet'!G354 ="W", 1,0)</f>
        <v>1</v>
      </c>
      <c r="D354">
        <f>IF('Home Sheet'!G354 ="D", 1,0)</f>
        <v>0</v>
      </c>
      <c r="E354">
        <f>IF('Home Sheet'!G354 ="L", 1,0)</f>
        <v>0</v>
      </c>
      <c r="F354">
        <f t="shared" si="5"/>
        <v>3</v>
      </c>
    </row>
    <row r="355" spans="1:6" x14ac:dyDescent="0.35">
      <c r="A355" t="str">
        <f>Table7[[#This Row],[Home_Team]]</f>
        <v>Newcastle</v>
      </c>
      <c r="B355">
        <v>1</v>
      </c>
      <c r="C355">
        <f>IF('Home Sheet'!G355 ="W", 1,0)</f>
        <v>0</v>
      </c>
      <c r="D355">
        <f>IF('Home Sheet'!G355 ="D", 1,0)</f>
        <v>0</v>
      </c>
      <c r="E355">
        <f>IF('Home Sheet'!G355 ="L", 1,0)</f>
        <v>1</v>
      </c>
      <c r="F355">
        <f t="shared" si="5"/>
        <v>0</v>
      </c>
    </row>
    <row r="356" spans="1:6" x14ac:dyDescent="0.35">
      <c r="A356" t="str">
        <f>Table7[[#This Row],[Home_Team]]</f>
        <v>Arsenal</v>
      </c>
      <c r="B356">
        <v>1</v>
      </c>
      <c r="C356">
        <f>IF('Home Sheet'!G356 ="W", 1,0)</f>
        <v>1</v>
      </c>
      <c r="D356">
        <f>IF('Home Sheet'!G356 ="D", 1,0)</f>
        <v>0</v>
      </c>
      <c r="E356">
        <f>IF('Home Sheet'!G356 ="L", 1,0)</f>
        <v>0</v>
      </c>
      <c r="F356">
        <f t="shared" si="5"/>
        <v>3</v>
      </c>
    </row>
    <row r="357" spans="1:6" x14ac:dyDescent="0.35">
      <c r="A357" t="str">
        <f>Table7[[#This Row],[Home_Team]]</f>
        <v>Everton</v>
      </c>
      <c r="B357">
        <v>1</v>
      </c>
      <c r="C357">
        <f>IF('Home Sheet'!G357 ="W", 1,0)</f>
        <v>0</v>
      </c>
      <c r="D357">
        <f>IF('Home Sheet'!G357 ="D", 1,0)</f>
        <v>1</v>
      </c>
      <c r="E357">
        <f>IF('Home Sheet'!G357 ="L", 1,0)</f>
        <v>0</v>
      </c>
      <c r="F357">
        <f t="shared" si="5"/>
        <v>1</v>
      </c>
    </row>
    <row r="358" spans="1:6" x14ac:dyDescent="0.35">
      <c r="A358" t="str">
        <f>Table7[[#This Row],[Home_Team]]</f>
        <v>Leicester</v>
      </c>
      <c r="B358">
        <v>1</v>
      </c>
      <c r="C358">
        <f>IF('Home Sheet'!G358 ="W", 1,0)</f>
        <v>1</v>
      </c>
      <c r="D358">
        <f>IF('Home Sheet'!G358 ="D", 1,0)</f>
        <v>0</v>
      </c>
      <c r="E358">
        <f>IF('Home Sheet'!G358 ="L", 1,0)</f>
        <v>0</v>
      </c>
      <c r="F358">
        <f t="shared" si="5"/>
        <v>3</v>
      </c>
    </row>
    <row r="359" spans="1:6" x14ac:dyDescent="0.35">
      <c r="A359" t="str">
        <f>Table7[[#This Row],[Home_Team]]</f>
        <v>Crystal Palace</v>
      </c>
      <c r="B359">
        <v>1</v>
      </c>
      <c r="C359">
        <f>IF('Home Sheet'!G359 ="W", 1,0)</f>
        <v>0</v>
      </c>
      <c r="D359">
        <f>IF('Home Sheet'!G359 ="D", 1,0)</f>
        <v>0</v>
      </c>
      <c r="E359">
        <f>IF('Home Sheet'!G359 ="L", 1,0)</f>
        <v>1</v>
      </c>
      <c r="F359">
        <f t="shared" si="5"/>
        <v>0</v>
      </c>
    </row>
    <row r="360" spans="1:6" x14ac:dyDescent="0.35">
      <c r="A360" t="str">
        <f>Table7[[#This Row],[Home_Team]]</f>
        <v>Southampton</v>
      </c>
      <c r="B360">
        <v>1</v>
      </c>
      <c r="C360">
        <f>IF('Home Sheet'!G360 ="W", 1,0)</f>
        <v>0</v>
      </c>
      <c r="D360">
        <f>IF('Home Sheet'!G360 ="D", 1,0)</f>
        <v>1</v>
      </c>
      <c r="E360">
        <f>IF('Home Sheet'!G360 ="L", 1,0)</f>
        <v>0</v>
      </c>
      <c r="F360">
        <f t="shared" si="5"/>
        <v>1</v>
      </c>
    </row>
    <row r="361" spans="1:6" x14ac:dyDescent="0.35">
      <c r="A361" t="str">
        <f>Table7[[#This Row],[Home_Team]]</f>
        <v>West Ham</v>
      </c>
      <c r="B361">
        <v>1</v>
      </c>
      <c r="C361">
        <f>IF('Home Sheet'!G361 ="W", 1,0)</f>
        <v>1</v>
      </c>
      <c r="D361">
        <f>IF('Home Sheet'!G361 ="D", 1,0)</f>
        <v>0</v>
      </c>
      <c r="E361">
        <f>IF('Home Sheet'!G361 ="L", 1,0)</f>
        <v>0</v>
      </c>
      <c r="F361">
        <f t="shared" si="5"/>
        <v>3</v>
      </c>
    </row>
    <row r="362" spans="1:6" x14ac:dyDescent="0.35">
      <c r="A362" t="str">
        <f>Table7[[#This Row],[Home_Team]]</f>
        <v>Norwich</v>
      </c>
      <c r="B362">
        <v>1</v>
      </c>
      <c r="C362">
        <f>IF('Home Sheet'!G362 ="W", 1,0)</f>
        <v>0</v>
      </c>
      <c r="D362">
        <f>IF('Home Sheet'!G362 ="D", 1,0)</f>
        <v>0</v>
      </c>
      <c r="E362">
        <f>IF('Home Sheet'!G362 ="L", 1,0)</f>
        <v>1</v>
      </c>
      <c r="F362">
        <f t="shared" si="5"/>
        <v>0</v>
      </c>
    </row>
    <row r="363" spans="1:6" x14ac:dyDescent="0.35">
      <c r="A363" t="str">
        <f>Table7[[#This Row],[Home_Team]]</f>
        <v>Bournemouth</v>
      </c>
      <c r="B363">
        <v>1</v>
      </c>
      <c r="C363">
        <f>IF('Home Sheet'!G363 ="W", 1,0)</f>
        <v>0</v>
      </c>
      <c r="D363">
        <f>IF('Home Sheet'!G363 ="D", 1,0)</f>
        <v>0</v>
      </c>
      <c r="E363">
        <f>IF('Home Sheet'!G363 ="L", 1,0)</f>
        <v>1</v>
      </c>
      <c r="F363">
        <f t="shared" si="5"/>
        <v>0</v>
      </c>
    </row>
    <row r="364" spans="1:6" x14ac:dyDescent="0.35">
      <c r="A364" t="str">
        <f>Table7[[#This Row],[Home_Team]]</f>
        <v>Tottenham</v>
      </c>
      <c r="B364">
        <v>1</v>
      </c>
      <c r="C364">
        <f>IF('Home Sheet'!G364 ="W", 1,0)</f>
        <v>1</v>
      </c>
      <c r="D364">
        <f>IF('Home Sheet'!G364 ="D", 1,0)</f>
        <v>0</v>
      </c>
      <c r="E364">
        <f>IF('Home Sheet'!G364 ="L", 1,0)</f>
        <v>0</v>
      </c>
      <c r="F364">
        <f t="shared" si="5"/>
        <v>3</v>
      </c>
    </row>
    <row r="365" spans="1:6" x14ac:dyDescent="0.35">
      <c r="A365" t="str">
        <f>Table7[[#This Row],[Home_Team]]</f>
        <v>Brighton</v>
      </c>
      <c r="B365">
        <v>1</v>
      </c>
      <c r="C365">
        <f>IF('Home Sheet'!G365 ="W", 1,0)</f>
        <v>0</v>
      </c>
      <c r="D365">
        <f>IF('Home Sheet'!G365 ="D", 1,0)</f>
        <v>1</v>
      </c>
      <c r="E365">
        <f>IF('Home Sheet'!G365 ="L", 1,0)</f>
        <v>0</v>
      </c>
      <c r="F365">
        <f t="shared" si="5"/>
        <v>1</v>
      </c>
    </row>
    <row r="366" spans="1:6" x14ac:dyDescent="0.35">
      <c r="A366" t="str">
        <f>Table7[[#This Row],[Home_Team]]</f>
        <v>Sheffield United</v>
      </c>
      <c r="B366">
        <v>1</v>
      </c>
      <c r="C366">
        <f>IF('Home Sheet'!G366 ="W", 1,0)</f>
        <v>0</v>
      </c>
      <c r="D366">
        <f>IF('Home Sheet'!G366 ="D", 1,0)</f>
        <v>0</v>
      </c>
      <c r="E366">
        <f>IF('Home Sheet'!G366 ="L", 1,0)</f>
        <v>1</v>
      </c>
      <c r="F366">
        <f t="shared" si="5"/>
        <v>0</v>
      </c>
    </row>
    <row r="367" spans="1:6" x14ac:dyDescent="0.35">
      <c r="A367" t="str">
        <f>Table7[[#This Row],[Home_Team]]</f>
        <v>Wolves</v>
      </c>
      <c r="B367">
        <v>1</v>
      </c>
      <c r="C367">
        <f>IF('Home Sheet'!G367 ="W", 1,0)</f>
        <v>1</v>
      </c>
      <c r="D367">
        <f>IF('Home Sheet'!G367 ="D", 1,0)</f>
        <v>0</v>
      </c>
      <c r="E367">
        <f>IF('Home Sheet'!G367 ="L", 1,0)</f>
        <v>0</v>
      </c>
      <c r="F367">
        <f t="shared" si="5"/>
        <v>3</v>
      </c>
    </row>
    <row r="368" spans="1:6" x14ac:dyDescent="0.35">
      <c r="A368" t="str">
        <f>Table7[[#This Row],[Home_Team]]</f>
        <v>Watford</v>
      </c>
      <c r="B368">
        <v>1</v>
      </c>
      <c r="C368">
        <f>IF('Home Sheet'!G368 ="W", 1,0)</f>
        <v>0</v>
      </c>
      <c r="D368">
        <f>IF('Home Sheet'!G368 ="D", 1,0)</f>
        <v>0</v>
      </c>
      <c r="E368">
        <f>IF('Home Sheet'!G368 ="L", 1,0)</f>
        <v>1</v>
      </c>
      <c r="F368">
        <f t="shared" si="5"/>
        <v>0</v>
      </c>
    </row>
    <row r="369" spans="1:6" x14ac:dyDescent="0.35">
      <c r="A369" t="str">
        <f>Table7[[#This Row],[Home_Team]]</f>
        <v>Aston Villa</v>
      </c>
      <c r="B369">
        <v>1</v>
      </c>
      <c r="C369">
        <f>IF('Home Sheet'!G369 ="W", 1,0)</f>
        <v>1</v>
      </c>
      <c r="D369">
        <f>IF('Home Sheet'!G369 ="D", 1,0)</f>
        <v>0</v>
      </c>
      <c r="E369">
        <f>IF('Home Sheet'!G369 ="L", 1,0)</f>
        <v>0</v>
      </c>
      <c r="F369">
        <f t="shared" si="5"/>
        <v>3</v>
      </c>
    </row>
    <row r="370" spans="1:6" x14ac:dyDescent="0.35">
      <c r="A370" t="str">
        <f>Table7[[#This Row],[Home_Team]]</f>
        <v>Man United</v>
      </c>
      <c r="B370">
        <v>1</v>
      </c>
      <c r="C370">
        <f>IF('Home Sheet'!G370 ="W", 1,0)</f>
        <v>0</v>
      </c>
      <c r="D370">
        <f>IF('Home Sheet'!G370 ="D", 1,0)</f>
        <v>1</v>
      </c>
      <c r="E370">
        <f>IF('Home Sheet'!G370 ="L", 1,0)</f>
        <v>0</v>
      </c>
      <c r="F370">
        <f t="shared" si="5"/>
        <v>1</v>
      </c>
    </row>
    <row r="371" spans="1:6" x14ac:dyDescent="0.35">
      <c r="A371" t="str">
        <f>Table7[[#This Row],[Home_Team]]</f>
        <v>Liverpool</v>
      </c>
      <c r="B371">
        <v>1</v>
      </c>
      <c r="C371">
        <f>IF('Home Sheet'!G371 ="W", 1,0)</f>
        <v>1</v>
      </c>
      <c r="D371">
        <f>IF('Home Sheet'!G371 ="D", 1,0)</f>
        <v>0</v>
      </c>
      <c r="E371">
        <f>IF('Home Sheet'!G371 ="L", 1,0)</f>
        <v>0</v>
      </c>
      <c r="F371">
        <f t="shared" si="5"/>
        <v>3</v>
      </c>
    </row>
    <row r="372" spans="1:6" x14ac:dyDescent="0.35">
      <c r="A372" t="str">
        <f>Table7[[#This Row],[Home_Team]]</f>
        <v>Arsenal</v>
      </c>
      <c r="B372">
        <v>1</v>
      </c>
      <c r="C372">
        <f>IF('Home Sheet'!G372 ="W", 1,0)</f>
        <v>1</v>
      </c>
      <c r="D372">
        <f>IF('Home Sheet'!G372 ="D", 1,0)</f>
        <v>0</v>
      </c>
      <c r="E372">
        <f>IF('Home Sheet'!G372 ="L", 1,0)</f>
        <v>0</v>
      </c>
      <c r="F372">
        <f t="shared" si="5"/>
        <v>3</v>
      </c>
    </row>
    <row r="373" spans="1:6" x14ac:dyDescent="0.35">
      <c r="A373" t="str">
        <f>Table7[[#This Row],[Home_Team]]</f>
        <v>Burnley</v>
      </c>
      <c r="B373">
        <v>1</v>
      </c>
      <c r="C373">
        <f>IF('Home Sheet'!G373 ="W", 1,0)</f>
        <v>0</v>
      </c>
      <c r="D373">
        <f>IF('Home Sheet'!G373 ="D", 1,0)</f>
        <v>0</v>
      </c>
      <c r="E373">
        <f>IF('Home Sheet'!G373 ="L", 1,0)</f>
        <v>1</v>
      </c>
      <c r="F373">
        <f t="shared" si="5"/>
        <v>0</v>
      </c>
    </row>
    <row r="374" spans="1:6" x14ac:dyDescent="0.35">
      <c r="A374" t="str">
        <f>Table7[[#This Row],[Home_Team]]</f>
        <v>Chelsea</v>
      </c>
      <c r="B374">
        <v>1</v>
      </c>
      <c r="C374">
        <f>IF('Home Sheet'!G374 ="W", 1,0)</f>
        <v>1</v>
      </c>
      <c r="D374">
        <f>IF('Home Sheet'!G374 ="D", 1,0)</f>
        <v>0</v>
      </c>
      <c r="E374">
        <f>IF('Home Sheet'!G374 ="L", 1,0)</f>
        <v>0</v>
      </c>
      <c r="F374">
        <f t="shared" si="5"/>
        <v>3</v>
      </c>
    </row>
    <row r="375" spans="1:6" x14ac:dyDescent="0.35">
      <c r="A375" t="str">
        <f>Table7[[#This Row],[Home_Team]]</f>
        <v>Crystal Palace</v>
      </c>
      <c r="B375">
        <v>1</v>
      </c>
      <c r="C375">
        <f>IF('Home Sheet'!G375 ="W", 1,0)</f>
        <v>0</v>
      </c>
      <c r="D375">
        <f>IF('Home Sheet'!G375 ="D", 1,0)</f>
        <v>1</v>
      </c>
      <c r="E375">
        <f>IF('Home Sheet'!G375 ="L", 1,0)</f>
        <v>0</v>
      </c>
      <c r="F375">
        <f t="shared" si="5"/>
        <v>1</v>
      </c>
    </row>
    <row r="376" spans="1:6" x14ac:dyDescent="0.35">
      <c r="A376" t="str">
        <f>Table7[[#This Row],[Home_Team]]</f>
        <v>Everton</v>
      </c>
      <c r="B376">
        <v>1</v>
      </c>
      <c r="C376">
        <f>IF('Home Sheet'!G376 ="W", 1,0)</f>
        <v>0</v>
      </c>
      <c r="D376">
        <f>IF('Home Sheet'!G376 ="D", 1,0)</f>
        <v>0</v>
      </c>
      <c r="E376">
        <f>IF('Home Sheet'!G376 ="L", 1,0)</f>
        <v>1</v>
      </c>
      <c r="F376">
        <f t="shared" si="5"/>
        <v>0</v>
      </c>
    </row>
    <row r="377" spans="1:6" x14ac:dyDescent="0.35">
      <c r="A377" t="str">
        <f>Table7[[#This Row],[Home_Team]]</f>
        <v>Leicester</v>
      </c>
      <c r="B377">
        <v>1</v>
      </c>
      <c r="C377">
        <f>IF('Home Sheet'!G377 ="W", 1,0)</f>
        <v>0</v>
      </c>
      <c r="D377">
        <f>IF('Home Sheet'!G377 ="D", 1,0)</f>
        <v>0</v>
      </c>
      <c r="E377">
        <f>IF('Home Sheet'!G377 ="L", 1,0)</f>
        <v>1</v>
      </c>
      <c r="F377">
        <f t="shared" si="5"/>
        <v>0</v>
      </c>
    </row>
    <row r="378" spans="1:6" x14ac:dyDescent="0.35">
      <c r="A378" t="str">
        <f>Table7[[#This Row],[Home_Team]]</f>
        <v>Man City</v>
      </c>
      <c r="B378">
        <v>1</v>
      </c>
      <c r="C378">
        <f>IF('Home Sheet'!G378 ="W", 1,0)</f>
        <v>1</v>
      </c>
      <c r="D378">
        <f>IF('Home Sheet'!G378 ="D", 1,0)</f>
        <v>0</v>
      </c>
      <c r="E378">
        <f>IF('Home Sheet'!G378 ="L", 1,0)</f>
        <v>0</v>
      </c>
      <c r="F378">
        <f t="shared" si="5"/>
        <v>3</v>
      </c>
    </row>
    <row r="379" spans="1:6" x14ac:dyDescent="0.35">
      <c r="A379" t="str">
        <f>Table7[[#This Row],[Home_Team]]</f>
        <v>Newcastle</v>
      </c>
      <c r="B379">
        <v>1</v>
      </c>
      <c r="C379">
        <f>IF('Home Sheet'!G379 ="W", 1,0)</f>
        <v>0</v>
      </c>
      <c r="D379">
        <f>IF('Home Sheet'!G379 ="D", 1,0)</f>
        <v>0</v>
      </c>
      <c r="E379">
        <f>IF('Home Sheet'!G379 ="L", 1,0)</f>
        <v>1</v>
      </c>
      <c r="F379">
        <f t="shared" si="5"/>
        <v>0</v>
      </c>
    </row>
    <row r="380" spans="1:6" x14ac:dyDescent="0.35">
      <c r="A380" t="str">
        <f>Table7[[#This Row],[Home_Team]]</f>
        <v>Southampton</v>
      </c>
      <c r="B380">
        <v>1</v>
      </c>
      <c r="C380">
        <f>IF('Home Sheet'!G380 ="W", 1,0)</f>
        <v>1</v>
      </c>
      <c r="D380">
        <f>IF('Home Sheet'!G380 ="D", 1,0)</f>
        <v>0</v>
      </c>
      <c r="E380">
        <f>IF('Home Sheet'!G380 ="L", 1,0)</f>
        <v>0</v>
      </c>
      <c r="F380">
        <f t="shared" si="5"/>
        <v>3</v>
      </c>
    </row>
    <row r="381" spans="1:6" x14ac:dyDescent="0.35">
      <c r="A381" t="str">
        <f>Table7[[#This Row],[Home_Team]]</f>
        <v>West Ham</v>
      </c>
      <c r="B381">
        <v>1</v>
      </c>
      <c r="C381">
        <f>IF('Home Sheet'!G381 ="W", 1,0)</f>
        <v>0</v>
      </c>
      <c r="D381">
        <f>IF('Home Sheet'!G381 ="D", 1,0)</f>
        <v>1</v>
      </c>
      <c r="E381">
        <f>IF('Home Sheet'!G381 ="L", 1,0)</f>
        <v>0</v>
      </c>
      <c r="F381">
        <f t="shared" si="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D91F-561D-48EA-B233-6565D8E11BBD}">
  <dimension ref="A1:L381"/>
  <sheetViews>
    <sheetView workbookViewId="0">
      <selection activeCell="L8" sqref="L8"/>
    </sheetView>
  </sheetViews>
  <sheetFormatPr defaultRowHeight="14.5" x14ac:dyDescent="0.35"/>
  <cols>
    <col min="2" max="3" width="10.453125" bestFit="1" customWidth="1"/>
    <col min="4" max="4" width="10.453125" customWidth="1"/>
    <col min="5" max="5" width="10.36328125" customWidth="1"/>
    <col min="6" max="6" width="15.1796875" bestFit="1" customWidth="1"/>
    <col min="7" max="9" width="15.1796875" customWidth="1"/>
    <col min="10" max="11" width="10.90625" bestFit="1" customWidth="1"/>
  </cols>
  <sheetData>
    <row r="1" spans="1:12" x14ac:dyDescent="0.35">
      <c r="A1" t="s">
        <v>166</v>
      </c>
      <c r="B1" t="s">
        <v>1</v>
      </c>
      <c r="C1" t="s">
        <v>173</v>
      </c>
      <c r="D1" t="s">
        <v>298</v>
      </c>
      <c r="E1" t="s">
        <v>310</v>
      </c>
      <c r="F1" t="s">
        <v>311</v>
      </c>
      <c r="G1" t="s">
        <v>341</v>
      </c>
      <c r="J1" t="s">
        <v>272</v>
      </c>
      <c r="K1" t="s">
        <v>275</v>
      </c>
      <c r="L1" t="s">
        <v>273</v>
      </c>
    </row>
    <row r="2" spans="1:12" x14ac:dyDescent="0.35">
      <c r="A2">
        <f>Table7[[#This Row],[Match_ID ]]</f>
        <v>1</v>
      </c>
      <c r="B2" s="1">
        <f>Table7[[#This Row],[Date]]</f>
        <v>43686</v>
      </c>
      <c r="C2" t="str">
        <f>Table7[[#This Row],[Away_Team]]</f>
        <v>Norwich</v>
      </c>
      <c r="D2" t="str">
        <f>Table7[[#This Row],[Home_Team]]</f>
        <v>Liverpool</v>
      </c>
      <c r="E2">
        <f>Table7[[#This Row],[FT_Away_Goals]]</f>
        <v>1</v>
      </c>
      <c r="F2">
        <f>Table7[[#This Row],[FT_Home_Goals]]</f>
        <v>4</v>
      </c>
      <c r="G2" t="str" cm="1">
        <f t="array" ref="G2">_xlfn.IFS(E2&gt;F2, "W", E2=F2, "D", E2&lt;F2,"L")</f>
        <v>L</v>
      </c>
      <c r="J2">
        <f>'Points Per Match'!G2</f>
        <v>3</v>
      </c>
      <c r="K2">
        <f>'Points Per Match'!I173</f>
        <v>3</v>
      </c>
      <c r="L2" t="s">
        <v>274</v>
      </c>
    </row>
    <row r="3" spans="1:12" x14ac:dyDescent="0.35">
      <c r="A3">
        <f>Table7[[#This Row],[Match_ID ]]</f>
        <v>2</v>
      </c>
      <c r="B3" s="1">
        <f>Table7[[#This Row],[Date]]</f>
        <v>43687</v>
      </c>
      <c r="C3" t="str">
        <f>Table7[[#This Row],[Away_Team]]</f>
        <v>Man City</v>
      </c>
      <c r="D3" t="str">
        <f>Table7[[#This Row],[Home_Team]]</f>
        <v>West Ham</v>
      </c>
      <c r="E3">
        <f>Table7[[#This Row],[FT_Away_Goals]]</f>
        <v>5</v>
      </c>
      <c r="F3">
        <f>Table7[[#This Row],[FT_Home_Goals]]</f>
        <v>0</v>
      </c>
      <c r="G3" t="str" cm="1">
        <f t="array" ref="G3">_xlfn.IFS(E3&gt;F3, "W", E3=F3, "D", E3&lt;F3,"L")</f>
        <v>W</v>
      </c>
      <c r="J3">
        <f>'Points Per Match'!G3</f>
        <v>0</v>
      </c>
      <c r="K3">
        <f>'Points Per Match'!I344</f>
        <v>1</v>
      </c>
      <c r="L3" t="s">
        <v>274</v>
      </c>
    </row>
    <row r="4" spans="1:12" x14ac:dyDescent="0.35">
      <c r="A4">
        <f>Table7[[#This Row],[Match_ID ]]</f>
        <v>3</v>
      </c>
      <c r="B4" s="1">
        <f>Table7[[#This Row],[Date]]</f>
        <v>43687</v>
      </c>
      <c r="C4" t="str">
        <f>Table7[[#This Row],[Away_Team]]</f>
        <v>Sheffield United</v>
      </c>
      <c r="D4" t="str">
        <f>Table7[[#This Row],[Home_Team]]</f>
        <v>Bournemouth</v>
      </c>
      <c r="E4">
        <f>Table7[[#This Row],[FT_Away_Goals]]</f>
        <v>1</v>
      </c>
      <c r="F4">
        <f>Table7[[#This Row],[FT_Home_Goals]]</f>
        <v>1</v>
      </c>
      <c r="G4" t="str" cm="1">
        <f t="array" ref="G4">_xlfn.IFS(E4&gt;F4, "W", E4=F4, "D", E4&lt;F4,"L")</f>
        <v>D</v>
      </c>
      <c r="J4">
        <f>'Points Per Match'!G4</f>
        <v>1</v>
      </c>
      <c r="K4">
        <f>'Points Per Match'!I40</f>
        <v>0</v>
      </c>
      <c r="L4" t="s">
        <v>274</v>
      </c>
    </row>
    <row r="5" spans="1:12" x14ac:dyDescent="0.35">
      <c r="A5">
        <f>Table7[[#This Row],[Match_ID ]]</f>
        <v>4</v>
      </c>
      <c r="B5" s="1">
        <f>Table7[[#This Row],[Date]]</f>
        <v>43687</v>
      </c>
      <c r="C5" t="str">
        <f>Table7[[#This Row],[Away_Team]]</f>
        <v>Southampton</v>
      </c>
      <c r="D5" t="str">
        <f>Table7[[#This Row],[Home_Team]]</f>
        <v>Burnley</v>
      </c>
      <c r="E5">
        <f>Table7[[#This Row],[FT_Away_Goals]]</f>
        <v>0</v>
      </c>
      <c r="F5">
        <f>Table7[[#This Row],[FT_Home_Goals]]</f>
        <v>3</v>
      </c>
      <c r="G5" t="str" cm="1">
        <f t="array" ref="G5">_xlfn.IFS(E5&gt;F5, "W", E5=F5, "D", E5&lt;F5,"L")</f>
        <v>L</v>
      </c>
      <c r="J5">
        <f>'Points Per Match'!G5</f>
        <v>3</v>
      </c>
      <c r="K5">
        <f>'Points Per Match'!I78</f>
        <v>0</v>
      </c>
      <c r="L5" t="s">
        <v>274</v>
      </c>
    </row>
    <row r="6" spans="1:12" x14ac:dyDescent="0.35">
      <c r="A6">
        <f>Table7[[#This Row],[Match_ID ]]</f>
        <v>5</v>
      </c>
      <c r="B6" s="1">
        <f>Table7[[#This Row],[Date]]</f>
        <v>43687</v>
      </c>
      <c r="C6" t="str">
        <f>Table7[[#This Row],[Away_Team]]</f>
        <v>Everton</v>
      </c>
      <c r="D6" t="str">
        <f>Table7[[#This Row],[Home_Team]]</f>
        <v>Crystal Palace</v>
      </c>
      <c r="E6">
        <f>Table7[[#This Row],[FT_Away_Goals]]</f>
        <v>0</v>
      </c>
      <c r="F6">
        <f>Table7[[#This Row],[FT_Home_Goals]]</f>
        <v>0</v>
      </c>
      <c r="G6" t="str" cm="1">
        <f t="array" ref="G6">_xlfn.IFS(E6&gt;F6, "W", E6=F6, "D", E6&lt;F6,"L")</f>
        <v>D</v>
      </c>
      <c r="J6">
        <f>'Points Per Match'!G6</f>
        <v>1</v>
      </c>
      <c r="K6">
        <f>'Points Per Match'!I116</f>
        <v>3</v>
      </c>
      <c r="L6" t="s">
        <v>274</v>
      </c>
    </row>
    <row r="7" spans="1:12" x14ac:dyDescent="0.35">
      <c r="A7">
        <f>Table7[[#This Row],[Match_ID ]]</f>
        <v>6</v>
      </c>
      <c r="B7" s="1">
        <f>Table7[[#This Row],[Date]]</f>
        <v>43687</v>
      </c>
      <c r="C7" t="str">
        <f>Table7[[#This Row],[Away_Team]]</f>
        <v>Brighton</v>
      </c>
      <c r="D7" t="str">
        <f>Table7[[#This Row],[Home_Team]]</f>
        <v>Watford</v>
      </c>
      <c r="E7">
        <f>Table7[[#This Row],[FT_Away_Goals]]</f>
        <v>3</v>
      </c>
      <c r="F7">
        <f>Table7[[#This Row],[FT_Home_Goals]]</f>
        <v>0</v>
      </c>
      <c r="G7" t="str" cm="1">
        <f t="array" ref="G7">_xlfn.IFS(E7&gt;F7, "W", E7=F7, "D", E7&lt;F7,"L")</f>
        <v>W</v>
      </c>
      <c r="J7">
        <f>'Points Per Match'!G7</f>
        <v>0</v>
      </c>
      <c r="K7">
        <f>'Points Per Match'!I325</f>
        <v>3</v>
      </c>
      <c r="L7" t="s">
        <v>274</v>
      </c>
    </row>
    <row r="8" spans="1:12" x14ac:dyDescent="0.35">
      <c r="A8">
        <f>Table7[[#This Row],[Match_ID ]]</f>
        <v>7</v>
      </c>
      <c r="B8" s="1">
        <f>Table7[[#This Row],[Date]]</f>
        <v>43687</v>
      </c>
      <c r="C8" t="str">
        <f>Table7[[#This Row],[Away_Team]]</f>
        <v>Aston Villa</v>
      </c>
      <c r="D8" t="str">
        <f>Table7[[#This Row],[Home_Team]]</f>
        <v>Tottenham</v>
      </c>
      <c r="E8">
        <f>Table7[[#This Row],[FT_Away_Goals]]</f>
        <v>1</v>
      </c>
      <c r="F8">
        <f>Table7[[#This Row],[FT_Home_Goals]]</f>
        <v>3</v>
      </c>
      <c r="G8" t="str" cm="1">
        <f t="array" ref="G8">_xlfn.IFS(E8&gt;F8, "W", E8=F8, "D", E8&lt;F8,"L")</f>
        <v>L</v>
      </c>
      <c r="J8">
        <f>'Points Per Match'!G8</f>
        <v>3</v>
      </c>
      <c r="K8">
        <f>'Points Per Match'!I306</f>
        <v>3</v>
      </c>
      <c r="L8" t="s">
        <v>274</v>
      </c>
    </row>
    <row r="9" spans="1:12" x14ac:dyDescent="0.35">
      <c r="A9">
        <f>Table7[[#This Row],[Match_ID ]]</f>
        <v>8</v>
      </c>
      <c r="B9" s="1">
        <f>Table7[[#This Row],[Date]]</f>
        <v>43688</v>
      </c>
      <c r="C9" t="str">
        <f>Table7[[#This Row],[Away_Team]]</f>
        <v>Wolves</v>
      </c>
      <c r="D9" t="str">
        <f>Table7[[#This Row],[Home_Team]]</f>
        <v>Leicester</v>
      </c>
      <c r="E9">
        <f>Table7[[#This Row],[FT_Away_Goals]]</f>
        <v>0</v>
      </c>
      <c r="F9">
        <f>Table7[[#This Row],[FT_Home_Goals]]</f>
        <v>0</v>
      </c>
      <c r="G9" t="str" cm="1">
        <f t="array" ref="G9">_xlfn.IFS(E9&gt;F9, "W", E9=F9, "D", E9&lt;F9,"L")</f>
        <v>D</v>
      </c>
      <c r="J9">
        <f>'Points Per Match'!G9</f>
        <v>1</v>
      </c>
      <c r="K9">
        <f>'Points Per Match'!I154</f>
        <v>0</v>
      </c>
      <c r="L9" t="s">
        <v>274</v>
      </c>
    </row>
    <row r="10" spans="1:12" x14ac:dyDescent="0.35">
      <c r="A10">
        <f>Table7[[#This Row],[Match_ID ]]</f>
        <v>9</v>
      </c>
      <c r="B10" s="1">
        <f>Table7[[#This Row],[Date]]</f>
        <v>43688</v>
      </c>
      <c r="C10" t="str">
        <f>Table7[[#This Row],[Away_Team]]</f>
        <v>Arsenal</v>
      </c>
      <c r="D10" t="str">
        <f>Table7[[#This Row],[Home_Team]]</f>
        <v>Newcastle</v>
      </c>
      <c r="E10">
        <f>Table7[[#This Row],[FT_Away_Goals]]</f>
        <v>1</v>
      </c>
      <c r="F10">
        <f>Table7[[#This Row],[FT_Home_Goals]]</f>
        <v>0</v>
      </c>
      <c r="G10" t="str" cm="1">
        <f t="array" ref="G10">_xlfn.IFS(E10&gt;F10, "W", E10=F10, "D", E10&lt;F10,"L")</f>
        <v>W</v>
      </c>
      <c r="J10">
        <f>'Points Per Match'!G10</f>
        <v>0</v>
      </c>
      <c r="K10">
        <f>'Points Per Match'!I230</f>
        <v>0</v>
      </c>
      <c r="L10" t="s">
        <v>274</v>
      </c>
    </row>
    <row r="11" spans="1:12" x14ac:dyDescent="0.35">
      <c r="A11">
        <f>Table7[[#This Row],[Match_ID ]]</f>
        <v>10</v>
      </c>
      <c r="B11" s="1">
        <f>Table7[[#This Row],[Date]]</f>
        <v>43688</v>
      </c>
      <c r="C11" t="str">
        <f>Table7[[#This Row],[Away_Team]]</f>
        <v>Chelsea</v>
      </c>
      <c r="D11" t="str">
        <f>Table7[[#This Row],[Home_Team]]</f>
        <v>Man United</v>
      </c>
      <c r="E11">
        <f>Table7[[#This Row],[FT_Away_Goals]]</f>
        <v>0</v>
      </c>
      <c r="F11">
        <f>Table7[[#This Row],[FT_Home_Goals]]</f>
        <v>4</v>
      </c>
      <c r="G11" t="str" cm="1">
        <f t="array" ref="G11">_xlfn.IFS(E11&gt;F11, "W", E11=F11, "D", E11&lt;F11,"L")</f>
        <v>L</v>
      </c>
      <c r="J11">
        <f>'Points Per Match'!G11</f>
        <v>3</v>
      </c>
      <c r="K11">
        <f>'Points Per Match'!I211</f>
        <v>0</v>
      </c>
      <c r="L11" t="s">
        <v>274</v>
      </c>
    </row>
    <row r="12" spans="1:12" x14ac:dyDescent="0.35">
      <c r="A12">
        <f>Table7[[#This Row],[Match_ID ]]</f>
        <v>11</v>
      </c>
      <c r="B12" s="1">
        <f>Table7[[#This Row],[Date]]</f>
        <v>43694</v>
      </c>
      <c r="C12" t="str">
        <f>Table7[[#This Row],[Away_Team]]</f>
        <v>Burnley</v>
      </c>
      <c r="D12" t="str">
        <f>Table7[[#This Row],[Home_Team]]</f>
        <v>Arsenal</v>
      </c>
      <c r="E12">
        <f>Table7[[#This Row],[FT_Away_Goals]]</f>
        <v>1</v>
      </c>
      <c r="F12">
        <f>Table7[[#This Row],[FT_Home_Goals]]</f>
        <v>2</v>
      </c>
      <c r="G12" t="str" cm="1">
        <f t="array" ref="G12">_xlfn.IFS(E12&gt;F12, "W", E12=F12, "D", E12&lt;F12,"L")</f>
        <v>L</v>
      </c>
      <c r="J12">
        <f>'Points Per Match'!G12</f>
        <v>3</v>
      </c>
      <c r="K12">
        <f>'Points Per Match'!I2</f>
        <v>0</v>
      </c>
      <c r="L12" t="s">
        <v>274</v>
      </c>
    </row>
    <row r="13" spans="1:12" x14ac:dyDescent="0.35">
      <c r="A13">
        <f>Table7[[#This Row],[Match_ID ]]</f>
        <v>12</v>
      </c>
      <c r="B13" s="1">
        <f>Table7[[#This Row],[Date]]</f>
        <v>43694</v>
      </c>
      <c r="C13" t="str">
        <f>Table7[[#This Row],[Away_Team]]</f>
        <v>Bournemouth</v>
      </c>
      <c r="D13" t="str">
        <f>Table7[[#This Row],[Home_Team]]</f>
        <v>Aston Villa</v>
      </c>
      <c r="E13">
        <f>Table7[[#This Row],[FT_Away_Goals]]</f>
        <v>2</v>
      </c>
      <c r="F13">
        <f>Table7[[#This Row],[FT_Home_Goals]]</f>
        <v>1</v>
      </c>
      <c r="G13" t="str" cm="1">
        <f t="array" ref="G13">_xlfn.IFS(E13&gt;F13, "W", E13=F13, "D", E13&lt;F13,"L")</f>
        <v>W</v>
      </c>
      <c r="J13">
        <f>'Points Per Match'!G13</f>
        <v>0</v>
      </c>
      <c r="K13">
        <f>'Points Per Match'!I21</f>
        <v>1</v>
      </c>
      <c r="L13" t="s">
        <v>274</v>
      </c>
    </row>
    <row r="14" spans="1:12" x14ac:dyDescent="0.35">
      <c r="A14">
        <f>Table7[[#This Row],[Match_ID ]]</f>
        <v>13</v>
      </c>
      <c r="B14" s="1">
        <f>Table7[[#This Row],[Date]]</f>
        <v>43694</v>
      </c>
      <c r="C14" t="str">
        <f>Table7[[#This Row],[Away_Team]]</f>
        <v>West Ham</v>
      </c>
      <c r="D14" t="str">
        <f>Table7[[#This Row],[Home_Team]]</f>
        <v>Brighton</v>
      </c>
      <c r="E14">
        <f>Table7[[#This Row],[FT_Away_Goals]]</f>
        <v>1</v>
      </c>
      <c r="F14">
        <f>Table7[[#This Row],[FT_Home_Goals]]</f>
        <v>1</v>
      </c>
      <c r="G14" t="str" cm="1">
        <f t="array" ref="G14">_xlfn.IFS(E14&gt;F14, "W", E14=F14, "D", E14&lt;F14,"L")</f>
        <v>D</v>
      </c>
      <c r="J14">
        <f>'Points Per Match'!G14</f>
        <v>1</v>
      </c>
      <c r="K14">
        <f>'Points Per Match'!I59</f>
        <v>0</v>
      </c>
      <c r="L14" t="s">
        <v>274</v>
      </c>
    </row>
    <row r="15" spans="1:12" x14ac:dyDescent="0.35">
      <c r="A15">
        <f>Table7[[#This Row],[Match_ID ]]</f>
        <v>14</v>
      </c>
      <c r="B15" s="1">
        <f>Table7[[#This Row],[Date]]</f>
        <v>43694</v>
      </c>
      <c r="C15" t="str">
        <f>Table7[[#This Row],[Away_Team]]</f>
        <v>Watford</v>
      </c>
      <c r="D15" t="str">
        <f>Table7[[#This Row],[Home_Team]]</f>
        <v>Everton</v>
      </c>
      <c r="E15">
        <f>Table7[[#This Row],[FT_Away_Goals]]</f>
        <v>0</v>
      </c>
      <c r="F15">
        <f>Table7[[#This Row],[FT_Home_Goals]]</f>
        <v>1</v>
      </c>
      <c r="G15" t="str" cm="1">
        <f t="array" ref="G15">_xlfn.IFS(E15&gt;F15, "W", E15=F15, "D", E15&lt;F15,"L")</f>
        <v>L</v>
      </c>
      <c r="J15">
        <f>'Points Per Match'!G15</f>
        <v>3</v>
      </c>
      <c r="K15">
        <f>'Points Per Match'!I135</f>
        <v>0</v>
      </c>
      <c r="L15" t="s">
        <v>274</v>
      </c>
    </row>
    <row r="16" spans="1:12" x14ac:dyDescent="0.35">
      <c r="A16">
        <f>Table7[[#This Row],[Match_ID ]]</f>
        <v>15</v>
      </c>
      <c r="B16" s="1">
        <f>Table7[[#This Row],[Date]]</f>
        <v>43694</v>
      </c>
      <c r="C16" t="str">
        <f>Table7[[#This Row],[Away_Team]]</f>
        <v>Newcastle</v>
      </c>
      <c r="D16" t="str">
        <f>Table7[[#This Row],[Home_Team]]</f>
        <v>Norwich</v>
      </c>
      <c r="E16">
        <f>Table7[[#This Row],[FT_Away_Goals]]</f>
        <v>1</v>
      </c>
      <c r="F16">
        <f>Table7[[#This Row],[FT_Home_Goals]]</f>
        <v>3</v>
      </c>
      <c r="G16" t="str" cm="1">
        <f t="array" ref="G16">_xlfn.IFS(E16&gt;F16, "W", E16=F16, "D", E16&lt;F16,"L")</f>
        <v>L</v>
      </c>
      <c r="J16">
        <f>'Points Per Match'!G16</f>
        <v>3</v>
      </c>
      <c r="K16">
        <f>'Points Per Match'!I249</f>
        <v>1</v>
      </c>
      <c r="L16" t="s">
        <v>274</v>
      </c>
    </row>
    <row r="17" spans="1:12" x14ac:dyDescent="0.35">
      <c r="A17">
        <f>Table7[[#This Row],[Match_ID ]]</f>
        <v>16</v>
      </c>
      <c r="B17" s="1">
        <f>Table7[[#This Row],[Date]]</f>
        <v>43694</v>
      </c>
      <c r="C17" t="str">
        <f>Table7[[#This Row],[Away_Team]]</f>
        <v>Liverpool</v>
      </c>
      <c r="D17" t="str">
        <f>Table7[[#This Row],[Home_Team]]</f>
        <v>Southampton</v>
      </c>
      <c r="E17">
        <f>Table7[[#This Row],[FT_Away_Goals]]</f>
        <v>2</v>
      </c>
      <c r="F17">
        <f>Table7[[#This Row],[FT_Home_Goals]]</f>
        <v>1</v>
      </c>
      <c r="G17" t="str" cm="1">
        <f t="array" ref="G17">_xlfn.IFS(E17&gt;F17, "W", E17=F17, "D", E17&lt;F17,"L")</f>
        <v>W</v>
      </c>
      <c r="J17">
        <f>'Points Per Match'!G17</f>
        <v>0</v>
      </c>
      <c r="K17">
        <f>'Points Per Match'!I19</f>
        <v>0</v>
      </c>
      <c r="L17" t="s">
        <v>274</v>
      </c>
    </row>
    <row r="18" spans="1:12" x14ac:dyDescent="0.35">
      <c r="A18">
        <f>Table7[[#This Row],[Match_ID ]]</f>
        <v>17</v>
      </c>
      <c r="B18" s="1">
        <f>Table7[[#This Row],[Date]]</f>
        <v>43694</v>
      </c>
      <c r="C18" t="str">
        <f>Table7[[#This Row],[Away_Team]]</f>
        <v>Tottenham</v>
      </c>
      <c r="D18" t="str">
        <f>Table7[[#This Row],[Home_Team]]</f>
        <v>Man City</v>
      </c>
      <c r="E18">
        <f>Table7[[#This Row],[FT_Away_Goals]]</f>
        <v>2</v>
      </c>
      <c r="F18">
        <f>Table7[[#This Row],[FT_Home_Goals]]</f>
        <v>2</v>
      </c>
      <c r="G18" t="str" cm="1">
        <f t="array" ref="G18">_xlfn.IFS(E18&gt;F18, "W", E18=F18, "D", E18&lt;F18,"L")</f>
        <v>D</v>
      </c>
      <c r="J18">
        <f>'Points Per Match'!G18</f>
        <v>1</v>
      </c>
      <c r="K18">
        <f>'Points Per Match'!I192</f>
        <v>3</v>
      </c>
      <c r="L18" t="s">
        <v>274</v>
      </c>
    </row>
    <row r="19" spans="1:12" x14ac:dyDescent="0.35">
      <c r="A19">
        <f>Table7[[#This Row],[Match_ID ]]</f>
        <v>18</v>
      </c>
      <c r="B19" s="1">
        <f>Table7[[#This Row],[Date]]</f>
        <v>43695</v>
      </c>
      <c r="C19" t="str">
        <f>Table7[[#This Row],[Away_Team]]</f>
        <v>Crystal Palace</v>
      </c>
      <c r="D19" t="str">
        <f>Table7[[#This Row],[Home_Team]]</f>
        <v>Sheffield United</v>
      </c>
      <c r="E19">
        <f>Table7[[#This Row],[FT_Away_Goals]]</f>
        <v>0</v>
      </c>
      <c r="F19">
        <f>Table7[[#This Row],[FT_Home_Goals]]</f>
        <v>1</v>
      </c>
      <c r="G19" t="str" cm="1">
        <f t="array" ref="G19">_xlfn.IFS(E19&gt;F19, "W", E19=F19, "D", E19&lt;F19,"L")</f>
        <v>L</v>
      </c>
      <c r="J19">
        <f>'Points Per Match'!G19</f>
        <v>3</v>
      </c>
      <c r="K19">
        <f>'Points Per Match'!I268</f>
        <v>0</v>
      </c>
      <c r="L19" t="s">
        <v>274</v>
      </c>
    </row>
    <row r="20" spans="1:12" x14ac:dyDescent="0.35">
      <c r="A20">
        <f>Table7[[#This Row],[Match_ID ]]</f>
        <v>19</v>
      </c>
      <c r="B20" s="1">
        <f>Table7[[#This Row],[Date]]</f>
        <v>43695</v>
      </c>
      <c r="C20" t="str">
        <f>Table7[[#This Row],[Away_Team]]</f>
        <v>Leicester</v>
      </c>
      <c r="D20" t="str">
        <f>Table7[[#This Row],[Home_Team]]</f>
        <v>Chelsea</v>
      </c>
      <c r="E20">
        <f>Table7[[#This Row],[FT_Away_Goals]]</f>
        <v>1</v>
      </c>
      <c r="F20">
        <f>Table7[[#This Row],[FT_Home_Goals]]</f>
        <v>1</v>
      </c>
      <c r="G20" t="str" cm="1">
        <f t="array" ref="G20">_xlfn.IFS(E20&gt;F20, "W", E20=F20, "D", E20&lt;F20,"L")</f>
        <v>D</v>
      </c>
      <c r="J20">
        <f>'Points Per Match'!G20</f>
        <v>1</v>
      </c>
      <c r="K20">
        <f>'Points Per Match'!I97</f>
        <v>3</v>
      </c>
      <c r="L20" t="s">
        <v>274</v>
      </c>
    </row>
    <row r="21" spans="1:12" x14ac:dyDescent="0.35">
      <c r="A21">
        <f>Table7[[#This Row],[Match_ID ]]</f>
        <v>20</v>
      </c>
      <c r="B21" s="1">
        <f>Table7[[#This Row],[Date]]</f>
        <v>43696</v>
      </c>
      <c r="C21" t="str">
        <f>Table7[[#This Row],[Away_Team]]</f>
        <v>Man United</v>
      </c>
      <c r="D21" t="str">
        <f>Table7[[#This Row],[Home_Team]]</f>
        <v>Wolves</v>
      </c>
      <c r="E21">
        <f>Table7[[#This Row],[FT_Away_Goals]]</f>
        <v>1</v>
      </c>
      <c r="F21">
        <f>Table7[[#This Row],[FT_Home_Goals]]</f>
        <v>1</v>
      </c>
      <c r="G21" t="str" cm="1">
        <f t="array" ref="G21">_xlfn.IFS(E21&gt;F21, "W", E21=F21, "D", E21&lt;F21,"L")</f>
        <v>D</v>
      </c>
      <c r="J21">
        <f>'Points Per Match'!G21</f>
        <v>1</v>
      </c>
      <c r="K21">
        <f>'Points Per Match'!I363</f>
        <v>3</v>
      </c>
      <c r="L21" t="s">
        <v>274</v>
      </c>
    </row>
    <row r="22" spans="1:12" x14ac:dyDescent="0.35">
      <c r="A22">
        <f>Table7[[#This Row],[Match_ID ]]</f>
        <v>21</v>
      </c>
      <c r="B22" s="1">
        <f>Table7[[#This Row],[Date]]</f>
        <v>43700</v>
      </c>
      <c r="C22" t="str">
        <f>Table7[[#This Row],[Away_Team]]</f>
        <v>Everton</v>
      </c>
      <c r="D22" t="str">
        <f>Table7[[#This Row],[Home_Team]]</f>
        <v>Aston Villa</v>
      </c>
      <c r="E22">
        <f>Table7[[#This Row],[FT_Away_Goals]]</f>
        <v>0</v>
      </c>
      <c r="F22">
        <f>Table7[[#This Row],[FT_Home_Goals]]</f>
        <v>2</v>
      </c>
      <c r="G22" t="str" cm="1">
        <f t="array" ref="G22">_xlfn.IFS(E22&gt;F22, "W", E22=F22, "D", E22&lt;F22,"L")</f>
        <v>L</v>
      </c>
      <c r="J22">
        <f>'Points Per Match'!G22</f>
        <v>3</v>
      </c>
      <c r="K22">
        <f>'Points Per Match'!I22</f>
        <v>0</v>
      </c>
      <c r="L22" t="s">
        <v>274</v>
      </c>
    </row>
    <row r="23" spans="1:12" x14ac:dyDescent="0.35">
      <c r="A23">
        <f>Table7[[#This Row],[Match_ID ]]</f>
        <v>22</v>
      </c>
      <c r="B23" s="1">
        <f>Table7[[#This Row],[Date]]</f>
        <v>43701</v>
      </c>
      <c r="C23" t="str">
        <f>Table7[[#This Row],[Away_Team]]</f>
        <v>Chelsea</v>
      </c>
      <c r="D23" t="str">
        <f>Table7[[#This Row],[Home_Team]]</f>
        <v>Norwich</v>
      </c>
      <c r="E23">
        <f>Table7[[#This Row],[FT_Away_Goals]]</f>
        <v>3</v>
      </c>
      <c r="F23">
        <f>Table7[[#This Row],[FT_Home_Goals]]</f>
        <v>2</v>
      </c>
      <c r="G23" t="str" cm="1">
        <f t="array" ref="G23">_xlfn.IFS(E23&gt;F23, "W", E23=F23, "D", E23&lt;F23,"L")</f>
        <v>W</v>
      </c>
      <c r="J23">
        <f>'Points Per Match'!G23</f>
        <v>0</v>
      </c>
      <c r="K23">
        <f>'Points Per Match'!I250</f>
        <v>1</v>
      </c>
      <c r="L23" t="s">
        <v>274</v>
      </c>
    </row>
    <row r="24" spans="1:12" x14ac:dyDescent="0.35">
      <c r="A24">
        <f>Table7[[#This Row],[Match_ID ]]</f>
        <v>23</v>
      </c>
      <c r="B24" s="1">
        <f>Table7[[#This Row],[Date]]</f>
        <v>43701</v>
      </c>
      <c r="C24" t="str">
        <f>Table7[[#This Row],[Away_Team]]</f>
        <v>Southampton</v>
      </c>
      <c r="D24" t="str">
        <f>Table7[[#This Row],[Home_Team]]</f>
        <v>Brighton</v>
      </c>
      <c r="E24">
        <f>Table7[[#This Row],[FT_Away_Goals]]</f>
        <v>2</v>
      </c>
      <c r="F24">
        <f>Table7[[#This Row],[FT_Home_Goals]]</f>
        <v>0</v>
      </c>
      <c r="G24" t="str" cm="1">
        <f t="array" ref="G24">_xlfn.IFS(E24&gt;F24, "W", E24=F24, "D", E24&lt;F24,"L")</f>
        <v>W</v>
      </c>
      <c r="J24">
        <f>'Points Per Match'!G24</f>
        <v>0</v>
      </c>
      <c r="K24">
        <f>'Points Per Match'!I60</f>
        <v>0</v>
      </c>
      <c r="L24" t="s">
        <v>274</v>
      </c>
    </row>
    <row r="25" spans="1:12" x14ac:dyDescent="0.35">
      <c r="A25">
        <f>Table7[[#This Row],[Match_ID ]]</f>
        <v>24</v>
      </c>
      <c r="B25" s="1">
        <f>Table7[[#This Row],[Date]]</f>
        <v>43701</v>
      </c>
      <c r="C25" t="str">
        <f>Table7[[#This Row],[Away_Team]]</f>
        <v>Crystal Palace</v>
      </c>
      <c r="D25" t="str">
        <f>Table7[[#This Row],[Home_Team]]</f>
        <v>Man United</v>
      </c>
      <c r="E25">
        <f>Table7[[#This Row],[FT_Away_Goals]]</f>
        <v>2</v>
      </c>
      <c r="F25">
        <f>Table7[[#This Row],[FT_Home_Goals]]</f>
        <v>1</v>
      </c>
      <c r="G25" t="str" cm="1">
        <f t="array" ref="G25">_xlfn.IFS(E25&gt;F25, "W", E25=F25, "D", E25&lt;F25,"L")</f>
        <v>W</v>
      </c>
      <c r="J25">
        <f>'Points Per Match'!G25</f>
        <v>0</v>
      </c>
      <c r="K25">
        <f>'Points Per Match'!I212</f>
        <v>1</v>
      </c>
      <c r="L25" t="s">
        <v>274</v>
      </c>
    </row>
    <row r="26" spans="1:12" x14ac:dyDescent="0.35">
      <c r="A26">
        <f>Table7[[#This Row],[Match_ID ]]</f>
        <v>25</v>
      </c>
      <c r="B26" s="1">
        <f>Table7[[#This Row],[Date]]</f>
        <v>43701</v>
      </c>
      <c r="C26" t="str">
        <f>Table7[[#This Row],[Away_Team]]</f>
        <v>Leicester</v>
      </c>
      <c r="D26" t="str">
        <f>Table7[[#This Row],[Home_Team]]</f>
        <v>Sheffield United</v>
      </c>
      <c r="E26">
        <f>Table7[[#This Row],[FT_Away_Goals]]</f>
        <v>2</v>
      </c>
      <c r="F26">
        <f>Table7[[#This Row],[FT_Home_Goals]]</f>
        <v>1</v>
      </c>
      <c r="G26" t="str" cm="1">
        <f t="array" ref="G26">_xlfn.IFS(E26&gt;F26, "W", E26=F26, "D", E26&lt;F26,"L")</f>
        <v>W</v>
      </c>
      <c r="J26">
        <f>'Points Per Match'!G26</f>
        <v>0</v>
      </c>
      <c r="K26">
        <f>'Points Per Match'!I269</f>
        <v>0</v>
      </c>
      <c r="L26" t="s">
        <v>274</v>
      </c>
    </row>
    <row r="27" spans="1:12" x14ac:dyDescent="0.35">
      <c r="A27">
        <f>Table7[[#This Row],[Match_ID ]]</f>
        <v>26</v>
      </c>
      <c r="B27" s="1">
        <f>Table7[[#This Row],[Date]]</f>
        <v>43701</v>
      </c>
      <c r="C27" t="str">
        <f>Table7[[#This Row],[Away_Team]]</f>
        <v>West Ham</v>
      </c>
      <c r="D27" t="str">
        <f>Table7[[#This Row],[Home_Team]]</f>
        <v>Watford</v>
      </c>
      <c r="E27">
        <f>Table7[[#This Row],[FT_Away_Goals]]</f>
        <v>3</v>
      </c>
      <c r="F27">
        <f>Table7[[#This Row],[FT_Home_Goals]]</f>
        <v>1</v>
      </c>
      <c r="G27" t="str" cm="1">
        <f t="array" ref="G27">_xlfn.IFS(E27&gt;F27, "W", E27=F27, "D", E27&lt;F27,"L")</f>
        <v>W</v>
      </c>
      <c r="J27">
        <f>'Points Per Match'!G27</f>
        <v>0</v>
      </c>
      <c r="K27">
        <f>'Points Per Match'!I326</f>
        <v>0</v>
      </c>
      <c r="L27" t="s">
        <v>274</v>
      </c>
    </row>
    <row r="28" spans="1:12" x14ac:dyDescent="0.35">
      <c r="A28">
        <f>Table7[[#This Row],[Match_ID ]]</f>
        <v>27</v>
      </c>
      <c r="B28" s="1">
        <f>Table7[[#This Row],[Date]]</f>
        <v>43701</v>
      </c>
      <c r="C28" t="str">
        <f>Table7[[#This Row],[Away_Team]]</f>
        <v>Arsenal</v>
      </c>
      <c r="D28" t="str">
        <f>Table7[[#This Row],[Home_Team]]</f>
        <v>Liverpool</v>
      </c>
      <c r="E28">
        <f>Table7[[#This Row],[FT_Away_Goals]]</f>
        <v>1</v>
      </c>
      <c r="F28">
        <f>Table7[[#This Row],[FT_Home_Goals]]</f>
        <v>3</v>
      </c>
      <c r="G28" t="str" cm="1">
        <f t="array" ref="G28">_xlfn.IFS(E28&gt;F28, "W", E28=F28, "D", E28&lt;F28,"L")</f>
        <v>L</v>
      </c>
      <c r="J28">
        <f>'Points Per Match'!G28</f>
        <v>3</v>
      </c>
      <c r="K28">
        <f>'Points Per Match'!I174</f>
        <v>3</v>
      </c>
      <c r="L28" t="s">
        <v>274</v>
      </c>
    </row>
    <row r="29" spans="1:12" x14ac:dyDescent="0.35">
      <c r="A29">
        <f>Table7[[#This Row],[Match_ID ]]</f>
        <v>28</v>
      </c>
      <c r="B29" s="1">
        <f>Table7[[#This Row],[Date]]</f>
        <v>43702</v>
      </c>
      <c r="C29" t="str">
        <f>Table7[[#This Row],[Away_Team]]</f>
        <v>Man City</v>
      </c>
      <c r="D29" t="str">
        <f>Table7[[#This Row],[Home_Team]]</f>
        <v>Bournemouth</v>
      </c>
      <c r="E29">
        <f>Table7[[#This Row],[FT_Away_Goals]]</f>
        <v>3</v>
      </c>
      <c r="F29">
        <f>Table7[[#This Row],[FT_Home_Goals]]</f>
        <v>1</v>
      </c>
      <c r="G29" t="str" cm="1">
        <f t="array" ref="G29">_xlfn.IFS(E29&gt;F29, "W", E29=F29, "D", E29&lt;F29,"L")</f>
        <v>W</v>
      </c>
      <c r="J29">
        <f>'Points Per Match'!G29</f>
        <v>0</v>
      </c>
      <c r="K29">
        <f>'Points Per Match'!I41</f>
        <v>1</v>
      </c>
      <c r="L29" t="s">
        <v>274</v>
      </c>
    </row>
    <row r="30" spans="1:12" x14ac:dyDescent="0.35">
      <c r="A30">
        <f>Table7[[#This Row],[Match_ID ]]</f>
        <v>29</v>
      </c>
      <c r="B30" s="1">
        <f>Table7[[#This Row],[Date]]</f>
        <v>43702</v>
      </c>
      <c r="C30" t="str">
        <f>Table7[[#This Row],[Away_Team]]</f>
        <v>Newcastle</v>
      </c>
      <c r="D30" t="str">
        <f>Table7[[#This Row],[Home_Team]]</f>
        <v>Tottenham</v>
      </c>
      <c r="E30">
        <f>Table7[[#This Row],[FT_Away_Goals]]</f>
        <v>1</v>
      </c>
      <c r="F30">
        <f>Table7[[#This Row],[FT_Home_Goals]]</f>
        <v>0</v>
      </c>
      <c r="G30" t="str" cm="1">
        <f t="array" ref="G30">_xlfn.IFS(E30&gt;F30, "W", E30=F30, "D", E30&lt;F30,"L")</f>
        <v>W</v>
      </c>
      <c r="J30">
        <f>'Points Per Match'!G30</f>
        <v>0</v>
      </c>
      <c r="K30">
        <f>'Points Per Match'!I307</f>
        <v>0</v>
      </c>
      <c r="L30" t="s">
        <v>274</v>
      </c>
    </row>
    <row r="31" spans="1:12" x14ac:dyDescent="0.35">
      <c r="A31">
        <f>Table7[[#This Row],[Match_ID ]]</f>
        <v>30</v>
      </c>
      <c r="B31" s="1">
        <f>Table7[[#This Row],[Date]]</f>
        <v>43702</v>
      </c>
      <c r="C31" t="str">
        <f>Table7[[#This Row],[Away_Team]]</f>
        <v>Burnley</v>
      </c>
      <c r="D31" t="str">
        <f>Table7[[#This Row],[Home_Team]]</f>
        <v>Wolves</v>
      </c>
      <c r="E31">
        <f>Table7[[#This Row],[FT_Away_Goals]]</f>
        <v>1</v>
      </c>
      <c r="F31">
        <f>Table7[[#This Row],[FT_Home_Goals]]</f>
        <v>1</v>
      </c>
      <c r="G31" t="str" cm="1">
        <f t="array" ref="G31">_xlfn.IFS(E31&gt;F31, "W", E31=F31, "D", E31&lt;F31,"L")</f>
        <v>D</v>
      </c>
      <c r="J31">
        <f>'Points Per Match'!G31</f>
        <v>1</v>
      </c>
      <c r="K31">
        <f>'Points Per Match'!I364</f>
        <v>0</v>
      </c>
      <c r="L31" t="s">
        <v>274</v>
      </c>
    </row>
    <row r="32" spans="1:12" x14ac:dyDescent="0.35">
      <c r="A32">
        <f>Table7[[#This Row],[Match_ID ]]</f>
        <v>31</v>
      </c>
      <c r="B32" s="1">
        <f>Table7[[#This Row],[Date]]</f>
        <v>43708</v>
      </c>
      <c r="C32" t="str">
        <f>Table7[[#This Row],[Away_Team]]</f>
        <v>Man United</v>
      </c>
      <c r="D32" t="str">
        <f>Table7[[#This Row],[Home_Team]]</f>
        <v>Southampton</v>
      </c>
      <c r="E32">
        <f>Table7[[#This Row],[FT_Away_Goals]]</f>
        <v>1</v>
      </c>
      <c r="F32">
        <f>Table7[[#This Row],[FT_Home_Goals]]</f>
        <v>1</v>
      </c>
      <c r="G32" t="str" cm="1">
        <f t="array" ref="G32">_xlfn.IFS(E32&gt;F32, "W", E32=F32, "D", E32&lt;F32,"L")</f>
        <v>D</v>
      </c>
      <c r="J32">
        <f>'Points Per Match'!G32</f>
        <v>1</v>
      </c>
      <c r="K32">
        <f>'Points Per Match'!I288</f>
        <v>0</v>
      </c>
      <c r="L32" t="s">
        <v>274</v>
      </c>
    </row>
    <row r="33" spans="1:12" x14ac:dyDescent="0.35">
      <c r="A33">
        <f>Table7[[#This Row],[Match_ID ]]</f>
        <v>32</v>
      </c>
      <c r="B33" s="1">
        <f>Table7[[#This Row],[Date]]</f>
        <v>43708</v>
      </c>
      <c r="C33" t="str">
        <f>Table7[[#This Row],[Away_Team]]</f>
        <v>Sheffield United</v>
      </c>
      <c r="D33" t="str">
        <f>Table7[[#This Row],[Home_Team]]</f>
        <v>Chelsea</v>
      </c>
      <c r="E33">
        <f>Table7[[#This Row],[FT_Away_Goals]]</f>
        <v>2</v>
      </c>
      <c r="F33">
        <f>Table7[[#This Row],[FT_Home_Goals]]</f>
        <v>2</v>
      </c>
      <c r="G33" t="str" cm="1">
        <f t="array" ref="G33">_xlfn.IFS(E33&gt;F33, "W", E33=F33, "D", E33&lt;F33,"L")</f>
        <v>D</v>
      </c>
      <c r="J33">
        <f>'Points Per Match'!G33</f>
        <v>1</v>
      </c>
      <c r="K33">
        <f>'Points Per Match'!I98</f>
        <v>1</v>
      </c>
      <c r="L33" t="s">
        <v>274</v>
      </c>
    </row>
    <row r="34" spans="1:12" x14ac:dyDescent="0.35">
      <c r="A34">
        <f>Table7[[#This Row],[Match_ID ]]</f>
        <v>33</v>
      </c>
      <c r="B34" s="1">
        <f>Table7[[#This Row],[Date]]</f>
        <v>43708</v>
      </c>
      <c r="C34" t="str">
        <f>Table7[[#This Row],[Away_Team]]</f>
        <v>Aston Villa</v>
      </c>
      <c r="D34" t="str">
        <f>Table7[[#This Row],[Home_Team]]</f>
        <v>Crystal Palace</v>
      </c>
      <c r="E34">
        <f>Table7[[#This Row],[FT_Away_Goals]]</f>
        <v>0</v>
      </c>
      <c r="F34">
        <f>Table7[[#This Row],[FT_Home_Goals]]</f>
        <v>1</v>
      </c>
      <c r="G34" t="str" cm="1">
        <f t="array" ref="G34">_xlfn.IFS(E34&gt;F34, "W", E34=F34, "D", E34&lt;F34,"L")</f>
        <v>L</v>
      </c>
      <c r="J34">
        <f>'Points Per Match'!G34</f>
        <v>3</v>
      </c>
      <c r="K34">
        <f>'Points Per Match'!I117</f>
        <v>1</v>
      </c>
      <c r="L34" t="s">
        <v>274</v>
      </c>
    </row>
    <row r="35" spans="1:12" x14ac:dyDescent="0.35">
      <c r="A35">
        <f>Table7[[#This Row],[Match_ID ]]</f>
        <v>34</v>
      </c>
      <c r="B35" s="1">
        <f>Table7[[#This Row],[Date]]</f>
        <v>43708</v>
      </c>
      <c r="C35" t="str">
        <f>Table7[[#This Row],[Away_Team]]</f>
        <v>Bournemouth</v>
      </c>
      <c r="D35" t="str">
        <f>Table7[[#This Row],[Home_Team]]</f>
        <v>Leicester</v>
      </c>
      <c r="E35">
        <f>Table7[[#This Row],[FT_Away_Goals]]</f>
        <v>1</v>
      </c>
      <c r="F35">
        <f>Table7[[#This Row],[FT_Home_Goals]]</f>
        <v>3</v>
      </c>
      <c r="G35" t="str" cm="1">
        <f t="array" ref="G35">_xlfn.IFS(E35&gt;F35, "W", E35=F35, "D", E35&lt;F35,"L")</f>
        <v>L</v>
      </c>
      <c r="J35">
        <f>'Points Per Match'!G35</f>
        <v>3</v>
      </c>
      <c r="K35">
        <f>'Points Per Match'!I155</f>
        <v>1</v>
      </c>
      <c r="L35" t="s">
        <v>274</v>
      </c>
    </row>
    <row r="36" spans="1:12" x14ac:dyDescent="0.35">
      <c r="A36">
        <f>Table7[[#This Row],[Match_ID ]]</f>
        <v>35</v>
      </c>
      <c r="B36" s="1">
        <f>Table7[[#This Row],[Date]]</f>
        <v>43708</v>
      </c>
      <c r="C36" t="str">
        <f>Table7[[#This Row],[Away_Team]]</f>
        <v>Brighton</v>
      </c>
      <c r="D36" t="str">
        <f>Table7[[#This Row],[Home_Team]]</f>
        <v>Man City</v>
      </c>
      <c r="E36">
        <f>Table7[[#This Row],[FT_Away_Goals]]</f>
        <v>0</v>
      </c>
      <c r="F36">
        <f>Table7[[#This Row],[FT_Home_Goals]]</f>
        <v>4</v>
      </c>
      <c r="G36" t="str" cm="1">
        <f t="array" ref="G36">_xlfn.IFS(E36&gt;F36, "W", E36=F36, "D", E36&lt;F36,"L")</f>
        <v>L</v>
      </c>
      <c r="J36">
        <f>'Points Per Match'!G36</f>
        <v>3</v>
      </c>
      <c r="K36">
        <f>'Points Per Match'!I193</f>
        <v>1</v>
      </c>
      <c r="L36" t="s">
        <v>274</v>
      </c>
    </row>
    <row r="37" spans="1:12" x14ac:dyDescent="0.35">
      <c r="A37">
        <f>Table7[[#This Row],[Match_ID ]]</f>
        <v>36</v>
      </c>
      <c r="B37" s="1">
        <f>Table7[[#This Row],[Date]]</f>
        <v>43708</v>
      </c>
      <c r="C37" t="str">
        <f>Table7[[#This Row],[Away_Team]]</f>
        <v>Watford</v>
      </c>
      <c r="D37" t="str">
        <f>Table7[[#This Row],[Home_Team]]</f>
        <v>Newcastle</v>
      </c>
      <c r="E37">
        <f>Table7[[#This Row],[FT_Away_Goals]]</f>
        <v>1</v>
      </c>
      <c r="F37">
        <f>Table7[[#This Row],[FT_Home_Goals]]</f>
        <v>1</v>
      </c>
      <c r="G37" t="str" cm="1">
        <f t="array" ref="G37">_xlfn.IFS(E37&gt;F37, "W", E37=F37, "D", E37&lt;F37,"L")</f>
        <v>D</v>
      </c>
      <c r="J37">
        <f>'Points Per Match'!G37</f>
        <v>1</v>
      </c>
      <c r="K37">
        <f>'Points Per Match'!I231</f>
        <v>0</v>
      </c>
      <c r="L37" t="s">
        <v>274</v>
      </c>
    </row>
    <row r="38" spans="1:12" x14ac:dyDescent="0.35">
      <c r="A38">
        <f>Table7[[#This Row],[Match_ID ]]</f>
        <v>37</v>
      </c>
      <c r="B38" s="1">
        <f>Table7[[#This Row],[Date]]</f>
        <v>43708</v>
      </c>
      <c r="C38" t="str">
        <f>Table7[[#This Row],[Away_Team]]</f>
        <v>Norwich</v>
      </c>
      <c r="D38" t="str">
        <f>Table7[[#This Row],[Home_Team]]</f>
        <v>West Ham</v>
      </c>
      <c r="E38">
        <f>Table7[[#This Row],[FT_Away_Goals]]</f>
        <v>0</v>
      </c>
      <c r="F38">
        <f>Table7[[#This Row],[FT_Home_Goals]]</f>
        <v>2</v>
      </c>
      <c r="G38" t="str" cm="1">
        <f t="array" ref="G38">_xlfn.IFS(E38&gt;F38, "W", E38=F38, "D", E38&lt;F38,"L")</f>
        <v>L</v>
      </c>
      <c r="J38">
        <f>'Points Per Match'!G38</f>
        <v>3</v>
      </c>
      <c r="K38">
        <f>'Points Per Match'!I345</f>
        <v>0</v>
      </c>
      <c r="L38" t="s">
        <v>274</v>
      </c>
    </row>
    <row r="39" spans="1:12" x14ac:dyDescent="0.35">
      <c r="A39">
        <f>Table7[[#This Row],[Match_ID ]]</f>
        <v>38</v>
      </c>
      <c r="B39" s="1">
        <f>Table7[[#This Row],[Date]]</f>
        <v>43708</v>
      </c>
      <c r="C39" t="str">
        <f>Table7[[#This Row],[Away_Team]]</f>
        <v>Liverpool</v>
      </c>
      <c r="D39" t="str">
        <f>Table7[[#This Row],[Home_Team]]</f>
        <v>Burnley</v>
      </c>
      <c r="E39">
        <f>Table7[[#This Row],[FT_Away_Goals]]</f>
        <v>3</v>
      </c>
      <c r="F39">
        <f>Table7[[#This Row],[FT_Home_Goals]]</f>
        <v>0</v>
      </c>
      <c r="G39" t="str" cm="1">
        <f t="array" ref="G39">_xlfn.IFS(E39&gt;F39, "W", E39=F39, "D", E39&lt;F39,"L")</f>
        <v>W</v>
      </c>
      <c r="J39">
        <f>'Points Per Match'!G39</f>
        <v>0</v>
      </c>
      <c r="K39">
        <f>'Points Per Match'!I26</f>
        <v>3</v>
      </c>
      <c r="L39" t="s">
        <v>274</v>
      </c>
    </row>
    <row r="40" spans="1:12" x14ac:dyDescent="0.35">
      <c r="A40">
        <f>Table7[[#This Row],[Match_ID ]]</f>
        <v>39</v>
      </c>
      <c r="B40" s="1">
        <f>Table7[[#This Row],[Date]]</f>
        <v>43709</v>
      </c>
      <c r="C40" t="str">
        <f>Table7[[#This Row],[Away_Team]]</f>
        <v>Wolves</v>
      </c>
      <c r="D40" t="str">
        <f>Table7[[#This Row],[Home_Team]]</f>
        <v>Everton</v>
      </c>
      <c r="E40">
        <f>Table7[[#This Row],[FT_Away_Goals]]</f>
        <v>2</v>
      </c>
      <c r="F40">
        <f>Table7[[#This Row],[FT_Home_Goals]]</f>
        <v>3</v>
      </c>
      <c r="G40" t="str" cm="1">
        <f t="array" ref="G40">_xlfn.IFS(E40&gt;F40, "W", E40=F40, "D", E40&lt;F40,"L")</f>
        <v>L</v>
      </c>
      <c r="J40">
        <f>'Points Per Match'!G40</f>
        <v>3</v>
      </c>
      <c r="K40">
        <f>'Points Per Match'!I136</f>
        <v>0</v>
      </c>
      <c r="L40" t="s">
        <v>274</v>
      </c>
    </row>
    <row r="41" spans="1:12" x14ac:dyDescent="0.35">
      <c r="A41">
        <f>Table7[[#This Row],[Match_ID ]]</f>
        <v>40</v>
      </c>
      <c r="B41" s="1">
        <f>Table7[[#This Row],[Date]]</f>
        <v>43709</v>
      </c>
      <c r="C41" t="str">
        <f>Table7[[#This Row],[Away_Team]]</f>
        <v>Tottenham</v>
      </c>
      <c r="D41" t="str">
        <f>Table7[[#This Row],[Home_Team]]</f>
        <v>Arsenal</v>
      </c>
      <c r="E41">
        <f>Table7[[#This Row],[FT_Away_Goals]]</f>
        <v>2</v>
      </c>
      <c r="F41">
        <f>Table7[[#This Row],[FT_Home_Goals]]</f>
        <v>2</v>
      </c>
      <c r="G41" t="str" cm="1">
        <f t="array" ref="G41">_xlfn.IFS(E41&gt;F41, "W", E41=F41, "D", E41&lt;F41,"L")</f>
        <v>D</v>
      </c>
      <c r="J41">
        <f>'Points Per Match'!G41</f>
        <v>1</v>
      </c>
      <c r="K41">
        <f>'Points Per Match'!I3</f>
        <v>3</v>
      </c>
      <c r="L41" t="s">
        <v>274</v>
      </c>
    </row>
    <row r="42" spans="1:12" x14ac:dyDescent="0.35">
      <c r="A42">
        <f>Table7[[#This Row],[Match_ID ]]</f>
        <v>41</v>
      </c>
      <c r="B42" s="1">
        <f>Table7[[#This Row],[Date]]</f>
        <v>43722</v>
      </c>
      <c r="C42" t="str">
        <f>Table7[[#This Row],[Away_Team]]</f>
        <v>Newcastle</v>
      </c>
      <c r="D42" t="str">
        <f>Table7[[#This Row],[Home_Team]]</f>
        <v>Liverpool</v>
      </c>
      <c r="E42">
        <f>Table7[[#This Row],[FT_Away_Goals]]</f>
        <v>1</v>
      </c>
      <c r="F42">
        <f>Table7[[#This Row],[FT_Home_Goals]]</f>
        <v>3</v>
      </c>
      <c r="G42" t="str" cm="1">
        <f t="array" ref="G42">_xlfn.IFS(E42&gt;F42, "W", E42=F42, "D", E42&lt;F42,"L")</f>
        <v>L</v>
      </c>
      <c r="J42">
        <f>'Points Per Match'!G42</f>
        <v>3</v>
      </c>
      <c r="K42">
        <f>'Points Per Match'!I175</f>
        <v>3</v>
      </c>
      <c r="L42" t="s">
        <v>274</v>
      </c>
    </row>
    <row r="43" spans="1:12" x14ac:dyDescent="0.35">
      <c r="A43">
        <f>Table7[[#This Row],[Match_ID ]]</f>
        <v>42</v>
      </c>
      <c r="B43" s="1">
        <f>Table7[[#This Row],[Date]]</f>
        <v>43722</v>
      </c>
      <c r="C43" t="str">
        <f>Table7[[#This Row],[Away_Team]]</f>
        <v>Burnley</v>
      </c>
      <c r="D43" t="str">
        <f>Table7[[#This Row],[Home_Team]]</f>
        <v>Brighton</v>
      </c>
      <c r="E43">
        <f>Table7[[#This Row],[FT_Away_Goals]]</f>
        <v>1</v>
      </c>
      <c r="F43">
        <f>Table7[[#This Row],[FT_Home_Goals]]</f>
        <v>1</v>
      </c>
      <c r="G43" t="str" cm="1">
        <f t="array" ref="G43">_xlfn.IFS(E43&gt;F43, "W", E43=F43, "D", E43&lt;F43,"L")</f>
        <v>D</v>
      </c>
      <c r="J43">
        <f>'Points Per Match'!G43</f>
        <v>1</v>
      </c>
      <c r="K43">
        <f>'Points Per Match'!I61</f>
        <v>3</v>
      </c>
      <c r="L43" t="s">
        <v>274</v>
      </c>
    </row>
    <row r="44" spans="1:12" x14ac:dyDescent="0.35">
      <c r="A44">
        <f>Table7[[#This Row],[Match_ID ]]</f>
        <v>43</v>
      </c>
      <c r="B44" s="1">
        <f>Table7[[#This Row],[Date]]</f>
        <v>43722</v>
      </c>
      <c r="C44" t="str">
        <f>Table7[[#This Row],[Away_Team]]</f>
        <v>Leicester</v>
      </c>
      <c r="D44" t="str">
        <f>Table7[[#This Row],[Home_Team]]</f>
        <v>Man United</v>
      </c>
      <c r="E44">
        <f>Table7[[#This Row],[FT_Away_Goals]]</f>
        <v>0</v>
      </c>
      <c r="F44">
        <f>Table7[[#This Row],[FT_Home_Goals]]</f>
        <v>1</v>
      </c>
      <c r="G44" t="str" cm="1">
        <f t="array" ref="G44">_xlfn.IFS(E44&gt;F44, "W", E44=F44, "D", E44&lt;F44,"L")</f>
        <v>L</v>
      </c>
      <c r="J44">
        <f>'Points Per Match'!G44</f>
        <v>3</v>
      </c>
      <c r="K44">
        <f>'Points Per Match'!I213</f>
        <v>0</v>
      </c>
      <c r="L44" t="s">
        <v>274</v>
      </c>
    </row>
    <row r="45" spans="1:12" x14ac:dyDescent="0.35">
      <c r="A45">
        <f>Table7[[#This Row],[Match_ID ]]</f>
        <v>44</v>
      </c>
      <c r="B45" s="1">
        <f>Table7[[#This Row],[Date]]</f>
        <v>43722</v>
      </c>
      <c r="C45" t="str">
        <f>Table7[[#This Row],[Away_Team]]</f>
        <v>Southampton</v>
      </c>
      <c r="D45" t="str">
        <f>Table7[[#This Row],[Home_Team]]</f>
        <v>Sheffield United</v>
      </c>
      <c r="E45">
        <f>Table7[[#This Row],[FT_Away_Goals]]</f>
        <v>1</v>
      </c>
      <c r="F45">
        <f>Table7[[#This Row],[FT_Home_Goals]]</f>
        <v>0</v>
      </c>
      <c r="G45" t="str" cm="1">
        <f t="array" ref="G45">_xlfn.IFS(E45&gt;F45, "W", E45=F45, "D", E45&lt;F45,"L")</f>
        <v>W</v>
      </c>
      <c r="J45">
        <f>'Points Per Match'!G45</f>
        <v>0</v>
      </c>
      <c r="K45">
        <f>'Points Per Match'!I270</f>
        <v>0</v>
      </c>
      <c r="L45" t="s">
        <v>274</v>
      </c>
    </row>
    <row r="46" spans="1:12" x14ac:dyDescent="0.35">
      <c r="A46">
        <f>Table7[[#This Row],[Match_ID ]]</f>
        <v>45</v>
      </c>
      <c r="B46" s="1">
        <f>Table7[[#This Row],[Date]]</f>
        <v>43722</v>
      </c>
      <c r="C46" t="str">
        <f>Table7[[#This Row],[Away_Team]]</f>
        <v>Crystal Palace</v>
      </c>
      <c r="D46" t="str">
        <f>Table7[[#This Row],[Home_Team]]</f>
        <v>Tottenham</v>
      </c>
      <c r="E46">
        <f>Table7[[#This Row],[FT_Away_Goals]]</f>
        <v>0</v>
      </c>
      <c r="F46">
        <f>Table7[[#This Row],[FT_Home_Goals]]</f>
        <v>4</v>
      </c>
      <c r="G46" t="str" cm="1">
        <f t="array" ref="G46">_xlfn.IFS(E46&gt;F46, "W", E46=F46, "D", E46&lt;F46,"L")</f>
        <v>L</v>
      </c>
      <c r="J46">
        <f>'Points Per Match'!G46</f>
        <v>3</v>
      </c>
      <c r="K46">
        <f>'Points Per Match'!I308</f>
        <v>0</v>
      </c>
      <c r="L46" t="s">
        <v>274</v>
      </c>
    </row>
    <row r="47" spans="1:12" x14ac:dyDescent="0.35">
      <c r="A47">
        <f>Table7[[#This Row],[Match_ID ]]</f>
        <v>46</v>
      </c>
      <c r="B47" s="1">
        <f>Table7[[#This Row],[Date]]</f>
        <v>43722</v>
      </c>
      <c r="C47" t="str">
        <f>Table7[[#This Row],[Away_Team]]</f>
        <v>Chelsea</v>
      </c>
      <c r="D47" t="str">
        <f>Table7[[#This Row],[Home_Team]]</f>
        <v>Wolves</v>
      </c>
      <c r="E47">
        <f>Table7[[#This Row],[FT_Away_Goals]]</f>
        <v>5</v>
      </c>
      <c r="F47">
        <f>Table7[[#This Row],[FT_Home_Goals]]</f>
        <v>2</v>
      </c>
      <c r="G47" t="str" cm="1">
        <f t="array" ref="G47">_xlfn.IFS(E47&gt;F47, "W", E47=F47, "D", E47&lt;F47,"L")</f>
        <v>W</v>
      </c>
      <c r="J47">
        <f>'Points Per Match'!G47</f>
        <v>0</v>
      </c>
      <c r="K47">
        <f>'Points Per Match'!I365</f>
        <v>1</v>
      </c>
      <c r="L47" t="s">
        <v>274</v>
      </c>
    </row>
    <row r="48" spans="1:12" x14ac:dyDescent="0.35">
      <c r="A48">
        <f>Table7[[#This Row],[Match_ID ]]</f>
        <v>47</v>
      </c>
      <c r="B48" s="1">
        <f>Table7[[#This Row],[Date]]</f>
        <v>43722</v>
      </c>
      <c r="C48" t="str">
        <f>Table7[[#This Row],[Away_Team]]</f>
        <v>Man City</v>
      </c>
      <c r="D48" t="str">
        <f>Table7[[#This Row],[Home_Team]]</f>
        <v>Norwich</v>
      </c>
      <c r="E48">
        <f>Table7[[#This Row],[FT_Away_Goals]]</f>
        <v>2</v>
      </c>
      <c r="F48">
        <f>Table7[[#This Row],[FT_Home_Goals]]</f>
        <v>3</v>
      </c>
      <c r="G48" t="str" cm="1">
        <f t="array" ref="G48">_xlfn.IFS(E48&gt;F48, "W", E48=F48, "D", E48&lt;F48,"L")</f>
        <v>L</v>
      </c>
      <c r="J48">
        <f>'Points Per Match'!G48</f>
        <v>3</v>
      </c>
      <c r="K48">
        <f>'Points Per Match'!I251</f>
        <v>0</v>
      </c>
      <c r="L48" t="s">
        <v>274</v>
      </c>
    </row>
    <row r="49" spans="1:12" x14ac:dyDescent="0.35">
      <c r="A49">
        <f>Table7[[#This Row],[Match_ID ]]</f>
        <v>48</v>
      </c>
      <c r="B49" s="1">
        <f>Table7[[#This Row],[Date]]</f>
        <v>43723</v>
      </c>
      <c r="C49" t="str">
        <f>Table7[[#This Row],[Away_Team]]</f>
        <v>Everton</v>
      </c>
      <c r="D49" t="str">
        <f>Table7[[#This Row],[Home_Team]]</f>
        <v>Bournemouth</v>
      </c>
      <c r="E49">
        <f>Table7[[#This Row],[FT_Away_Goals]]</f>
        <v>1</v>
      </c>
      <c r="F49">
        <f>Table7[[#This Row],[FT_Home_Goals]]</f>
        <v>3</v>
      </c>
      <c r="G49" t="str" cm="1">
        <f t="array" ref="G49">_xlfn.IFS(E49&gt;F49, "W", E49=F49, "D", E49&lt;F49,"L")</f>
        <v>L</v>
      </c>
      <c r="J49">
        <f>'Points Per Match'!G49</f>
        <v>3</v>
      </c>
      <c r="K49">
        <f>'Points Per Match'!I42</f>
        <v>0</v>
      </c>
      <c r="L49" t="s">
        <v>274</v>
      </c>
    </row>
    <row r="50" spans="1:12" x14ac:dyDescent="0.35">
      <c r="A50">
        <f>Table7[[#This Row],[Match_ID ]]</f>
        <v>49</v>
      </c>
      <c r="B50" s="1">
        <f>Table7[[#This Row],[Date]]</f>
        <v>43723</v>
      </c>
      <c r="C50" t="str">
        <f>Table7[[#This Row],[Away_Team]]</f>
        <v>Arsenal</v>
      </c>
      <c r="D50" t="str">
        <f>Table7[[#This Row],[Home_Team]]</f>
        <v>Watford</v>
      </c>
      <c r="E50">
        <f>Table7[[#This Row],[FT_Away_Goals]]</f>
        <v>2</v>
      </c>
      <c r="F50">
        <f>Table7[[#This Row],[FT_Home_Goals]]</f>
        <v>2</v>
      </c>
      <c r="G50" t="str" cm="1">
        <f t="array" ref="G50">_xlfn.IFS(E50&gt;F50, "W", E50=F50, "D", E50&lt;F50,"L")</f>
        <v>D</v>
      </c>
      <c r="J50">
        <f>'Points Per Match'!G50</f>
        <v>1</v>
      </c>
      <c r="K50">
        <f>'Points Per Match'!I327</f>
        <v>1</v>
      </c>
      <c r="L50" t="s">
        <v>274</v>
      </c>
    </row>
    <row r="51" spans="1:12" x14ac:dyDescent="0.35">
      <c r="A51">
        <f>Table7[[#This Row],[Match_ID ]]</f>
        <v>50</v>
      </c>
      <c r="B51" s="1">
        <f>Table7[[#This Row],[Date]]</f>
        <v>43724</v>
      </c>
      <c r="C51" t="str">
        <f>Table7[[#This Row],[Away_Team]]</f>
        <v>West Ham</v>
      </c>
      <c r="D51" t="str">
        <f>Table7[[#This Row],[Home_Team]]</f>
        <v>Aston Villa</v>
      </c>
      <c r="E51">
        <f>Table7[[#This Row],[FT_Away_Goals]]</f>
        <v>0</v>
      </c>
      <c r="F51">
        <f>Table7[[#This Row],[FT_Home_Goals]]</f>
        <v>0</v>
      </c>
      <c r="G51" t="str" cm="1">
        <f t="array" ref="G51">_xlfn.IFS(E51&gt;F51, "W", E51=F51, "D", E51&lt;F51,"L")</f>
        <v>D</v>
      </c>
      <c r="J51">
        <f>'Points Per Match'!G51</f>
        <v>1</v>
      </c>
      <c r="K51">
        <f>'Points Per Match'!I23</f>
        <v>3</v>
      </c>
      <c r="L51" t="s">
        <v>274</v>
      </c>
    </row>
    <row r="52" spans="1:12" x14ac:dyDescent="0.35">
      <c r="A52">
        <f>Table7[[#This Row],[Match_ID ]]</f>
        <v>51</v>
      </c>
      <c r="B52" s="1">
        <f>Table7[[#This Row],[Date]]</f>
        <v>43728</v>
      </c>
      <c r="C52" t="str">
        <f>Table7[[#This Row],[Away_Team]]</f>
        <v>Bournemouth</v>
      </c>
      <c r="D52" t="str">
        <f>Table7[[#This Row],[Home_Team]]</f>
        <v>Southampton</v>
      </c>
      <c r="E52">
        <f>Table7[[#This Row],[FT_Away_Goals]]</f>
        <v>3</v>
      </c>
      <c r="F52">
        <f>Table7[[#This Row],[FT_Home_Goals]]</f>
        <v>1</v>
      </c>
      <c r="G52" t="str" cm="1">
        <f t="array" ref="G52">_xlfn.IFS(E52&gt;F52, "W", E52=F52, "D", E52&lt;F52,"L")</f>
        <v>W</v>
      </c>
      <c r="J52">
        <f>'Points Per Match'!G52</f>
        <v>0</v>
      </c>
      <c r="K52">
        <f>'Points Per Match'!I289</f>
        <v>0</v>
      </c>
      <c r="L52" t="s">
        <v>274</v>
      </c>
    </row>
    <row r="53" spans="1:12" x14ac:dyDescent="0.35">
      <c r="A53">
        <f>Table7[[#This Row],[Match_ID ]]</f>
        <v>52</v>
      </c>
      <c r="B53" s="1">
        <f>Table7[[#This Row],[Date]]</f>
        <v>43729</v>
      </c>
      <c r="C53" t="str">
        <f>Table7[[#This Row],[Away_Team]]</f>
        <v>Tottenham</v>
      </c>
      <c r="D53" t="str">
        <f>Table7[[#This Row],[Home_Team]]</f>
        <v>Leicester</v>
      </c>
      <c r="E53">
        <f>Table7[[#This Row],[FT_Away_Goals]]</f>
        <v>1</v>
      </c>
      <c r="F53">
        <f>Table7[[#This Row],[FT_Home_Goals]]</f>
        <v>2</v>
      </c>
      <c r="G53" t="str" cm="1">
        <f t="array" ref="G53">_xlfn.IFS(E53&gt;F53, "W", E53=F53, "D", E53&lt;F53,"L")</f>
        <v>L</v>
      </c>
      <c r="J53">
        <f>'Points Per Match'!G53</f>
        <v>3</v>
      </c>
      <c r="K53">
        <f>'Points Per Match'!I156</f>
        <v>3</v>
      </c>
      <c r="L53" t="s">
        <v>274</v>
      </c>
    </row>
    <row r="54" spans="1:12" x14ac:dyDescent="0.35">
      <c r="A54">
        <f>Table7[[#This Row],[Match_ID ]]</f>
        <v>53</v>
      </c>
      <c r="B54" s="1">
        <f>Table7[[#This Row],[Date]]</f>
        <v>43729</v>
      </c>
      <c r="C54" t="str">
        <f>Table7[[#This Row],[Away_Team]]</f>
        <v>Norwich</v>
      </c>
      <c r="D54" t="str">
        <f>Table7[[#This Row],[Home_Team]]</f>
        <v>Burnley</v>
      </c>
      <c r="E54">
        <f>Table7[[#This Row],[FT_Away_Goals]]</f>
        <v>0</v>
      </c>
      <c r="F54">
        <f>Table7[[#This Row],[FT_Home_Goals]]</f>
        <v>2</v>
      </c>
      <c r="G54" t="str" cm="1">
        <f t="array" ref="G54">_xlfn.IFS(E54&gt;F54, "W", E54=F54, "D", E54&lt;F54,"L")</f>
        <v>L</v>
      </c>
      <c r="J54">
        <f>'Points Per Match'!G54</f>
        <v>3</v>
      </c>
      <c r="K54">
        <f>'Points Per Match'!I80</f>
        <v>3</v>
      </c>
      <c r="L54" t="s">
        <v>274</v>
      </c>
    </row>
    <row r="55" spans="1:12" x14ac:dyDescent="0.35">
      <c r="A55">
        <f>Table7[[#This Row],[Match_ID ]]</f>
        <v>54</v>
      </c>
      <c r="B55" s="1">
        <f>Table7[[#This Row],[Date]]</f>
        <v>43729</v>
      </c>
      <c r="C55" t="str">
        <f>Table7[[#This Row],[Away_Team]]</f>
        <v>Sheffield United</v>
      </c>
      <c r="D55" t="str">
        <f>Table7[[#This Row],[Home_Team]]</f>
        <v>Everton</v>
      </c>
      <c r="E55">
        <f>Table7[[#This Row],[FT_Away_Goals]]</f>
        <v>2</v>
      </c>
      <c r="F55">
        <f>Table7[[#This Row],[FT_Home_Goals]]</f>
        <v>0</v>
      </c>
      <c r="G55" t="str" cm="1">
        <f t="array" ref="G55">_xlfn.IFS(E55&gt;F55, "W", E55=F55, "D", E55&lt;F55,"L")</f>
        <v>W</v>
      </c>
      <c r="J55">
        <f>'Points Per Match'!G55</f>
        <v>0</v>
      </c>
      <c r="K55">
        <f>'Points Per Match'!I137</f>
        <v>0</v>
      </c>
      <c r="L55" t="s">
        <v>274</v>
      </c>
    </row>
    <row r="56" spans="1:12" x14ac:dyDescent="0.35">
      <c r="A56">
        <f>Table7[[#This Row],[Match_ID ]]</f>
        <v>55</v>
      </c>
      <c r="B56" s="1">
        <f>Table7[[#This Row],[Date]]</f>
        <v>43729</v>
      </c>
      <c r="C56" t="str">
        <f>Table7[[#This Row],[Away_Team]]</f>
        <v>Watford</v>
      </c>
      <c r="D56" t="str">
        <f>Table7[[#This Row],[Home_Team]]</f>
        <v>Man City</v>
      </c>
      <c r="E56">
        <f>Table7[[#This Row],[FT_Away_Goals]]</f>
        <v>0</v>
      </c>
      <c r="F56">
        <f>Table7[[#This Row],[FT_Home_Goals]]</f>
        <v>8</v>
      </c>
      <c r="G56" t="str" cm="1">
        <f t="array" ref="G56">_xlfn.IFS(E56&gt;F56, "W", E56=F56, "D", E56&lt;F56,"L")</f>
        <v>L</v>
      </c>
      <c r="J56">
        <f>'Points Per Match'!G56</f>
        <v>3</v>
      </c>
      <c r="K56">
        <f>'Points Per Match'!I194</f>
        <v>0</v>
      </c>
      <c r="L56" t="s">
        <v>274</v>
      </c>
    </row>
    <row r="57" spans="1:12" x14ac:dyDescent="0.35">
      <c r="A57">
        <f>Table7[[#This Row],[Match_ID ]]</f>
        <v>56</v>
      </c>
      <c r="B57" s="1">
        <f>Table7[[#This Row],[Date]]</f>
        <v>43729</v>
      </c>
      <c r="C57" t="str">
        <f>Table7[[#This Row],[Away_Team]]</f>
        <v>Brighton</v>
      </c>
      <c r="D57" t="str">
        <f>Table7[[#This Row],[Home_Team]]</f>
        <v>Newcastle</v>
      </c>
      <c r="E57">
        <f>Table7[[#This Row],[FT_Away_Goals]]</f>
        <v>0</v>
      </c>
      <c r="F57">
        <f>Table7[[#This Row],[FT_Home_Goals]]</f>
        <v>0</v>
      </c>
      <c r="G57" t="str" cm="1">
        <f t="array" ref="G57">_xlfn.IFS(E57&gt;F57, "W", E57=F57, "D", E57&lt;F57,"L")</f>
        <v>D</v>
      </c>
      <c r="J57">
        <f>'Points Per Match'!G57</f>
        <v>1</v>
      </c>
      <c r="K57">
        <f>'Points Per Match'!I232</f>
        <v>0</v>
      </c>
      <c r="L57" t="s">
        <v>274</v>
      </c>
    </row>
    <row r="58" spans="1:12" x14ac:dyDescent="0.35">
      <c r="A58">
        <f>Table7[[#This Row],[Match_ID ]]</f>
        <v>57</v>
      </c>
      <c r="B58" s="1">
        <f>Table7[[#This Row],[Date]]</f>
        <v>43730</v>
      </c>
      <c r="C58" t="str">
        <f>Table7[[#This Row],[Away_Team]]</f>
        <v>Wolves</v>
      </c>
      <c r="D58" t="str">
        <f>Table7[[#This Row],[Home_Team]]</f>
        <v>Crystal Palace</v>
      </c>
      <c r="E58">
        <f>Table7[[#This Row],[FT_Away_Goals]]</f>
        <v>1</v>
      </c>
      <c r="F58">
        <f>Table7[[#This Row],[FT_Home_Goals]]</f>
        <v>1</v>
      </c>
      <c r="G58" t="str" cm="1">
        <f t="array" ref="G58">_xlfn.IFS(E58&gt;F58, "W", E58=F58, "D", E58&lt;F58,"L")</f>
        <v>D</v>
      </c>
      <c r="J58">
        <f>'Points Per Match'!G58</f>
        <v>1</v>
      </c>
      <c r="K58">
        <f>'Points Per Match'!I118</f>
        <v>0</v>
      </c>
      <c r="L58" t="s">
        <v>274</v>
      </c>
    </row>
    <row r="59" spans="1:12" x14ac:dyDescent="0.35">
      <c r="A59">
        <f>Table7[[#This Row],[Match_ID ]]</f>
        <v>58</v>
      </c>
      <c r="B59" s="1">
        <f>Table7[[#This Row],[Date]]</f>
        <v>43730</v>
      </c>
      <c r="C59" t="str">
        <f>Table7[[#This Row],[Away_Team]]</f>
        <v>Man United</v>
      </c>
      <c r="D59" t="str">
        <f>Table7[[#This Row],[Home_Team]]</f>
        <v>West Ham</v>
      </c>
      <c r="E59">
        <f>Table7[[#This Row],[FT_Away_Goals]]</f>
        <v>0</v>
      </c>
      <c r="F59">
        <f>Table7[[#This Row],[FT_Home_Goals]]</f>
        <v>2</v>
      </c>
      <c r="G59" t="str" cm="1">
        <f t="array" ref="G59">_xlfn.IFS(E59&gt;F59, "W", E59=F59, "D", E59&lt;F59,"L")</f>
        <v>L</v>
      </c>
      <c r="J59">
        <f>'Points Per Match'!G59</f>
        <v>3</v>
      </c>
      <c r="K59">
        <f>'Points Per Match'!I346</f>
        <v>3</v>
      </c>
      <c r="L59" t="s">
        <v>274</v>
      </c>
    </row>
    <row r="60" spans="1:12" x14ac:dyDescent="0.35">
      <c r="A60">
        <f>Table7[[#This Row],[Match_ID ]]</f>
        <v>59</v>
      </c>
      <c r="B60" s="1">
        <f>Table7[[#This Row],[Date]]</f>
        <v>43730</v>
      </c>
      <c r="C60" t="str">
        <f>Table7[[#This Row],[Away_Team]]</f>
        <v>Aston Villa</v>
      </c>
      <c r="D60" t="str">
        <f>Table7[[#This Row],[Home_Team]]</f>
        <v>Arsenal</v>
      </c>
      <c r="E60">
        <f>Table7[[#This Row],[FT_Away_Goals]]</f>
        <v>2</v>
      </c>
      <c r="F60">
        <f>Table7[[#This Row],[FT_Home_Goals]]</f>
        <v>3</v>
      </c>
      <c r="G60" t="str" cm="1">
        <f t="array" ref="G60">_xlfn.IFS(E60&gt;F60, "W", E60=F60, "D", E60&lt;F60,"L")</f>
        <v>L</v>
      </c>
      <c r="J60">
        <f>'Points Per Match'!G60</f>
        <v>3</v>
      </c>
      <c r="K60">
        <f>'Points Per Match'!I4</f>
        <v>1</v>
      </c>
      <c r="L60" t="s">
        <v>274</v>
      </c>
    </row>
    <row r="61" spans="1:12" x14ac:dyDescent="0.35">
      <c r="A61">
        <f>Table7[[#This Row],[Match_ID ]]</f>
        <v>60</v>
      </c>
      <c r="B61" s="1">
        <f>Table7[[#This Row],[Date]]</f>
        <v>43730</v>
      </c>
      <c r="C61" t="str">
        <f>Table7[[#This Row],[Away_Team]]</f>
        <v>Liverpool</v>
      </c>
      <c r="D61" t="str">
        <f>Table7[[#This Row],[Home_Team]]</f>
        <v>Chelsea</v>
      </c>
      <c r="E61">
        <f>Table7[[#This Row],[FT_Away_Goals]]</f>
        <v>2</v>
      </c>
      <c r="F61">
        <f>Table7[[#This Row],[FT_Home_Goals]]</f>
        <v>1</v>
      </c>
      <c r="G61" t="str" cm="1">
        <f t="array" ref="G61">_xlfn.IFS(E61&gt;F61, "W", E61=F61, "D", E61&lt;F61,"L")</f>
        <v>W</v>
      </c>
      <c r="J61">
        <f>'Points Per Match'!G61</f>
        <v>0</v>
      </c>
      <c r="K61">
        <f>'Points Per Match'!I47</f>
        <v>3</v>
      </c>
      <c r="L61" t="s">
        <v>274</v>
      </c>
    </row>
    <row r="62" spans="1:12" x14ac:dyDescent="0.35">
      <c r="A62">
        <f>Table7[[#This Row],[Match_ID ]]</f>
        <v>61</v>
      </c>
      <c r="B62" s="1">
        <f>Table7[[#This Row],[Date]]</f>
        <v>43736</v>
      </c>
      <c r="C62" t="str">
        <f>Table7[[#This Row],[Away_Team]]</f>
        <v>Liverpool</v>
      </c>
      <c r="D62" t="str">
        <f>Table7[[#This Row],[Home_Team]]</f>
        <v>Sheffield United</v>
      </c>
      <c r="E62">
        <f>Table7[[#This Row],[FT_Away_Goals]]</f>
        <v>1</v>
      </c>
      <c r="F62">
        <f>Table7[[#This Row],[FT_Home_Goals]]</f>
        <v>0</v>
      </c>
      <c r="G62" t="str" cm="1">
        <f t="array" ref="G62">_xlfn.IFS(E62&gt;F62, "W", E62=F62, "D", E62&lt;F62,"L")</f>
        <v>W</v>
      </c>
      <c r="J62">
        <f>'Points Per Match'!G62</f>
        <v>0</v>
      </c>
      <c r="K62">
        <f>'Points Per Match'!I75</f>
        <v>3</v>
      </c>
      <c r="L62" t="s">
        <v>274</v>
      </c>
    </row>
    <row r="63" spans="1:12" x14ac:dyDescent="0.35">
      <c r="A63">
        <f>Table7[[#This Row],[Match_ID ]]</f>
        <v>62</v>
      </c>
      <c r="B63" s="1">
        <f>Table7[[#This Row],[Date]]</f>
        <v>43736</v>
      </c>
      <c r="C63" t="str">
        <f>Table7[[#This Row],[Away_Team]]</f>
        <v>Burnley</v>
      </c>
      <c r="D63" t="str">
        <f>Table7[[#This Row],[Home_Team]]</f>
        <v>Aston Villa</v>
      </c>
      <c r="E63">
        <f>Table7[[#This Row],[FT_Away_Goals]]</f>
        <v>2</v>
      </c>
      <c r="F63">
        <f>Table7[[#This Row],[FT_Home_Goals]]</f>
        <v>2</v>
      </c>
      <c r="G63" t="str" cm="1">
        <f t="array" ref="G63">_xlfn.IFS(E63&gt;F63, "W", E63=F63, "D", E63&lt;F63,"L")</f>
        <v>D</v>
      </c>
      <c r="J63">
        <f>'Points Per Match'!G63</f>
        <v>1</v>
      </c>
      <c r="K63">
        <f>'Points Per Match'!I24</f>
        <v>3</v>
      </c>
      <c r="L63" t="s">
        <v>274</v>
      </c>
    </row>
    <row r="64" spans="1:12" x14ac:dyDescent="0.35">
      <c r="A64">
        <f>Table7[[#This Row],[Match_ID ]]</f>
        <v>63</v>
      </c>
      <c r="B64" s="1">
        <f>Table7[[#This Row],[Date]]</f>
        <v>43736</v>
      </c>
      <c r="C64" t="str">
        <f>Table7[[#This Row],[Away_Team]]</f>
        <v>West Ham</v>
      </c>
      <c r="D64" t="str">
        <f>Table7[[#This Row],[Home_Team]]</f>
        <v>Bournemouth</v>
      </c>
      <c r="E64">
        <f>Table7[[#This Row],[FT_Away_Goals]]</f>
        <v>2</v>
      </c>
      <c r="F64">
        <f>Table7[[#This Row],[FT_Home_Goals]]</f>
        <v>2</v>
      </c>
      <c r="G64" t="str" cm="1">
        <f t="array" ref="G64">_xlfn.IFS(E64&gt;F64, "W", E64=F64, "D", E64&lt;F64,"L")</f>
        <v>D</v>
      </c>
      <c r="J64">
        <f>'Points Per Match'!G64</f>
        <v>1</v>
      </c>
      <c r="K64">
        <f>'Points Per Match'!I43</f>
        <v>1</v>
      </c>
      <c r="L64" t="s">
        <v>274</v>
      </c>
    </row>
    <row r="65" spans="1:12" x14ac:dyDescent="0.35">
      <c r="A65">
        <f>Table7[[#This Row],[Match_ID ]]</f>
        <v>64</v>
      </c>
      <c r="B65" s="1">
        <f>Table7[[#This Row],[Date]]</f>
        <v>43736</v>
      </c>
      <c r="C65" t="str">
        <f>Table7[[#This Row],[Away_Team]]</f>
        <v>Brighton</v>
      </c>
      <c r="D65" t="str">
        <f>Table7[[#This Row],[Home_Team]]</f>
        <v>Chelsea</v>
      </c>
      <c r="E65">
        <f>Table7[[#This Row],[FT_Away_Goals]]</f>
        <v>0</v>
      </c>
      <c r="F65">
        <f>Table7[[#This Row],[FT_Home_Goals]]</f>
        <v>2</v>
      </c>
      <c r="G65" t="str" cm="1">
        <f t="array" ref="G65">_xlfn.IFS(E65&gt;F65, "W", E65=F65, "D", E65&lt;F65,"L")</f>
        <v>L</v>
      </c>
      <c r="J65">
        <f>'Points Per Match'!G65</f>
        <v>3</v>
      </c>
      <c r="K65">
        <f>'Points Per Match'!I100</f>
        <v>0</v>
      </c>
      <c r="L65" t="s">
        <v>274</v>
      </c>
    </row>
    <row r="66" spans="1:12" x14ac:dyDescent="0.35">
      <c r="A66">
        <f>Table7[[#This Row],[Match_ID ]]</f>
        <v>65</v>
      </c>
      <c r="B66" s="1">
        <f>Table7[[#This Row],[Date]]</f>
        <v>43736</v>
      </c>
      <c r="C66" t="str">
        <f>Table7[[#This Row],[Away_Team]]</f>
        <v>Norwich</v>
      </c>
      <c r="D66" t="str">
        <f>Table7[[#This Row],[Home_Team]]</f>
        <v>Crystal Palace</v>
      </c>
      <c r="E66">
        <f>Table7[[#This Row],[FT_Away_Goals]]</f>
        <v>0</v>
      </c>
      <c r="F66">
        <f>Table7[[#This Row],[FT_Home_Goals]]</f>
        <v>2</v>
      </c>
      <c r="G66" t="str" cm="1">
        <f t="array" ref="G66">_xlfn.IFS(E66&gt;F66, "W", E66=F66, "D", E66&lt;F66,"L")</f>
        <v>L</v>
      </c>
      <c r="J66">
        <f>'Points Per Match'!G66</f>
        <v>3</v>
      </c>
      <c r="K66">
        <f>'Points Per Match'!I119</f>
        <v>0</v>
      </c>
      <c r="L66" t="s">
        <v>274</v>
      </c>
    </row>
    <row r="67" spans="1:12" x14ac:dyDescent="0.35">
      <c r="A67">
        <f>Table7[[#This Row],[Match_ID ]]</f>
        <v>66</v>
      </c>
      <c r="B67" s="1">
        <f>Table7[[#This Row],[Date]]</f>
        <v>43736</v>
      </c>
      <c r="C67" t="str">
        <f>Table7[[#This Row],[Away_Team]]</f>
        <v>Southampton</v>
      </c>
      <c r="D67" t="str">
        <f>Table7[[#This Row],[Home_Team]]</f>
        <v>Tottenham</v>
      </c>
      <c r="E67">
        <f>Table7[[#This Row],[FT_Away_Goals]]</f>
        <v>1</v>
      </c>
      <c r="F67">
        <f>Table7[[#This Row],[FT_Home_Goals]]</f>
        <v>2</v>
      </c>
      <c r="G67" t="str" cm="1">
        <f t="array" ref="G67">_xlfn.IFS(E67&gt;F67, "W", E67=F67, "D", E67&lt;F67,"L")</f>
        <v>L</v>
      </c>
      <c r="J67">
        <f>'Points Per Match'!G67</f>
        <v>3</v>
      </c>
      <c r="K67">
        <f>'Points Per Match'!I309</f>
        <v>0</v>
      </c>
      <c r="L67" t="s">
        <v>274</v>
      </c>
    </row>
    <row r="68" spans="1:12" x14ac:dyDescent="0.35">
      <c r="A68">
        <f>Table7[[#This Row],[Match_ID ]]</f>
        <v>67</v>
      </c>
      <c r="B68" s="1">
        <f>Table7[[#This Row],[Date]]</f>
        <v>43736</v>
      </c>
      <c r="C68" t="str">
        <f>Table7[[#This Row],[Away_Team]]</f>
        <v>Watford</v>
      </c>
      <c r="D68" t="str">
        <f>Table7[[#This Row],[Home_Team]]</f>
        <v>Wolves</v>
      </c>
      <c r="E68">
        <f>Table7[[#This Row],[FT_Away_Goals]]</f>
        <v>0</v>
      </c>
      <c r="F68">
        <f>Table7[[#This Row],[FT_Home_Goals]]</f>
        <v>2</v>
      </c>
      <c r="G68" t="str" cm="1">
        <f t="array" ref="G68">_xlfn.IFS(E68&gt;F68, "W", E68=F68, "D", E68&lt;F68,"L")</f>
        <v>L</v>
      </c>
      <c r="J68">
        <f>'Points Per Match'!G68</f>
        <v>3</v>
      </c>
      <c r="K68">
        <f>'Points Per Match'!I366</f>
        <v>3</v>
      </c>
      <c r="L68" t="s">
        <v>274</v>
      </c>
    </row>
    <row r="69" spans="1:12" x14ac:dyDescent="0.35">
      <c r="A69">
        <f>Table7[[#This Row],[Match_ID ]]</f>
        <v>68</v>
      </c>
      <c r="B69" s="1">
        <f>Table7[[#This Row],[Date]]</f>
        <v>43736</v>
      </c>
      <c r="C69" t="str">
        <f>Table7[[#This Row],[Away_Team]]</f>
        <v>Man City</v>
      </c>
      <c r="D69" t="str">
        <f>Table7[[#This Row],[Home_Team]]</f>
        <v>Everton</v>
      </c>
      <c r="E69">
        <f>Table7[[#This Row],[FT_Away_Goals]]</f>
        <v>3</v>
      </c>
      <c r="F69">
        <f>Table7[[#This Row],[FT_Home_Goals]]</f>
        <v>1</v>
      </c>
      <c r="G69" t="str" cm="1">
        <f t="array" ref="G69">_xlfn.IFS(E69&gt;F69, "W", E69=F69, "D", E69&lt;F69,"L")</f>
        <v>W</v>
      </c>
      <c r="J69">
        <f>'Points Per Match'!G69</f>
        <v>0</v>
      </c>
      <c r="K69">
        <f>'Points Per Match'!I138</f>
        <v>1</v>
      </c>
      <c r="L69" t="s">
        <v>274</v>
      </c>
    </row>
    <row r="70" spans="1:12" x14ac:dyDescent="0.35">
      <c r="A70">
        <f>Table7[[#This Row],[Match_ID ]]</f>
        <v>69</v>
      </c>
      <c r="B70" s="1">
        <f>Table7[[#This Row],[Date]]</f>
        <v>43737</v>
      </c>
      <c r="C70" t="str">
        <f>Table7[[#This Row],[Away_Team]]</f>
        <v>Newcastle</v>
      </c>
      <c r="D70" t="str">
        <f>Table7[[#This Row],[Home_Team]]</f>
        <v>Leicester</v>
      </c>
      <c r="E70">
        <f>Table7[[#This Row],[FT_Away_Goals]]</f>
        <v>0</v>
      </c>
      <c r="F70">
        <f>Table7[[#This Row],[FT_Home_Goals]]</f>
        <v>5</v>
      </c>
      <c r="G70" t="str" cm="1">
        <f t="array" ref="G70">_xlfn.IFS(E70&gt;F70, "W", E70=F70, "D", E70&lt;F70,"L")</f>
        <v>L</v>
      </c>
      <c r="J70">
        <f>'Points Per Match'!G70</f>
        <v>3</v>
      </c>
      <c r="K70">
        <f>'Points Per Match'!I157</f>
        <v>3</v>
      </c>
      <c r="L70" t="s">
        <v>274</v>
      </c>
    </row>
    <row r="71" spans="1:12" x14ac:dyDescent="0.35">
      <c r="A71">
        <f>Table7[[#This Row],[Match_ID ]]</f>
        <v>70</v>
      </c>
      <c r="B71" s="1">
        <f>Table7[[#This Row],[Date]]</f>
        <v>43738</v>
      </c>
      <c r="C71" t="str">
        <f>Table7[[#This Row],[Away_Team]]</f>
        <v>Arsenal</v>
      </c>
      <c r="D71" t="str">
        <f>Table7[[#This Row],[Home_Team]]</f>
        <v>Man United</v>
      </c>
      <c r="E71">
        <f>Table7[[#This Row],[FT_Away_Goals]]</f>
        <v>1</v>
      </c>
      <c r="F71">
        <f>Table7[[#This Row],[FT_Home_Goals]]</f>
        <v>1</v>
      </c>
      <c r="G71" t="str" cm="1">
        <f t="array" ref="G71">_xlfn.IFS(E71&gt;F71, "W", E71=F71, "D", E71&lt;F71,"L")</f>
        <v>D</v>
      </c>
      <c r="J71">
        <f>'Points Per Match'!G71</f>
        <v>1</v>
      </c>
      <c r="K71">
        <f>'Points Per Match'!I214</f>
        <v>0</v>
      </c>
      <c r="L71" t="s">
        <v>274</v>
      </c>
    </row>
    <row r="72" spans="1:12" x14ac:dyDescent="0.35">
      <c r="A72">
        <f>Table7[[#This Row],[Match_ID ]]</f>
        <v>71</v>
      </c>
      <c r="B72" s="1">
        <f>Table7[[#This Row],[Date]]</f>
        <v>43743</v>
      </c>
      <c r="C72" t="str">
        <f>Table7[[#This Row],[Away_Team]]</f>
        <v>Tottenham</v>
      </c>
      <c r="D72" t="str">
        <f>Table7[[#This Row],[Home_Team]]</f>
        <v>Brighton</v>
      </c>
      <c r="E72">
        <f>Table7[[#This Row],[FT_Away_Goals]]</f>
        <v>0</v>
      </c>
      <c r="F72">
        <f>Table7[[#This Row],[FT_Home_Goals]]</f>
        <v>3</v>
      </c>
      <c r="G72" t="str" cm="1">
        <f t="array" ref="G72">_xlfn.IFS(E72&gt;F72, "W", E72=F72, "D", E72&lt;F72,"L")</f>
        <v>L</v>
      </c>
      <c r="J72">
        <f>'Points Per Match'!G72</f>
        <v>3</v>
      </c>
      <c r="K72">
        <f>'Points Per Match'!I62</f>
        <v>3</v>
      </c>
      <c r="L72" t="s">
        <v>274</v>
      </c>
    </row>
    <row r="73" spans="1:12" x14ac:dyDescent="0.35">
      <c r="A73">
        <f>Table7[[#This Row],[Match_ID ]]</f>
        <v>72</v>
      </c>
      <c r="B73" s="1">
        <f>Table7[[#This Row],[Date]]</f>
        <v>43743</v>
      </c>
      <c r="C73" t="str">
        <f>Table7[[#This Row],[Away_Team]]</f>
        <v>Everton</v>
      </c>
      <c r="D73" t="str">
        <f>Table7[[#This Row],[Home_Team]]</f>
        <v>Burnley</v>
      </c>
      <c r="E73">
        <f>Table7[[#This Row],[FT_Away_Goals]]</f>
        <v>0</v>
      </c>
      <c r="F73">
        <f>Table7[[#This Row],[FT_Home_Goals]]</f>
        <v>1</v>
      </c>
      <c r="G73" t="str" cm="1">
        <f t="array" ref="G73">_xlfn.IFS(E73&gt;F73, "W", E73=F73, "D", E73&lt;F73,"L")</f>
        <v>L</v>
      </c>
      <c r="J73">
        <f>'Points Per Match'!G73</f>
        <v>3</v>
      </c>
      <c r="K73">
        <f>'Points Per Match'!I81</f>
        <v>0</v>
      </c>
      <c r="L73" t="s">
        <v>274</v>
      </c>
    </row>
    <row r="74" spans="1:12" x14ac:dyDescent="0.35">
      <c r="A74">
        <f>Table7[[#This Row],[Match_ID ]]</f>
        <v>73</v>
      </c>
      <c r="B74" s="1">
        <f>Table7[[#This Row],[Date]]</f>
        <v>43743</v>
      </c>
      <c r="C74" t="str">
        <f>Table7[[#This Row],[Away_Team]]</f>
        <v>Leicester</v>
      </c>
      <c r="D74" t="str">
        <f>Table7[[#This Row],[Home_Team]]</f>
        <v>Liverpool</v>
      </c>
      <c r="E74">
        <f>Table7[[#This Row],[FT_Away_Goals]]</f>
        <v>1</v>
      </c>
      <c r="F74">
        <f>Table7[[#This Row],[FT_Home_Goals]]</f>
        <v>2</v>
      </c>
      <c r="G74" t="str" cm="1">
        <f t="array" ref="G74">_xlfn.IFS(E74&gt;F74, "W", E74=F74, "D", E74&lt;F74,"L")</f>
        <v>L</v>
      </c>
      <c r="J74">
        <f>'Points Per Match'!G74</f>
        <v>3</v>
      </c>
      <c r="K74">
        <f>'Points Per Match'!I176</f>
        <v>0</v>
      </c>
      <c r="L74" t="s">
        <v>274</v>
      </c>
    </row>
    <row r="75" spans="1:12" x14ac:dyDescent="0.35">
      <c r="A75">
        <f>Table7[[#This Row],[Match_ID ]]</f>
        <v>74</v>
      </c>
      <c r="B75" s="1">
        <f>Table7[[#This Row],[Date]]</f>
        <v>43743</v>
      </c>
      <c r="C75" t="str">
        <f>Table7[[#This Row],[Away_Team]]</f>
        <v>Aston Villa</v>
      </c>
      <c r="D75" t="str">
        <f>Table7[[#This Row],[Home_Team]]</f>
        <v>Norwich</v>
      </c>
      <c r="E75">
        <f>Table7[[#This Row],[FT_Away_Goals]]</f>
        <v>5</v>
      </c>
      <c r="F75">
        <f>Table7[[#This Row],[FT_Home_Goals]]</f>
        <v>1</v>
      </c>
      <c r="G75" t="str" cm="1">
        <f t="array" ref="G75">_xlfn.IFS(E75&gt;F75, "W", E75=F75, "D", E75&lt;F75,"L")</f>
        <v>W</v>
      </c>
      <c r="J75">
        <f>'Points Per Match'!G75</f>
        <v>0</v>
      </c>
      <c r="K75">
        <f>'Points Per Match'!I252</f>
        <v>0</v>
      </c>
      <c r="L75" t="s">
        <v>274</v>
      </c>
    </row>
    <row r="76" spans="1:12" x14ac:dyDescent="0.35">
      <c r="A76">
        <f>Table7[[#This Row],[Match_ID ]]</f>
        <v>75</v>
      </c>
      <c r="B76" s="1">
        <f>Table7[[#This Row],[Date]]</f>
        <v>43743</v>
      </c>
      <c r="C76" t="str">
        <f>Table7[[#This Row],[Away_Team]]</f>
        <v>Sheffield United</v>
      </c>
      <c r="D76" t="str">
        <f>Table7[[#This Row],[Home_Team]]</f>
        <v>Watford</v>
      </c>
      <c r="E76">
        <f>Table7[[#This Row],[FT_Away_Goals]]</f>
        <v>0</v>
      </c>
      <c r="F76">
        <f>Table7[[#This Row],[FT_Home_Goals]]</f>
        <v>0</v>
      </c>
      <c r="G76" t="str" cm="1">
        <f t="array" ref="G76">_xlfn.IFS(E76&gt;F76, "W", E76=F76, "D", E76&lt;F76,"L")</f>
        <v>D</v>
      </c>
      <c r="J76">
        <f>'Points Per Match'!G76</f>
        <v>1</v>
      </c>
      <c r="K76">
        <f>'Points Per Match'!I328</f>
        <v>1</v>
      </c>
      <c r="L76" t="s">
        <v>274</v>
      </c>
    </row>
    <row r="77" spans="1:12" x14ac:dyDescent="0.35">
      <c r="A77">
        <f>Table7[[#This Row],[Match_ID ]]</f>
        <v>76</v>
      </c>
      <c r="B77" s="1">
        <f>Table7[[#This Row],[Date]]</f>
        <v>43743</v>
      </c>
      <c r="C77" t="str">
        <f>Table7[[#This Row],[Away_Team]]</f>
        <v>Crystal Palace</v>
      </c>
      <c r="D77" t="str">
        <f>Table7[[#This Row],[Home_Team]]</f>
        <v>West Ham</v>
      </c>
      <c r="E77">
        <f>Table7[[#This Row],[FT_Away_Goals]]</f>
        <v>2</v>
      </c>
      <c r="F77">
        <f>Table7[[#This Row],[FT_Home_Goals]]</f>
        <v>1</v>
      </c>
      <c r="G77" t="str" cm="1">
        <f t="array" ref="G77">_xlfn.IFS(E77&gt;F77, "W", E77=F77, "D", E77&lt;F77,"L")</f>
        <v>W</v>
      </c>
      <c r="J77">
        <f>'Points Per Match'!G77</f>
        <v>0</v>
      </c>
      <c r="K77">
        <f>'Points Per Match'!I347</f>
        <v>0</v>
      </c>
      <c r="L77" t="s">
        <v>274</v>
      </c>
    </row>
    <row r="78" spans="1:12" x14ac:dyDescent="0.35">
      <c r="A78">
        <f>Table7[[#This Row],[Match_ID ]]</f>
        <v>77</v>
      </c>
      <c r="B78" s="1">
        <f>Table7[[#This Row],[Date]]</f>
        <v>43744</v>
      </c>
      <c r="C78" t="str">
        <f>Table7[[#This Row],[Away_Team]]</f>
        <v>Bournemouth</v>
      </c>
      <c r="D78" t="str">
        <f>Table7[[#This Row],[Home_Team]]</f>
        <v>Arsenal</v>
      </c>
      <c r="E78">
        <f>Table7[[#This Row],[FT_Away_Goals]]</f>
        <v>0</v>
      </c>
      <c r="F78">
        <f>Table7[[#This Row],[FT_Home_Goals]]</f>
        <v>1</v>
      </c>
      <c r="G78" t="str" cm="1">
        <f t="array" ref="G78">_xlfn.IFS(E78&gt;F78, "W", E78=F78, "D", E78&lt;F78,"L")</f>
        <v>L</v>
      </c>
      <c r="J78">
        <f>'Points Per Match'!G78</f>
        <v>3</v>
      </c>
      <c r="K78">
        <f>'Points Per Match'!I5</f>
        <v>0</v>
      </c>
      <c r="L78" t="s">
        <v>274</v>
      </c>
    </row>
    <row r="79" spans="1:12" x14ac:dyDescent="0.35">
      <c r="A79">
        <f>Table7[[#This Row],[Match_ID ]]</f>
        <v>78</v>
      </c>
      <c r="B79" s="1">
        <f>Table7[[#This Row],[Date]]</f>
        <v>43744</v>
      </c>
      <c r="C79" t="str">
        <f>Table7[[#This Row],[Away_Team]]</f>
        <v>Wolves</v>
      </c>
      <c r="D79" t="str">
        <f>Table7[[#This Row],[Home_Team]]</f>
        <v>Man City</v>
      </c>
      <c r="E79">
        <f>Table7[[#This Row],[FT_Away_Goals]]</f>
        <v>2</v>
      </c>
      <c r="F79">
        <f>Table7[[#This Row],[FT_Home_Goals]]</f>
        <v>0</v>
      </c>
      <c r="G79" t="str" cm="1">
        <f t="array" ref="G79">_xlfn.IFS(E79&gt;F79, "W", E79=F79, "D", E79&lt;F79,"L")</f>
        <v>W</v>
      </c>
      <c r="J79">
        <f>'Points Per Match'!G79</f>
        <v>0</v>
      </c>
      <c r="K79">
        <f>'Points Per Match'!I195</f>
        <v>1</v>
      </c>
      <c r="L79" t="s">
        <v>274</v>
      </c>
    </row>
    <row r="80" spans="1:12" x14ac:dyDescent="0.35">
      <c r="A80">
        <f>Table7[[#This Row],[Match_ID ]]</f>
        <v>79</v>
      </c>
      <c r="B80" s="1">
        <f>Table7[[#This Row],[Date]]</f>
        <v>43744</v>
      </c>
      <c r="C80" t="str">
        <f>Table7[[#This Row],[Away_Team]]</f>
        <v>Chelsea</v>
      </c>
      <c r="D80" t="str">
        <f>Table7[[#This Row],[Home_Team]]</f>
        <v>Southampton</v>
      </c>
      <c r="E80">
        <f>Table7[[#This Row],[FT_Away_Goals]]</f>
        <v>4</v>
      </c>
      <c r="F80">
        <f>Table7[[#This Row],[FT_Home_Goals]]</f>
        <v>1</v>
      </c>
      <c r="G80" t="str" cm="1">
        <f t="array" ref="G80">_xlfn.IFS(E80&gt;F80, "W", E80=F80, "D", E80&lt;F80,"L")</f>
        <v>W</v>
      </c>
      <c r="J80">
        <f>'Points Per Match'!G80</f>
        <v>0</v>
      </c>
      <c r="K80">
        <f>'Points Per Match'!I290</f>
        <v>1</v>
      </c>
      <c r="L80" t="s">
        <v>274</v>
      </c>
    </row>
    <row r="81" spans="1:12" x14ac:dyDescent="0.35">
      <c r="A81">
        <f>Table7[[#This Row],[Match_ID ]]</f>
        <v>80</v>
      </c>
      <c r="B81" s="1">
        <f>Table7[[#This Row],[Date]]</f>
        <v>43744</v>
      </c>
      <c r="C81" t="str">
        <f>Table7[[#This Row],[Away_Team]]</f>
        <v>Man United</v>
      </c>
      <c r="D81" t="str">
        <f>Table7[[#This Row],[Home_Team]]</f>
        <v>Newcastle</v>
      </c>
      <c r="E81">
        <f>Table7[[#This Row],[FT_Away_Goals]]</f>
        <v>0</v>
      </c>
      <c r="F81">
        <f>Table7[[#This Row],[FT_Home_Goals]]</f>
        <v>1</v>
      </c>
      <c r="G81" t="str" cm="1">
        <f t="array" ref="G81">_xlfn.IFS(E81&gt;F81, "W", E81=F81, "D", E81&lt;F81,"L")</f>
        <v>L</v>
      </c>
      <c r="J81">
        <f>'Points Per Match'!G81</f>
        <v>3</v>
      </c>
      <c r="K81">
        <f>'Points Per Match'!I233</f>
        <v>3</v>
      </c>
      <c r="L81" t="s">
        <v>274</v>
      </c>
    </row>
    <row r="82" spans="1:12" x14ac:dyDescent="0.35">
      <c r="A82">
        <f>Table7[[#This Row],[Match_ID ]]</f>
        <v>81</v>
      </c>
      <c r="B82" s="1">
        <f>Table7[[#This Row],[Date]]</f>
        <v>43757</v>
      </c>
      <c r="C82" t="str">
        <f>Table7[[#This Row],[Away_Team]]</f>
        <v>West Ham</v>
      </c>
      <c r="D82" t="str">
        <f>Table7[[#This Row],[Home_Team]]</f>
        <v>Everton</v>
      </c>
      <c r="E82">
        <f>Table7[[#This Row],[FT_Away_Goals]]</f>
        <v>0</v>
      </c>
      <c r="F82">
        <f>Table7[[#This Row],[FT_Home_Goals]]</f>
        <v>2</v>
      </c>
      <c r="G82" t="str" cm="1">
        <f t="array" ref="G82">_xlfn.IFS(E82&gt;F82, "W", E82=F82, "D", E82&lt;F82,"L")</f>
        <v>L</v>
      </c>
      <c r="J82">
        <f>'Points Per Match'!G82</f>
        <v>3</v>
      </c>
      <c r="K82">
        <f>'Points Per Match'!I139</f>
        <v>1</v>
      </c>
      <c r="L82" t="s">
        <v>274</v>
      </c>
    </row>
    <row r="83" spans="1:12" x14ac:dyDescent="0.35">
      <c r="A83">
        <f>Table7[[#This Row],[Match_ID ]]</f>
        <v>82</v>
      </c>
      <c r="B83" s="1">
        <f>Table7[[#This Row],[Date]]</f>
        <v>43757</v>
      </c>
      <c r="C83" t="str">
        <f>Table7[[#This Row],[Away_Team]]</f>
        <v>Brighton</v>
      </c>
      <c r="D83" t="str">
        <f>Table7[[#This Row],[Home_Team]]</f>
        <v>Aston Villa</v>
      </c>
      <c r="E83">
        <f>Table7[[#This Row],[FT_Away_Goals]]</f>
        <v>1</v>
      </c>
      <c r="F83">
        <f>Table7[[#This Row],[FT_Home_Goals]]</f>
        <v>2</v>
      </c>
      <c r="G83" t="str" cm="1">
        <f t="array" ref="G83">_xlfn.IFS(E83&gt;F83, "W", E83=F83, "D", E83&lt;F83,"L")</f>
        <v>L</v>
      </c>
      <c r="J83">
        <f>'Points Per Match'!G83</f>
        <v>3</v>
      </c>
      <c r="K83">
        <f>'Points Per Match'!I25</f>
        <v>3</v>
      </c>
      <c r="L83" t="s">
        <v>274</v>
      </c>
    </row>
    <row r="84" spans="1:12" x14ac:dyDescent="0.35">
      <c r="A84">
        <f>Table7[[#This Row],[Match_ID ]]</f>
        <v>83</v>
      </c>
      <c r="B84" s="1">
        <f>Table7[[#This Row],[Date]]</f>
        <v>43757</v>
      </c>
      <c r="C84" t="str">
        <f>Table7[[#This Row],[Away_Team]]</f>
        <v>Norwich</v>
      </c>
      <c r="D84" t="str">
        <f>Table7[[#This Row],[Home_Team]]</f>
        <v>Bournemouth</v>
      </c>
      <c r="E84">
        <f>Table7[[#This Row],[FT_Away_Goals]]</f>
        <v>0</v>
      </c>
      <c r="F84">
        <f>Table7[[#This Row],[FT_Home_Goals]]</f>
        <v>0</v>
      </c>
      <c r="G84" t="str" cm="1">
        <f t="array" ref="G84">_xlfn.IFS(E84&gt;F84, "W", E84=F84, "D", E84&lt;F84,"L")</f>
        <v>D</v>
      </c>
      <c r="J84">
        <f>'Points Per Match'!G84</f>
        <v>1</v>
      </c>
      <c r="K84">
        <f>'Points Per Match'!I44</f>
        <v>0</v>
      </c>
      <c r="L84" t="s">
        <v>274</v>
      </c>
    </row>
    <row r="85" spans="1:12" x14ac:dyDescent="0.35">
      <c r="A85">
        <f>Table7[[#This Row],[Match_ID ]]</f>
        <v>84</v>
      </c>
      <c r="B85" s="1">
        <f>Table7[[#This Row],[Date]]</f>
        <v>43757</v>
      </c>
      <c r="C85" t="str">
        <f>Table7[[#This Row],[Away_Team]]</f>
        <v>Newcastle</v>
      </c>
      <c r="D85" t="str">
        <f>Table7[[#This Row],[Home_Team]]</f>
        <v>Chelsea</v>
      </c>
      <c r="E85">
        <f>Table7[[#This Row],[FT_Away_Goals]]</f>
        <v>0</v>
      </c>
      <c r="F85">
        <f>Table7[[#This Row],[FT_Home_Goals]]</f>
        <v>1</v>
      </c>
      <c r="G85" t="str" cm="1">
        <f t="array" ref="G85">_xlfn.IFS(E85&gt;F85, "W", E85=F85, "D", E85&lt;F85,"L")</f>
        <v>L</v>
      </c>
      <c r="J85">
        <f>'Points Per Match'!G85</f>
        <v>3</v>
      </c>
      <c r="K85">
        <f>'Points Per Match'!I101</f>
        <v>3</v>
      </c>
      <c r="L85" t="s">
        <v>274</v>
      </c>
    </row>
    <row r="86" spans="1:12" x14ac:dyDescent="0.35">
      <c r="A86">
        <f>Table7[[#This Row],[Match_ID ]]</f>
        <v>85</v>
      </c>
      <c r="B86" s="1">
        <f>Table7[[#This Row],[Date]]</f>
        <v>43757</v>
      </c>
      <c r="C86" t="str">
        <f>Table7[[#This Row],[Away_Team]]</f>
        <v>Burnley</v>
      </c>
      <c r="D86" t="str">
        <f>Table7[[#This Row],[Home_Team]]</f>
        <v>Leicester</v>
      </c>
      <c r="E86">
        <f>Table7[[#This Row],[FT_Away_Goals]]</f>
        <v>1</v>
      </c>
      <c r="F86">
        <f>Table7[[#This Row],[FT_Home_Goals]]</f>
        <v>2</v>
      </c>
      <c r="G86" t="str" cm="1">
        <f t="array" ref="G86">_xlfn.IFS(E86&gt;F86, "W", E86=F86, "D", E86&lt;F86,"L")</f>
        <v>L</v>
      </c>
      <c r="J86">
        <f>'Points Per Match'!G86</f>
        <v>3</v>
      </c>
      <c r="K86">
        <f>'Points Per Match'!I158</f>
        <v>0</v>
      </c>
      <c r="L86" t="s">
        <v>274</v>
      </c>
    </row>
    <row r="87" spans="1:12" x14ac:dyDescent="0.35">
      <c r="A87">
        <f>Table7[[#This Row],[Match_ID ]]</f>
        <v>86</v>
      </c>
      <c r="B87" s="1">
        <f>Table7[[#This Row],[Date]]</f>
        <v>43757</v>
      </c>
      <c r="C87" t="str">
        <f>Table7[[#This Row],[Away_Team]]</f>
        <v>Watford</v>
      </c>
      <c r="D87" t="str">
        <f>Table7[[#This Row],[Home_Team]]</f>
        <v>Tottenham</v>
      </c>
      <c r="E87">
        <f>Table7[[#This Row],[FT_Away_Goals]]</f>
        <v>1</v>
      </c>
      <c r="F87">
        <f>Table7[[#This Row],[FT_Home_Goals]]</f>
        <v>1</v>
      </c>
      <c r="G87" t="str" cm="1">
        <f t="array" ref="G87">_xlfn.IFS(E87&gt;F87, "W", E87=F87, "D", E87&lt;F87,"L")</f>
        <v>D</v>
      </c>
      <c r="J87">
        <f>'Points Per Match'!G87</f>
        <v>1</v>
      </c>
      <c r="K87">
        <f>'Points Per Match'!I310</f>
        <v>3</v>
      </c>
      <c r="L87" t="s">
        <v>274</v>
      </c>
    </row>
    <row r="88" spans="1:12" x14ac:dyDescent="0.35">
      <c r="A88">
        <f>Table7[[#This Row],[Match_ID ]]</f>
        <v>87</v>
      </c>
      <c r="B88" s="1">
        <f>Table7[[#This Row],[Date]]</f>
        <v>43757</v>
      </c>
      <c r="C88" t="str">
        <f>Table7[[#This Row],[Away_Team]]</f>
        <v>Southampton</v>
      </c>
      <c r="D88" t="str">
        <f>Table7[[#This Row],[Home_Team]]</f>
        <v>Wolves</v>
      </c>
      <c r="E88">
        <f>Table7[[#This Row],[FT_Away_Goals]]</f>
        <v>1</v>
      </c>
      <c r="F88">
        <f>Table7[[#This Row],[FT_Home_Goals]]</f>
        <v>1</v>
      </c>
      <c r="G88" t="str" cm="1">
        <f t="array" ref="G88">_xlfn.IFS(E88&gt;F88, "W", E88=F88, "D", E88&lt;F88,"L")</f>
        <v>D</v>
      </c>
      <c r="J88">
        <f>'Points Per Match'!G88</f>
        <v>1</v>
      </c>
      <c r="K88">
        <f>'Points Per Match'!I367</f>
        <v>0</v>
      </c>
      <c r="L88" t="s">
        <v>274</v>
      </c>
    </row>
    <row r="89" spans="1:12" x14ac:dyDescent="0.35">
      <c r="A89">
        <f>Table7[[#This Row],[Match_ID ]]</f>
        <v>88</v>
      </c>
      <c r="B89" s="1">
        <f>Table7[[#This Row],[Date]]</f>
        <v>43757</v>
      </c>
      <c r="C89" t="str">
        <f>Table7[[#This Row],[Away_Team]]</f>
        <v>Man City</v>
      </c>
      <c r="D89" t="str">
        <f>Table7[[#This Row],[Home_Team]]</f>
        <v>Crystal Palace</v>
      </c>
      <c r="E89">
        <f>Table7[[#This Row],[FT_Away_Goals]]</f>
        <v>2</v>
      </c>
      <c r="F89">
        <f>Table7[[#This Row],[FT_Home_Goals]]</f>
        <v>0</v>
      </c>
      <c r="G89" t="str" cm="1">
        <f t="array" ref="G89">_xlfn.IFS(E89&gt;F89, "W", E89=F89, "D", E89&lt;F89,"L")</f>
        <v>W</v>
      </c>
      <c r="J89">
        <f>'Points Per Match'!G89</f>
        <v>0</v>
      </c>
      <c r="K89">
        <f>'Points Per Match'!I120</f>
        <v>0</v>
      </c>
      <c r="L89" t="s">
        <v>274</v>
      </c>
    </row>
    <row r="90" spans="1:12" x14ac:dyDescent="0.35">
      <c r="A90">
        <f>Table7[[#This Row],[Match_ID ]]</f>
        <v>89</v>
      </c>
      <c r="B90" s="1">
        <f>Table7[[#This Row],[Date]]</f>
        <v>43758</v>
      </c>
      <c r="C90" t="str">
        <f>Table7[[#This Row],[Away_Team]]</f>
        <v>Liverpool</v>
      </c>
      <c r="D90" t="str">
        <f>Table7[[#This Row],[Home_Team]]</f>
        <v>Man United</v>
      </c>
      <c r="E90">
        <f>Table7[[#This Row],[FT_Away_Goals]]</f>
        <v>1</v>
      </c>
      <c r="F90">
        <f>Table7[[#This Row],[FT_Home_Goals]]</f>
        <v>1</v>
      </c>
      <c r="G90" t="str" cm="1">
        <f t="array" ref="G90">_xlfn.IFS(E90&gt;F90, "W", E90=F90, "D", E90&lt;F90,"L")</f>
        <v>D</v>
      </c>
      <c r="J90">
        <f>'Points Per Match'!G90</f>
        <v>1</v>
      </c>
      <c r="K90">
        <f>'Points Per Match'!I79</f>
        <v>3</v>
      </c>
      <c r="L90" t="s">
        <v>274</v>
      </c>
    </row>
    <row r="91" spans="1:12" x14ac:dyDescent="0.35">
      <c r="A91">
        <f>Table7[[#This Row],[Match_ID ]]</f>
        <v>90</v>
      </c>
      <c r="B91" s="1">
        <f>Table7[[#This Row],[Date]]</f>
        <v>43759</v>
      </c>
      <c r="C91" t="str">
        <f>Table7[[#This Row],[Away_Team]]</f>
        <v>Arsenal</v>
      </c>
      <c r="D91" t="str">
        <f>Table7[[#This Row],[Home_Team]]</f>
        <v>Sheffield United</v>
      </c>
      <c r="E91">
        <f>Table7[[#This Row],[FT_Away_Goals]]</f>
        <v>0</v>
      </c>
      <c r="F91">
        <f>Table7[[#This Row],[FT_Home_Goals]]</f>
        <v>1</v>
      </c>
      <c r="G91" t="str" cm="1">
        <f t="array" ref="G91">_xlfn.IFS(E91&gt;F91, "W", E91=F91, "D", E91&lt;F91,"L")</f>
        <v>L</v>
      </c>
      <c r="J91">
        <f>'Points Per Match'!G91</f>
        <v>3</v>
      </c>
      <c r="K91">
        <f>'Points Per Match'!I272</f>
        <v>0</v>
      </c>
      <c r="L91" t="s">
        <v>274</v>
      </c>
    </row>
    <row r="92" spans="1:12" x14ac:dyDescent="0.35">
      <c r="A92">
        <f>Table7[[#This Row],[Match_ID ]]</f>
        <v>91</v>
      </c>
      <c r="B92" s="1">
        <f>Table7[[#This Row],[Date]]</f>
        <v>43763</v>
      </c>
      <c r="C92" t="str">
        <f>Table7[[#This Row],[Away_Team]]</f>
        <v>Leicester</v>
      </c>
      <c r="D92" t="str">
        <f>Table7[[#This Row],[Home_Team]]</f>
        <v>Southampton</v>
      </c>
      <c r="E92">
        <f>Table7[[#This Row],[FT_Away_Goals]]</f>
        <v>9</v>
      </c>
      <c r="F92">
        <f>Table7[[#This Row],[FT_Home_Goals]]</f>
        <v>0</v>
      </c>
      <c r="G92" t="str" cm="1">
        <f t="array" ref="G92">_xlfn.IFS(E92&gt;F92, "W", E92=F92, "D", E92&lt;F92,"L")</f>
        <v>W</v>
      </c>
      <c r="J92">
        <f>'Points Per Match'!G92</f>
        <v>0</v>
      </c>
      <c r="K92">
        <f>'Points Per Match'!I291</f>
        <v>0</v>
      </c>
      <c r="L92" t="s">
        <v>274</v>
      </c>
    </row>
    <row r="93" spans="1:12" x14ac:dyDescent="0.35">
      <c r="A93">
        <f>Table7[[#This Row],[Match_ID ]]</f>
        <v>92</v>
      </c>
      <c r="B93" s="1">
        <f>Table7[[#This Row],[Date]]</f>
        <v>43764</v>
      </c>
      <c r="C93" t="str">
        <f>Table7[[#This Row],[Away_Team]]</f>
        <v>Aston Villa</v>
      </c>
      <c r="D93" t="str">
        <f>Table7[[#This Row],[Home_Team]]</f>
        <v>Man City</v>
      </c>
      <c r="E93">
        <f>Table7[[#This Row],[FT_Away_Goals]]</f>
        <v>0</v>
      </c>
      <c r="F93">
        <f>Table7[[#This Row],[FT_Home_Goals]]</f>
        <v>3</v>
      </c>
      <c r="G93" t="str" cm="1">
        <f t="array" ref="G93">_xlfn.IFS(E93&gt;F93, "W", E93=F93, "D", E93&lt;F93,"L")</f>
        <v>L</v>
      </c>
      <c r="J93">
        <f>'Points Per Match'!G93</f>
        <v>3</v>
      </c>
      <c r="K93">
        <f>'Points Per Match'!I196</f>
        <v>3</v>
      </c>
      <c r="L93" t="s">
        <v>274</v>
      </c>
    </row>
    <row r="94" spans="1:12" x14ac:dyDescent="0.35">
      <c r="A94">
        <f>Table7[[#This Row],[Match_ID ]]</f>
        <v>93</v>
      </c>
      <c r="B94" s="1">
        <f>Table7[[#This Row],[Date]]</f>
        <v>43764</v>
      </c>
      <c r="C94" t="str">
        <f>Table7[[#This Row],[Away_Team]]</f>
        <v>Everton</v>
      </c>
      <c r="D94" t="str">
        <f>Table7[[#This Row],[Home_Team]]</f>
        <v>Brighton</v>
      </c>
      <c r="E94">
        <f>Table7[[#This Row],[FT_Away_Goals]]</f>
        <v>2</v>
      </c>
      <c r="F94">
        <f>Table7[[#This Row],[FT_Home_Goals]]</f>
        <v>3</v>
      </c>
      <c r="G94" t="str" cm="1">
        <f t="array" ref="G94">_xlfn.IFS(E94&gt;F94, "W", E94=F94, "D", E94&lt;F94,"L")</f>
        <v>L</v>
      </c>
      <c r="J94">
        <f>'Points Per Match'!G94</f>
        <v>3</v>
      </c>
      <c r="K94">
        <f>'Points Per Match'!I63</f>
        <v>1</v>
      </c>
      <c r="L94" t="s">
        <v>274</v>
      </c>
    </row>
    <row r="95" spans="1:12" x14ac:dyDescent="0.35">
      <c r="A95">
        <f>Table7[[#This Row],[Match_ID ]]</f>
        <v>94</v>
      </c>
      <c r="B95" s="1">
        <f>Table7[[#This Row],[Date]]</f>
        <v>43764</v>
      </c>
      <c r="C95" t="str">
        <f>Table7[[#This Row],[Away_Team]]</f>
        <v>Bournemouth</v>
      </c>
      <c r="D95" t="str">
        <f>Table7[[#This Row],[Home_Team]]</f>
        <v>Watford</v>
      </c>
      <c r="E95">
        <f>Table7[[#This Row],[FT_Away_Goals]]</f>
        <v>0</v>
      </c>
      <c r="F95">
        <f>Table7[[#This Row],[FT_Home_Goals]]</f>
        <v>0</v>
      </c>
      <c r="G95" t="str" cm="1">
        <f t="array" ref="G95">_xlfn.IFS(E95&gt;F95, "W", E95=F95, "D", E95&lt;F95,"L")</f>
        <v>D</v>
      </c>
      <c r="J95">
        <f>'Points Per Match'!G95</f>
        <v>1</v>
      </c>
      <c r="K95">
        <f>'Points Per Match'!I329</f>
        <v>0</v>
      </c>
      <c r="L95" t="s">
        <v>274</v>
      </c>
    </row>
    <row r="96" spans="1:12" x14ac:dyDescent="0.35">
      <c r="A96">
        <f>Table7[[#This Row],[Match_ID ]]</f>
        <v>95</v>
      </c>
      <c r="B96" s="1">
        <f>Table7[[#This Row],[Date]]</f>
        <v>43764</v>
      </c>
      <c r="C96" t="str">
        <f>Table7[[#This Row],[Away_Team]]</f>
        <v>Sheffield United</v>
      </c>
      <c r="D96" t="str">
        <f>Table7[[#This Row],[Home_Team]]</f>
        <v>West Ham</v>
      </c>
      <c r="E96">
        <f>Table7[[#This Row],[FT_Away_Goals]]</f>
        <v>1</v>
      </c>
      <c r="F96">
        <f>Table7[[#This Row],[FT_Home_Goals]]</f>
        <v>1</v>
      </c>
      <c r="G96" t="str" cm="1">
        <f t="array" ref="G96">_xlfn.IFS(E96&gt;F96, "W", E96=F96, "D", E96&lt;F96,"L")</f>
        <v>D</v>
      </c>
      <c r="J96">
        <f>'Points Per Match'!G96</f>
        <v>1</v>
      </c>
      <c r="K96">
        <f>'Points Per Match'!I348</f>
        <v>0</v>
      </c>
      <c r="L96" t="s">
        <v>274</v>
      </c>
    </row>
    <row r="97" spans="1:12" x14ac:dyDescent="0.35">
      <c r="A97">
        <f>Table7[[#This Row],[Match_ID ]]</f>
        <v>96</v>
      </c>
      <c r="B97" s="1">
        <f>Table7[[#This Row],[Date]]</f>
        <v>43764</v>
      </c>
      <c r="C97" t="str">
        <f>Table7[[#This Row],[Away_Team]]</f>
        <v>Chelsea</v>
      </c>
      <c r="D97" t="str">
        <f>Table7[[#This Row],[Home_Team]]</f>
        <v>Burnley</v>
      </c>
      <c r="E97">
        <f>Table7[[#This Row],[FT_Away_Goals]]</f>
        <v>4</v>
      </c>
      <c r="F97">
        <f>Table7[[#This Row],[FT_Home_Goals]]</f>
        <v>2</v>
      </c>
      <c r="G97" t="str" cm="1">
        <f t="array" ref="G97">_xlfn.IFS(E97&gt;F97, "W", E97=F97, "D", E97&lt;F97,"L")</f>
        <v>W</v>
      </c>
      <c r="J97">
        <f>'Points Per Match'!G97</f>
        <v>0</v>
      </c>
      <c r="K97">
        <f>'Points Per Match'!I82</f>
        <v>0</v>
      </c>
      <c r="L97" t="s">
        <v>274</v>
      </c>
    </row>
    <row r="98" spans="1:12" x14ac:dyDescent="0.35">
      <c r="A98">
        <f>Table7[[#This Row],[Match_ID ]]</f>
        <v>97</v>
      </c>
      <c r="B98" s="1">
        <f>Table7[[#This Row],[Date]]</f>
        <v>43765</v>
      </c>
      <c r="C98" t="str">
        <f>Table7[[#This Row],[Away_Team]]</f>
        <v>Wolves</v>
      </c>
      <c r="D98" t="str">
        <f>Table7[[#This Row],[Home_Team]]</f>
        <v>Newcastle</v>
      </c>
      <c r="E98">
        <f>Table7[[#This Row],[FT_Away_Goals]]</f>
        <v>1</v>
      </c>
      <c r="F98">
        <f>Table7[[#This Row],[FT_Home_Goals]]</f>
        <v>1</v>
      </c>
      <c r="G98" t="str" cm="1">
        <f t="array" ref="G98">_xlfn.IFS(E98&gt;F98, "W", E98=F98, "D", E98&lt;F98,"L")</f>
        <v>D</v>
      </c>
      <c r="J98">
        <f>'Points Per Match'!G98</f>
        <v>1</v>
      </c>
      <c r="K98">
        <f>'Points Per Match'!I234</f>
        <v>1</v>
      </c>
      <c r="L98" t="s">
        <v>274</v>
      </c>
    </row>
    <row r="99" spans="1:12" x14ac:dyDescent="0.35">
      <c r="A99">
        <f>Table7[[#This Row],[Match_ID ]]</f>
        <v>98</v>
      </c>
      <c r="B99" s="1">
        <f>Table7[[#This Row],[Date]]</f>
        <v>43765</v>
      </c>
      <c r="C99" t="str">
        <f>Table7[[#This Row],[Away_Team]]</f>
        <v>Crystal Palace</v>
      </c>
      <c r="D99" t="str">
        <f>Table7[[#This Row],[Home_Team]]</f>
        <v>Arsenal</v>
      </c>
      <c r="E99">
        <f>Table7[[#This Row],[FT_Away_Goals]]</f>
        <v>2</v>
      </c>
      <c r="F99">
        <f>Table7[[#This Row],[FT_Home_Goals]]</f>
        <v>2</v>
      </c>
      <c r="G99" t="str" cm="1">
        <f t="array" ref="G99">_xlfn.IFS(E99&gt;F99, "W", E99=F99, "D", E99&lt;F99,"L")</f>
        <v>D</v>
      </c>
      <c r="J99">
        <f>'Points Per Match'!G99</f>
        <v>1</v>
      </c>
      <c r="K99">
        <f>'Points Per Match'!I6</f>
        <v>1</v>
      </c>
      <c r="L99" t="s">
        <v>274</v>
      </c>
    </row>
    <row r="100" spans="1:12" x14ac:dyDescent="0.35">
      <c r="A100">
        <f>Table7[[#This Row],[Match_ID ]]</f>
        <v>99</v>
      </c>
      <c r="B100" s="1">
        <f>Table7[[#This Row],[Date]]</f>
        <v>43765</v>
      </c>
      <c r="C100" t="str">
        <f>Table7[[#This Row],[Away_Team]]</f>
        <v>Tottenham</v>
      </c>
      <c r="D100" t="str">
        <f>Table7[[#This Row],[Home_Team]]</f>
        <v>Liverpool</v>
      </c>
      <c r="E100">
        <f>Table7[[#This Row],[FT_Away_Goals]]</f>
        <v>1</v>
      </c>
      <c r="F100">
        <f>Table7[[#This Row],[FT_Home_Goals]]</f>
        <v>2</v>
      </c>
      <c r="G100" t="str" cm="1">
        <f t="array" ref="G100">_xlfn.IFS(E100&gt;F100, "W", E100=F100, "D", E100&lt;F100,"L")</f>
        <v>L</v>
      </c>
      <c r="J100">
        <f>'Points Per Match'!G100</f>
        <v>3</v>
      </c>
      <c r="K100">
        <f>'Points Per Match'!I177</f>
        <v>3</v>
      </c>
      <c r="L100" t="s">
        <v>274</v>
      </c>
    </row>
    <row r="101" spans="1:12" x14ac:dyDescent="0.35">
      <c r="A101">
        <f>Table7[[#This Row],[Match_ID ]]</f>
        <v>100</v>
      </c>
      <c r="B101" s="1">
        <f>Table7[[#This Row],[Date]]</f>
        <v>43765</v>
      </c>
      <c r="C101" t="str">
        <f>Table7[[#This Row],[Away_Team]]</f>
        <v>Man United</v>
      </c>
      <c r="D101" t="str">
        <f>Table7[[#This Row],[Home_Team]]</f>
        <v>Norwich</v>
      </c>
      <c r="E101">
        <f>Table7[[#This Row],[FT_Away_Goals]]</f>
        <v>3</v>
      </c>
      <c r="F101">
        <f>Table7[[#This Row],[FT_Home_Goals]]</f>
        <v>1</v>
      </c>
      <c r="G101" t="str" cm="1">
        <f t="array" ref="G101">_xlfn.IFS(E101&gt;F101, "W", E101=F101, "D", E101&lt;F101,"L")</f>
        <v>W</v>
      </c>
      <c r="J101">
        <f>'Points Per Match'!G101</f>
        <v>0</v>
      </c>
      <c r="K101">
        <f>'Points Per Match'!I253</f>
        <v>1</v>
      </c>
      <c r="L101" t="s">
        <v>274</v>
      </c>
    </row>
    <row r="102" spans="1:12" x14ac:dyDescent="0.35">
      <c r="A102">
        <f>Table7[[#This Row],[Match_ID ]]</f>
        <v>101</v>
      </c>
      <c r="B102" s="1">
        <f>Table7[[#This Row],[Date]]</f>
        <v>43771</v>
      </c>
      <c r="C102" t="str">
        <f>Table7[[#This Row],[Away_Team]]</f>
        <v>Man United</v>
      </c>
      <c r="D102" t="str">
        <f>Table7[[#This Row],[Home_Team]]</f>
        <v>Bournemouth</v>
      </c>
      <c r="E102">
        <f>Table7[[#This Row],[FT_Away_Goals]]</f>
        <v>0</v>
      </c>
      <c r="F102">
        <f>Table7[[#This Row],[FT_Home_Goals]]</f>
        <v>1</v>
      </c>
      <c r="G102" t="str" cm="1">
        <f t="array" ref="G102">_xlfn.IFS(E102&gt;F102, "W", E102=F102, "D", E102&lt;F102,"L")</f>
        <v>L</v>
      </c>
      <c r="J102">
        <f>'Points Per Match'!G102</f>
        <v>3</v>
      </c>
      <c r="K102">
        <f>'Points Per Match'!I45</f>
        <v>3</v>
      </c>
      <c r="L102" t="s">
        <v>274</v>
      </c>
    </row>
    <row r="103" spans="1:12" x14ac:dyDescent="0.35">
      <c r="A103">
        <f>Table7[[#This Row],[Match_ID ]]</f>
        <v>102</v>
      </c>
      <c r="B103" s="1">
        <f>Table7[[#This Row],[Date]]</f>
        <v>43771</v>
      </c>
      <c r="C103" t="str">
        <f>Table7[[#This Row],[Away_Team]]</f>
        <v>Wolves</v>
      </c>
      <c r="D103" t="str">
        <f>Table7[[#This Row],[Home_Team]]</f>
        <v>Arsenal</v>
      </c>
      <c r="E103">
        <f>Table7[[#This Row],[FT_Away_Goals]]</f>
        <v>1</v>
      </c>
      <c r="F103">
        <f>Table7[[#This Row],[FT_Home_Goals]]</f>
        <v>1</v>
      </c>
      <c r="G103" t="str" cm="1">
        <f t="array" ref="G103">_xlfn.IFS(E103&gt;F103, "W", E103=F103, "D", E103&lt;F103,"L")</f>
        <v>D</v>
      </c>
      <c r="J103">
        <f>'Points Per Match'!G103</f>
        <v>1</v>
      </c>
      <c r="K103">
        <f>'Points Per Match'!I7</f>
        <v>3</v>
      </c>
      <c r="L103" t="s">
        <v>274</v>
      </c>
    </row>
    <row r="104" spans="1:12" x14ac:dyDescent="0.35">
      <c r="A104">
        <f>Table7[[#This Row],[Match_ID ]]</f>
        <v>103</v>
      </c>
      <c r="B104" s="1">
        <f>Table7[[#This Row],[Date]]</f>
        <v>43771</v>
      </c>
      <c r="C104" t="str">
        <f>Table7[[#This Row],[Away_Team]]</f>
        <v>Liverpool</v>
      </c>
      <c r="D104" t="str">
        <f>Table7[[#This Row],[Home_Team]]</f>
        <v>Aston Villa</v>
      </c>
      <c r="E104">
        <f>Table7[[#This Row],[FT_Away_Goals]]</f>
        <v>2</v>
      </c>
      <c r="F104">
        <f>Table7[[#This Row],[FT_Home_Goals]]</f>
        <v>1</v>
      </c>
      <c r="G104" t="str" cm="1">
        <f t="array" ref="G104">_xlfn.IFS(E104&gt;F104, "W", E104=F104, "D", E104&lt;F104,"L")</f>
        <v>W</v>
      </c>
      <c r="J104">
        <f>'Points Per Match'!G104</f>
        <v>0</v>
      </c>
      <c r="K104">
        <f>'Points Per Match'!I99</f>
        <v>1</v>
      </c>
      <c r="L104" t="s">
        <v>274</v>
      </c>
    </row>
    <row r="105" spans="1:12" x14ac:dyDescent="0.35">
      <c r="A105">
        <f>Table7[[#This Row],[Match_ID ]]</f>
        <v>104</v>
      </c>
      <c r="B105" s="1">
        <f>Table7[[#This Row],[Date]]</f>
        <v>43771</v>
      </c>
      <c r="C105" t="str">
        <f>Table7[[#This Row],[Away_Team]]</f>
        <v>Norwich</v>
      </c>
      <c r="D105" t="str">
        <f>Table7[[#This Row],[Home_Team]]</f>
        <v>Brighton</v>
      </c>
      <c r="E105">
        <f>Table7[[#This Row],[FT_Away_Goals]]</f>
        <v>0</v>
      </c>
      <c r="F105">
        <f>Table7[[#This Row],[FT_Home_Goals]]</f>
        <v>2</v>
      </c>
      <c r="G105" t="str" cm="1">
        <f t="array" ref="G105">_xlfn.IFS(E105&gt;F105, "W", E105=F105, "D", E105&lt;F105,"L")</f>
        <v>L</v>
      </c>
      <c r="J105">
        <f>'Points Per Match'!G105</f>
        <v>3</v>
      </c>
      <c r="K105">
        <f>'Points Per Match'!I64</f>
        <v>1</v>
      </c>
      <c r="L105" t="s">
        <v>274</v>
      </c>
    </row>
    <row r="106" spans="1:12" x14ac:dyDescent="0.35">
      <c r="A106">
        <f>Table7[[#This Row],[Match_ID ]]</f>
        <v>105</v>
      </c>
      <c r="B106" s="1">
        <f>Table7[[#This Row],[Date]]</f>
        <v>43771</v>
      </c>
      <c r="C106" t="str">
        <f>Table7[[#This Row],[Away_Team]]</f>
        <v>Southampton</v>
      </c>
      <c r="D106" t="str">
        <f>Table7[[#This Row],[Home_Team]]</f>
        <v>Man City</v>
      </c>
      <c r="E106">
        <f>Table7[[#This Row],[FT_Away_Goals]]</f>
        <v>1</v>
      </c>
      <c r="F106">
        <f>Table7[[#This Row],[FT_Home_Goals]]</f>
        <v>2</v>
      </c>
      <c r="G106" t="str" cm="1">
        <f t="array" ref="G106">_xlfn.IFS(E106&gt;F106, "W", E106=F106, "D", E106&lt;F106,"L")</f>
        <v>L</v>
      </c>
      <c r="J106">
        <f>'Points Per Match'!G106</f>
        <v>3</v>
      </c>
      <c r="K106">
        <f>'Points Per Match'!I197</f>
        <v>3</v>
      </c>
      <c r="L106" t="s">
        <v>274</v>
      </c>
    </row>
    <row r="107" spans="1:12" x14ac:dyDescent="0.35">
      <c r="A107">
        <f>Table7[[#This Row],[Match_ID ]]</f>
        <v>106</v>
      </c>
      <c r="B107" s="1">
        <f>Table7[[#This Row],[Date]]</f>
        <v>43771</v>
      </c>
      <c r="C107" t="str">
        <f>Table7[[#This Row],[Away_Team]]</f>
        <v>Burnley</v>
      </c>
      <c r="D107" t="str">
        <f>Table7[[#This Row],[Home_Team]]</f>
        <v>Sheffield United</v>
      </c>
      <c r="E107">
        <f>Table7[[#This Row],[FT_Away_Goals]]</f>
        <v>0</v>
      </c>
      <c r="F107">
        <f>Table7[[#This Row],[FT_Home_Goals]]</f>
        <v>3</v>
      </c>
      <c r="G107" t="str" cm="1">
        <f t="array" ref="G107">_xlfn.IFS(E107&gt;F107, "W", E107=F107, "D", E107&lt;F107,"L")</f>
        <v>L</v>
      </c>
      <c r="J107">
        <f>'Points Per Match'!G107</f>
        <v>3</v>
      </c>
      <c r="K107">
        <f>'Points Per Match'!I273</f>
        <v>3</v>
      </c>
      <c r="L107" t="s">
        <v>274</v>
      </c>
    </row>
    <row r="108" spans="1:12" x14ac:dyDescent="0.35">
      <c r="A108">
        <f>Table7[[#This Row],[Match_ID ]]</f>
        <v>107</v>
      </c>
      <c r="B108" s="1">
        <f>Table7[[#This Row],[Date]]</f>
        <v>43771</v>
      </c>
      <c r="C108" t="str">
        <f>Table7[[#This Row],[Away_Team]]</f>
        <v>Newcastle</v>
      </c>
      <c r="D108" t="str">
        <f>Table7[[#This Row],[Home_Team]]</f>
        <v>West Ham</v>
      </c>
      <c r="E108">
        <f>Table7[[#This Row],[FT_Away_Goals]]</f>
        <v>3</v>
      </c>
      <c r="F108">
        <f>Table7[[#This Row],[FT_Home_Goals]]</f>
        <v>2</v>
      </c>
      <c r="G108" t="str" cm="1">
        <f t="array" ref="G108">_xlfn.IFS(E108&gt;F108, "W", E108=F108, "D", E108&lt;F108,"L")</f>
        <v>W</v>
      </c>
      <c r="J108">
        <f>'Points Per Match'!G108</f>
        <v>0</v>
      </c>
      <c r="K108">
        <f>'Points Per Match'!I349</f>
        <v>0</v>
      </c>
      <c r="L108" t="s">
        <v>274</v>
      </c>
    </row>
    <row r="109" spans="1:12" x14ac:dyDescent="0.35">
      <c r="A109">
        <f>Table7[[#This Row],[Match_ID ]]</f>
        <v>108</v>
      </c>
      <c r="B109" s="1">
        <f>Table7[[#This Row],[Date]]</f>
        <v>43771</v>
      </c>
      <c r="C109" t="str">
        <f>Table7[[#This Row],[Away_Team]]</f>
        <v>Chelsea</v>
      </c>
      <c r="D109" t="str">
        <f>Table7[[#This Row],[Home_Team]]</f>
        <v>Watford</v>
      </c>
      <c r="E109">
        <f>Table7[[#This Row],[FT_Away_Goals]]</f>
        <v>2</v>
      </c>
      <c r="F109">
        <f>Table7[[#This Row],[FT_Home_Goals]]</f>
        <v>1</v>
      </c>
      <c r="G109" t="str" cm="1">
        <f t="array" ref="G109">_xlfn.IFS(E109&gt;F109, "W", E109=F109, "D", E109&lt;F109,"L")</f>
        <v>W</v>
      </c>
      <c r="J109">
        <f>'Points Per Match'!G109</f>
        <v>0</v>
      </c>
      <c r="K109">
        <f>'Points Per Match'!I330</f>
        <v>0</v>
      </c>
      <c r="L109" t="s">
        <v>274</v>
      </c>
    </row>
    <row r="110" spans="1:12" x14ac:dyDescent="0.35">
      <c r="A110">
        <f>Table7[[#This Row],[Match_ID ]]</f>
        <v>109</v>
      </c>
      <c r="B110" s="1">
        <f>Table7[[#This Row],[Date]]</f>
        <v>43772</v>
      </c>
      <c r="C110" t="str">
        <f>Table7[[#This Row],[Away_Team]]</f>
        <v>Leicester</v>
      </c>
      <c r="D110" t="str">
        <f>Table7[[#This Row],[Home_Team]]</f>
        <v>Crystal Palace</v>
      </c>
      <c r="E110">
        <f>Table7[[#This Row],[FT_Away_Goals]]</f>
        <v>2</v>
      </c>
      <c r="F110">
        <f>Table7[[#This Row],[FT_Home_Goals]]</f>
        <v>0</v>
      </c>
      <c r="G110" t="str" cm="1">
        <f t="array" ref="G110">_xlfn.IFS(E110&gt;F110, "W", E110=F110, "D", E110&lt;F110,"L")</f>
        <v>W</v>
      </c>
      <c r="J110">
        <f>'Points Per Match'!G110</f>
        <v>0</v>
      </c>
      <c r="K110">
        <f>'Points Per Match'!I121</f>
        <v>0</v>
      </c>
      <c r="L110" t="s">
        <v>274</v>
      </c>
    </row>
    <row r="111" spans="1:12" x14ac:dyDescent="0.35">
      <c r="A111">
        <f>Table7[[#This Row],[Match_ID ]]</f>
        <v>110</v>
      </c>
      <c r="B111" s="1">
        <f>Table7[[#This Row],[Date]]</f>
        <v>43772</v>
      </c>
      <c r="C111" t="str">
        <f>Table7[[#This Row],[Away_Team]]</f>
        <v>Tottenham</v>
      </c>
      <c r="D111" t="str">
        <f>Table7[[#This Row],[Home_Team]]</f>
        <v>Everton</v>
      </c>
      <c r="E111">
        <f>Table7[[#This Row],[FT_Away_Goals]]</f>
        <v>1</v>
      </c>
      <c r="F111">
        <f>Table7[[#This Row],[FT_Home_Goals]]</f>
        <v>1</v>
      </c>
      <c r="G111" t="str" cm="1">
        <f t="array" ref="G111">_xlfn.IFS(E111&gt;F111, "W", E111=F111, "D", E111&lt;F111,"L")</f>
        <v>D</v>
      </c>
      <c r="J111">
        <f>'Points Per Match'!G111</f>
        <v>1</v>
      </c>
      <c r="K111">
        <f>'Points Per Match'!I140</f>
        <v>0</v>
      </c>
      <c r="L111" t="s">
        <v>274</v>
      </c>
    </row>
    <row r="112" spans="1:12" x14ac:dyDescent="0.35">
      <c r="A112">
        <f>Table7[[#This Row],[Match_ID ]]</f>
        <v>111</v>
      </c>
      <c r="B112" s="1">
        <f>Table7[[#This Row],[Date]]</f>
        <v>43777</v>
      </c>
      <c r="C112" t="str">
        <f>Table7[[#This Row],[Away_Team]]</f>
        <v>Watford</v>
      </c>
      <c r="D112" t="str">
        <f>Table7[[#This Row],[Home_Team]]</f>
        <v>Norwich</v>
      </c>
      <c r="E112">
        <f>Table7[[#This Row],[FT_Away_Goals]]</f>
        <v>2</v>
      </c>
      <c r="F112">
        <f>Table7[[#This Row],[FT_Home_Goals]]</f>
        <v>0</v>
      </c>
      <c r="G112" t="str" cm="1">
        <f t="array" ref="G112">_xlfn.IFS(E112&gt;F112, "W", E112=F112, "D", E112&lt;F112,"L")</f>
        <v>W</v>
      </c>
      <c r="J112">
        <f>'Points Per Match'!G112</f>
        <v>0</v>
      </c>
      <c r="K112">
        <f>'Points Per Match'!I254</f>
        <v>0</v>
      </c>
      <c r="L112" t="s">
        <v>274</v>
      </c>
    </row>
    <row r="113" spans="1:12" x14ac:dyDescent="0.35">
      <c r="A113">
        <f>Table7[[#This Row],[Match_ID ]]</f>
        <v>112</v>
      </c>
      <c r="B113" s="1">
        <f>Table7[[#This Row],[Date]]</f>
        <v>43778</v>
      </c>
      <c r="C113" t="str">
        <f>Table7[[#This Row],[Away_Team]]</f>
        <v>Crystal Palace</v>
      </c>
      <c r="D113" t="str">
        <f>Table7[[#This Row],[Home_Team]]</f>
        <v>Chelsea</v>
      </c>
      <c r="E113">
        <f>Table7[[#This Row],[FT_Away_Goals]]</f>
        <v>0</v>
      </c>
      <c r="F113">
        <f>Table7[[#This Row],[FT_Home_Goals]]</f>
        <v>2</v>
      </c>
      <c r="G113" t="str" cm="1">
        <f t="array" ref="G113">_xlfn.IFS(E113&gt;F113, "W", E113=F113, "D", E113&lt;F113,"L")</f>
        <v>L</v>
      </c>
      <c r="J113">
        <f>'Points Per Match'!G113</f>
        <v>3</v>
      </c>
      <c r="K113">
        <f>'Points Per Match'!I102</f>
        <v>0</v>
      </c>
      <c r="L113" t="s">
        <v>274</v>
      </c>
    </row>
    <row r="114" spans="1:12" x14ac:dyDescent="0.35">
      <c r="A114">
        <f>Table7[[#This Row],[Match_ID ]]</f>
        <v>113</v>
      </c>
      <c r="B114" s="1">
        <f>Table7[[#This Row],[Date]]</f>
        <v>43778</v>
      </c>
      <c r="C114" t="str">
        <f>Table7[[#This Row],[Away_Team]]</f>
        <v>West Ham</v>
      </c>
      <c r="D114" t="str">
        <f>Table7[[#This Row],[Home_Team]]</f>
        <v>Burnley</v>
      </c>
      <c r="E114">
        <f>Table7[[#This Row],[FT_Away_Goals]]</f>
        <v>0</v>
      </c>
      <c r="F114">
        <f>Table7[[#This Row],[FT_Home_Goals]]</f>
        <v>3</v>
      </c>
      <c r="G114" t="str" cm="1">
        <f t="array" ref="G114">_xlfn.IFS(E114&gt;F114, "W", E114=F114, "D", E114&lt;F114,"L")</f>
        <v>L</v>
      </c>
      <c r="J114">
        <f>'Points Per Match'!G114</f>
        <v>3</v>
      </c>
      <c r="K114">
        <f>'Points Per Match'!I83</f>
        <v>0</v>
      </c>
      <c r="L114" t="s">
        <v>274</v>
      </c>
    </row>
    <row r="115" spans="1:12" x14ac:dyDescent="0.35">
      <c r="A115">
        <f>Table7[[#This Row],[Match_ID ]]</f>
        <v>114</v>
      </c>
      <c r="B115" s="1">
        <f>Table7[[#This Row],[Date]]</f>
        <v>43778</v>
      </c>
      <c r="C115" t="str">
        <f>Table7[[#This Row],[Away_Team]]</f>
        <v>Bournemouth</v>
      </c>
      <c r="D115" t="str">
        <f>Table7[[#This Row],[Home_Team]]</f>
        <v>Newcastle</v>
      </c>
      <c r="E115">
        <f>Table7[[#This Row],[FT_Away_Goals]]</f>
        <v>1</v>
      </c>
      <c r="F115">
        <f>Table7[[#This Row],[FT_Home_Goals]]</f>
        <v>2</v>
      </c>
      <c r="G115" t="str" cm="1">
        <f t="array" ref="G115">_xlfn.IFS(E115&gt;F115, "W", E115=F115, "D", E115&lt;F115,"L")</f>
        <v>L</v>
      </c>
      <c r="J115">
        <f>'Points Per Match'!G115</f>
        <v>3</v>
      </c>
      <c r="K115">
        <f>'Points Per Match'!I235</f>
        <v>3</v>
      </c>
      <c r="L115" t="s">
        <v>274</v>
      </c>
    </row>
    <row r="116" spans="1:12" x14ac:dyDescent="0.35">
      <c r="A116">
        <f>Table7[[#This Row],[Match_ID ]]</f>
        <v>115</v>
      </c>
      <c r="B116" s="1">
        <f>Table7[[#This Row],[Date]]</f>
        <v>43778</v>
      </c>
      <c r="C116" t="str">
        <f>Table7[[#This Row],[Away_Team]]</f>
        <v>Everton</v>
      </c>
      <c r="D116" t="str">
        <f>Table7[[#This Row],[Home_Team]]</f>
        <v>Southampton</v>
      </c>
      <c r="E116">
        <f>Table7[[#This Row],[FT_Away_Goals]]</f>
        <v>2</v>
      </c>
      <c r="F116">
        <f>Table7[[#This Row],[FT_Home_Goals]]</f>
        <v>1</v>
      </c>
      <c r="G116" t="str" cm="1">
        <f t="array" ref="G116">_xlfn.IFS(E116&gt;F116, "W", E116=F116, "D", E116&lt;F116,"L")</f>
        <v>W</v>
      </c>
      <c r="J116">
        <f>'Points Per Match'!G116</f>
        <v>0</v>
      </c>
      <c r="K116">
        <f>'Points Per Match'!I292</f>
        <v>3</v>
      </c>
      <c r="L116" t="s">
        <v>274</v>
      </c>
    </row>
    <row r="117" spans="1:12" x14ac:dyDescent="0.35">
      <c r="A117">
        <f>Table7[[#This Row],[Match_ID ]]</f>
        <v>116</v>
      </c>
      <c r="B117" s="1">
        <f>Table7[[#This Row],[Date]]</f>
        <v>43778</v>
      </c>
      <c r="C117" t="str">
        <f>Table7[[#This Row],[Away_Team]]</f>
        <v>Sheffield United</v>
      </c>
      <c r="D117" t="str">
        <f>Table7[[#This Row],[Home_Team]]</f>
        <v>Tottenham</v>
      </c>
      <c r="E117">
        <f>Table7[[#This Row],[FT_Away_Goals]]</f>
        <v>1</v>
      </c>
      <c r="F117">
        <f>Table7[[#This Row],[FT_Home_Goals]]</f>
        <v>1</v>
      </c>
      <c r="G117" t="str" cm="1">
        <f t="array" ref="G117">_xlfn.IFS(E117&gt;F117, "W", E117=F117, "D", E117&lt;F117,"L")</f>
        <v>D</v>
      </c>
      <c r="J117">
        <f>'Points Per Match'!G117</f>
        <v>1</v>
      </c>
      <c r="K117">
        <f>'Points Per Match'!I311</f>
        <v>0</v>
      </c>
      <c r="L117" t="s">
        <v>274</v>
      </c>
    </row>
    <row r="118" spans="1:12" x14ac:dyDescent="0.35">
      <c r="A118">
        <f>Table7[[#This Row],[Match_ID ]]</f>
        <v>117</v>
      </c>
      <c r="B118" s="1">
        <f>Table7[[#This Row],[Date]]</f>
        <v>43778</v>
      </c>
      <c r="C118" t="str">
        <f>Table7[[#This Row],[Away_Team]]</f>
        <v>Arsenal</v>
      </c>
      <c r="D118" t="str">
        <f>Table7[[#This Row],[Home_Team]]</f>
        <v>Leicester</v>
      </c>
      <c r="E118">
        <f>Table7[[#This Row],[FT_Away_Goals]]</f>
        <v>0</v>
      </c>
      <c r="F118">
        <f>Table7[[#This Row],[FT_Home_Goals]]</f>
        <v>2</v>
      </c>
      <c r="G118" t="str" cm="1">
        <f t="array" ref="G118">_xlfn.IFS(E118&gt;F118, "W", E118=F118, "D", E118&lt;F118,"L")</f>
        <v>L</v>
      </c>
      <c r="J118">
        <f>'Points Per Match'!G118</f>
        <v>3</v>
      </c>
      <c r="K118">
        <f>'Points Per Match'!I159</f>
        <v>3</v>
      </c>
      <c r="L118" t="s">
        <v>274</v>
      </c>
    </row>
    <row r="119" spans="1:12" x14ac:dyDescent="0.35">
      <c r="A119">
        <f>Table7[[#This Row],[Match_ID ]]</f>
        <v>118</v>
      </c>
      <c r="B119" s="1">
        <f>Table7[[#This Row],[Date]]</f>
        <v>43779</v>
      </c>
      <c r="C119" t="str">
        <f>Table7[[#This Row],[Away_Team]]</f>
        <v>Brighton</v>
      </c>
      <c r="D119" t="str">
        <f>Table7[[#This Row],[Home_Team]]</f>
        <v>Man United</v>
      </c>
      <c r="E119">
        <f>Table7[[#This Row],[FT_Away_Goals]]</f>
        <v>1</v>
      </c>
      <c r="F119">
        <f>Table7[[#This Row],[FT_Home_Goals]]</f>
        <v>3</v>
      </c>
      <c r="G119" t="str" cm="1">
        <f t="array" ref="G119">_xlfn.IFS(E119&gt;F119, "W", E119=F119, "D", E119&lt;F119,"L")</f>
        <v>L</v>
      </c>
      <c r="J119">
        <f>'Points Per Match'!G119</f>
        <v>3</v>
      </c>
      <c r="K119">
        <f>'Points Per Match'!I216</f>
        <v>0</v>
      </c>
      <c r="L119" t="s">
        <v>274</v>
      </c>
    </row>
    <row r="120" spans="1:12" x14ac:dyDescent="0.35">
      <c r="A120">
        <f>Table7[[#This Row],[Match_ID ]]</f>
        <v>119</v>
      </c>
      <c r="B120" s="1">
        <f>Table7[[#This Row],[Date]]</f>
        <v>43779</v>
      </c>
      <c r="C120" t="str">
        <f>Table7[[#This Row],[Away_Team]]</f>
        <v>Aston Villa</v>
      </c>
      <c r="D120" t="str">
        <f>Table7[[#This Row],[Home_Team]]</f>
        <v>Wolves</v>
      </c>
      <c r="E120">
        <f>Table7[[#This Row],[FT_Away_Goals]]</f>
        <v>1</v>
      </c>
      <c r="F120">
        <f>Table7[[#This Row],[FT_Home_Goals]]</f>
        <v>2</v>
      </c>
      <c r="G120" t="str" cm="1">
        <f t="array" ref="G120">_xlfn.IFS(E120&gt;F120, "W", E120=F120, "D", E120&lt;F120,"L")</f>
        <v>L</v>
      </c>
      <c r="J120">
        <f>'Points Per Match'!G120</f>
        <v>3</v>
      </c>
      <c r="K120">
        <f>'Points Per Match'!I368</f>
        <v>3</v>
      </c>
      <c r="L120" t="s">
        <v>274</v>
      </c>
    </row>
    <row r="121" spans="1:12" x14ac:dyDescent="0.35">
      <c r="A121">
        <f>Table7[[#This Row],[Match_ID ]]</f>
        <v>120</v>
      </c>
      <c r="B121" s="1">
        <f>Table7[[#This Row],[Date]]</f>
        <v>43779</v>
      </c>
      <c r="C121" t="str">
        <f>Table7[[#This Row],[Away_Team]]</f>
        <v>Man City</v>
      </c>
      <c r="D121" t="str">
        <f>Table7[[#This Row],[Home_Team]]</f>
        <v>Liverpool</v>
      </c>
      <c r="E121">
        <f>Table7[[#This Row],[FT_Away_Goals]]</f>
        <v>1</v>
      </c>
      <c r="F121">
        <f>Table7[[#This Row],[FT_Home_Goals]]</f>
        <v>3</v>
      </c>
      <c r="G121" t="str" cm="1">
        <f t="array" ref="G121">_xlfn.IFS(E121&gt;F121, "W", E121=F121, "D", E121&lt;F121,"L")</f>
        <v>L</v>
      </c>
      <c r="J121">
        <f>'Points Per Match'!G121</f>
        <v>3</v>
      </c>
      <c r="K121">
        <f>'Points Per Match'!I178</f>
        <v>0</v>
      </c>
      <c r="L121" t="s">
        <v>274</v>
      </c>
    </row>
    <row r="122" spans="1:12" x14ac:dyDescent="0.35">
      <c r="A122">
        <f>Table7[[#This Row],[Match_ID ]]</f>
        <v>121</v>
      </c>
      <c r="B122" s="1">
        <f>Table7[[#This Row],[Date]]</f>
        <v>43792</v>
      </c>
      <c r="C122" t="str">
        <f>Table7[[#This Row],[Away_Team]]</f>
        <v>Tottenham</v>
      </c>
      <c r="D122" t="str">
        <f>Table7[[#This Row],[Home_Team]]</f>
        <v>West Ham</v>
      </c>
      <c r="E122">
        <f>Table7[[#This Row],[FT_Away_Goals]]</f>
        <v>3</v>
      </c>
      <c r="F122">
        <f>Table7[[#This Row],[FT_Home_Goals]]</f>
        <v>2</v>
      </c>
      <c r="G122" t="str" cm="1">
        <f t="array" ref="G122">_xlfn.IFS(E122&gt;F122, "W", E122=F122, "D", E122&lt;F122,"L")</f>
        <v>W</v>
      </c>
      <c r="J122">
        <f>'Points Per Match'!G122</f>
        <v>0</v>
      </c>
      <c r="K122">
        <f>'Points Per Match'!I350</f>
        <v>0</v>
      </c>
      <c r="L122" t="s">
        <v>274</v>
      </c>
    </row>
    <row r="123" spans="1:12" x14ac:dyDescent="0.35">
      <c r="A123">
        <f>Table7[[#This Row],[Match_ID ]]</f>
        <v>122</v>
      </c>
      <c r="B123" s="1">
        <f>Table7[[#This Row],[Date]]</f>
        <v>43792</v>
      </c>
      <c r="C123" t="str">
        <f>Table7[[#This Row],[Away_Team]]</f>
        <v>Southampton</v>
      </c>
      <c r="D123" t="str">
        <f>Table7[[#This Row],[Home_Team]]</f>
        <v>Arsenal</v>
      </c>
      <c r="E123">
        <f>Table7[[#This Row],[FT_Away_Goals]]</f>
        <v>2</v>
      </c>
      <c r="F123">
        <f>Table7[[#This Row],[FT_Home_Goals]]</f>
        <v>2</v>
      </c>
      <c r="G123" t="str" cm="1">
        <f t="array" ref="G123">_xlfn.IFS(E123&gt;F123, "W", E123=F123, "D", E123&lt;F123,"L")</f>
        <v>D</v>
      </c>
      <c r="J123">
        <f>'Points Per Match'!G123</f>
        <v>1</v>
      </c>
      <c r="K123">
        <f>'Points Per Match'!I8</f>
        <v>0</v>
      </c>
      <c r="L123" t="s">
        <v>274</v>
      </c>
    </row>
    <row r="124" spans="1:12" x14ac:dyDescent="0.35">
      <c r="A124">
        <f>Table7[[#This Row],[Match_ID ]]</f>
        <v>123</v>
      </c>
      <c r="B124" s="1">
        <f>Table7[[#This Row],[Date]]</f>
        <v>43792</v>
      </c>
      <c r="C124" t="str">
        <f>Table7[[#This Row],[Away_Team]]</f>
        <v>Wolves</v>
      </c>
      <c r="D124" t="str">
        <f>Table7[[#This Row],[Home_Team]]</f>
        <v>Bournemouth</v>
      </c>
      <c r="E124">
        <f>Table7[[#This Row],[FT_Away_Goals]]</f>
        <v>2</v>
      </c>
      <c r="F124">
        <f>Table7[[#This Row],[FT_Home_Goals]]</f>
        <v>1</v>
      </c>
      <c r="G124" t="str" cm="1">
        <f t="array" ref="G124">_xlfn.IFS(E124&gt;F124, "W", E124=F124, "D", E124&lt;F124,"L")</f>
        <v>W</v>
      </c>
      <c r="J124">
        <f>'Points Per Match'!G124</f>
        <v>0</v>
      </c>
      <c r="K124">
        <f>'Points Per Match'!I46</f>
        <v>0</v>
      </c>
      <c r="L124" t="s">
        <v>274</v>
      </c>
    </row>
    <row r="125" spans="1:12" x14ac:dyDescent="0.35">
      <c r="A125">
        <f>Table7[[#This Row],[Match_ID ]]</f>
        <v>124</v>
      </c>
      <c r="B125" s="1">
        <f>Table7[[#This Row],[Date]]</f>
        <v>43792</v>
      </c>
      <c r="C125" t="str">
        <f>Table7[[#This Row],[Away_Team]]</f>
        <v>Leicester</v>
      </c>
      <c r="D125" t="str">
        <f>Table7[[#This Row],[Home_Team]]</f>
        <v>Brighton</v>
      </c>
      <c r="E125">
        <f>Table7[[#This Row],[FT_Away_Goals]]</f>
        <v>2</v>
      </c>
      <c r="F125">
        <f>Table7[[#This Row],[FT_Home_Goals]]</f>
        <v>0</v>
      </c>
      <c r="G125" t="str" cm="1">
        <f t="array" ref="G125">_xlfn.IFS(E125&gt;F125, "W", E125=F125, "D", E125&lt;F125,"L")</f>
        <v>W</v>
      </c>
      <c r="J125">
        <f>'Points Per Match'!G125</f>
        <v>0</v>
      </c>
      <c r="K125">
        <f>'Points Per Match'!I65</f>
        <v>0</v>
      </c>
      <c r="L125" t="s">
        <v>274</v>
      </c>
    </row>
    <row r="126" spans="1:12" x14ac:dyDescent="0.35">
      <c r="A126">
        <f>Table7[[#This Row],[Match_ID ]]</f>
        <v>125</v>
      </c>
      <c r="B126" s="1">
        <f>Table7[[#This Row],[Date]]</f>
        <v>43792</v>
      </c>
      <c r="C126" t="str">
        <f>Table7[[#This Row],[Away_Team]]</f>
        <v>Liverpool</v>
      </c>
      <c r="D126" t="str">
        <f>Table7[[#This Row],[Home_Team]]</f>
        <v>Crystal Palace</v>
      </c>
      <c r="E126">
        <f>Table7[[#This Row],[FT_Away_Goals]]</f>
        <v>2</v>
      </c>
      <c r="F126">
        <f>Table7[[#This Row],[FT_Home_Goals]]</f>
        <v>1</v>
      </c>
      <c r="G126" t="str" cm="1">
        <f t="array" ref="G126">_xlfn.IFS(E126&gt;F126, "W", E126=F126, "D", E126&lt;F126,"L")</f>
        <v>W</v>
      </c>
      <c r="J126">
        <f>'Points Per Match'!G126</f>
        <v>0</v>
      </c>
      <c r="K126">
        <f>'Points Per Match'!I122</f>
        <v>3</v>
      </c>
      <c r="L126" t="s">
        <v>274</v>
      </c>
    </row>
    <row r="127" spans="1:12" x14ac:dyDescent="0.35">
      <c r="A127">
        <f>Table7[[#This Row],[Match_ID ]]</f>
        <v>126</v>
      </c>
      <c r="B127" s="1">
        <f>Table7[[#This Row],[Date]]</f>
        <v>43792</v>
      </c>
      <c r="C127" t="str">
        <f>Table7[[#This Row],[Away_Team]]</f>
        <v>Norwich</v>
      </c>
      <c r="D127" t="str">
        <f>Table7[[#This Row],[Home_Team]]</f>
        <v>Everton</v>
      </c>
      <c r="E127">
        <f>Table7[[#This Row],[FT_Away_Goals]]</f>
        <v>2</v>
      </c>
      <c r="F127">
        <f>Table7[[#This Row],[FT_Home_Goals]]</f>
        <v>0</v>
      </c>
      <c r="G127" t="str" cm="1">
        <f t="array" ref="G127">_xlfn.IFS(E127&gt;F127, "W", E127=F127, "D", E127&lt;F127,"L")</f>
        <v>W</v>
      </c>
      <c r="J127">
        <f>'Points Per Match'!G127</f>
        <v>0</v>
      </c>
      <c r="K127">
        <f>'Points Per Match'!I141</f>
        <v>1</v>
      </c>
      <c r="L127" t="s">
        <v>274</v>
      </c>
    </row>
    <row r="128" spans="1:12" x14ac:dyDescent="0.35">
      <c r="A128">
        <f>Table7[[#This Row],[Match_ID ]]</f>
        <v>127</v>
      </c>
      <c r="B128" s="1">
        <f>Table7[[#This Row],[Date]]</f>
        <v>43792</v>
      </c>
      <c r="C128" t="str">
        <f>Table7[[#This Row],[Away_Team]]</f>
        <v>Burnley</v>
      </c>
      <c r="D128" t="str">
        <f>Table7[[#This Row],[Home_Team]]</f>
        <v>Watford</v>
      </c>
      <c r="E128">
        <f>Table7[[#This Row],[FT_Away_Goals]]</f>
        <v>3</v>
      </c>
      <c r="F128">
        <f>Table7[[#This Row],[FT_Home_Goals]]</f>
        <v>0</v>
      </c>
      <c r="G128" t="str" cm="1">
        <f t="array" ref="G128">_xlfn.IFS(E128&gt;F128, "W", E128=F128, "D", E128&lt;F128,"L")</f>
        <v>W</v>
      </c>
      <c r="J128">
        <f>'Points Per Match'!G128</f>
        <v>0</v>
      </c>
      <c r="K128">
        <f>'Points Per Match'!I331</f>
        <v>0</v>
      </c>
      <c r="L128" t="s">
        <v>274</v>
      </c>
    </row>
    <row r="129" spans="1:12" x14ac:dyDescent="0.35">
      <c r="A129">
        <f>Table7[[#This Row],[Match_ID ]]</f>
        <v>128</v>
      </c>
      <c r="B129" s="1">
        <f>Table7[[#This Row],[Date]]</f>
        <v>43792</v>
      </c>
      <c r="C129" t="str">
        <f>Table7[[#This Row],[Away_Team]]</f>
        <v>Chelsea</v>
      </c>
      <c r="D129" t="str">
        <f>Table7[[#This Row],[Home_Team]]</f>
        <v>Man City</v>
      </c>
      <c r="E129">
        <f>Table7[[#This Row],[FT_Away_Goals]]</f>
        <v>1</v>
      </c>
      <c r="F129">
        <f>Table7[[#This Row],[FT_Home_Goals]]</f>
        <v>2</v>
      </c>
      <c r="G129" t="str" cm="1">
        <f t="array" ref="G129">_xlfn.IFS(E129&gt;F129, "W", E129=F129, "D", E129&lt;F129,"L")</f>
        <v>L</v>
      </c>
      <c r="J129">
        <f>'Points Per Match'!G129</f>
        <v>3</v>
      </c>
      <c r="K129">
        <f>'Points Per Match'!I198</f>
        <v>3</v>
      </c>
      <c r="L129" t="s">
        <v>274</v>
      </c>
    </row>
    <row r="130" spans="1:12" x14ac:dyDescent="0.35">
      <c r="A130">
        <f>Table7[[#This Row],[Match_ID ]]</f>
        <v>129</v>
      </c>
      <c r="B130" s="1">
        <f>Table7[[#This Row],[Date]]</f>
        <v>43793</v>
      </c>
      <c r="C130" t="str">
        <f>Table7[[#This Row],[Away_Team]]</f>
        <v>Man United</v>
      </c>
      <c r="D130" t="str">
        <f>Table7[[#This Row],[Home_Team]]</f>
        <v>Sheffield United</v>
      </c>
      <c r="E130">
        <f>Table7[[#This Row],[FT_Away_Goals]]</f>
        <v>3</v>
      </c>
      <c r="F130">
        <f>Table7[[#This Row],[FT_Home_Goals]]</f>
        <v>3</v>
      </c>
      <c r="G130" t="str" cm="1">
        <f t="array" ref="G130">_xlfn.IFS(E130&gt;F130, "W", E130=F130, "D", E130&lt;F130,"L")</f>
        <v>D</v>
      </c>
      <c r="J130">
        <f>'Points Per Match'!G130</f>
        <v>1</v>
      </c>
      <c r="K130">
        <f>'Points Per Match'!I274</f>
        <v>1</v>
      </c>
      <c r="L130" t="s">
        <v>274</v>
      </c>
    </row>
    <row r="131" spans="1:12" x14ac:dyDescent="0.35">
      <c r="A131">
        <f>Table7[[#This Row],[Match_ID ]]</f>
        <v>130</v>
      </c>
      <c r="B131" s="1">
        <f>Table7[[#This Row],[Date]]</f>
        <v>43794</v>
      </c>
      <c r="C131" t="str">
        <f>Table7[[#This Row],[Away_Team]]</f>
        <v>Newcastle</v>
      </c>
      <c r="D131" t="str">
        <f>Table7[[#This Row],[Home_Team]]</f>
        <v>Aston Villa</v>
      </c>
      <c r="E131">
        <f>Table7[[#This Row],[FT_Away_Goals]]</f>
        <v>0</v>
      </c>
      <c r="F131">
        <f>Table7[[#This Row],[FT_Home_Goals]]</f>
        <v>2</v>
      </c>
      <c r="G131" t="str" cm="1">
        <f t="array" ref="G131">_xlfn.IFS(E131&gt;F131, "W", E131=F131, "D", E131&lt;F131,"L")</f>
        <v>L</v>
      </c>
      <c r="J131">
        <f>'Points Per Match'!G131</f>
        <v>3</v>
      </c>
      <c r="K131">
        <f>'Points Per Match'!I27</f>
        <v>3</v>
      </c>
      <c r="L131" t="s">
        <v>274</v>
      </c>
    </row>
    <row r="132" spans="1:12" x14ac:dyDescent="0.35">
      <c r="A132">
        <f>Table7[[#This Row],[Match_ID ]]</f>
        <v>131</v>
      </c>
      <c r="B132" s="1">
        <f>Table7[[#This Row],[Date]]</f>
        <v>43799</v>
      </c>
      <c r="C132" t="str">
        <f>Table7[[#This Row],[Away_Team]]</f>
        <v>Man City</v>
      </c>
      <c r="D132" t="str">
        <f>Table7[[#This Row],[Home_Team]]</f>
        <v>Newcastle</v>
      </c>
      <c r="E132">
        <f>Table7[[#This Row],[FT_Away_Goals]]</f>
        <v>2</v>
      </c>
      <c r="F132">
        <f>Table7[[#This Row],[FT_Home_Goals]]</f>
        <v>2</v>
      </c>
      <c r="G132" t="str" cm="1">
        <f t="array" ref="G132">_xlfn.IFS(E132&gt;F132, "W", E132=F132, "D", E132&lt;F132,"L")</f>
        <v>D</v>
      </c>
      <c r="J132">
        <f>'Points Per Match'!G132</f>
        <v>1</v>
      </c>
      <c r="K132">
        <f>'Points Per Match'!I236</f>
        <v>1</v>
      </c>
      <c r="L132" t="s">
        <v>274</v>
      </c>
    </row>
    <row r="133" spans="1:12" x14ac:dyDescent="0.35">
      <c r="A133">
        <f>Table7[[#This Row],[Match_ID ]]</f>
        <v>132</v>
      </c>
      <c r="B133" s="1">
        <f>Table7[[#This Row],[Date]]</f>
        <v>43799</v>
      </c>
      <c r="C133" t="str">
        <f>Table7[[#This Row],[Away_Team]]</f>
        <v>Crystal Palace</v>
      </c>
      <c r="D133" t="str">
        <f>Table7[[#This Row],[Home_Team]]</f>
        <v>Burnley</v>
      </c>
      <c r="E133">
        <f>Table7[[#This Row],[FT_Away_Goals]]</f>
        <v>2</v>
      </c>
      <c r="F133">
        <f>Table7[[#This Row],[FT_Home_Goals]]</f>
        <v>0</v>
      </c>
      <c r="G133" t="str" cm="1">
        <f t="array" ref="G133">_xlfn.IFS(E133&gt;F133, "W", E133=F133, "D", E133&lt;F133,"L")</f>
        <v>W</v>
      </c>
      <c r="J133">
        <f>'Points Per Match'!G133</f>
        <v>0</v>
      </c>
      <c r="K133">
        <f>'Points Per Match'!I84</f>
        <v>1</v>
      </c>
      <c r="L133" t="s">
        <v>274</v>
      </c>
    </row>
    <row r="134" spans="1:12" x14ac:dyDescent="0.35">
      <c r="A134">
        <f>Table7[[#This Row],[Match_ID ]]</f>
        <v>133</v>
      </c>
      <c r="B134" s="1">
        <f>Table7[[#This Row],[Date]]</f>
        <v>43799</v>
      </c>
      <c r="C134" t="str">
        <f>Table7[[#This Row],[Away_Team]]</f>
        <v>West Ham</v>
      </c>
      <c r="D134" t="str">
        <f>Table7[[#This Row],[Home_Team]]</f>
        <v>Chelsea</v>
      </c>
      <c r="E134">
        <f>Table7[[#This Row],[FT_Away_Goals]]</f>
        <v>1</v>
      </c>
      <c r="F134">
        <f>Table7[[#This Row],[FT_Home_Goals]]</f>
        <v>0</v>
      </c>
      <c r="G134" t="str" cm="1">
        <f t="array" ref="G134">_xlfn.IFS(E134&gt;F134, "W", E134=F134, "D", E134&lt;F134,"L")</f>
        <v>W</v>
      </c>
      <c r="J134">
        <f>'Points Per Match'!G134</f>
        <v>0</v>
      </c>
      <c r="K134">
        <f>'Points Per Match'!I103</f>
        <v>1</v>
      </c>
      <c r="L134" t="s">
        <v>274</v>
      </c>
    </row>
    <row r="135" spans="1:12" x14ac:dyDescent="0.35">
      <c r="A135">
        <f>Table7[[#This Row],[Match_ID ]]</f>
        <v>134</v>
      </c>
      <c r="B135" s="1">
        <f>Table7[[#This Row],[Date]]</f>
        <v>43799</v>
      </c>
      <c r="C135" t="str">
        <f>Table7[[#This Row],[Away_Team]]</f>
        <v>Brighton</v>
      </c>
      <c r="D135" t="str">
        <f>Table7[[#This Row],[Home_Team]]</f>
        <v>Liverpool</v>
      </c>
      <c r="E135">
        <f>Table7[[#This Row],[FT_Away_Goals]]</f>
        <v>1</v>
      </c>
      <c r="F135">
        <f>Table7[[#This Row],[FT_Home_Goals]]</f>
        <v>2</v>
      </c>
      <c r="G135" t="str" cm="1">
        <f t="array" ref="G135">_xlfn.IFS(E135&gt;F135, "W", E135=F135, "D", E135&lt;F135,"L")</f>
        <v>L</v>
      </c>
      <c r="J135">
        <f>'Points Per Match'!G135</f>
        <v>3</v>
      </c>
      <c r="K135">
        <f>'Points Per Match'!I179</f>
        <v>0</v>
      </c>
      <c r="L135" t="s">
        <v>274</v>
      </c>
    </row>
    <row r="136" spans="1:12" x14ac:dyDescent="0.35">
      <c r="A136">
        <f>Table7[[#This Row],[Match_ID ]]</f>
        <v>135</v>
      </c>
      <c r="B136" s="1">
        <f>Table7[[#This Row],[Date]]</f>
        <v>43799</v>
      </c>
      <c r="C136" t="str">
        <f>Table7[[#This Row],[Away_Team]]</f>
        <v>Bournemouth</v>
      </c>
      <c r="D136" t="str">
        <f>Table7[[#This Row],[Home_Team]]</f>
        <v>Tottenham</v>
      </c>
      <c r="E136">
        <f>Table7[[#This Row],[FT_Away_Goals]]</f>
        <v>2</v>
      </c>
      <c r="F136">
        <f>Table7[[#This Row],[FT_Home_Goals]]</f>
        <v>3</v>
      </c>
      <c r="G136" t="str" cm="1">
        <f t="array" ref="G136">_xlfn.IFS(E136&gt;F136, "W", E136=F136, "D", E136&lt;F136,"L")</f>
        <v>L</v>
      </c>
      <c r="J136">
        <f>'Points Per Match'!G136</f>
        <v>3</v>
      </c>
      <c r="K136">
        <f>'Points Per Match'!I312</f>
        <v>3</v>
      </c>
      <c r="L136" t="s">
        <v>274</v>
      </c>
    </row>
    <row r="137" spans="1:12" x14ac:dyDescent="0.35">
      <c r="A137">
        <f>Table7[[#This Row],[Match_ID ]]</f>
        <v>136</v>
      </c>
      <c r="B137" s="1">
        <f>Table7[[#This Row],[Date]]</f>
        <v>43799</v>
      </c>
      <c r="C137" t="str">
        <f>Table7[[#This Row],[Away_Team]]</f>
        <v>Watford</v>
      </c>
      <c r="D137" t="str">
        <f>Table7[[#This Row],[Home_Team]]</f>
        <v>Southampton</v>
      </c>
      <c r="E137">
        <f>Table7[[#This Row],[FT_Away_Goals]]</f>
        <v>1</v>
      </c>
      <c r="F137">
        <f>Table7[[#This Row],[FT_Home_Goals]]</f>
        <v>2</v>
      </c>
      <c r="G137" t="str" cm="1">
        <f t="array" ref="G137">_xlfn.IFS(E137&gt;F137, "W", E137=F137, "D", E137&lt;F137,"L")</f>
        <v>L</v>
      </c>
      <c r="J137">
        <f>'Points Per Match'!G137</f>
        <v>3</v>
      </c>
      <c r="K137">
        <f>'Points Per Match'!I293</f>
        <v>1</v>
      </c>
      <c r="L137" t="s">
        <v>274</v>
      </c>
    </row>
    <row r="138" spans="1:12" x14ac:dyDescent="0.35">
      <c r="A138">
        <f>Table7[[#This Row],[Match_ID ]]</f>
        <v>137</v>
      </c>
      <c r="B138" s="1">
        <f>Table7[[#This Row],[Date]]</f>
        <v>43800</v>
      </c>
      <c r="C138" t="str">
        <f>Table7[[#This Row],[Away_Team]]</f>
        <v>Arsenal</v>
      </c>
      <c r="D138" t="str">
        <f>Table7[[#This Row],[Home_Team]]</f>
        <v>Norwich</v>
      </c>
      <c r="E138">
        <f>Table7[[#This Row],[FT_Away_Goals]]</f>
        <v>2</v>
      </c>
      <c r="F138">
        <f>Table7[[#This Row],[FT_Home_Goals]]</f>
        <v>2</v>
      </c>
      <c r="G138" t="str" cm="1">
        <f t="array" ref="G138">_xlfn.IFS(E138&gt;F138, "W", E138=F138, "D", E138&lt;F138,"L")</f>
        <v>D</v>
      </c>
      <c r="J138">
        <f>'Points Per Match'!G138</f>
        <v>1</v>
      </c>
      <c r="K138">
        <f>'Points Per Match'!I255</f>
        <v>1</v>
      </c>
      <c r="L138" t="s">
        <v>274</v>
      </c>
    </row>
    <row r="139" spans="1:12" x14ac:dyDescent="0.35">
      <c r="A139">
        <f>Table7[[#This Row],[Match_ID ]]</f>
        <v>138</v>
      </c>
      <c r="B139" s="1">
        <f>Table7[[#This Row],[Date]]</f>
        <v>43800</v>
      </c>
      <c r="C139" t="str">
        <f>Table7[[#This Row],[Away_Team]]</f>
        <v>Sheffield United</v>
      </c>
      <c r="D139" t="str">
        <f>Table7[[#This Row],[Home_Team]]</f>
        <v>Wolves</v>
      </c>
      <c r="E139">
        <f>Table7[[#This Row],[FT_Away_Goals]]</f>
        <v>1</v>
      </c>
      <c r="F139">
        <f>Table7[[#This Row],[FT_Home_Goals]]</f>
        <v>1</v>
      </c>
      <c r="G139" t="str" cm="1">
        <f t="array" ref="G139">_xlfn.IFS(E139&gt;F139, "W", E139=F139, "D", E139&lt;F139,"L")</f>
        <v>D</v>
      </c>
      <c r="J139">
        <f>'Points Per Match'!G139</f>
        <v>1</v>
      </c>
      <c r="K139">
        <f>'Points Per Match'!I369</f>
        <v>0</v>
      </c>
      <c r="L139" t="s">
        <v>274</v>
      </c>
    </row>
    <row r="140" spans="1:12" x14ac:dyDescent="0.35">
      <c r="A140">
        <f>Table7[[#This Row],[Match_ID ]]</f>
        <v>139</v>
      </c>
      <c r="B140" s="1">
        <f>Table7[[#This Row],[Date]]</f>
        <v>43800</v>
      </c>
      <c r="C140" t="str">
        <f>Table7[[#This Row],[Away_Team]]</f>
        <v>Everton</v>
      </c>
      <c r="D140" t="str">
        <f>Table7[[#This Row],[Home_Team]]</f>
        <v>Leicester</v>
      </c>
      <c r="E140">
        <f>Table7[[#This Row],[FT_Away_Goals]]</f>
        <v>1</v>
      </c>
      <c r="F140">
        <f>Table7[[#This Row],[FT_Home_Goals]]</f>
        <v>2</v>
      </c>
      <c r="G140" t="str" cm="1">
        <f t="array" ref="G140">_xlfn.IFS(E140&gt;F140, "W", E140=F140, "D", E140&lt;F140,"L")</f>
        <v>L</v>
      </c>
      <c r="J140">
        <f>'Points Per Match'!G140</f>
        <v>3</v>
      </c>
      <c r="K140">
        <f>'Points Per Match'!I160</f>
        <v>1</v>
      </c>
      <c r="L140" t="s">
        <v>274</v>
      </c>
    </row>
    <row r="141" spans="1:12" x14ac:dyDescent="0.35">
      <c r="A141">
        <f>Table7[[#This Row],[Match_ID ]]</f>
        <v>140</v>
      </c>
      <c r="B141" s="1">
        <f>Table7[[#This Row],[Date]]</f>
        <v>43800</v>
      </c>
      <c r="C141" t="str">
        <f>Table7[[#This Row],[Away_Team]]</f>
        <v>Aston Villa</v>
      </c>
      <c r="D141" t="str">
        <f>Table7[[#This Row],[Home_Team]]</f>
        <v>Man United</v>
      </c>
      <c r="E141">
        <f>Table7[[#This Row],[FT_Away_Goals]]</f>
        <v>2</v>
      </c>
      <c r="F141">
        <f>Table7[[#This Row],[FT_Home_Goals]]</f>
        <v>2</v>
      </c>
      <c r="G141" t="str" cm="1">
        <f t="array" ref="G141">_xlfn.IFS(E141&gt;F141, "W", E141=F141, "D", E141&lt;F141,"L")</f>
        <v>D</v>
      </c>
      <c r="J141">
        <f>'Points Per Match'!G141</f>
        <v>1</v>
      </c>
      <c r="K141">
        <f>'Points Per Match'!I217</f>
        <v>1</v>
      </c>
      <c r="L141" t="s">
        <v>274</v>
      </c>
    </row>
    <row r="142" spans="1:12" x14ac:dyDescent="0.35">
      <c r="A142">
        <f>Table7[[#This Row],[Match_ID ]]</f>
        <v>141</v>
      </c>
      <c r="B142" s="1">
        <f>Table7[[#This Row],[Date]]</f>
        <v>43802</v>
      </c>
      <c r="C142" t="str">
        <f>Table7[[#This Row],[Away_Team]]</f>
        <v>Bournemouth</v>
      </c>
      <c r="D142" t="str">
        <f>Table7[[#This Row],[Home_Team]]</f>
        <v>Crystal Palace</v>
      </c>
      <c r="E142">
        <f>Table7[[#This Row],[FT_Away_Goals]]</f>
        <v>0</v>
      </c>
      <c r="F142">
        <f>Table7[[#This Row],[FT_Home_Goals]]</f>
        <v>1</v>
      </c>
      <c r="G142" t="str" cm="1">
        <f t="array" ref="G142">_xlfn.IFS(E142&gt;F142, "W", E142=F142, "D", E142&lt;F142,"L")</f>
        <v>L</v>
      </c>
      <c r="J142">
        <f>'Points Per Match'!G142</f>
        <v>3</v>
      </c>
      <c r="K142">
        <f>'Points Per Match'!I123</f>
        <v>1</v>
      </c>
      <c r="L142" t="s">
        <v>274</v>
      </c>
    </row>
    <row r="143" spans="1:12" x14ac:dyDescent="0.35">
      <c r="A143">
        <f>Table7[[#This Row],[Match_ID ]]</f>
        <v>142</v>
      </c>
      <c r="B143" s="1">
        <f>Table7[[#This Row],[Date]]</f>
        <v>43802</v>
      </c>
      <c r="C143" t="str">
        <f>Table7[[#This Row],[Away_Team]]</f>
        <v>Man City</v>
      </c>
      <c r="D143" t="str">
        <f>Table7[[#This Row],[Home_Team]]</f>
        <v>Burnley</v>
      </c>
      <c r="E143">
        <f>Table7[[#This Row],[FT_Away_Goals]]</f>
        <v>4</v>
      </c>
      <c r="F143">
        <f>Table7[[#This Row],[FT_Home_Goals]]</f>
        <v>1</v>
      </c>
      <c r="G143" t="str" cm="1">
        <f t="array" ref="G143">_xlfn.IFS(E143&gt;F143, "W", E143=F143, "D", E143&lt;F143,"L")</f>
        <v>W</v>
      </c>
      <c r="J143">
        <f>'Points Per Match'!G143</f>
        <v>0</v>
      </c>
      <c r="K143">
        <f>'Points Per Match'!I85</f>
        <v>0</v>
      </c>
      <c r="L143" t="s">
        <v>274</v>
      </c>
    </row>
    <row r="144" spans="1:12" x14ac:dyDescent="0.35">
      <c r="A144">
        <f>Table7[[#This Row],[Match_ID ]]</f>
        <v>143</v>
      </c>
      <c r="B144" s="1">
        <f>Table7[[#This Row],[Date]]</f>
        <v>43803</v>
      </c>
      <c r="C144" t="str">
        <f>Table7[[#This Row],[Away_Team]]</f>
        <v>Aston Villa</v>
      </c>
      <c r="D144" t="str">
        <f>Table7[[#This Row],[Home_Team]]</f>
        <v>Chelsea</v>
      </c>
      <c r="E144">
        <f>Table7[[#This Row],[FT_Away_Goals]]</f>
        <v>1</v>
      </c>
      <c r="F144">
        <f>Table7[[#This Row],[FT_Home_Goals]]</f>
        <v>2</v>
      </c>
      <c r="G144" t="str" cm="1">
        <f t="array" ref="G144">_xlfn.IFS(E144&gt;F144, "W", E144=F144, "D", E144&lt;F144,"L")</f>
        <v>L</v>
      </c>
      <c r="J144">
        <f>'Points Per Match'!G144</f>
        <v>3</v>
      </c>
      <c r="K144">
        <f>'Points Per Match'!I104</f>
        <v>3</v>
      </c>
      <c r="L144" t="s">
        <v>274</v>
      </c>
    </row>
    <row r="145" spans="1:12" x14ac:dyDescent="0.35">
      <c r="A145">
        <f>Table7[[#This Row],[Match_ID ]]</f>
        <v>144</v>
      </c>
      <c r="B145" s="1">
        <f>Table7[[#This Row],[Date]]</f>
        <v>43803</v>
      </c>
      <c r="C145" t="str">
        <f>Table7[[#This Row],[Away_Team]]</f>
        <v>Watford</v>
      </c>
      <c r="D145" t="str">
        <f>Table7[[#This Row],[Home_Team]]</f>
        <v>Leicester</v>
      </c>
      <c r="E145">
        <f>Table7[[#This Row],[FT_Away_Goals]]</f>
        <v>0</v>
      </c>
      <c r="F145">
        <f>Table7[[#This Row],[FT_Home_Goals]]</f>
        <v>2</v>
      </c>
      <c r="G145" t="str" cm="1">
        <f t="array" ref="G145">_xlfn.IFS(E145&gt;F145, "W", E145=F145, "D", E145&lt;F145,"L")</f>
        <v>L</v>
      </c>
      <c r="J145">
        <f>'Points Per Match'!G145</f>
        <v>3</v>
      </c>
      <c r="K145">
        <f>'Points Per Match'!I161</f>
        <v>3</v>
      </c>
      <c r="L145" t="s">
        <v>274</v>
      </c>
    </row>
    <row r="146" spans="1:12" x14ac:dyDescent="0.35">
      <c r="A146">
        <f>Table7[[#This Row],[Match_ID ]]</f>
        <v>145</v>
      </c>
      <c r="B146" s="1">
        <f>Table7[[#This Row],[Date]]</f>
        <v>43803</v>
      </c>
      <c r="C146" t="str">
        <f>Table7[[#This Row],[Away_Team]]</f>
        <v>Tottenham</v>
      </c>
      <c r="D146" t="str">
        <f>Table7[[#This Row],[Home_Team]]</f>
        <v>Man United</v>
      </c>
      <c r="E146">
        <f>Table7[[#This Row],[FT_Away_Goals]]</f>
        <v>1</v>
      </c>
      <c r="F146">
        <f>Table7[[#This Row],[FT_Home_Goals]]</f>
        <v>2</v>
      </c>
      <c r="G146" t="str" cm="1">
        <f t="array" ref="G146">_xlfn.IFS(E146&gt;F146, "W", E146=F146, "D", E146&lt;F146,"L")</f>
        <v>L</v>
      </c>
      <c r="J146">
        <f>'Points Per Match'!G146</f>
        <v>3</v>
      </c>
      <c r="K146">
        <f>'Points Per Match'!I218</f>
        <v>3</v>
      </c>
      <c r="L146" t="s">
        <v>274</v>
      </c>
    </row>
    <row r="147" spans="1:12" x14ac:dyDescent="0.35">
      <c r="A147">
        <f>Table7[[#This Row],[Match_ID ]]</f>
        <v>146</v>
      </c>
      <c r="B147" s="1">
        <f>Table7[[#This Row],[Date]]</f>
        <v>43803</v>
      </c>
      <c r="C147" t="str">
        <f>Table7[[#This Row],[Away_Team]]</f>
        <v>Norwich</v>
      </c>
      <c r="D147" t="str">
        <f>Table7[[#This Row],[Home_Team]]</f>
        <v>Southampton</v>
      </c>
      <c r="E147">
        <f>Table7[[#This Row],[FT_Away_Goals]]</f>
        <v>1</v>
      </c>
      <c r="F147">
        <f>Table7[[#This Row],[FT_Home_Goals]]</f>
        <v>2</v>
      </c>
      <c r="G147" t="str" cm="1">
        <f t="array" ref="G147">_xlfn.IFS(E147&gt;F147, "W", E147=F147, "D", E147&lt;F147,"L")</f>
        <v>L</v>
      </c>
      <c r="J147">
        <f>'Points Per Match'!G147</f>
        <v>3</v>
      </c>
      <c r="K147">
        <f>'Points Per Match'!I294</f>
        <v>1</v>
      </c>
      <c r="L147" t="s">
        <v>274</v>
      </c>
    </row>
    <row r="148" spans="1:12" x14ac:dyDescent="0.35">
      <c r="A148">
        <f>Table7[[#This Row],[Match_ID ]]</f>
        <v>147</v>
      </c>
      <c r="B148" s="1">
        <f>Table7[[#This Row],[Date]]</f>
        <v>43803</v>
      </c>
      <c r="C148" t="str">
        <f>Table7[[#This Row],[Away_Team]]</f>
        <v>West Ham</v>
      </c>
      <c r="D148" t="str">
        <f>Table7[[#This Row],[Home_Team]]</f>
        <v>Wolves</v>
      </c>
      <c r="E148">
        <f>Table7[[#This Row],[FT_Away_Goals]]</f>
        <v>0</v>
      </c>
      <c r="F148">
        <f>Table7[[#This Row],[FT_Home_Goals]]</f>
        <v>2</v>
      </c>
      <c r="G148" t="str" cm="1">
        <f t="array" ref="G148">_xlfn.IFS(E148&gt;F148, "W", E148=F148, "D", E148&lt;F148,"L")</f>
        <v>L</v>
      </c>
      <c r="J148">
        <f>'Points Per Match'!G148</f>
        <v>3</v>
      </c>
      <c r="K148">
        <f>'Points Per Match'!I370</f>
        <v>1</v>
      </c>
      <c r="L148" t="s">
        <v>274</v>
      </c>
    </row>
    <row r="149" spans="1:12" x14ac:dyDescent="0.35">
      <c r="A149">
        <f>Table7[[#This Row],[Match_ID ]]</f>
        <v>148</v>
      </c>
      <c r="B149" s="1">
        <f>Table7[[#This Row],[Date]]</f>
        <v>43803</v>
      </c>
      <c r="C149" t="str">
        <f>Table7[[#This Row],[Away_Team]]</f>
        <v>Everton</v>
      </c>
      <c r="D149" t="str">
        <f>Table7[[#This Row],[Home_Team]]</f>
        <v>Liverpool</v>
      </c>
      <c r="E149">
        <f>Table7[[#This Row],[FT_Away_Goals]]</f>
        <v>2</v>
      </c>
      <c r="F149">
        <f>Table7[[#This Row],[FT_Home_Goals]]</f>
        <v>5</v>
      </c>
      <c r="G149" t="str" cm="1">
        <f t="array" ref="G149">_xlfn.IFS(E149&gt;F149, "W", E149=F149, "D", E149&lt;F149,"L")</f>
        <v>L</v>
      </c>
      <c r="J149">
        <f>'Points Per Match'!G149</f>
        <v>3</v>
      </c>
      <c r="K149">
        <f>'Points Per Match'!I180</f>
        <v>3</v>
      </c>
      <c r="L149" t="s">
        <v>274</v>
      </c>
    </row>
    <row r="150" spans="1:12" x14ac:dyDescent="0.35">
      <c r="A150">
        <f>Table7[[#This Row],[Match_ID ]]</f>
        <v>149</v>
      </c>
      <c r="B150" s="1">
        <f>Table7[[#This Row],[Date]]</f>
        <v>43804</v>
      </c>
      <c r="C150" t="str">
        <f>Table7[[#This Row],[Away_Team]]</f>
        <v>Newcastle</v>
      </c>
      <c r="D150" t="str">
        <f>Table7[[#This Row],[Home_Team]]</f>
        <v>Sheffield United</v>
      </c>
      <c r="E150">
        <f>Table7[[#This Row],[FT_Away_Goals]]</f>
        <v>2</v>
      </c>
      <c r="F150">
        <f>Table7[[#This Row],[FT_Home_Goals]]</f>
        <v>0</v>
      </c>
      <c r="G150" t="str" cm="1">
        <f t="array" ref="G150">_xlfn.IFS(E150&gt;F150, "W", E150=F150, "D", E150&lt;F150,"L")</f>
        <v>W</v>
      </c>
      <c r="J150">
        <f>'Points Per Match'!G150</f>
        <v>0</v>
      </c>
      <c r="K150">
        <f>'Points Per Match'!I275</f>
        <v>1</v>
      </c>
      <c r="L150" t="s">
        <v>274</v>
      </c>
    </row>
    <row r="151" spans="1:12" x14ac:dyDescent="0.35">
      <c r="A151">
        <f>Table7[[#This Row],[Match_ID ]]</f>
        <v>150</v>
      </c>
      <c r="B151" s="1">
        <f>Table7[[#This Row],[Date]]</f>
        <v>43804</v>
      </c>
      <c r="C151" t="str">
        <f>Table7[[#This Row],[Away_Team]]</f>
        <v>Brighton</v>
      </c>
      <c r="D151" t="str">
        <f>Table7[[#This Row],[Home_Team]]</f>
        <v>Arsenal</v>
      </c>
      <c r="E151">
        <f>Table7[[#This Row],[FT_Away_Goals]]</f>
        <v>2</v>
      </c>
      <c r="F151">
        <f>Table7[[#This Row],[FT_Home_Goals]]</f>
        <v>1</v>
      </c>
      <c r="G151" t="str" cm="1">
        <f t="array" ref="G151">_xlfn.IFS(E151&gt;F151, "W", E151=F151, "D", E151&lt;F151,"L")</f>
        <v>W</v>
      </c>
      <c r="J151">
        <f>'Points Per Match'!G151</f>
        <v>0</v>
      </c>
      <c r="K151">
        <f>'Points Per Match'!I9</f>
        <v>1</v>
      </c>
      <c r="L151" t="s">
        <v>274</v>
      </c>
    </row>
    <row r="152" spans="1:12" x14ac:dyDescent="0.35">
      <c r="A152">
        <f>Table7[[#This Row],[Match_ID ]]</f>
        <v>151</v>
      </c>
      <c r="B152" s="1">
        <f>Table7[[#This Row],[Date]]</f>
        <v>43806</v>
      </c>
      <c r="C152" t="str">
        <f>Table7[[#This Row],[Away_Team]]</f>
        <v>Chelsea</v>
      </c>
      <c r="D152" t="str">
        <f>Table7[[#This Row],[Home_Team]]</f>
        <v>Everton</v>
      </c>
      <c r="E152">
        <f>Table7[[#This Row],[FT_Away_Goals]]</f>
        <v>1</v>
      </c>
      <c r="F152">
        <f>Table7[[#This Row],[FT_Home_Goals]]</f>
        <v>3</v>
      </c>
      <c r="G152" t="str" cm="1">
        <f t="array" ref="G152">_xlfn.IFS(E152&gt;F152, "W", E152=F152, "D", E152&lt;F152,"L")</f>
        <v>L</v>
      </c>
      <c r="J152">
        <f>'Points Per Match'!G152</f>
        <v>3</v>
      </c>
      <c r="K152">
        <f>'Points Per Match'!I142</f>
        <v>0</v>
      </c>
      <c r="L152" t="s">
        <v>274</v>
      </c>
    </row>
    <row r="153" spans="1:12" x14ac:dyDescent="0.35">
      <c r="A153">
        <f>Table7[[#This Row],[Match_ID ]]</f>
        <v>152</v>
      </c>
      <c r="B153" s="1">
        <f>Table7[[#This Row],[Date]]</f>
        <v>43806</v>
      </c>
      <c r="C153" t="str">
        <f>Table7[[#This Row],[Away_Team]]</f>
        <v>Liverpool</v>
      </c>
      <c r="D153" t="str">
        <f>Table7[[#This Row],[Home_Team]]</f>
        <v>Bournemouth</v>
      </c>
      <c r="E153">
        <f>Table7[[#This Row],[FT_Away_Goals]]</f>
        <v>3</v>
      </c>
      <c r="F153">
        <f>Table7[[#This Row],[FT_Home_Goals]]</f>
        <v>0</v>
      </c>
      <c r="G153" t="str" cm="1">
        <f t="array" ref="G153">_xlfn.IFS(E153&gt;F153, "W", E153=F153, "D", E153&lt;F153,"L")</f>
        <v>W</v>
      </c>
      <c r="J153">
        <f>'Points Per Match'!G153</f>
        <v>0</v>
      </c>
      <c r="K153">
        <f>'Points Per Match'!I149</f>
        <v>0</v>
      </c>
      <c r="L153" t="s">
        <v>274</v>
      </c>
    </row>
    <row r="154" spans="1:12" x14ac:dyDescent="0.35">
      <c r="A154">
        <f>Table7[[#This Row],[Match_ID ]]</f>
        <v>153</v>
      </c>
      <c r="B154" s="1">
        <f>Table7[[#This Row],[Date]]</f>
        <v>43806</v>
      </c>
      <c r="C154" t="str">
        <f>Table7[[#This Row],[Away_Team]]</f>
        <v>Burnley</v>
      </c>
      <c r="D154" t="str">
        <f>Table7[[#This Row],[Home_Team]]</f>
        <v>Tottenham</v>
      </c>
      <c r="E154">
        <f>Table7[[#This Row],[FT_Away_Goals]]</f>
        <v>0</v>
      </c>
      <c r="F154">
        <f>Table7[[#This Row],[FT_Home_Goals]]</f>
        <v>5</v>
      </c>
      <c r="G154" t="str" cm="1">
        <f t="array" ref="G154">_xlfn.IFS(E154&gt;F154, "W", E154=F154, "D", E154&lt;F154,"L")</f>
        <v>L</v>
      </c>
      <c r="J154">
        <f>'Points Per Match'!G154</f>
        <v>3</v>
      </c>
      <c r="K154">
        <f>'Points Per Match'!I313</f>
        <v>3</v>
      </c>
      <c r="L154" t="s">
        <v>274</v>
      </c>
    </row>
    <row r="155" spans="1:12" x14ac:dyDescent="0.35">
      <c r="A155">
        <f>Table7[[#This Row],[Match_ID ]]</f>
        <v>154</v>
      </c>
      <c r="B155" s="1">
        <f>Table7[[#This Row],[Date]]</f>
        <v>43806</v>
      </c>
      <c r="C155" t="str">
        <f>Table7[[#This Row],[Away_Team]]</f>
        <v>Crystal Palace</v>
      </c>
      <c r="D155" t="str">
        <f>Table7[[#This Row],[Home_Team]]</f>
        <v>Watford</v>
      </c>
      <c r="E155">
        <f>Table7[[#This Row],[FT_Away_Goals]]</f>
        <v>0</v>
      </c>
      <c r="F155">
        <f>Table7[[#This Row],[FT_Home_Goals]]</f>
        <v>0</v>
      </c>
      <c r="G155" t="str" cm="1">
        <f t="array" ref="G155">_xlfn.IFS(E155&gt;F155, "W", E155=F155, "D", E155&lt;F155,"L")</f>
        <v>D</v>
      </c>
      <c r="J155">
        <f>'Points Per Match'!G155</f>
        <v>1</v>
      </c>
      <c r="K155">
        <f>'Points Per Match'!I332</f>
        <v>3</v>
      </c>
      <c r="L155" t="s">
        <v>274</v>
      </c>
    </row>
    <row r="156" spans="1:12" x14ac:dyDescent="0.35">
      <c r="A156">
        <f>Table7[[#This Row],[Match_ID ]]</f>
        <v>155</v>
      </c>
      <c r="B156" s="1">
        <f>Table7[[#This Row],[Date]]</f>
        <v>43806</v>
      </c>
      <c r="C156" t="str">
        <f>Table7[[#This Row],[Away_Team]]</f>
        <v>Man United</v>
      </c>
      <c r="D156" t="str">
        <f>Table7[[#This Row],[Home_Team]]</f>
        <v>Man City</v>
      </c>
      <c r="E156">
        <f>Table7[[#This Row],[FT_Away_Goals]]</f>
        <v>2</v>
      </c>
      <c r="F156">
        <f>Table7[[#This Row],[FT_Home_Goals]]</f>
        <v>1</v>
      </c>
      <c r="G156" t="str" cm="1">
        <f t="array" ref="G156">_xlfn.IFS(E156&gt;F156, "W", E156=F156, "D", E156&lt;F156,"L")</f>
        <v>W</v>
      </c>
      <c r="J156">
        <f>'Points Per Match'!G156</f>
        <v>0</v>
      </c>
      <c r="K156">
        <f>'Points Per Match'!I199</f>
        <v>0</v>
      </c>
      <c r="L156" t="s">
        <v>274</v>
      </c>
    </row>
    <row r="157" spans="1:12" x14ac:dyDescent="0.35">
      <c r="A157">
        <f>Table7[[#This Row],[Match_ID ]]</f>
        <v>156</v>
      </c>
      <c r="B157" s="1">
        <f>Table7[[#This Row],[Date]]</f>
        <v>43807</v>
      </c>
      <c r="C157" t="str">
        <f>Table7[[#This Row],[Away_Team]]</f>
        <v>Leicester</v>
      </c>
      <c r="D157" t="str">
        <f>Table7[[#This Row],[Home_Team]]</f>
        <v>Aston Villa</v>
      </c>
      <c r="E157">
        <f>Table7[[#This Row],[FT_Away_Goals]]</f>
        <v>4</v>
      </c>
      <c r="F157">
        <f>Table7[[#This Row],[FT_Home_Goals]]</f>
        <v>1</v>
      </c>
      <c r="G157" t="str" cm="1">
        <f t="array" ref="G157">_xlfn.IFS(E157&gt;F157, "W", E157=F157, "D", E157&lt;F157,"L")</f>
        <v>W</v>
      </c>
      <c r="J157">
        <f>'Points Per Match'!G157</f>
        <v>0</v>
      </c>
      <c r="K157">
        <f>'Points Per Match'!I28</f>
        <v>0</v>
      </c>
      <c r="L157" t="s">
        <v>274</v>
      </c>
    </row>
    <row r="158" spans="1:12" x14ac:dyDescent="0.35">
      <c r="A158">
        <f>Table7[[#This Row],[Match_ID ]]</f>
        <v>157</v>
      </c>
      <c r="B158" s="1">
        <f>Table7[[#This Row],[Date]]</f>
        <v>43807</v>
      </c>
      <c r="C158" t="str">
        <f>Table7[[#This Row],[Away_Team]]</f>
        <v>Southampton</v>
      </c>
      <c r="D158" t="str">
        <f>Table7[[#This Row],[Home_Team]]</f>
        <v>Newcastle</v>
      </c>
      <c r="E158">
        <f>Table7[[#This Row],[FT_Away_Goals]]</f>
        <v>1</v>
      </c>
      <c r="F158">
        <f>Table7[[#This Row],[FT_Home_Goals]]</f>
        <v>2</v>
      </c>
      <c r="G158" t="str" cm="1">
        <f t="array" ref="G158">_xlfn.IFS(E158&gt;F158, "W", E158=F158, "D", E158&lt;F158,"L")</f>
        <v>L</v>
      </c>
      <c r="J158">
        <f>'Points Per Match'!G158</f>
        <v>3</v>
      </c>
      <c r="K158">
        <f>'Points Per Match'!I237</f>
        <v>0</v>
      </c>
      <c r="L158" t="s">
        <v>274</v>
      </c>
    </row>
    <row r="159" spans="1:12" x14ac:dyDescent="0.35">
      <c r="A159">
        <f>Table7[[#This Row],[Match_ID ]]</f>
        <v>158</v>
      </c>
      <c r="B159" s="1">
        <f>Table7[[#This Row],[Date]]</f>
        <v>43807</v>
      </c>
      <c r="C159" t="str">
        <f>Table7[[#This Row],[Away_Team]]</f>
        <v>Sheffield United</v>
      </c>
      <c r="D159" t="str">
        <f>Table7[[#This Row],[Home_Team]]</f>
        <v>Norwich</v>
      </c>
      <c r="E159">
        <f>Table7[[#This Row],[FT_Away_Goals]]</f>
        <v>2</v>
      </c>
      <c r="F159">
        <f>Table7[[#This Row],[FT_Home_Goals]]</f>
        <v>1</v>
      </c>
      <c r="G159" t="str" cm="1">
        <f t="array" ref="G159">_xlfn.IFS(E159&gt;F159, "W", E159=F159, "D", E159&lt;F159,"L")</f>
        <v>W</v>
      </c>
      <c r="J159">
        <f>'Points Per Match'!G159</f>
        <v>0</v>
      </c>
      <c r="K159">
        <f>'Points Per Match'!I256</f>
        <v>3</v>
      </c>
      <c r="L159" t="s">
        <v>274</v>
      </c>
    </row>
    <row r="160" spans="1:12" x14ac:dyDescent="0.35">
      <c r="A160">
        <f>Table7[[#This Row],[Match_ID ]]</f>
        <v>159</v>
      </c>
      <c r="B160" s="1">
        <f>Table7[[#This Row],[Date]]</f>
        <v>43807</v>
      </c>
      <c r="C160" t="str">
        <f>Table7[[#This Row],[Away_Team]]</f>
        <v>Wolves</v>
      </c>
      <c r="D160" t="str">
        <f>Table7[[#This Row],[Home_Team]]</f>
        <v>Brighton</v>
      </c>
      <c r="E160">
        <f>Table7[[#This Row],[FT_Away_Goals]]</f>
        <v>2</v>
      </c>
      <c r="F160">
        <f>Table7[[#This Row],[FT_Home_Goals]]</f>
        <v>2</v>
      </c>
      <c r="G160" t="str" cm="1">
        <f t="array" ref="G160">_xlfn.IFS(E160&gt;F160, "W", E160=F160, "D", E160&lt;F160,"L")</f>
        <v>D</v>
      </c>
      <c r="J160">
        <f>'Points Per Match'!G160</f>
        <v>1</v>
      </c>
      <c r="K160">
        <f>'Points Per Match'!I66</f>
        <v>0</v>
      </c>
      <c r="L160" t="s">
        <v>274</v>
      </c>
    </row>
    <row r="161" spans="1:12" x14ac:dyDescent="0.35">
      <c r="A161">
        <f>Table7[[#This Row],[Match_ID ]]</f>
        <v>160</v>
      </c>
      <c r="B161" s="1">
        <f>Table7[[#This Row],[Date]]</f>
        <v>43808</v>
      </c>
      <c r="C161" t="str">
        <f>Table7[[#This Row],[Away_Team]]</f>
        <v>Arsenal</v>
      </c>
      <c r="D161" t="str">
        <f>Table7[[#This Row],[Home_Team]]</f>
        <v>West Ham</v>
      </c>
      <c r="E161">
        <f>Table7[[#This Row],[FT_Away_Goals]]</f>
        <v>3</v>
      </c>
      <c r="F161">
        <f>Table7[[#This Row],[FT_Home_Goals]]</f>
        <v>1</v>
      </c>
      <c r="G161" t="str" cm="1">
        <f t="array" ref="G161">_xlfn.IFS(E161&gt;F161, "W", E161=F161, "D", E161&lt;F161,"L")</f>
        <v>W</v>
      </c>
      <c r="J161">
        <f>'Points Per Match'!G161</f>
        <v>0</v>
      </c>
      <c r="K161">
        <f>'Points Per Match'!I351</f>
        <v>1</v>
      </c>
      <c r="L161" t="s">
        <v>274</v>
      </c>
    </row>
    <row r="162" spans="1:12" x14ac:dyDescent="0.35">
      <c r="A162">
        <f>Table7[[#This Row],[Match_ID ]]</f>
        <v>161</v>
      </c>
      <c r="B162" s="1">
        <f>Table7[[#This Row],[Date]]</f>
        <v>43813</v>
      </c>
      <c r="C162" t="str">
        <f>Table7[[#This Row],[Away_Team]]</f>
        <v>Watford</v>
      </c>
      <c r="D162" t="str">
        <f>Table7[[#This Row],[Home_Team]]</f>
        <v>Liverpool</v>
      </c>
      <c r="E162">
        <f>Table7[[#This Row],[FT_Away_Goals]]</f>
        <v>0</v>
      </c>
      <c r="F162">
        <f>Table7[[#This Row],[FT_Home_Goals]]</f>
        <v>2</v>
      </c>
      <c r="G162" t="str" cm="1">
        <f t="array" ref="G162">_xlfn.IFS(E162&gt;F162, "W", E162=F162, "D", E162&lt;F162,"L")</f>
        <v>L</v>
      </c>
      <c r="J162">
        <f>'Points Per Match'!G162</f>
        <v>3</v>
      </c>
      <c r="K162">
        <f>'Points Per Match'!I181</f>
        <v>0</v>
      </c>
      <c r="L162" t="s">
        <v>274</v>
      </c>
    </row>
    <row r="163" spans="1:12" x14ac:dyDescent="0.35">
      <c r="A163">
        <f>Table7[[#This Row],[Match_ID ]]</f>
        <v>162</v>
      </c>
      <c r="B163" s="1">
        <f>Table7[[#This Row],[Date]]</f>
        <v>43813</v>
      </c>
      <c r="C163" t="str">
        <f>Table7[[#This Row],[Away_Team]]</f>
        <v>Newcastle</v>
      </c>
      <c r="D163" t="str">
        <f>Table7[[#This Row],[Home_Team]]</f>
        <v>Burnley</v>
      </c>
      <c r="E163">
        <f>Table7[[#This Row],[FT_Away_Goals]]</f>
        <v>0</v>
      </c>
      <c r="F163">
        <f>Table7[[#This Row],[FT_Home_Goals]]</f>
        <v>1</v>
      </c>
      <c r="G163" t="str" cm="1">
        <f t="array" ref="G163">_xlfn.IFS(E163&gt;F163, "W", E163=F163, "D", E163&lt;F163,"L")</f>
        <v>L</v>
      </c>
      <c r="J163">
        <f>'Points Per Match'!G163</f>
        <v>3</v>
      </c>
      <c r="K163">
        <f>'Points Per Match'!I86</f>
        <v>0</v>
      </c>
      <c r="L163" t="s">
        <v>274</v>
      </c>
    </row>
    <row r="164" spans="1:12" x14ac:dyDescent="0.35">
      <c r="A164">
        <f>Table7[[#This Row],[Match_ID ]]</f>
        <v>163</v>
      </c>
      <c r="B164" s="1">
        <f>Table7[[#This Row],[Date]]</f>
        <v>43813</v>
      </c>
      <c r="C164" t="str">
        <f>Table7[[#This Row],[Away_Team]]</f>
        <v>Bournemouth</v>
      </c>
      <c r="D164" t="str">
        <f>Table7[[#This Row],[Home_Team]]</f>
        <v>Chelsea</v>
      </c>
      <c r="E164">
        <f>Table7[[#This Row],[FT_Away_Goals]]</f>
        <v>1</v>
      </c>
      <c r="F164">
        <f>Table7[[#This Row],[FT_Home_Goals]]</f>
        <v>0</v>
      </c>
      <c r="G164" t="str" cm="1">
        <f t="array" ref="G164">_xlfn.IFS(E164&gt;F164, "W", E164=F164, "D", E164&lt;F164,"L")</f>
        <v>W</v>
      </c>
      <c r="J164">
        <f>'Points Per Match'!G164</f>
        <v>0</v>
      </c>
      <c r="K164">
        <f>'Points Per Match'!I105</f>
        <v>0</v>
      </c>
      <c r="L164" t="s">
        <v>274</v>
      </c>
    </row>
    <row r="165" spans="1:12" x14ac:dyDescent="0.35">
      <c r="A165">
        <f>Table7[[#This Row],[Match_ID ]]</f>
        <v>164</v>
      </c>
      <c r="B165" s="1">
        <f>Table7[[#This Row],[Date]]</f>
        <v>43813</v>
      </c>
      <c r="C165" t="str">
        <f>Table7[[#This Row],[Away_Team]]</f>
        <v>Norwich</v>
      </c>
      <c r="D165" t="str">
        <f>Table7[[#This Row],[Home_Team]]</f>
        <v>Leicester</v>
      </c>
      <c r="E165">
        <f>Table7[[#This Row],[FT_Away_Goals]]</f>
        <v>1</v>
      </c>
      <c r="F165">
        <f>Table7[[#This Row],[FT_Home_Goals]]</f>
        <v>1</v>
      </c>
      <c r="G165" t="str" cm="1">
        <f t="array" ref="G165">_xlfn.IFS(E165&gt;F165, "W", E165=F165, "D", E165&lt;F165,"L")</f>
        <v>D</v>
      </c>
      <c r="J165">
        <f>'Points Per Match'!G165</f>
        <v>1</v>
      </c>
      <c r="K165">
        <f>'Points Per Match'!I162</f>
        <v>0</v>
      </c>
      <c r="L165" t="s">
        <v>274</v>
      </c>
    </row>
    <row r="166" spans="1:12" x14ac:dyDescent="0.35">
      <c r="A166">
        <f>Table7[[#This Row],[Match_ID ]]</f>
        <v>165</v>
      </c>
      <c r="B166" s="1">
        <f>Table7[[#This Row],[Date]]</f>
        <v>43813</v>
      </c>
      <c r="C166" t="str">
        <f>Table7[[#This Row],[Away_Team]]</f>
        <v>Aston Villa</v>
      </c>
      <c r="D166" t="str">
        <f>Table7[[#This Row],[Home_Team]]</f>
        <v>Sheffield United</v>
      </c>
      <c r="E166">
        <f>Table7[[#This Row],[FT_Away_Goals]]</f>
        <v>0</v>
      </c>
      <c r="F166">
        <f>Table7[[#This Row],[FT_Home_Goals]]</f>
        <v>2</v>
      </c>
      <c r="G166" t="str" cm="1">
        <f t="array" ref="G166">_xlfn.IFS(E166&gt;F166, "W", E166=F166, "D", E166&lt;F166,"L")</f>
        <v>L</v>
      </c>
      <c r="J166">
        <f>'Points Per Match'!G166</f>
        <v>3</v>
      </c>
      <c r="K166">
        <f>'Points Per Match'!I276</f>
        <v>0</v>
      </c>
      <c r="L166" t="s">
        <v>274</v>
      </c>
    </row>
    <row r="167" spans="1:12" x14ac:dyDescent="0.35">
      <c r="A167">
        <f>Table7[[#This Row],[Match_ID ]]</f>
        <v>166</v>
      </c>
      <c r="B167" s="1">
        <f>Table7[[#This Row],[Date]]</f>
        <v>43813</v>
      </c>
      <c r="C167" t="str">
        <f>Table7[[#This Row],[Away_Team]]</f>
        <v>West Ham</v>
      </c>
      <c r="D167" t="str">
        <f>Table7[[#This Row],[Home_Team]]</f>
        <v>Southampton</v>
      </c>
      <c r="E167">
        <f>Table7[[#This Row],[FT_Away_Goals]]</f>
        <v>1</v>
      </c>
      <c r="F167">
        <f>Table7[[#This Row],[FT_Home_Goals]]</f>
        <v>0</v>
      </c>
      <c r="G167" t="str" cm="1">
        <f t="array" ref="G167">_xlfn.IFS(E167&gt;F167, "W", E167=F167, "D", E167&lt;F167,"L")</f>
        <v>W</v>
      </c>
      <c r="J167">
        <f>'Points Per Match'!G167</f>
        <v>0</v>
      </c>
      <c r="K167">
        <f>'Points Per Match'!I295</f>
        <v>0</v>
      </c>
      <c r="L167" t="s">
        <v>274</v>
      </c>
    </row>
    <row r="168" spans="1:12" x14ac:dyDescent="0.35">
      <c r="A168">
        <f>Table7[[#This Row],[Match_ID ]]</f>
        <v>167</v>
      </c>
      <c r="B168" s="1">
        <f>Table7[[#This Row],[Date]]</f>
        <v>43814</v>
      </c>
      <c r="C168" t="str">
        <f>Table7[[#This Row],[Away_Team]]</f>
        <v>Everton</v>
      </c>
      <c r="D168" t="str">
        <f>Table7[[#This Row],[Home_Team]]</f>
        <v>Man United</v>
      </c>
      <c r="E168">
        <f>Table7[[#This Row],[FT_Away_Goals]]</f>
        <v>1</v>
      </c>
      <c r="F168">
        <f>Table7[[#This Row],[FT_Home_Goals]]</f>
        <v>1</v>
      </c>
      <c r="G168" t="str" cm="1">
        <f t="array" ref="G168">_xlfn.IFS(E168&gt;F168, "W", E168=F168, "D", E168&lt;F168,"L")</f>
        <v>D</v>
      </c>
      <c r="J168">
        <f>'Points Per Match'!G168</f>
        <v>1</v>
      </c>
      <c r="K168">
        <f>'Points Per Match'!I219</f>
        <v>3</v>
      </c>
      <c r="L168" t="s">
        <v>274</v>
      </c>
    </row>
    <row r="169" spans="1:12" x14ac:dyDescent="0.35">
      <c r="A169">
        <f>Table7[[#This Row],[Match_ID ]]</f>
        <v>168</v>
      </c>
      <c r="B169" s="1">
        <f>Table7[[#This Row],[Date]]</f>
        <v>43814</v>
      </c>
      <c r="C169" t="str">
        <f>Table7[[#This Row],[Away_Team]]</f>
        <v>Tottenham</v>
      </c>
      <c r="D169" t="str">
        <f>Table7[[#This Row],[Home_Team]]</f>
        <v>Wolves</v>
      </c>
      <c r="E169">
        <f>Table7[[#This Row],[FT_Away_Goals]]</f>
        <v>2</v>
      </c>
      <c r="F169">
        <f>Table7[[#This Row],[FT_Home_Goals]]</f>
        <v>1</v>
      </c>
      <c r="G169" t="str" cm="1">
        <f t="array" ref="G169">_xlfn.IFS(E169&gt;F169, "W", E169=F169, "D", E169&lt;F169,"L")</f>
        <v>W</v>
      </c>
      <c r="J169">
        <f>'Points Per Match'!G169</f>
        <v>0</v>
      </c>
      <c r="K169">
        <f>'Points Per Match'!I371</f>
        <v>0</v>
      </c>
      <c r="L169" t="s">
        <v>274</v>
      </c>
    </row>
    <row r="170" spans="1:12" x14ac:dyDescent="0.35">
      <c r="A170">
        <f>Table7[[#This Row],[Match_ID ]]</f>
        <v>169</v>
      </c>
      <c r="B170" s="1">
        <f>Table7[[#This Row],[Date]]</f>
        <v>43814</v>
      </c>
      <c r="C170" t="str">
        <f>Table7[[#This Row],[Away_Team]]</f>
        <v>Man City</v>
      </c>
      <c r="D170" t="str">
        <f>Table7[[#This Row],[Home_Team]]</f>
        <v>Arsenal</v>
      </c>
      <c r="E170">
        <f>Table7[[#This Row],[FT_Away_Goals]]</f>
        <v>3</v>
      </c>
      <c r="F170">
        <f>Table7[[#This Row],[FT_Home_Goals]]</f>
        <v>0</v>
      </c>
      <c r="G170" t="str" cm="1">
        <f t="array" ref="G170">_xlfn.IFS(E170&gt;F170, "W", E170=F170, "D", E170&lt;F170,"L")</f>
        <v>W</v>
      </c>
      <c r="J170">
        <f>'Points Per Match'!G170</f>
        <v>0</v>
      </c>
      <c r="K170">
        <f>'Points Per Match'!I10</f>
        <v>3</v>
      </c>
      <c r="L170" t="s">
        <v>274</v>
      </c>
    </row>
    <row r="171" spans="1:12" x14ac:dyDescent="0.35">
      <c r="A171">
        <f>Table7[[#This Row],[Match_ID ]]</f>
        <v>170</v>
      </c>
      <c r="B171" s="1">
        <f>Table7[[#This Row],[Date]]</f>
        <v>43815</v>
      </c>
      <c r="C171" t="str">
        <f>Table7[[#This Row],[Away_Team]]</f>
        <v>Brighton</v>
      </c>
      <c r="D171" t="str">
        <f>Table7[[#This Row],[Home_Team]]</f>
        <v>Crystal Palace</v>
      </c>
      <c r="E171">
        <f>Table7[[#This Row],[FT_Away_Goals]]</f>
        <v>1</v>
      </c>
      <c r="F171">
        <f>Table7[[#This Row],[FT_Home_Goals]]</f>
        <v>1</v>
      </c>
      <c r="G171" t="str" cm="1">
        <f t="array" ref="G171">_xlfn.IFS(E171&gt;F171, "W", E171=F171, "D", E171&lt;F171,"L")</f>
        <v>D</v>
      </c>
      <c r="J171">
        <f>'Points Per Match'!G171</f>
        <v>1</v>
      </c>
      <c r="K171">
        <f>'Points Per Match'!I124</f>
        <v>3</v>
      </c>
      <c r="L171" t="s">
        <v>274</v>
      </c>
    </row>
    <row r="172" spans="1:12" x14ac:dyDescent="0.35">
      <c r="A172">
        <f>Table7[[#This Row],[Match_ID ]]</f>
        <v>171</v>
      </c>
      <c r="B172" s="1">
        <f>Table7[[#This Row],[Date]]</f>
        <v>43820</v>
      </c>
      <c r="C172" t="str">
        <f>Table7[[#This Row],[Away_Team]]</f>
        <v>Arsenal</v>
      </c>
      <c r="D172" t="str">
        <f>Table7[[#This Row],[Home_Team]]</f>
        <v>Everton</v>
      </c>
      <c r="E172">
        <f>Table7[[#This Row],[FT_Away_Goals]]</f>
        <v>0</v>
      </c>
      <c r="F172">
        <f>Table7[[#This Row],[FT_Home_Goals]]</f>
        <v>0</v>
      </c>
      <c r="G172" t="str" cm="1">
        <f t="array" ref="G172">_xlfn.IFS(E172&gt;F172, "W", E172=F172, "D", E172&lt;F172,"L")</f>
        <v>D</v>
      </c>
      <c r="J172">
        <f>'Points Per Match'!G172</f>
        <v>1</v>
      </c>
      <c r="K172">
        <f>'Points Per Match'!I143</f>
        <v>3</v>
      </c>
      <c r="L172" t="s">
        <v>274</v>
      </c>
    </row>
    <row r="173" spans="1:12" x14ac:dyDescent="0.35">
      <c r="A173">
        <f>Table7[[#This Row],[Match_ID ]]</f>
        <v>172</v>
      </c>
      <c r="B173" s="1">
        <f>Table7[[#This Row],[Date]]</f>
        <v>43820</v>
      </c>
      <c r="C173" t="str">
        <f>Table7[[#This Row],[Away_Team]]</f>
        <v>Southampton</v>
      </c>
      <c r="D173" t="str">
        <f>Table7[[#This Row],[Home_Team]]</f>
        <v>Aston Villa</v>
      </c>
      <c r="E173">
        <f>Table7[[#This Row],[FT_Away_Goals]]</f>
        <v>3</v>
      </c>
      <c r="F173">
        <f>Table7[[#This Row],[FT_Home_Goals]]</f>
        <v>1</v>
      </c>
      <c r="G173" t="str" cm="1">
        <f t="array" ref="G173">_xlfn.IFS(E173&gt;F173, "W", E173=F173, "D", E173&lt;F173,"L")</f>
        <v>W</v>
      </c>
      <c r="J173">
        <f>'Points Per Match'!G173</f>
        <v>0</v>
      </c>
      <c r="K173">
        <f>'Points Per Match'!I29</f>
        <v>3</v>
      </c>
      <c r="L173" t="s">
        <v>274</v>
      </c>
    </row>
    <row r="174" spans="1:12" x14ac:dyDescent="0.35">
      <c r="A174">
        <f>Table7[[#This Row],[Match_ID ]]</f>
        <v>173</v>
      </c>
      <c r="B174" s="1">
        <f>Table7[[#This Row],[Date]]</f>
        <v>43820</v>
      </c>
      <c r="C174" t="str">
        <f>Table7[[#This Row],[Away_Team]]</f>
        <v>Burnley</v>
      </c>
      <c r="D174" t="str">
        <f>Table7[[#This Row],[Home_Team]]</f>
        <v>Bournemouth</v>
      </c>
      <c r="E174">
        <f>Table7[[#This Row],[FT_Away_Goals]]</f>
        <v>1</v>
      </c>
      <c r="F174">
        <f>Table7[[#This Row],[FT_Home_Goals]]</f>
        <v>0</v>
      </c>
      <c r="G174" t="str" cm="1">
        <f t="array" ref="G174">_xlfn.IFS(E174&gt;F174, "W", E174=F174, "D", E174&lt;F174,"L")</f>
        <v>W</v>
      </c>
      <c r="J174">
        <f>'Points Per Match'!G174</f>
        <v>0</v>
      </c>
      <c r="K174">
        <f>'Points Per Match'!I48</f>
        <v>0</v>
      </c>
      <c r="L174" t="s">
        <v>274</v>
      </c>
    </row>
    <row r="175" spans="1:12" x14ac:dyDescent="0.35">
      <c r="A175">
        <f>Table7[[#This Row],[Match_ID ]]</f>
        <v>174</v>
      </c>
      <c r="B175" s="1">
        <f>Table7[[#This Row],[Date]]</f>
        <v>43820</v>
      </c>
      <c r="C175" t="str">
        <f>Table7[[#This Row],[Away_Team]]</f>
        <v>Sheffield United</v>
      </c>
      <c r="D175" t="str">
        <f>Table7[[#This Row],[Home_Team]]</f>
        <v>Brighton</v>
      </c>
      <c r="E175">
        <f>Table7[[#This Row],[FT_Away_Goals]]</f>
        <v>1</v>
      </c>
      <c r="F175">
        <f>Table7[[#This Row],[FT_Home_Goals]]</f>
        <v>0</v>
      </c>
      <c r="G175" t="str" cm="1">
        <f t="array" ref="G175">_xlfn.IFS(E175&gt;F175, "W", E175=F175, "D", E175&lt;F175,"L")</f>
        <v>W</v>
      </c>
      <c r="J175">
        <f>'Points Per Match'!G175</f>
        <v>0</v>
      </c>
      <c r="K175">
        <f>'Points Per Match'!I67</f>
        <v>0</v>
      </c>
      <c r="L175" t="s">
        <v>274</v>
      </c>
    </row>
    <row r="176" spans="1:12" x14ac:dyDescent="0.35">
      <c r="A176">
        <f>Table7[[#This Row],[Match_ID ]]</f>
        <v>175</v>
      </c>
      <c r="B176" s="1">
        <f>Table7[[#This Row],[Date]]</f>
        <v>43820</v>
      </c>
      <c r="C176" t="str">
        <f>Table7[[#This Row],[Away_Team]]</f>
        <v>Crystal Palace</v>
      </c>
      <c r="D176" t="str">
        <f>Table7[[#This Row],[Home_Team]]</f>
        <v>Newcastle</v>
      </c>
      <c r="E176">
        <f>Table7[[#This Row],[FT_Away_Goals]]</f>
        <v>0</v>
      </c>
      <c r="F176">
        <f>Table7[[#This Row],[FT_Home_Goals]]</f>
        <v>1</v>
      </c>
      <c r="G176" t="str" cm="1">
        <f t="array" ref="G176">_xlfn.IFS(E176&gt;F176, "W", E176=F176, "D", E176&lt;F176,"L")</f>
        <v>L</v>
      </c>
      <c r="J176">
        <f>'Points Per Match'!G176</f>
        <v>3</v>
      </c>
      <c r="K176">
        <f>'Points Per Match'!I238</f>
        <v>0</v>
      </c>
      <c r="L176" t="s">
        <v>274</v>
      </c>
    </row>
    <row r="177" spans="1:12" x14ac:dyDescent="0.35">
      <c r="A177">
        <f>Table7[[#This Row],[Match_ID ]]</f>
        <v>176</v>
      </c>
      <c r="B177" s="1">
        <f>Table7[[#This Row],[Date]]</f>
        <v>43820</v>
      </c>
      <c r="C177" t="str">
        <f>Table7[[#This Row],[Away_Team]]</f>
        <v>Wolves</v>
      </c>
      <c r="D177" t="str">
        <f>Table7[[#This Row],[Home_Team]]</f>
        <v>Norwich</v>
      </c>
      <c r="E177">
        <f>Table7[[#This Row],[FT_Away_Goals]]</f>
        <v>2</v>
      </c>
      <c r="F177">
        <f>Table7[[#This Row],[FT_Home_Goals]]</f>
        <v>1</v>
      </c>
      <c r="G177" t="str" cm="1">
        <f t="array" ref="G177">_xlfn.IFS(E177&gt;F177, "W", E177=F177, "D", E177&lt;F177,"L")</f>
        <v>W</v>
      </c>
      <c r="J177">
        <f>'Points Per Match'!G177</f>
        <v>0</v>
      </c>
      <c r="K177">
        <f>'Points Per Match'!I257</f>
        <v>3</v>
      </c>
      <c r="L177" t="s">
        <v>274</v>
      </c>
    </row>
    <row r="178" spans="1:12" x14ac:dyDescent="0.35">
      <c r="A178">
        <f>Table7[[#This Row],[Match_ID ]]</f>
        <v>177</v>
      </c>
      <c r="B178" s="1">
        <f>Table7[[#This Row],[Date]]</f>
        <v>43820</v>
      </c>
      <c r="C178" t="str">
        <f>Table7[[#This Row],[Away_Team]]</f>
        <v>Leicester</v>
      </c>
      <c r="D178" t="str">
        <f>Table7[[#This Row],[Home_Team]]</f>
        <v>Man City</v>
      </c>
      <c r="E178">
        <f>Table7[[#This Row],[FT_Away_Goals]]</f>
        <v>1</v>
      </c>
      <c r="F178">
        <f>Table7[[#This Row],[FT_Home_Goals]]</f>
        <v>3</v>
      </c>
      <c r="G178" t="str" cm="1">
        <f t="array" ref="G178">_xlfn.IFS(E178&gt;F178, "W", E178=F178, "D", E178&lt;F178,"L")</f>
        <v>L</v>
      </c>
      <c r="J178">
        <f>'Points Per Match'!G178</f>
        <v>3</v>
      </c>
      <c r="K178">
        <f>'Points Per Match'!I200</f>
        <v>0</v>
      </c>
      <c r="L178" t="s">
        <v>274</v>
      </c>
    </row>
    <row r="179" spans="1:12" x14ac:dyDescent="0.35">
      <c r="A179">
        <f>Table7[[#This Row],[Match_ID ]]</f>
        <v>178</v>
      </c>
      <c r="B179" s="1">
        <f>Table7[[#This Row],[Date]]</f>
        <v>43821</v>
      </c>
      <c r="C179" t="str">
        <f>Table7[[#This Row],[Away_Team]]</f>
        <v>Man United</v>
      </c>
      <c r="D179" t="str">
        <f>Table7[[#This Row],[Home_Team]]</f>
        <v>Watford</v>
      </c>
      <c r="E179">
        <f>Table7[[#This Row],[FT_Away_Goals]]</f>
        <v>0</v>
      </c>
      <c r="F179">
        <f>Table7[[#This Row],[FT_Home_Goals]]</f>
        <v>2</v>
      </c>
      <c r="G179" t="str" cm="1">
        <f t="array" ref="G179">_xlfn.IFS(E179&gt;F179, "W", E179=F179, "D", E179&lt;F179,"L")</f>
        <v>L</v>
      </c>
      <c r="J179">
        <f>'Points Per Match'!G179</f>
        <v>3</v>
      </c>
      <c r="K179">
        <f>'Points Per Match'!I333</f>
        <v>0</v>
      </c>
      <c r="L179" t="s">
        <v>274</v>
      </c>
    </row>
    <row r="180" spans="1:12" x14ac:dyDescent="0.35">
      <c r="A180">
        <f>Table7[[#This Row],[Match_ID ]]</f>
        <v>179</v>
      </c>
      <c r="B180" s="1">
        <f>Table7[[#This Row],[Date]]</f>
        <v>43821</v>
      </c>
      <c r="C180" t="str">
        <f>Table7[[#This Row],[Away_Team]]</f>
        <v>Chelsea</v>
      </c>
      <c r="D180" t="str">
        <f>Table7[[#This Row],[Home_Team]]</f>
        <v>Tottenham</v>
      </c>
      <c r="E180">
        <f>Table7[[#This Row],[FT_Away_Goals]]</f>
        <v>2</v>
      </c>
      <c r="F180">
        <f>Table7[[#This Row],[FT_Home_Goals]]</f>
        <v>0</v>
      </c>
      <c r="G180" t="str" cm="1">
        <f t="array" ref="G180">_xlfn.IFS(E180&gt;F180, "W", E180=F180, "D", E180&lt;F180,"L")</f>
        <v>W</v>
      </c>
      <c r="J180">
        <f>'Points Per Match'!G180</f>
        <v>0</v>
      </c>
      <c r="K180">
        <f>'Points Per Match'!I314</f>
        <v>3</v>
      </c>
      <c r="L180" t="s">
        <v>274</v>
      </c>
    </row>
    <row r="181" spans="1:12" x14ac:dyDescent="0.35">
      <c r="A181">
        <f>Table7[[#This Row],[Match_ID ]]</f>
        <v>180</v>
      </c>
      <c r="B181" s="1">
        <f>Table7[[#This Row],[Date]]</f>
        <v>43825</v>
      </c>
      <c r="C181" t="str">
        <f>Table7[[#This Row],[Away_Team]]</f>
        <v>Brighton</v>
      </c>
      <c r="D181" t="str">
        <f>Table7[[#This Row],[Home_Team]]</f>
        <v>Tottenham</v>
      </c>
      <c r="E181">
        <f>Table7[[#This Row],[FT_Away_Goals]]</f>
        <v>1</v>
      </c>
      <c r="F181">
        <f>Table7[[#This Row],[FT_Home_Goals]]</f>
        <v>2</v>
      </c>
      <c r="G181" t="str" cm="1">
        <f t="array" ref="G181">_xlfn.IFS(E181&gt;F181, "W", E181=F181, "D", E181&lt;F181,"L")</f>
        <v>L</v>
      </c>
      <c r="J181">
        <f>'Points Per Match'!G181</f>
        <v>3</v>
      </c>
      <c r="K181">
        <f>'Points Per Match'!I315</f>
        <v>3</v>
      </c>
      <c r="L181" t="s">
        <v>274</v>
      </c>
    </row>
    <row r="182" spans="1:12" x14ac:dyDescent="0.35">
      <c r="A182">
        <f>Table7[[#This Row],[Match_ID ]]</f>
        <v>181</v>
      </c>
      <c r="B182" s="1">
        <f>Table7[[#This Row],[Date]]</f>
        <v>43825</v>
      </c>
      <c r="C182" t="str">
        <f>Table7[[#This Row],[Away_Team]]</f>
        <v>Norwich</v>
      </c>
      <c r="D182" t="str">
        <f>Table7[[#This Row],[Home_Team]]</f>
        <v>Aston Villa</v>
      </c>
      <c r="E182">
        <f>Table7[[#This Row],[FT_Away_Goals]]</f>
        <v>0</v>
      </c>
      <c r="F182">
        <f>Table7[[#This Row],[FT_Home_Goals]]</f>
        <v>1</v>
      </c>
      <c r="G182" t="str" cm="1">
        <f t="array" ref="G182">_xlfn.IFS(E182&gt;F182, "W", E182=F182, "D", E182&lt;F182,"L")</f>
        <v>L</v>
      </c>
      <c r="J182">
        <f>'Points Per Match'!G182</f>
        <v>3</v>
      </c>
      <c r="K182">
        <f>'Points Per Match'!I30</f>
        <v>3</v>
      </c>
      <c r="L182" t="s">
        <v>274</v>
      </c>
    </row>
    <row r="183" spans="1:12" x14ac:dyDescent="0.35">
      <c r="A183">
        <f>Table7[[#This Row],[Match_ID ]]</f>
        <v>182</v>
      </c>
      <c r="B183" s="1">
        <f>Table7[[#This Row],[Date]]</f>
        <v>43825</v>
      </c>
      <c r="C183" t="str">
        <f>Table7[[#This Row],[Away_Team]]</f>
        <v>Arsenal</v>
      </c>
      <c r="D183" t="str">
        <f>Table7[[#This Row],[Home_Team]]</f>
        <v>Bournemouth</v>
      </c>
      <c r="E183">
        <f>Table7[[#This Row],[FT_Away_Goals]]</f>
        <v>1</v>
      </c>
      <c r="F183">
        <f>Table7[[#This Row],[FT_Home_Goals]]</f>
        <v>1</v>
      </c>
      <c r="G183" t="str" cm="1">
        <f t="array" ref="G183">_xlfn.IFS(E183&gt;F183, "W", E183=F183, "D", E183&lt;F183,"L")</f>
        <v>D</v>
      </c>
      <c r="J183">
        <f>'Points Per Match'!G183</f>
        <v>1</v>
      </c>
      <c r="K183">
        <f>'Points Per Match'!I49</f>
        <v>0</v>
      </c>
      <c r="L183" t="s">
        <v>274</v>
      </c>
    </row>
    <row r="184" spans="1:12" x14ac:dyDescent="0.35">
      <c r="A184">
        <f>Table7[[#This Row],[Match_ID ]]</f>
        <v>183</v>
      </c>
      <c r="B184" s="1">
        <f>Table7[[#This Row],[Date]]</f>
        <v>43825</v>
      </c>
      <c r="C184" t="str">
        <f>Table7[[#This Row],[Away_Team]]</f>
        <v>Southampton</v>
      </c>
      <c r="D184" t="str">
        <f>Table7[[#This Row],[Home_Team]]</f>
        <v>Chelsea</v>
      </c>
      <c r="E184">
        <f>Table7[[#This Row],[FT_Away_Goals]]</f>
        <v>2</v>
      </c>
      <c r="F184">
        <f>Table7[[#This Row],[FT_Home_Goals]]</f>
        <v>0</v>
      </c>
      <c r="G184" t="str" cm="1">
        <f t="array" ref="G184">_xlfn.IFS(E184&gt;F184, "W", E184=F184, "D", E184&lt;F184,"L")</f>
        <v>W</v>
      </c>
      <c r="J184">
        <f>'Points Per Match'!G184</f>
        <v>0</v>
      </c>
      <c r="K184">
        <f>'Points Per Match'!I106</f>
        <v>0</v>
      </c>
      <c r="L184" t="s">
        <v>274</v>
      </c>
    </row>
    <row r="185" spans="1:12" x14ac:dyDescent="0.35">
      <c r="A185">
        <f>Table7[[#This Row],[Match_ID ]]</f>
        <v>184</v>
      </c>
      <c r="B185" s="1">
        <f>Table7[[#This Row],[Date]]</f>
        <v>43825</v>
      </c>
      <c r="C185" t="str">
        <f>Table7[[#This Row],[Away_Team]]</f>
        <v>West Ham</v>
      </c>
      <c r="D185" t="str">
        <f>Table7[[#This Row],[Home_Team]]</f>
        <v>Crystal Palace</v>
      </c>
      <c r="E185">
        <f>Table7[[#This Row],[FT_Away_Goals]]</f>
        <v>1</v>
      </c>
      <c r="F185">
        <f>Table7[[#This Row],[FT_Home_Goals]]</f>
        <v>2</v>
      </c>
      <c r="G185" t="str" cm="1">
        <f t="array" ref="G185">_xlfn.IFS(E185&gt;F185, "W", E185=F185, "D", E185&lt;F185,"L")</f>
        <v>L</v>
      </c>
      <c r="J185">
        <f>'Points Per Match'!G185</f>
        <v>3</v>
      </c>
      <c r="K185">
        <f>'Points Per Match'!I125</f>
        <v>3</v>
      </c>
      <c r="L185" t="s">
        <v>274</v>
      </c>
    </row>
    <row r="186" spans="1:12" x14ac:dyDescent="0.35">
      <c r="A186">
        <f>Table7[[#This Row],[Match_ID ]]</f>
        <v>185</v>
      </c>
      <c r="B186" s="1">
        <f>Table7[[#This Row],[Date]]</f>
        <v>43825</v>
      </c>
      <c r="C186" t="str">
        <f>Table7[[#This Row],[Away_Team]]</f>
        <v>Burnley</v>
      </c>
      <c r="D186" t="str">
        <f>Table7[[#This Row],[Home_Team]]</f>
        <v>Everton</v>
      </c>
      <c r="E186">
        <f>Table7[[#This Row],[FT_Away_Goals]]</f>
        <v>0</v>
      </c>
      <c r="F186">
        <f>Table7[[#This Row],[FT_Home_Goals]]</f>
        <v>1</v>
      </c>
      <c r="G186" t="str" cm="1">
        <f t="array" ref="G186">_xlfn.IFS(E186&gt;F186, "W", E186=F186, "D", E186&lt;F186,"L")</f>
        <v>L</v>
      </c>
      <c r="J186">
        <f>'Points Per Match'!G186</f>
        <v>3</v>
      </c>
      <c r="K186">
        <f>'Points Per Match'!I144</f>
        <v>0</v>
      </c>
      <c r="L186" t="s">
        <v>274</v>
      </c>
    </row>
    <row r="187" spans="1:12" x14ac:dyDescent="0.35">
      <c r="A187">
        <f>Table7[[#This Row],[Match_ID ]]</f>
        <v>186</v>
      </c>
      <c r="B187" s="1">
        <f>Table7[[#This Row],[Date]]</f>
        <v>43825</v>
      </c>
      <c r="C187" t="str">
        <f>Table7[[#This Row],[Away_Team]]</f>
        <v>Watford</v>
      </c>
      <c r="D187" t="str">
        <f>Table7[[#This Row],[Home_Team]]</f>
        <v>Sheffield United</v>
      </c>
      <c r="E187">
        <f>Table7[[#This Row],[FT_Away_Goals]]</f>
        <v>1</v>
      </c>
      <c r="F187">
        <f>Table7[[#This Row],[FT_Home_Goals]]</f>
        <v>1</v>
      </c>
      <c r="G187" t="str" cm="1">
        <f t="array" ref="G187">_xlfn.IFS(E187&gt;F187, "W", E187=F187, "D", E187&lt;F187,"L")</f>
        <v>D</v>
      </c>
      <c r="J187">
        <f>'Points Per Match'!G187</f>
        <v>1</v>
      </c>
      <c r="K187">
        <f>'Points Per Match'!I277</f>
        <v>0</v>
      </c>
      <c r="L187" t="s">
        <v>274</v>
      </c>
    </row>
    <row r="188" spans="1:12" x14ac:dyDescent="0.35">
      <c r="A188">
        <f>Table7[[#This Row],[Match_ID ]]</f>
        <v>187</v>
      </c>
      <c r="B188" s="1">
        <f>Table7[[#This Row],[Date]]</f>
        <v>43825</v>
      </c>
      <c r="C188" t="str">
        <f>Table7[[#This Row],[Away_Team]]</f>
        <v>Newcastle</v>
      </c>
      <c r="D188" t="str">
        <f>Table7[[#This Row],[Home_Team]]</f>
        <v>Man United</v>
      </c>
      <c r="E188">
        <f>Table7[[#This Row],[FT_Away_Goals]]</f>
        <v>1</v>
      </c>
      <c r="F188">
        <f>Table7[[#This Row],[FT_Home_Goals]]</f>
        <v>4</v>
      </c>
      <c r="G188" t="str" cm="1">
        <f t="array" ref="G188">_xlfn.IFS(E188&gt;F188, "W", E188=F188, "D", E188&lt;F188,"L")</f>
        <v>L</v>
      </c>
      <c r="J188">
        <f>'Points Per Match'!G188</f>
        <v>3</v>
      </c>
      <c r="K188">
        <f>'Points Per Match'!I220</f>
        <v>3</v>
      </c>
      <c r="L188" t="s">
        <v>274</v>
      </c>
    </row>
    <row r="189" spans="1:12" x14ac:dyDescent="0.35">
      <c r="A189">
        <f>Table7[[#This Row],[Match_ID ]]</f>
        <v>188</v>
      </c>
      <c r="B189" s="1">
        <f>Table7[[#This Row],[Date]]</f>
        <v>43825</v>
      </c>
      <c r="C189" t="str">
        <f>Table7[[#This Row],[Away_Team]]</f>
        <v>Liverpool</v>
      </c>
      <c r="D189" t="str">
        <f>Table7[[#This Row],[Home_Team]]</f>
        <v>Leicester</v>
      </c>
      <c r="E189">
        <f>Table7[[#This Row],[FT_Away_Goals]]</f>
        <v>4</v>
      </c>
      <c r="F189">
        <f>Table7[[#This Row],[FT_Home_Goals]]</f>
        <v>0</v>
      </c>
      <c r="G189" t="str" cm="1">
        <f t="array" ref="G189">_xlfn.IFS(E189&gt;F189, "W", E189=F189, "D", E189&lt;F189,"L")</f>
        <v>W</v>
      </c>
      <c r="J189">
        <f>'Points Per Match'!G189</f>
        <v>0</v>
      </c>
      <c r="K189">
        <f>'Points Per Match'!I163</f>
        <v>0</v>
      </c>
      <c r="L189" t="s">
        <v>274</v>
      </c>
    </row>
    <row r="190" spans="1:12" x14ac:dyDescent="0.35">
      <c r="A190">
        <f>Table7[[#This Row],[Match_ID ]]</f>
        <v>189</v>
      </c>
      <c r="B190" s="1">
        <f>Table7[[#This Row],[Date]]</f>
        <v>43826</v>
      </c>
      <c r="C190" t="str">
        <f>Table7[[#This Row],[Away_Team]]</f>
        <v>Man City</v>
      </c>
      <c r="D190" t="str">
        <f>Table7[[#This Row],[Home_Team]]</f>
        <v>Wolves</v>
      </c>
      <c r="E190">
        <f>Table7[[#This Row],[FT_Away_Goals]]</f>
        <v>2</v>
      </c>
      <c r="F190">
        <f>Table7[[#This Row],[FT_Home_Goals]]</f>
        <v>3</v>
      </c>
      <c r="G190" t="str" cm="1">
        <f t="array" ref="G190">_xlfn.IFS(E190&gt;F190, "W", E190=F190, "D", E190&lt;F190,"L")</f>
        <v>L</v>
      </c>
      <c r="J190">
        <f>'Points Per Match'!G190</f>
        <v>3</v>
      </c>
      <c r="K190">
        <f>'Points Per Match'!I372</f>
        <v>0</v>
      </c>
      <c r="L190" t="s">
        <v>274</v>
      </c>
    </row>
    <row r="191" spans="1:12" x14ac:dyDescent="0.35">
      <c r="A191">
        <f>Table7[[#This Row],[Match_ID ]]</f>
        <v>190</v>
      </c>
      <c r="B191" s="1">
        <f>Table7[[#This Row],[Date]]</f>
        <v>43827</v>
      </c>
      <c r="C191" t="str">
        <f>Table7[[#This Row],[Away_Team]]</f>
        <v>Bournemouth</v>
      </c>
      <c r="D191" t="str">
        <f>Table7[[#This Row],[Home_Team]]</f>
        <v>Brighton</v>
      </c>
      <c r="E191">
        <f>Table7[[#This Row],[FT_Away_Goals]]</f>
        <v>0</v>
      </c>
      <c r="F191">
        <f>Table7[[#This Row],[FT_Home_Goals]]</f>
        <v>2</v>
      </c>
      <c r="G191" t="str" cm="1">
        <f t="array" ref="G191">_xlfn.IFS(E191&gt;F191, "W", E191=F191, "D", E191&lt;F191,"L")</f>
        <v>L</v>
      </c>
      <c r="J191">
        <f>'Points Per Match'!G191</f>
        <v>3</v>
      </c>
      <c r="K191">
        <f>'Points Per Match'!I68</f>
        <v>0</v>
      </c>
      <c r="L191" t="s">
        <v>274</v>
      </c>
    </row>
    <row r="192" spans="1:12" x14ac:dyDescent="0.35">
      <c r="A192">
        <f>Table7[[#This Row],[Match_ID ]]</f>
        <v>191</v>
      </c>
      <c r="B192" s="1">
        <f>Table7[[#This Row],[Date]]</f>
        <v>43827</v>
      </c>
      <c r="C192" t="str">
        <f>Table7[[#This Row],[Away_Team]]</f>
        <v>Everton</v>
      </c>
      <c r="D192" t="str">
        <f>Table7[[#This Row],[Home_Team]]</f>
        <v>Newcastle</v>
      </c>
      <c r="E192">
        <f>Table7[[#This Row],[FT_Away_Goals]]</f>
        <v>2</v>
      </c>
      <c r="F192">
        <f>Table7[[#This Row],[FT_Home_Goals]]</f>
        <v>1</v>
      </c>
      <c r="G192" t="str" cm="1">
        <f t="array" ref="G192">_xlfn.IFS(E192&gt;F192, "W", E192=F192, "D", E192&lt;F192,"L")</f>
        <v>W</v>
      </c>
      <c r="J192">
        <f>'Points Per Match'!G192</f>
        <v>0</v>
      </c>
      <c r="K192">
        <f>'Points Per Match'!I239</f>
        <v>3</v>
      </c>
      <c r="L192" t="s">
        <v>274</v>
      </c>
    </row>
    <row r="193" spans="1:12" x14ac:dyDescent="0.35">
      <c r="A193">
        <f>Table7[[#This Row],[Match_ID ]]</f>
        <v>192</v>
      </c>
      <c r="B193" s="1">
        <f>Table7[[#This Row],[Date]]</f>
        <v>43827</v>
      </c>
      <c r="C193" t="str">
        <f>Table7[[#This Row],[Away_Team]]</f>
        <v>Crystal Palace</v>
      </c>
      <c r="D193" t="str">
        <f>Table7[[#This Row],[Home_Team]]</f>
        <v>Southampton</v>
      </c>
      <c r="E193">
        <f>Table7[[#This Row],[FT_Away_Goals]]</f>
        <v>1</v>
      </c>
      <c r="F193">
        <f>Table7[[#This Row],[FT_Home_Goals]]</f>
        <v>1</v>
      </c>
      <c r="G193" t="str" cm="1">
        <f t="array" ref="G193">_xlfn.IFS(E193&gt;F193, "W", E193=F193, "D", E193&lt;F193,"L")</f>
        <v>D</v>
      </c>
      <c r="J193">
        <f>'Points Per Match'!G193</f>
        <v>1</v>
      </c>
      <c r="K193">
        <f>'Points Per Match'!I296</f>
        <v>3</v>
      </c>
      <c r="L193" t="s">
        <v>274</v>
      </c>
    </row>
    <row r="194" spans="1:12" x14ac:dyDescent="0.35">
      <c r="A194">
        <f>Table7[[#This Row],[Match_ID ]]</f>
        <v>193</v>
      </c>
      <c r="B194" s="1">
        <f>Table7[[#This Row],[Date]]</f>
        <v>43827</v>
      </c>
      <c r="C194" t="str">
        <f>Table7[[#This Row],[Away_Team]]</f>
        <v>Aston Villa</v>
      </c>
      <c r="D194" t="str">
        <f>Table7[[#This Row],[Home_Team]]</f>
        <v>Watford</v>
      </c>
      <c r="E194">
        <f>Table7[[#This Row],[FT_Away_Goals]]</f>
        <v>0</v>
      </c>
      <c r="F194">
        <f>Table7[[#This Row],[FT_Home_Goals]]</f>
        <v>3</v>
      </c>
      <c r="G194" t="str" cm="1">
        <f t="array" ref="G194">_xlfn.IFS(E194&gt;F194, "W", E194=F194, "D", E194&lt;F194,"L")</f>
        <v>L</v>
      </c>
      <c r="J194">
        <f>'Points Per Match'!G194</f>
        <v>3</v>
      </c>
      <c r="K194">
        <f>'Points Per Match'!I334</f>
        <v>1</v>
      </c>
      <c r="L194" t="s">
        <v>274</v>
      </c>
    </row>
    <row r="195" spans="1:12" x14ac:dyDescent="0.35">
      <c r="A195">
        <f>Table7[[#This Row],[Match_ID ]]</f>
        <v>194</v>
      </c>
      <c r="B195" s="1">
        <f>Table7[[#This Row],[Date]]</f>
        <v>43827</v>
      </c>
      <c r="C195" t="str">
        <f>Table7[[#This Row],[Away_Team]]</f>
        <v>Tottenham</v>
      </c>
      <c r="D195" t="str">
        <f>Table7[[#This Row],[Home_Team]]</f>
        <v>Norwich</v>
      </c>
      <c r="E195">
        <f>Table7[[#This Row],[FT_Away_Goals]]</f>
        <v>2</v>
      </c>
      <c r="F195">
        <f>Table7[[#This Row],[FT_Home_Goals]]</f>
        <v>2</v>
      </c>
      <c r="G195" t="str" cm="1">
        <f t="array" ref="G195">_xlfn.IFS(E195&gt;F195, "W", E195=F195, "D", E195&lt;F195,"L")</f>
        <v>D</v>
      </c>
      <c r="J195">
        <f>'Points Per Match'!G195</f>
        <v>1</v>
      </c>
      <c r="K195">
        <f>'Points Per Match'!I258</f>
        <v>3</v>
      </c>
      <c r="L195" t="s">
        <v>274</v>
      </c>
    </row>
    <row r="196" spans="1:12" x14ac:dyDescent="0.35">
      <c r="A196">
        <f>Table7[[#This Row],[Match_ID ]]</f>
        <v>195</v>
      </c>
      <c r="B196" s="1">
        <f>Table7[[#This Row],[Date]]</f>
        <v>43827</v>
      </c>
      <c r="C196" t="str">
        <f>Table7[[#This Row],[Away_Team]]</f>
        <v>Leicester</v>
      </c>
      <c r="D196" t="str">
        <f>Table7[[#This Row],[Home_Team]]</f>
        <v>West Ham</v>
      </c>
      <c r="E196">
        <f>Table7[[#This Row],[FT_Away_Goals]]</f>
        <v>2</v>
      </c>
      <c r="F196">
        <f>Table7[[#This Row],[FT_Home_Goals]]</f>
        <v>1</v>
      </c>
      <c r="G196" t="str" cm="1">
        <f t="array" ref="G196">_xlfn.IFS(E196&gt;F196, "W", E196=F196, "D", E196&lt;F196,"L")</f>
        <v>W</v>
      </c>
      <c r="J196">
        <f>'Points Per Match'!G196</f>
        <v>0</v>
      </c>
      <c r="K196">
        <f>'Points Per Match'!I352</f>
        <v>0</v>
      </c>
      <c r="L196" t="s">
        <v>274</v>
      </c>
    </row>
    <row r="197" spans="1:12" x14ac:dyDescent="0.35">
      <c r="A197">
        <f>Table7[[#This Row],[Match_ID ]]</f>
        <v>196</v>
      </c>
      <c r="B197" s="1">
        <f>Table7[[#This Row],[Date]]</f>
        <v>43827</v>
      </c>
      <c r="C197" t="str">
        <f>Table7[[#This Row],[Away_Team]]</f>
        <v>Man United</v>
      </c>
      <c r="D197" t="str">
        <f>Table7[[#This Row],[Home_Team]]</f>
        <v>Burnley</v>
      </c>
      <c r="E197">
        <f>Table7[[#This Row],[FT_Away_Goals]]</f>
        <v>2</v>
      </c>
      <c r="F197">
        <f>Table7[[#This Row],[FT_Home_Goals]]</f>
        <v>0</v>
      </c>
      <c r="G197" t="str" cm="1">
        <f t="array" ref="G197">_xlfn.IFS(E197&gt;F197, "W", E197=F197, "D", E197&lt;F197,"L")</f>
        <v>W</v>
      </c>
      <c r="J197">
        <f>'Points Per Match'!G197</f>
        <v>0</v>
      </c>
      <c r="K197">
        <f>'Points Per Match'!I87</f>
        <v>1</v>
      </c>
      <c r="L197" t="s">
        <v>274</v>
      </c>
    </row>
    <row r="198" spans="1:12" x14ac:dyDescent="0.35">
      <c r="A198">
        <f>Table7[[#This Row],[Match_ID ]]</f>
        <v>197</v>
      </c>
      <c r="B198" s="1">
        <f>Table7[[#This Row],[Date]]</f>
        <v>43828</v>
      </c>
      <c r="C198" t="str">
        <f>Table7[[#This Row],[Away_Team]]</f>
        <v>Chelsea</v>
      </c>
      <c r="D198" t="str">
        <f>Table7[[#This Row],[Home_Team]]</f>
        <v>Arsenal</v>
      </c>
      <c r="E198">
        <f>Table7[[#This Row],[FT_Away_Goals]]</f>
        <v>2</v>
      </c>
      <c r="F198">
        <f>Table7[[#This Row],[FT_Home_Goals]]</f>
        <v>1</v>
      </c>
      <c r="G198" t="str" cm="1">
        <f t="array" ref="G198">_xlfn.IFS(E198&gt;F198, "W", E198=F198, "D", E198&lt;F198,"L")</f>
        <v>W</v>
      </c>
      <c r="J198">
        <f>'Points Per Match'!G198</f>
        <v>0</v>
      </c>
      <c r="K198">
        <f>'Points Per Match'!I11</f>
        <v>0</v>
      </c>
      <c r="L198" t="s">
        <v>274</v>
      </c>
    </row>
    <row r="199" spans="1:12" x14ac:dyDescent="0.35">
      <c r="A199">
        <f>Table7[[#This Row],[Match_ID ]]</f>
        <v>198</v>
      </c>
      <c r="B199" s="1">
        <f>Table7[[#This Row],[Date]]</f>
        <v>43828</v>
      </c>
      <c r="C199" t="str">
        <f>Table7[[#This Row],[Away_Team]]</f>
        <v>Wolves</v>
      </c>
      <c r="D199" t="str">
        <f>Table7[[#This Row],[Home_Team]]</f>
        <v>Liverpool</v>
      </c>
      <c r="E199">
        <f>Table7[[#This Row],[FT_Away_Goals]]</f>
        <v>0</v>
      </c>
      <c r="F199">
        <f>Table7[[#This Row],[FT_Home_Goals]]</f>
        <v>1</v>
      </c>
      <c r="G199" t="str" cm="1">
        <f t="array" ref="G199">_xlfn.IFS(E199&gt;F199, "W", E199=F199, "D", E199&lt;F199,"L")</f>
        <v>L</v>
      </c>
      <c r="J199">
        <f>'Points Per Match'!G199</f>
        <v>3</v>
      </c>
      <c r="K199">
        <f>'Points Per Match'!I182</f>
        <v>0</v>
      </c>
      <c r="L199" t="s">
        <v>274</v>
      </c>
    </row>
    <row r="200" spans="1:12" x14ac:dyDescent="0.35">
      <c r="A200">
        <f>Table7[[#This Row],[Match_ID ]]</f>
        <v>199</v>
      </c>
      <c r="B200" s="1">
        <f>Table7[[#This Row],[Date]]</f>
        <v>43828</v>
      </c>
      <c r="C200" t="str">
        <f>Table7[[#This Row],[Away_Team]]</f>
        <v>Sheffield United</v>
      </c>
      <c r="D200" t="str">
        <f>Table7[[#This Row],[Home_Team]]</f>
        <v>Man City</v>
      </c>
      <c r="E200">
        <f>Table7[[#This Row],[FT_Away_Goals]]</f>
        <v>0</v>
      </c>
      <c r="F200">
        <f>Table7[[#This Row],[FT_Home_Goals]]</f>
        <v>2</v>
      </c>
      <c r="G200" t="str" cm="1">
        <f t="array" ref="G200">_xlfn.IFS(E200&gt;F200, "W", E200=F200, "D", E200&lt;F200,"L")</f>
        <v>L</v>
      </c>
      <c r="J200">
        <f>'Points Per Match'!G200</f>
        <v>3</v>
      </c>
      <c r="K200">
        <f>'Points Per Match'!I201</f>
        <v>1</v>
      </c>
      <c r="L200" t="s">
        <v>274</v>
      </c>
    </row>
    <row r="201" spans="1:12" x14ac:dyDescent="0.35">
      <c r="A201">
        <f>Table7[[#This Row],[Match_ID ]]</f>
        <v>200</v>
      </c>
      <c r="B201" s="1">
        <f>Table7[[#This Row],[Date]]</f>
        <v>43831</v>
      </c>
      <c r="C201" t="str">
        <f>Table7[[#This Row],[Away_Team]]</f>
        <v>Chelsea</v>
      </c>
      <c r="D201" t="str">
        <f>Table7[[#This Row],[Home_Team]]</f>
        <v>Brighton</v>
      </c>
      <c r="E201">
        <f>Table7[[#This Row],[FT_Away_Goals]]</f>
        <v>1</v>
      </c>
      <c r="F201">
        <f>Table7[[#This Row],[FT_Home_Goals]]</f>
        <v>1</v>
      </c>
      <c r="G201" t="str" cm="1">
        <f t="array" ref="G201">_xlfn.IFS(E201&gt;F201, "W", E201=F201, "D", E201&lt;F201,"L")</f>
        <v>D</v>
      </c>
      <c r="J201">
        <f>'Points Per Match'!G201</f>
        <v>1</v>
      </c>
      <c r="K201">
        <f>'Points Per Match'!I69</f>
        <v>3</v>
      </c>
      <c r="L201" t="s">
        <v>274</v>
      </c>
    </row>
    <row r="202" spans="1:12" x14ac:dyDescent="0.35">
      <c r="A202">
        <f>Table7[[#This Row],[Match_ID ]]</f>
        <v>201</v>
      </c>
      <c r="B202" s="1">
        <f>Table7[[#This Row],[Date]]</f>
        <v>43831</v>
      </c>
      <c r="C202" t="str">
        <f>Table7[[#This Row],[Away_Team]]</f>
        <v>Aston Villa</v>
      </c>
      <c r="D202" t="str">
        <f>Table7[[#This Row],[Home_Team]]</f>
        <v>Burnley</v>
      </c>
      <c r="E202">
        <f>Table7[[#This Row],[FT_Away_Goals]]</f>
        <v>2</v>
      </c>
      <c r="F202">
        <f>Table7[[#This Row],[FT_Home_Goals]]</f>
        <v>1</v>
      </c>
      <c r="G202" t="str" cm="1">
        <f t="array" ref="G202">_xlfn.IFS(E202&gt;F202, "W", E202=F202, "D", E202&lt;F202,"L")</f>
        <v>W</v>
      </c>
      <c r="J202">
        <f>'Points Per Match'!G202</f>
        <v>0</v>
      </c>
      <c r="K202">
        <f>'Points Per Match'!I88</f>
        <v>1</v>
      </c>
      <c r="L202" t="s">
        <v>274</v>
      </c>
    </row>
    <row r="203" spans="1:12" x14ac:dyDescent="0.35">
      <c r="A203">
        <f>Table7[[#This Row],[Match_ID ]]</f>
        <v>202</v>
      </c>
      <c r="B203" s="1">
        <f>Table7[[#This Row],[Date]]</f>
        <v>43831</v>
      </c>
      <c r="C203" t="str">
        <f>Table7[[#This Row],[Away_Team]]</f>
        <v>Leicester</v>
      </c>
      <c r="D203" t="str">
        <f>Table7[[#This Row],[Home_Team]]</f>
        <v>Newcastle</v>
      </c>
      <c r="E203">
        <f>Table7[[#This Row],[FT_Away_Goals]]</f>
        <v>3</v>
      </c>
      <c r="F203">
        <f>Table7[[#This Row],[FT_Home_Goals]]</f>
        <v>0</v>
      </c>
      <c r="G203" t="str" cm="1">
        <f t="array" ref="G203">_xlfn.IFS(E203&gt;F203, "W", E203=F203, "D", E203&lt;F203,"L")</f>
        <v>W</v>
      </c>
      <c r="J203">
        <f>'Points Per Match'!G203</f>
        <v>0</v>
      </c>
      <c r="K203">
        <f>'Points Per Match'!I240</f>
        <v>3</v>
      </c>
      <c r="L203" t="s">
        <v>274</v>
      </c>
    </row>
    <row r="204" spans="1:12" x14ac:dyDescent="0.35">
      <c r="A204">
        <f>Table7[[#This Row],[Match_ID ]]</f>
        <v>203</v>
      </c>
      <c r="B204" s="1">
        <f>Table7[[#This Row],[Date]]</f>
        <v>43831</v>
      </c>
      <c r="C204" t="str">
        <f>Table7[[#This Row],[Away_Team]]</f>
        <v>Tottenham</v>
      </c>
      <c r="D204" t="str">
        <f>Table7[[#This Row],[Home_Team]]</f>
        <v>Southampton</v>
      </c>
      <c r="E204">
        <f>Table7[[#This Row],[FT_Away_Goals]]</f>
        <v>0</v>
      </c>
      <c r="F204">
        <f>Table7[[#This Row],[FT_Home_Goals]]</f>
        <v>1</v>
      </c>
      <c r="G204" t="str" cm="1">
        <f t="array" ref="G204">_xlfn.IFS(E204&gt;F204, "W", E204=F204, "D", E204&lt;F204,"L")</f>
        <v>L</v>
      </c>
      <c r="J204">
        <f>'Points Per Match'!G204</f>
        <v>3</v>
      </c>
      <c r="K204">
        <f>'Points Per Match'!I297</f>
        <v>3</v>
      </c>
      <c r="L204" t="s">
        <v>274</v>
      </c>
    </row>
    <row r="205" spans="1:12" x14ac:dyDescent="0.35">
      <c r="A205">
        <f>Table7[[#This Row],[Match_ID ]]</f>
        <v>204</v>
      </c>
      <c r="B205" s="1">
        <f>Table7[[#This Row],[Date]]</f>
        <v>43831</v>
      </c>
      <c r="C205" t="str">
        <f>Table7[[#This Row],[Away_Team]]</f>
        <v>Wolves</v>
      </c>
      <c r="D205" t="str">
        <f>Table7[[#This Row],[Home_Team]]</f>
        <v>Watford</v>
      </c>
      <c r="E205">
        <f>Table7[[#This Row],[FT_Away_Goals]]</f>
        <v>1</v>
      </c>
      <c r="F205">
        <f>Table7[[#This Row],[FT_Home_Goals]]</f>
        <v>2</v>
      </c>
      <c r="G205" t="str" cm="1">
        <f t="array" ref="G205">_xlfn.IFS(E205&gt;F205, "W", E205=F205, "D", E205&lt;F205,"L")</f>
        <v>L</v>
      </c>
      <c r="J205">
        <f>'Points Per Match'!G205</f>
        <v>3</v>
      </c>
      <c r="K205">
        <f>'Points Per Match'!I335</f>
        <v>0</v>
      </c>
      <c r="L205" t="s">
        <v>274</v>
      </c>
    </row>
    <row r="206" spans="1:12" x14ac:dyDescent="0.35">
      <c r="A206">
        <f>Table7[[#This Row],[Match_ID ]]</f>
        <v>205</v>
      </c>
      <c r="B206" s="1">
        <f>Table7[[#This Row],[Date]]</f>
        <v>43831</v>
      </c>
      <c r="C206" t="str">
        <f>Table7[[#This Row],[Away_Team]]</f>
        <v>Everton</v>
      </c>
      <c r="D206" t="str">
        <f>Table7[[#This Row],[Home_Team]]</f>
        <v>Man City</v>
      </c>
      <c r="E206">
        <f>Table7[[#This Row],[FT_Away_Goals]]</f>
        <v>1</v>
      </c>
      <c r="F206">
        <f>Table7[[#This Row],[FT_Home_Goals]]</f>
        <v>2</v>
      </c>
      <c r="G206" t="str" cm="1">
        <f t="array" ref="G206">_xlfn.IFS(E206&gt;F206, "W", E206=F206, "D", E206&lt;F206,"L")</f>
        <v>L</v>
      </c>
      <c r="J206">
        <f>'Points Per Match'!G206</f>
        <v>3</v>
      </c>
      <c r="K206">
        <f>'Points Per Match'!I202</f>
        <v>3</v>
      </c>
      <c r="L206" t="s">
        <v>274</v>
      </c>
    </row>
    <row r="207" spans="1:12" x14ac:dyDescent="0.35">
      <c r="A207">
        <f>Table7[[#This Row],[Match_ID ]]</f>
        <v>206</v>
      </c>
      <c r="B207" s="1">
        <f>Table7[[#This Row],[Date]]</f>
        <v>43831</v>
      </c>
      <c r="C207" t="str">
        <f>Table7[[#This Row],[Away_Team]]</f>
        <v>Crystal Palace</v>
      </c>
      <c r="D207" t="str">
        <f>Table7[[#This Row],[Home_Team]]</f>
        <v>Norwich</v>
      </c>
      <c r="E207">
        <f>Table7[[#This Row],[FT_Away_Goals]]</f>
        <v>1</v>
      </c>
      <c r="F207">
        <f>Table7[[#This Row],[FT_Home_Goals]]</f>
        <v>1</v>
      </c>
      <c r="G207" t="str" cm="1">
        <f t="array" ref="G207">_xlfn.IFS(E207&gt;F207, "W", E207=F207, "D", E207&lt;F207,"L")</f>
        <v>D</v>
      </c>
      <c r="J207">
        <f>'Points Per Match'!G207</f>
        <v>1</v>
      </c>
      <c r="K207">
        <f>'Points Per Match'!I259</f>
        <v>0</v>
      </c>
      <c r="L207" t="s">
        <v>274</v>
      </c>
    </row>
    <row r="208" spans="1:12" x14ac:dyDescent="0.35">
      <c r="A208">
        <f>Table7[[#This Row],[Match_ID ]]</f>
        <v>207</v>
      </c>
      <c r="B208" s="1">
        <f>Table7[[#This Row],[Date]]</f>
        <v>43831</v>
      </c>
      <c r="C208" t="str">
        <f>Table7[[#This Row],[Away_Team]]</f>
        <v>Bournemouth</v>
      </c>
      <c r="D208" t="str">
        <f>Table7[[#This Row],[Home_Team]]</f>
        <v>West Ham</v>
      </c>
      <c r="E208">
        <f>Table7[[#This Row],[FT_Away_Goals]]</f>
        <v>0</v>
      </c>
      <c r="F208">
        <f>Table7[[#This Row],[FT_Home_Goals]]</f>
        <v>4</v>
      </c>
      <c r="G208" t="str" cm="1">
        <f t="array" ref="G208">_xlfn.IFS(E208&gt;F208, "W", E208=F208, "D", E208&lt;F208,"L")</f>
        <v>L</v>
      </c>
      <c r="J208">
        <f>'Points Per Match'!G208</f>
        <v>3</v>
      </c>
      <c r="K208">
        <f>'Points Per Match'!I353</f>
        <v>1</v>
      </c>
      <c r="L208" t="s">
        <v>274</v>
      </c>
    </row>
    <row r="209" spans="1:12" x14ac:dyDescent="0.35">
      <c r="A209">
        <f>Table7[[#This Row],[Match_ID ]]</f>
        <v>208</v>
      </c>
      <c r="B209" s="1">
        <f>Table7[[#This Row],[Date]]</f>
        <v>43831</v>
      </c>
      <c r="C209" t="str">
        <f>Table7[[#This Row],[Away_Team]]</f>
        <v>Man United</v>
      </c>
      <c r="D209" t="str">
        <f>Table7[[#This Row],[Home_Team]]</f>
        <v>Arsenal</v>
      </c>
      <c r="E209">
        <f>Table7[[#This Row],[FT_Away_Goals]]</f>
        <v>0</v>
      </c>
      <c r="F209">
        <f>Table7[[#This Row],[FT_Home_Goals]]</f>
        <v>2</v>
      </c>
      <c r="G209" t="str" cm="1">
        <f t="array" ref="G209">_xlfn.IFS(E209&gt;F209, "W", E209=F209, "D", E209&lt;F209,"L")</f>
        <v>L</v>
      </c>
      <c r="J209">
        <f>'Points Per Match'!G209</f>
        <v>3</v>
      </c>
      <c r="K209">
        <f>'Points Per Match'!I12</f>
        <v>0</v>
      </c>
      <c r="L209" t="s">
        <v>274</v>
      </c>
    </row>
    <row r="210" spans="1:12" x14ac:dyDescent="0.35">
      <c r="A210">
        <f>Table7[[#This Row],[Match_ID ]]</f>
        <v>209</v>
      </c>
      <c r="B210" s="1">
        <f>Table7[[#This Row],[Date]]</f>
        <v>43832</v>
      </c>
      <c r="C210" t="str">
        <f>Table7[[#This Row],[Away_Team]]</f>
        <v>Sheffield United</v>
      </c>
      <c r="D210" t="str">
        <f>Table7[[#This Row],[Home_Team]]</f>
        <v>Liverpool</v>
      </c>
      <c r="E210">
        <f>Table7[[#This Row],[FT_Away_Goals]]</f>
        <v>0</v>
      </c>
      <c r="F210">
        <f>Table7[[#This Row],[FT_Home_Goals]]</f>
        <v>2</v>
      </c>
      <c r="G210" t="str" cm="1">
        <f t="array" ref="G210">_xlfn.IFS(E210&gt;F210, "W", E210=F210, "D", E210&lt;F210,"L")</f>
        <v>L</v>
      </c>
      <c r="J210">
        <f>'Points Per Match'!G210</f>
        <v>3</v>
      </c>
      <c r="K210">
        <f>'Points Per Match'!I183</f>
        <v>1</v>
      </c>
      <c r="L210" t="s">
        <v>274</v>
      </c>
    </row>
    <row r="211" spans="1:12" x14ac:dyDescent="0.35">
      <c r="A211">
        <f>Table7[[#This Row],[Match_ID ]]</f>
        <v>210</v>
      </c>
      <c r="B211" s="1">
        <f>Table7[[#This Row],[Date]]</f>
        <v>43840</v>
      </c>
      <c r="C211" t="str">
        <f>Table7[[#This Row],[Away_Team]]</f>
        <v>West Ham</v>
      </c>
      <c r="D211" t="str">
        <f>Table7[[#This Row],[Home_Team]]</f>
        <v>Sheffield United</v>
      </c>
      <c r="E211">
        <f>Table7[[#This Row],[FT_Away_Goals]]</f>
        <v>0</v>
      </c>
      <c r="F211">
        <f>Table7[[#This Row],[FT_Home_Goals]]</f>
        <v>1</v>
      </c>
      <c r="G211" t="str" cm="1">
        <f t="array" ref="G211">_xlfn.IFS(E211&gt;F211, "W", E211=F211, "D", E211&lt;F211,"L")</f>
        <v>L</v>
      </c>
      <c r="J211">
        <f>'Points Per Match'!G211</f>
        <v>3</v>
      </c>
      <c r="K211">
        <f>'Points Per Match'!I278</f>
        <v>1</v>
      </c>
      <c r="L211" t="s">
        <v>274</v>
      </c>
    </row>
    <row r="212" spans="1:12" x14ac:dyDescent="0.35">
      <c r="A212">
        <f>Table7[[#This Row],[Match_ID ]]</f>
        <v>211</v>
      </c>
      <c r="B212" s="1">
        <f>Table7[[#This Row],[Date]]</f>
        <v>43841</v>
      </c>
      <c r="C212" t="str">
        <f>Table7[[#This Row],[Away_Team]]</f>
        <v>Arsenal</v>
      </c>
      <c r="D212" t="str">
        <f>Table7[[#This Row],[Home_Team]]</f>
        <v>Crystal Palace</v>
      </c>
      <c r="E212">
        <f>Table7[[#This Row],[FT_Away_Goals]]</f>
        <v>1</v>
      </c>
      <c r="F212">
        <f>Table7[[#This Row],[FT_Home_Goals]]</f>
        <v>1</v>
      </c>
      <c r="G212" t="str" cm="1">
        <f t="array" ref="G212">_xlfn.IFS(E212&gt;F212, "W", E212=F212, "D", E212&lt;F212,"L")</f>
        <v>D</v>
      </c>
      <c r="J212">
        <f>'Points Per Match'!G212</f>
        <v>1</v>
      </c>
      <c r="K212">
        <f>'Points Per Match'!I126</f>
        <v>3</v>
      </c>
      <c r="L212" t="s">
        <v>274</v>
      </c>
    </row>
    <row r="213" spans="1:12" x14ac:dyDescent="0.35">
      <c r="A213">
        <f>Table7[[#This Row],[Match_ID ]]</f>
        <v>212</v>
      </c>
      <c r="B213" s="1">
        <f>Table7[[#This Row],[Date]]</f>
        <v>43841</v>
      </c>
      <c r="C213" t="str">
        <f>Table7[[#This Row],[Away_Team]]</f>
        <v>Burnley</v>
      </c>
      <c r="D213" t="str">
        <f>Table7[[#This Row],[Home_Team]]</f>
        <v>Chelsea</v>
      </c>
      <c r="E213">
        <f>Table7[[#This Row],[FT_Away_Goals]]</f>
        <v>0</v>
      </c>
      <c r="F213">
        <f>Table7[[#This Row],[FT_Home_Goals]]</f>
        <v>3</v>
      </c>
      <c r="G213" t="str" cm="1">
        <f t="array" ref="G213">_xlfn.IFS(E213&gt;F213, "W", E213=F213, "D", E213&lt;F213,"L")</f>
        <v>L</v>
      </c>
      <c r="J213">
        <f>'Points Per Match'!G213</f>
        <v>3</v>
      </c>
      <c r="K213">
        <f>'Points Per Match'!I107</f>
        <v>0</v>
      </c>
      <c r="L213" t="s">
        <v>274</v>
      </c>
    </row>
    <row r="214" spans="1:12" x14ac:dyDescent="0.35">
      <c r="A214">
        <f>Table7[[#This Row],[Match_ID ]]</f>
        <v>213</v>
      </c>
      <c r="B214" s="1">
        <f>Table7[[#This Row],[Date]]</f>
        <v>43841</v>
      </c>
      <c r="C214" t="str">
        <f>Table7[[#This Row],[Away_Team]]</f>
        <v>Brighton</v>
      </c>
      <c r="D214" t="str">
        <f>Table7[[#This Row],[Home_Team]]</f>
        <v>Everton</v>
      </c>
      <c r="E214">
        <f>Table7[[#This Row],[FT_Away_Goals]]</f>
        <v>0</v>
      </c>
      <c r="F214">
        <f>Table7[[#This Row],[FT_Home_Goals]]</f>
        <v>1</v>
      </c>
      <c r="G214" t="str" cm="1">
        <f t="array" ref="G214">_xlfn.IFS(E214&gt;F214, "W", E214=F214, "D", E214&lt;F214,"L")</f>
        <v>L</v>
      </c>
      <c r="J214">
        <f>'Points Per Match'!G214</f>
        <v>3</v>
      </c>
      <c r="K214">
        <f>'Points Per Match'!I145</f>
        <v>0</v>
      </c>
      <c r="L214" t="s">
        <v>274</v>
      </c>
    </row>
    <row r="215" spans="1:12" x14ac:dyDescent="0.35">
      <c r="A215">
        <f>Table7[[#This Row],[Match_ID ]]</f>
        <v>214</v>
      </c>
      <c r="B215" s="1">
        <f>Table7[[#This Row],[Date]]</f>
        <v>43841</v>
      </c>
      <c r="C215" t="str">
        <f>Table7[[#This Row],[Away_Team]]</f>
        <v>Southampton</v>
      </c>
      <c r="D215" t="str">
        <f>Table7[[#This Row],[Home_Team]]</f>
        <v>Leicester</v>
      </c>
      <c r="E215">
        <f>Table7[[#This Row],[FT_Away_Goals]]</f>
        <v>2</v>
      </c>
      <c r="F215">
        <f>Table7[[#This Row],[FT_Home_Goals]]</f>
        <v>1</v>
      </c>
      <c r="G215" t="str" cm="1">
        <f t="array" ref="G215">_xlfn.IFS(E215&gt;F215, "W", E215=F215, "D", E215&lt;F215,"L")</f>
        <v>W</v>
      </c>
      <c r="J215">
        <f>'Points Per Match'!G215</f>
        <v>0</v>
      </c>
      <c r="K215">
        <f>'Points Per Match'!I164</f>
        <v>3</v>
      </c>
      <c r="L215" t="s">
        <v>274</v>
      </c>
    </row>
    <row r="216" spans="1:12" x14ac:dyDescent="0.35">
      <c r="A216">
        <f>Table7[[#This Row],[Match_ID ]]</f>
        <v>215</v>
      </c>
      <c r="B216" s="1">
        <f>Table7[[#This Row],[Date]]</f>
        <v>43841</v>
      </c>
      <c r="C216" t="str">
        <f>Table7[[#This Row],[Away_Team]]</f>
        <v>Norwich</v>
      </c>
      <c r="D216" t="str">
        <f>Table7[[#This Row],[Home_Team]]</f>
        <v>Man United</v>
      </c>
      <c r="E216">
        <f>Table7[[#This Row],[FT_Away_Goals]]</f>
        <v>0</v>
      </c>
      <c r="F216">
        <f>Table7[[#This Row],[FT_Home_Goals]]</f>
        <v>4</v>
      </c>
      <c r="G216" t="str" cm="1">
        <f t="array" ref="G216">_xlfn.IFS(E216&gt;F216, "W", E216=F216, "D", E216&lt;F216,"L")</f>
        <v>L</v>
      </c>
      <c r="J216">
        <f>'Points Per Match'!G216</f>
        <v>3</v>
      </c>
      <c r="K216">
        <f>'Points Per Match'!I221</f>
        <v>1</v>
      </c>
      <c r="L216" t="s">
        <v>274</v>
      </c>
    </row>
    <row r="217" spans="1:12" x14ac:dyDescent="0.35">
      <c r="A217">
        <f>Table7[[#This Row],[Match_ID ]]</f>
        <v>216</v>
      </c>
      <c r="B217" s="1">
        <f>Table7[[#This Row],[Date]]</f>
        <v>43841</v>
      </c>
      <c r="C217" t="str">
        <f>Table7[[#This Row],[Away_Team]]</f>
        <v>Newcastle</v>
      </c>
      <c r="D217" t="str">
        <f>Table7[[#This Row],[Home_Team]]</f>
        <v>Wolves</v>
      </c>
      <c r="E217">
        <f>Table7[[#This Row],[FT_Away_Goals]]</f>
        <v>1</v>
      </c>
      <c r="F217">
        <f>Table7[[#This Row],[FT_Home_Goals]]</f>
        <v>1</v>
      </c>
      <c r="G217" t="str" cm="1">
        <f t="array" ref="G217">_xlfn.IFS(E217&gt;F217, "W", E217=F217, "D", E217&lt;F217,"L")</f>
        <v>D</v>
      </c>
      <c r="J217">
        <f>'Points Per Match'!G217</f>
        <v>1</v>
      </c>
      <c r="K217">
        <f>'Points Per Match'!I373</f>
        <v>3</v>
      </c>
      <c r="L217" t="s">
        <v>274</v>
      </c>
    </row>
    <row r="218" spans="1:12" x14ac:dyDescent="0.35">
      <c r="A218">
        <f>Table7[[#This Row],[Match_ID ]]</f>
        <v>217</v>
      </c>
      <c r="B218" s="1">
        <f>Table7[[#This Row],[Date]]</f>
        <v>43841</v>
      </c>
      <c r="C218" t="str">
        <f>Table7[[#This Row],[Away_Team]]</f>
        <v>Liverpool</v>
      </c>
      <c r="D218" t="str">
        <f>Table7[[#This Row],[Home_Team]]</f>
        <v>Tottenham</v>
      </c>
      <c r="E218">
        <f>Table7[[#This Row],[FT_Away_Goals]]</f>
        <v>1</v>
      </c>
      <c r="F218">
        <f>Table7[[#This Row],[FT_Home_Goals]]</f>
        <v>0</v>
      </c>
      <c r="G218" t="str" cm="1">
        <f t="array" ref="G218">_xlfn.IFS(E218&gt;F218, "W", E218=F218, "D", E218&lt;F218,"L")</f>
        <v>W</v>
      </c>
      <c r="J218">
        <f>'Points Per Match'!G218</f>
        <v>0</v>
      </c>
      <c r="K218">
        <f>'Points Per Match'!I207</f>
        <v>1</v>
      </c>
      <c r="L218" t="s">
        <v>274</v>
      </c>
    </row>
    <row r="219" spans="1:12" x14ac:dyDescent="0.35">
      <c r="A219">
        <f>Table7[[#This Row],[Match_ID ]]</f>
        <v>218</v>
      </c>
      <c r="B219" s="1">
        <f>Table7[[#This Row],[Date]]</f>
        <v>43842</v>
      </c>
      <c r="C219" t="str">
        <f>Table7[[#This Row],[Away_Team]]</f>
        <v>Watford</v>
      </c>
      <c r="D219" t="str">
        <f>Table7[[#This Row],[Home_Team]]</f>
        <v>Bournemouth</v>
      </c>
      <c r="E219">
        <f>Table7[[#This Row],[FT_Away_Goals]]</f>
        <v>3</v>
      </c>
      <c r="F219">
        <f>Table7[[#This Row],[FT_Home_Goals]]</f>
        <v>0</v>
      </c>
      <c r="G219" t="str" cm="1">
        <f t="array" ref="G219">_xlfn.IFS(E219&gt;F219, "W", E219=F219, "D", E219&lt;F219,"L")</f>
        <v>W</v>
      </c>
      <c r="J219">
        <f>'Points Per Match'!G219</f>
        <v>0</v>
      </c>
      <c r="K219">
        <f>'Points Per Match'!I50</f>
        <v>1</v>
      </c>
      <c r="L219" t="s">
        <v>274</v>
      </c>
    </row>
    <row r="220" spans="1:12" x14ac:dyDescent="0.35">
      <c r="A220">
        <f>Table7[[#This Row],[Match_ID ]]</f>
        <v>219</v>
      </c>
      <c r="B220" s="1">
        <f>Table7[[#This Row],[Date]]</f>
        <v>43842</v>
      </c>
      <c r="C220" t="str">
        <f>Table7[[#This Row],[Away_Team]]</f>
        <v>Man City</v>
      </c>
      <c r="D220" t="str">
        <f>Table7[[#This Row],[Home_Team]]</f>
        <v>Aston Villa</v>
      </c>
      <c r="E220">
        <f>Table7[[#This Row],[FT_Away_Goals]]</f>
        <v>6</v>
      </c>
      <c r="F220">
        <f>Table7[[#This Row],[FT_Home_Goals]]</f>
        <v>1</v>
      </c>
      <c r="G220" t="str" cm="1">
        <f t="array" ref="G220">_xlfn.IFS(E220&gt;F220, "W", E220=F220, "D", E220&lt;F220,"L")</f>
        <v>W</v>
      </c>
      <c r="J220">
        <f>'Points Per Match'!G220</f>
        <v>0</v>
      </c>
      <c r="K220">
        <f>'Points Per Match'!I31</f>
        <v>1</v>
      </c>
      <c r="L220" t="s">
        <v>274</v>
      </c>
    </row>
    <row r="221" spans="1:12" x14ac:dyDescent="0.35">
      <c r="A221">
        <f>Table7[[#This Row],[Match_ID ]]</f>
        <v>220</v>
      </c>
      <c r="B221" s="1">
        <f>Table7[[#This Row],[Date]]</f>
        <v>43848</v>
      </c>
      <c r="C221" t="str">
        <f>Table7[[#This Row],[Away_Team]]</f>
        <v>Tottenham</v>
      </c>
      <c r="D221" t="str">
        <f>Table7[[#This Row],[Home_Team]]</f>
        <v>Watford</v>
      </c>
      <c r="E221">
        <f>Table7[[#This Row],[FT_Away_Goals]]</f>
        <v>0</v>
      </c>
      <c r="F221">
        <f>Table7[[#This Row],[FT_Home_Goals]]</f>
        <v>0</v>
      </c>
      <c r="G221" t="str" cm="1">
        <f t="array" ref="G221">_xlfn.IFS(E221&gt;F221, "W", E221=F221, "D", E221&lt;F221,"L")</f>
        <v>D</v>
      </c>
      <c r="J221">
        <f>'Points Per Match'!G221</f>
        <v>1</v>
      </c>
      <c r="K221">
        <f>'Points Per Match'!I336</f>
        <v>0</v>
      </c>
      <c r="L221" t="s">
        <v>274</v>
      </c>
    </row>
    <row r="222" spans="1:12" x14ac:dyDescent="0.35">
      <c r="A222">
        <f>Table7[[#This Row],[Match_ID ]]</f>
        <v>221</v>
      </c>
      <c r="B222" s="1">
        <f>Table7[[#This Row],[Date]]</f>
        <v>43848</v>
      </c>
      <c r="C222" t="str">
        <f>Table7[[#This Row],[Away_Team]]</f>
        <v>Sheffield United</v>
      </c>
      <c r="D222" t="str">
        <f>Table7[[#This Row],[Home_Team]]</f>
        <v>Arsenal</v>
      </c>
      <c r="E222">
        <f>Table7[[#This Row],[FT_Away_Goals]]</f>
        <v>1</v>
      </c>
      <c r="F222">
        <f>Table7[[#This Row],[FT_Home_Goals]]</f>
        <v>1</v>
      </c>
      <c r="G222" t="str" cm="1">
        <f t="array" ref="G222">_xlfn.IFS(E222&gt;F222, "W", E222=F222, "D", E222&lt;F222,"L")</f>
        <v>D</v>
      </c>
      <c r="J222">
        <f>'Points Per Match'!G222</f>
        <v>1</v>
      </c>
      <c r="K222">
        <f>'Points Per Match'!I13</f>
        <v>3</v>
      </c>
      <c r="L222" t="s">
        <v>274</v>
      </c>
    </row>
    <row r="223" spans="1:12" x14ac:dyDescent="0.35">
      <c r="A223">
        <f>Table7[[#This Row],[Match_ID ]]</f>
        <v>222</v>
      </c>
      <c r="B223" s="1">
        <f>Table7[[#This Row],[Date]]</f>
        <v>43848</v>
      </c>
      <c r="C223" t="str">
        <f>Table7[[#This Row],[Away_Team]]</f>
        <v>Aston Villa</v>
      </c>
      <c r="D223" t="str">
        <f>Table7[[#This Row],[Home_Team]]</f>
        <v>Brighton</v>
      </c>
      <c r="E223">
        <f>Table7[[#This Row],[FT_Away_Goals]]</f>
        <v>1</v>
      </c>
      <c r="F223">
        <f>Table7[[#This Row],[FT_Home_Goals]]</f>
        <v>1</v>
      </c>
      <c r="G223" t="str" cm="1">
        <f t="array" ref="G223">_xlfn.IFS(E223&gt;F223, "W", E223=F223, "D", E223&lt;F223,"L")</f>
        <v>D</v>
      </c>
      <c r="J223">
        <f>'Points Per Match'!G223</f>
        <v>1</v>
      </c>
      <c r="K223">
        <f>'Points Per Match'!I70</f>
        <v>0</v>
      </c>
      <c r="L223" t="s">
        <v>274</v>
      </c>
    </row>
    <row r="224" spans="1:12" x14ac:dyDescent="0.35">
      <c r="A224">
        <f>Table7[[#This Row],[Match_ID ]]</f>
        <v>223</v>
      </c>
      <c r="B224" s="1">
        <f>Table7[[#This Row],[Date]]</f>
        <v>43848</v>
      </c>
      <c r="C224" t="str">
        <f>Table7[[#This Row],[Away_Team]]</f>
        <v>Crystal Palace</v>
      </c>
      <c r="D224" t="str">
        <f>Table7[[#This Row],[Home_Team]]</f>
        <v>Man City</v>
      </c>
      <c r="E224">
        <f>Table7[[#This Row],[FT_Away_Goals]]</f>
        <v>2</v>
      </c>
      <c r="F224">
        <f>Table7[[#This Row],[FT_Home_Goals]]</f>
        <v>2</v>
      </c>
      <c r="G224" t="str" cm="1">
        <f t="array" ref="G224">_xlfn.IFS(E224&gt;F224, "W", E224=F224, "D", E224&lt;F224,"L")</f>
        <v>D</v>
      </c>
      <c r="J224">
        <f>'Points Per Match'!G224</f>
        <v>1</v>
      </c>
      <c r="K224">
        <f>'Points Per Match'!I203</f>
        <v>3</v>
      </c>
      <c r="L224" t="s">
        <v>274</v>
      </c>
    </row>
    <row r="225" spans="1:12" x14ac:dyDescent="0.35">
      <c r="A225">
        <f>Table7[[#This Row],[Match_ID ]]</f>
        <v>224</v>
      </c>
      <c r="B225" s="1">
        <f>Table7[[#This Row],[Date]]</f>
        <v>43848</v>
      </c>
      <c r="C225" t="str">
        <f>Table7[[#This Row],[Away_Team]]</f>
        <v>Bournemouth</v>
      </c>
      <c r="D225" t="str">
        <f>Table7[[#This Row],[Home_Team]]</f>
        <v>Norwich</v>
      </c>
      <c r="E225">
        <f>Table7[[#This Row],[FT_Away_Goals]]</f>
        <v>0</v>
      </c>
      <c r="F225">
        <f>Table7[[#This Row],[FT_Home_Goals]]</f>
        <v>1</v>
      </c>
      <c r="G225" t="str" cm="1">
        <f t="array" ref="G225">_xlfn.IFS(E225&gt;F225, "W", E225=F225, "D", E225&lt;F225,"L")</f>
        <v>L</v>
      </c>
      <c r="J225">
        <f>'Points Per Match'!G225</f>
        <v>3</v>
      </c>
      <c r="K225">
        <f>'Points Per Match'!I260</f>
        <v>3</v>
      </c>
      <c r="L225" t="s">
        <v>274</v>
      </c>
    </row>
    <row r="226" spans="1:12" x14ac:dyDescent="0.35">
      <c r="A226">
        <f>Table7[[#This Row],[Match_ID ]]</f>
        <v>225</v>
      </c>
      <c r="B226" s="1">
        <f>Table7[[#This Row],[Date]]</f>
        <v>43848</v>
      </c>
      <c r="C226" t="str">
        <f>Table7[[#This Row],[Away_Team]]</f>
        <v>Wolves</v>
      </c>
      <c r="D226" t="str">
        <f>Table7[[#This Row],[Home_Team]]</f>
        <v>Southampton</v>
      </c>
      <c r="E226">
        <f>Table7[[#This Row],[FT_Away_Goals]]</f>
        <v>3</v>
      </c>
      <c r="F226">
        <f>Table7[[#This Row],[FT_Home_Goals]]</f>
        <v>2</v>
      </c>
      <c r="G226" t="str" cm="1">
        <f t="array" ref="G226">_xlfn.IFS(E226&gt;F226, "W", E226=F226, "D", E226&lt;F226,"L")</f>
        <v>W</v>
      </c>
      <c r="J226">
        <f>'Points Per Match'!G226</f>
        <v>0</v>
      </c>
      <c r="K226">
        <f>'Points Per Match'!I298</f>
        <v>0</v>
      </c>
      <c r="L226" t="s">
        <v>274</v>
      </c>
    </row>
    <row r="227" spans="1:12" x14ac:dyDescent="0.35">
      <c r="A227">
        <f>Table7[[#This Row],[Match_ID ]]</f>
        <v>226</v>
      </c>
      <c r="B227" s="1">
        <f>Table7[[#This Row],[Date]]</f>
        <v>43848</v>
      </c>
      <c r="C227" t="str">
        <f>Table7[[#This Row],[Away_Team]]</f>
        <v>Everton</v>
      </c>
      <c r="D227" t="str">
        <f>Table7[[#This Row],[Home_Team]]</f>
        <v>West Ham</v>
      </c>
      <c r="E227">
        <f>Table7[[#This Row],[FT_Away_Goals]]</f>
        <v>1</v>
      </c>
      <c r="F227">
        <f>Table7[[#This Row],[FT_Home_Goals]]</f>
        <v>1</v>
      </c>
      <c r="G227" t="str" cm="1">
        <f t="array" ref="G227">_xlfn.IFS(E227&gt;F227, "W", E227=F227, "D", E227&lt;F227,"L")</f>
        <v>D</v>
      </c>
      <c r="J227">
        <f>'Points Per Match'!G227</f>
        <v>1</v>
      </c>
      <c r="K227">
        <f>'Points Per Match'!I354</f>
        <v>0</v>
      </c>
      <c r="L227" t="s">
        <v>274</v>
      </c>
    </row>
    <row r="228" spans="1:12" x14ac:dyDescent="0.35">
      <c r="A228">
        <f>Table7[[#This Row],[Match_ID ]]</f>
        <v>227</v>
      </c>
      <c r="B228" s="1">
        <f>Table7[[#This Row],[Date]]</f>
        <v>43848</v>
      </c>
      <c r="C228" t="str">
        <f>Table7[[#This Row],[Away_Team]]</f>
        <v>Chelsea</v>
      </c>
      <c r="D228" t="str">
        <f>Table7[[#This Row],[Home_Team]]</f>
        <v>Newcastle</v>
      </c>
      <c r="E228">
        <f>Table7[[#This Row],[FT_Away_Goals]]</f>
        <v>0</v>
      </c>
      <c r="F228">
        <f>Table7[[#This Row],[FT_Home_Goals]]</f>
        <v>1</v>
      </c>
      <c r="G228" t="str" cm="1">
        <f t="array" ref="G228">_xlfn.IFS(E228&gt;F228, "W", E228=F228, "D", E228&lt;F228,"L")</f>
        <v>L</v>
      </c>
      <c r="J228">
        <f>'Points Per Match'!G228</f>
        <v>3</v>
      </c>
      <c r="K228">
        <f>'Points Per Match'!I241</f>
        <v>3</v>
      </c>
      <c r="L228" t="s">
        <v>274</v>
      </c>
    </row>
    <row r="229" spans="1:12" x14ac:dyDescent="0.35">
      <c r="A229">
        <f>Table7[[#This Row],[Match_ID ]]</f>
        <v>228</v>
      </c>
      <c r="B229" s="1">
        <f>Table7[[#This Row],[Date]]</f>
        <v>43849</v>
      </c>
      <c r="C229" t="str">
        <f>Table7[[#This Row],[Away_Team]]</f>
        <v>Leicester</v>
      </c>
      <c r="D229" t="str">
        <f>Table7[[#This Row],[Home_Team]]</f>
        <v>Burnley</v>
      </c>
      <c r="E229">
        <f>Table7[[#This Row],[FT_Away_Goals]]</f>
        <v>1</v>
      </c>
      <c r="F229">
        <f>Table7[[#This Row],[FT_Home_Goals]]</f>
        <v>2</v>
      </c>
      <c r="G229" t="str" cm="1">
        <f t="array" ref="G229">_xlfn.IFS(E229&gt;F229, "W", E229=F229, "D", E229&lt;F229,"L")</f>
        <v>L</v>
      </c>
      <c r="J229">
        <f>'Points Per Match'!G229</f>
        <v>3</v>
      </c>
      <c r="K229">
        <f>'Points Per Match'!I89</f>
        <v>3</v>
      </c>
      <c r="L229" t="s">
        <v>274</v>
      </c>
    </row>
    <row r="230" spans="1:12" x14ac:dyDescent="0.35">
      <c r="A230">
        <f>Table7[[#This Row],[Match_ID ]]</f>
        <v>229</v>
      </c>
      <c r="B230" s="1">
        <f>Table7[[#This Row],[Date]]</f>
        <v>43849</v>
      </c>
      <c r="C230" t="str">
        <f>Table7[[#This Row],[Away_Team]]</f>
        <v>Man United</v>
      </c>
      <c r="D230" t="str">
        <f>Table7[[#This Row],[Home_Team]]</f>
        <v>Liverpool</v>
      </c>
      <c r="E230">
        <f>Table7[[#This Row],[FT_Away_Goals]]</f>
        <v>0</v>
      </c>
      <c r="F230">
        <f>Table7[[#This Row],[FT_Home_Goals]]</f>
        <v>2</v>
      </c>
      <c r="G230" t="str" cm="1">
        <f t="array" ref="G230">_xlfn.IFS(E230&gt;F230, "W", E230=F230, "D", E230&lt;F230,"L")</f>
        <v>L</v>
      </c>
      <c r="J230">
        <f>'Points Per Match'!G230</f>
        <v>3</v>
      </c>
      <c r="K230">
        <f>'Points Per Match'!I184</f>
        <v>3</v>
      </c>
      <c r="L230" t="s">
        <v>274</v>
      </c>
    </row>
    <row r="231" spans="1:12" x14ac:dyDescent="0.35">
      <c r="A231">
        <f>Table7[[#This Row],[Match_ID ]]</f>
        <v>230</v>
      </c>
      <c r="B231" s="1">
        <f>Table7[[#This Row],[Date]]</f>
        <v>43851</v>
      </c>
      <c r="C231" t="str">
        <f>Table7[[#This Row],[Away_Team]]</f>
        <v>Watford</v>
      </c>
      <c r="D231" t="str">
        <f>Table7[[#This Row],[Home_Team]]</f>
        <v>Aston Villa</v>
      </c>
      <c r="E231">
        <f>Table7[[#This Row],[FT_Away_Goals]]</f>
        <v>1</v>
      </c>
      <c r="F231">
        <f>Table7[[#This Row],[FT_Home_Goals]]</f>
        <v>2</v>
      </c>
      <c r="G231" t="str" cm="1">
        <f t="array" ref="G231">_xlfn.IFS(E231&gt;F231, "W", E231=F231, "D", E231&lt;F231,"L")</f>
        <v>L</v>
      </c>
      <c r="J231">
        <f>'Points Per Match'!G231</f>
        <v>3</v>
      </c>
      <c r="K231">
        <f>'Points Per Match'!I32</f>
        <v>1</v>
      </c>
      <c r="L231" t="s">
        <v>274</v>
      </c>
    </row>
    <row r="232" spans="1:12" x14ac:dyDescent="0.35">
      <c r="A232">
        <f>Table7[[#This Row],[Match_ID ]]</f>
        <v>231</v>
      </c>
      <c r="B232" s="1">
        <f>Table7[[#This Row],[Date]]</f>
        <v>43851</v>
      </c>
      <c r="C232" t="str">
        <f>Table7[[#This Row],[Away_Team]]</f>
        <v>Brighton</v>
      </c>
      <c r="D232" t="str">
        <f>Table7[[#This Row],[Home_Team]]</f>
        <v>Bournemouth</v>
      </c>
      <c r="E232">
        <f>Table7[[#This Row],[FT_Away_Goals]]</f>
        <v>1</v>
      </c>
      <c r="F232">
        <f>Table7[[#This Row],[FT_Home_Goals]]</f>
        <v>3</v>
      </c>
      <c r="G232" t="str" cm="1">
        <f t="array" ref="G232">_xlfn.IFS(E232&gt;F232, "W", E232=F232, "D", E232&lt;F232,"L")</f>
        <v>L</v>
      </c>
      <c r="J232">
        <f>'Points Per Match'!G232</f>
        <v>3</v>
      </c>
      <c r="K232">
        <f>'Points Per Match'!I51</f>
        <v>1</v>
      </c>
      <c r="L232" t="s">
        <v>274</v>
      </c>
    </row>
    <row r="233" spans="1:12" x14ac:dyDescent="0.35">
      <c r="A233">
        <f>Table7[[#This Row],[Match_ID ]]</f>
        <v>232</v>
      </c>
      <c r="B233" s="1">
        <f>Table7[[#This Row],[Date]]</f>
        <v>43851</v>
      </c>
      <c r="C233" t="str">
        <f>Table7[[#This Row],[Away_Team]]</f>
        <v>Southampton</v>
      </c>
      <c r="D233" t="str">
        <f>Table7[[#This Row],[Home_Team]]</f>
        <v>Crystal Palace</v>
      </c>
      <c r="E233">
        <f>Table7[[#This Row],[FT_Away_Goals]]</f>
        <v>2</v>
      </c>
      <c r="F233">
        <f>Table7[[#This Row],[FT_Home_Goals]]</f>
        <v>0</v>
      </c>
      <c r="G233" t="str" cm="1">
        <f t="array" ref="G233">_xlfn.IFS(E233&gt;F233, "W", E233=F233, "D", E233&lt;F233,"L")</f>
        <v>W</v>
      </c>
      <c r="J233">
        <f>'Points Per Match'!G233</f>
        <v>0</v>
      </c>
      <c r="K233">
        <f>'Points Per Match'!I127</f>
        <v>3</v>
      </c>
      <c r="L233" t="s">
        <v>274</v>
      </c>
    </row>
    <row r="234" spans="1:12" x14ac:dyDescent="0.35">
      <c r="A234">
        <f>Table7[[#This Row],[Match_ID ]]</f>
        <v>233</v>
      </c>
      <c r="B234" s="1">
        <f>Table7[[#This Row],[Date]]</f>
        <v>43851</v>
      </c>
      <c r="C234" t="str">
        <f>Table7[[#This Row],[Away_Team]]</f>
        <v>Newcastle</v>
      </c>
      <c r="D234" t="str">
        <f>Table7[[#This Row],[Home_Team]]</f>
        <v>Everton</v>
      </c>
      <c r="E234">
        <f>Table7[[#This Row],[FT_Away_Goals]]</f>
        <v>2</v>
      </c>
      <c r="F234">
        <f>Table7[[#This Row],[FT_Home_Goals]]</f>
        <v>2</v>
      </c>
      <c r="G234" t="str" cm="1">
        <f t="array" ref="G234">_xlfn.IFS(E234&gt;F234, "W", E234=F234, "D", E234&lt;F234,"L")</f>
        <v>D</v>
      </c>
      <c r="J234">
        <f>'Points Per Match'!G234</f>
        <v>1</v>
      </c>
      <c r="K234">
        <f>'Points Per Match'!I146</f>
        <v>0</v>
      </c>
      <c r="L234" t="s">
        <v>274</v>
      </c>
    </row>
    <row r="235" spans="1:12" x14ac:dyDescent="0.35">
      <c r="A235">
        <f>Table7[[#This Row],[Match_ID ]]</f>
        <v>234</v>
      </c>
      <c r="B235" s="1">
        <f>Table7[[#This Row],[Date]]</f>
        <v>43851</v>
      </c>
      <c r="C235" t="str">
        <f>Table7[[#This Row],[Away_Team]]</f>
        <v>Man City</v>
      </c>
      <c r="D235" t="str">
        <f>Table7[[#This Row],[Home_Team]]</f>
        <v>Sheffield United</v>
      </c>
      <c r="E235">
        <f>Table7[[#This Row],[FT_Away_Goals]]</f>
        <v>1</v>
      </c>
      <c r="F235">
        <f>Table7[[#This Row],[FT_Home_Goals]]</f>
        <v>0</v>
      </c>
      <c r="G235" t="str" cm="1">
        <f t="array" ref="G235">_xlfn.IFS(E235&gt;F235, "W", E235=F235, "D", E235&lt;F235,"L")</f>
        <v>W</v>
      </c>
      <c r="J235">
        <f>'Points Per Match'!G235</f>
        <v>0</v>
      </c>
      <c r="K235">
        <f>'Points Per Match'!I279</f>
        <v>3</v>
      </c>
      <c r="L235" t="s">
        <v>274</v>
      </c>
    </row>
    <row r="236" spans="1:12" x14ac:dyDescent="0.35">
      <c r="A236">
        <f>Table7[[#This Row],[Match_ID ]]</f>
        <v>235</v>
      </c>
      <c r="B236" s="1">
        <f>Table7[[#This Row],[Date]]</f>
        <v>43851</v>
      </c>
      <c r="C236" t="str">
        <f>Table7[[#This Row],[Away_Team]]</f>
        <v>Arsenal</v>
      </c>
      <c r="D236" t="str">
        <f>Table7[[#This Row],[Home_Team]]</f>
        <v>Chelsea</v>
      </c>
      <c r="E236">
        <f>Table7[[#This Row],[FT_Away_Goals]]</f>
        <v>2</v>
      </c>
      <c r="F236">
        <f>Table7[[#This Row],[FT_Home_Goals]]</f>
        <v>2</v>
      </c>
      <c r="G236" t="str" cm="1">
        <f t="array" ref="G236">_xlfn.IFS(E236&gt;F236, "W", E236=F236, "D", E236&lt;F236,"L")</f>
        <v>D</v>
      </c>
      <c r="J236">
        <f>'Points Per Match'!G236</f>
        <v>1</v>
      </c>
      <c r="K236">
        <f>'Points Per Match'!I108</f>
        <v>3</v>
      </c>
      <c r="L236" t="s">
        <v>274</v>
      </c>
    </row>
    <row r="237" spans="1:12" x14ac:dyDescent="0.35">
      <c r="A237">
        <f>Table7[[#This Row],[Match_ID ]]</f>
        <v>236</v>
      </c>
      <c r="B237" s="1">
        <f>Table7[[#This Row],[Date]]</f>
        <v>43852</v>
      </c>
      <c r="C237" t="str">
        <f>Table7[[#This Row],[Away_Team]]</f>
        <v>West Ham</v>
      </c>
      <c r="D237" t="str">
        <f>Table7[[#This Row],[Home_Team]]</f>
        <v>Leicester</v>
      </c>
      <c r="E237">
        <f>Table7[[#This Row],[FT_Away_Goals]]</f>
        <v>1</v>
      </c>
      <c r="F237">
        <f>Table7[[#This Row],[FT_Home_Goals]]</f>
        <v>4</v>
      </c>
      <c r="G237" t="str" cm="1">
        <f t="array" ref="G237">_xlfn.IFS(E237&gt;F237, "W", E237=F237, "D", E237&lt;F237,"L")</f>
        <v>L</v>
      </c>
      <c r="J237">
        <f>'Points Per Match'!G237</f>
        <v>3</v>
      </c>
      <c r="K237">
        <f>'Points Per Match'!I165</f>
        <v>1</v>
      </c>
      <c r="L237" t="s">
        <v>274</v>
      </c>
    </row>
    <row r="238" spans="1:12" x14ac:dyDescent="0.35">
      <c r="A238">
        <f>Table7[[#This Row],[Match_ID ]]</f>
        <v>237</v>
      </c>
      <c r="B238" s="1">
        <f>Table7[[#This Row],[Date]]</f>
        <v>43852</v>
      </c>
      <c r="C238" t="str">
        <f>Table7[[#This Row],[Away_Team]]</f>
        <v>Norwich</v>
      </c>
      <c r="D238" t="str">
        <f>Table7[[#This Row],[Home_Team]]</f>
        <v>Tottenham</v>
      </c>
      <c r="E238">
        <f>Table7[[#This Row],[FT_Away_Goals]]</f>
        <v>1</v>
      </c>
      <c r="F238">
        <f>Table7[[#This Row],[FT_Home_Goals]]</f>
        <v>2</v>
      </c>
      <c r="G238" t="str" cm="1">
        <f t="array" ref="G238">_xlfn.IFS(E238&gt;F238, "W", E238=F238, "D", E238&lt;F238,"L")</f>
        <v>L</v>
      </c>
      <c r="J238">
        <f>'Points Per Match'!G238</f>
        <v>3</v>
      </c>
      <c r="K238">
        <f>'Points Per Match'!I317</f>
        <v>3</v>
      </c>
      <c r="L238" t="s">
        <v>274</v>
      </c>
    </row>
    <row r="239" spans="1:12" x14ac:dyDescent="0.35">
      <c r="A239">
        <f>Table7[[#This Row],[Match_ID ]]</f>
        <v>238</v>
      </c>
      <c r="B239" s="1">
        <f>Table7[[#This Row],[Date]]</f>
        <v>43852</v>
      </c>
      <c r="C239" t="str">
        <f>Table7[[#This Row],[Away_Team]]</f>
        <v>Burnley</v>
      </c>
      <c r="D239" t="str">
        <f>Table7[[#This Row],[Home_Team]]</f>
        <v>Man United</v>
      </c>
      <c r="E239">
        <f>Table7[[#This Row],[FT_Away_Goals]]</f>
        <v>2</v>
      </c>
      <c r="F239">
        <f>Table7[[#This Row],[FT_Home_Goals]]</f>
        <v>0</v>
      </c>
      <c r="G239" t="str" cm="1">
        <f t="array" ref="G239">_xlfn.IFS(E239&gt;F239, "W", E239=F239, "D", E239&lt;F239,"L")</f>
        <v>W</v>
      </c>
      <c r="J239">
        <f>'Points Per Match'!G239</f>
        <v>0</v>
      </c>
      <c r="K239">
        <f>'Points Per Match'!I222</f>
        <v>1</v>
      </c>
      <c r="L239" t="s">
        <v>274</v>
      </c>
    </row>
    <row r="240" spans="1:12" x14ac:dyDescent="0.35">
      <c r="A240">
        <f>Table7[[#This Row],[Match_ID ]]</f>
        <v>239</v>
      </c>
      <c r="B240" s="1">
        <f>Table7[[#This Row],[Date]]</f>
        <v>43853</v>
      </c>
      <c r="C240" t="str">
        <f>Table7[[#This Row],[Away_Team]]</f>
        <v>Liverpool</v>
      </c>
      <c r="D240" t="str">
        <f>Table7[[#This Row],[Home_Team]]</f>
        <v>Wolves</v>
      </c>
      <c r="E240">
        <f>Table7[[#This Row],[FT_Away_Goals]]</f>
        <v>2</v>
      </c>
      <c r="F240">
        <f>Table7[[#This Row],[FT_Home_Goals]]</f>
        <v>1</v>
      </c>
      <c r="G240" t="str" cm="1">
        <f t="array" ref="G240">_xlfn.IFS(E240&gt;F240, "W", E240=F240, "D", E240&lt;F240,"L")</f>
        <v>W</v>
      </c>
      <c r="J240">
        <f>'Points Per Match'!G240</f>
        <v>0</v>
      </c>
      <c r="K240">
        <f>'Points Per Match'!I215</f>
        <v>3</v>
      </c>
      <c r="L240" t="s">
        <v>274</v>
      </c>
    </row>
    <row r="241" spans="1:12" x14ac:dyDescent="0.35">
      <c r="A241">
        <f>Table7[[#This Row],[Match_ID ]]</f>
        <v>240</v>
      </c>
      <c r="B241" s="1">
        <f>Table7[[#This Row],[Date]]</f>
        <v>43859</v>
      </c>
      <c r="C241" t="str">
        <f>Table7[[#This Row],[Away_Team]]</f>
        <v>Liverpool</v>
      </c>
      <c r="D241" t="str">
        <f>Table7[[#This Row],[Home_Team]]</f>
        <v>West Ham</v>
      </c>
      <c r="E241">
        <f>Table7[[#This Row],[FT_Away_Goals]]</f>
        <v>2</v>
      </c>
      <c r="F241">
        <f>Table7[[#This Row],[FT_Home_Goals]]</f>
        <v>0</v>
      </c>
      <c r="G241" t="str" cm="1">
        <f t="array" ref="G241">_xlfn.IFS(E241&gt;F241, "W", E241=F241, "D", E241&lt;F241,"L")</f>
        <v>W</v>
      </c>
      <c r="J241">
        <f>'Points Per Match'!G241</f>
        <v>0</v>
      </c>
      <c r="K241">
        <f>'Points Per Match'!I248</f>
        <v>1</v>
      </c>
      <c r="L241" t="s">
        <v>274</v>
      </c>
    </row>
    <row r="242" spans="1:12" x14ac:dyDescent="0.35">
      <c r="A242">
        <f>Table7[[#This Row],[Match_ID ]]</f>
        <v>241</v>
      </c>
      <c r="B242" s="1">
        <f>Table7[[#This Row],[Date]]</f>
        <v>43862</v>
      </c>
      <c r="C242" t="str">
        <f>Table7[[#This Row],[Away_Team]]</f>
        <v>Chelsea</v>
      </c>
      <c r="D242" t="str">
        <f>Table7[[#This Row],[Home_Team]]</f>
        <v>Leicester</v>
      </c>
      <c r="E242">
        <f>Table7[[#This Row],[FT_Away_Goals]]</f>
        <v>2</v>
      </c>
      <c r="F242">
        <f>Table7[[#This Row],[FT_Home_Goals]]</f>
        <v>2</v>
      </c>
      <c r="G242" t="str" cm="1">
        <f t="array" ref="G242">_xlfn.IFS(E242&gt;F242, "W", E242=F242, "D", E242&lt;F242,"L")</f>
        <v>D</v>
      </c>
      <c r="J242">
        <f>'Points Per Match'!G242</f>
        <v>1</v>
      </c>
      <c r="K242">
        <f>'Points Per Match'!I166</f>
        <v>0</v>
      </c>
      <c r="L242" t="s">
        <v>274</v>
      </c>
    </row>
    <row r="243" spans="1:12" x14ac:dyDescent="0.35">
      <c r="A243">
        <f>Table7[[#This Row],[Match_ID ]]</f>
        <v>242</v>
      </c>
      <c r="B243" s="1">
        <f>Table7[[#This Row],[Date]]</f>
        <v>43862</v>
      </c>
      <c r="C243" t="str">
        <f>Table7[[#This Row],[Away_Team]]</f>
        <v>Aston Villa</v>
      </c>
      <c r="D243" t="str">
        <f>Table7[[#This Row],[Home_Team]]</f>
        <v>Bournemouth</v>
      </c>
      <c r="E243">
        <f>Table7[[#This Row],[FT_Away_Goals]]</f>
        <v>1</v>
      </c>
      <c r="F243">
        <f>Table7[[#This Row],[FT_Home_Goals]]</f>
        <v>2</v>
      </c>
      <c r="G243" t="str" cm="1">
        <f t="array" ref="G243">_xlfn.IFS(E243&gt;F243, "W", E243=F243, "D", E243&lt;F243,"L")</f>
        <v>L</v>
      </c>
      <c r="J243">
        <f>'Points Per Match'!G243</f>
        <v>3</v>
      </c>
      <c r="K243">
        <f>'Points Per Match'!I52</f>
        <v>3</v>
      </c>
      <c r="L243" t="s">
        <v>274</v>
      </c>
    </row>
    <row r="244" spans="1:12" x14ac:dyDescent="0.35">
      <c r="A244">
        <f>Table7[[#This Row],[Match_ID ]]</f>
        <v>243</v>
      </c>
      <c r="B244" s="1">
        <f>Table7[[#This Row],[Date]]</f>
        <v>43862</v>
      </c>
      <c r="C244" t="str">
        <f>Table7[[#This Row],[Away_Team]]</f>
        <v>Sheffield United</v>
      </c>
      <c r="D244" t="str">
        <f>Table7[[#This Row],[Home_Team]]</f>
        <v>Crystal Palace</v>
      </c>
      <c r="E244">
        <f>Table7[[#This Row],[FT_Away_Goals]]</f>
        <v>1</v>
      </c>
      <c r="F244">
        <f>Table7[[#This Row],[FT_Home_Goals]]</f>
        <v>0</v>
      </c>
      <c r="G244" t="str" cm="1">
        <f t="array" ref="G244">_xlfn.IFS(E244&gt;F244, "W", E244=F244, "D", E244&lt;F244,"L")</f>
        <v>W</v>
      </c>
      <c r="J244">
        <f>'Points Per Match'!G244</f>
        <v>0</v>
      </c>
      <c r="K244">
        <f>'Points Per Match'!I128</f>
        <v>3</v>
      </c>
      <c r="L244" t="s">
        <v>274</v>
      </c>
    </row>
    <row r="245" spans="1:12" x14ac:dyDescent="0.35">
      <c r="A245">
        <f>Table7[[#This Row],[Match_ID ]]</f>
        <v>244</v>
      </c>
      <c r="B245" s="1">
        <f>Table7[[#This Row],[Date]]</f>
        <v>43862</v>
      </c>
      <c r="C245" t="str">
        <f>Table7[[#This Row],[Away_Team]]</f>
        <v>Southampton</v>
      </c>
      <c r="D245" t="str">
        <f>Table7[[#This Row],[Home_Team]]</f>
        <v>Liverpool</v>
      </c>
      <c r="E245">
        <f>Table7[[#This Row],[FT_Away_Goals]]</f>
        <v>0</v>
      </c>
      <c r="F245">
        <f>Table7[[#This Row],[FT_Home_Goals]]</f>
        <v>4</v>
      </c>
      <c r="G245" t="str" cm="1">
        <f t="array" ref="G245">_xlfn.IFS(E245&gt;F245, "W", E245=F245, "D", E245&lt;F245,"L")</f>
        <v>L</v>
      </c>
      <c r="J245">
        <f>'Points Per Match'!G245</f>
        <v>3</v>
      </c>
      <c r="K245">
        <f>'Points Per Match'!I185</f>
        <v>0</v>
      </c>
      <c r="L245" t="s">
        <v>274</v>
      </c>
    </row>
    <row r="246" spans="1:12" x14ac:dyDescent="0.35">
      <c r="A246">
        <f>Table7[[#This Row],[Match_ID ]]</f>
        <v>245</v>
      </c>
      <c r="B246" s="1">
        <f>Table7[[#This Row],[Date]]</f>
        <v>43862</v>
      </c>
      <c r="C246" t="str">
        <f>Table7[[#This Row],[Away_Team]]</f>
        <v>Norwich</v>
      </c>
      <c r="D246" t="str">
        <f>Table7[[#This Row],[Home_Team]]</f>
        <v>Newcastle</v>
      </c>
      <c r="E246">
        <f>Table7[[#This Row],[FT_Away_Goals]]</f>
        <v>0</v>
      </c>
      <c r="F246">
        <f>Table7[[#This Row],[FT_Home_Goals]]</f>
        <v>0</v>
      </c>
      <c r="G246" t="str" cm="1">
        <f t="array" ref="G246">_xlfn.IFS(E246&gt;F246, "W", E246=F246, "D", E246&lt;F246,"L")</f>
        <v>D</v>
      </c>
      <c r="J246">
        <f>'Points Per Match'!G246</f>
        <v>1</v>
      </c>
      <c r="K246">
        <f>'Points Per Match'!I242</f>
        <v>1</v>
      </c>
      <c r="L246" t="s">
        <v>274</v>
      </c>
    </row>
    <row r="247" spans="1:12" x14ac:dyDescent="0.35">
      <c r="A247">
        <f>Table7[[#This Row],[Match_ID ]]</f>
        <v>246</v>
      </c>
      <c r="B247" s="1">
        <f>Table7[[#This Row],[Date]]</f>
        <v>43862</v>
      </c>
      <c r="C247" t="str">
        <f>Table7[[#This Row],[Away_Team]]</f>
        <v>Everton</v>
      </c>
      <c r="D247" t="str">
        <f>Table7[[#This Row],[Home_Team]]</f>
        <v>Watford</v>
      </c>
      <c r="E247">
        <f>Table7[[#This Row],[FT_Away_Goals]]</f>
        <v>3</v>
      </c>
      <c r="F247">
        <f>Table7[[#This Row],[FT_Home_Goals]]</f>
        <v>2</v>
      </c>
      <c r="G247" t="str" cm="1">
        <f t="array" ref="G247">_xlfn.IFS(E247&gt;F247, "W", E247=F247, "D", E247&lt;F247,"L")</f>
        <v>W</v>
      </c>
      <c r="J247">
        <f>'Points Per Match'!G247</f>
        <v>0</v>
      </c>
      <c r="K247">
        <f>'Points Per Match'!I337</f>
        <v>3</v>
      </c>
      <c r="L247" t="s">
        <v>274</v>
      </c>
    </row>
    <row r="248" spans="1:12" x14ac:dyDescent="0.35">
      <c r="A248">
        <f>Table7[[#This Row],[Match_ID ]]</f>
        <v>247</v>
      </c>
      <c r="B248" s="1">
        <f>Table7[[#This Row],[Date]]</f>
        <v>43862</v>
      </c>
      <c r="C248" t="str">
        <f>Table7[[#This Row],[Away_Team]]</f>
        <v>Brighton</v>
      </c>
      <c r="D248" t="str">
        <f>Table7[[#This Row],[Home_Team]]</f>
        <v>West Ham</v>
      </c>
      <c r="E248">
        <f>Table7[[#This Row],[FT_Away_Goals]]</f>
        <v>3</v>
      </c>
      <c r="F248">
        <f>Table7[[#This Row],[FT_Home_Goals]]</f>
        <v>3</v>
      </c>
      <c r="G248" t="str" cm="1">
        <f t="array" ref="G248">_xlfn.IFS(E248&gt;F248, "W", E248=F248, "D", E248&lt;F248,"L")</f>
        <v>D</v>
      </c>
      <c r="J248">
        <f>'Points Per Match'!G248</f>
        <v>1</v>
      </c>
      <c r="K248">
        <f>'Points Per Match'!I356</f>
        <v>0</v>
      </c>
      <c r="L248" t="s">
        <v>274</v>
      </c>
    </row>
    <row r="249" spans="1:12" x14ac:dyDescent="0.35">
      <c r="A249">
        <f>Table7[[#This Row],[Match_ID ]]</f>
        <v>248</v>
      </c>
      <c r="B249" s="1">
        <f>Table7[[#This Row],[Date]]</f>
        <v>43862</v>
      </c>
      <c r="C249" t="str">
        <f>Table7[[#This Row],[Away_Team]]</f>
        <v>Wolves</v>
      </c>
      <c r="D249" t="str">
        <f>Table7[[#This Row],[Home_Team]]</f>
        <v>Man United</v>
      </c>
      <c r="E249">
        <f>Table7[[#This Row],[FT_Away_Goals]]</f>
        <v>0</v>
      </c>
      <c r="F249">
        <f>Table7[[#This Row],[FT_Home_Goals]]</f>
        <v>0</v>
      </c>
      <c r="G249" t="str" cm="1">
        <f t="array" ref="G249">_xlfn.IFS(E249&gt;F249, "W", E249=F249, "D", E249&lt;F249,"L")</f>
        <v>D</v>
      </c>
      <c r="J249">
        <f>'Points Per Match'!G249</f>
        <v>1</v>
      </c>
      <c r="K249">
        <f>'Points Per Match'!I223</f>
        <v>1</v>
      </c>
      <c r="L249" t="s">
        <v>274</v>
      </c>
    </row>
    <row r="250" spans="1:12" x14ac:dyDescent="0.35">
      <c r="A250">
        <f>Table7[[#This Row],[Match_ID ]]</f>
        <v>249</v>
      </c>
      <c r="B250" s="1">
        <f>Table7[[#This Row],[Date]]</f>
        <v>43863</v>
      </c>
      <c r="C250" t="str">
        <f>Table7[[#This Row],[Away_Team]]</f>
        <v>Arsenal</v>
      </c>
      <c r="D250" t="str">
        <f>Table7[[#This Row],[Home_Team]]</f>
        <v>Burnley</v>
      </c>
      <c r="E250">
        <f>Table7[[#This Row],[FT_Away_Goals]]</f>
        <v>0</v>
      </c>
      <c r="F250">
        <f>Table7[[#This Row],[FT_Home_Goals]]</f>
        <v>0</v>
      </c>
      <c r="G250" t="str" cm="1">
        <f t="array" ref="G250">_xlfn.IFS(E250&gt;F250, "W", E250=F250, "D", E250&lt;F250,"L")</f>
        <v>D</v>
      </c>
      <c r="J250">
        <f>'Points Per Match'!G250</f>
        <v>1</v>
      </c>
      <c r="K250">
        <f>'Points Per Match'!I90</f>
        <v>1</v>
      </c>
      <c r="L250" t="s">
        <v>274</v>
      </c>
    </row>
    <row r="251" spans="1:12" x14ac:dyDescent="0.35">
      <c r="A251">
        <f>Table7[[#This Row],[Match_ID ]]</f>
        <v>250</v>
      </c>
      <c r="B251" s="1">
        <f>Table7[[#This Row],[Date]]</f>
        <v>43863</v>
      </c>
      <c r="C251" t="str">
        <f>Table7[[#This Row],[Away_Team]]</f>
        <v>Man City</v>
      </c>
      <c r="D251" t="str">
        <f>Table7[[#This Row],[Home_Team]]</f>
        <v>Tottenham</v>
      </c>
      <c r="E251">
        <f>Table7[[#This Row],[FT_Away_Goals]]</f>
        <v>0</v>
      </c>
      <c r="F251">
        <f>Table7[[#This Row],[FT_Home_Goals]]</f>
        <v>2</v>
      </c>
      <c r="G251" t="str" cm="1">
        <f t="array" ref="G251">_xlfn.IFS(E251&gt;F251, "W", E251=F251, "D", E251&lt;F251,"L")</f>
        <v>L</v>
      </c>
      <c r="J251">
        <f>'Points Per Match'!G251</f>
        <v>3</v>
      </c>
      <c r="K251">
        <f>'Points Per Match'!I318</f>
        <v>0</v>
      </c>
      <c r="L251" t="s">
        <v>274</v>
      </c>
    </row>
    <row r="252" spans="1:12" x14ac:dyDescent="0.35">
      <c r="A252">
        <f>Table7[[#This Row],[Match_ID ]]</f>
        <v>251</v>
      </c>
      <c r="B252" s="1">
        <f>Table7[[#This Row],[Date]]</f>
        <v>43869</v>
      </c>
      <c r="C252" t="str">
        <f>Table7[[#This Row],[Away_Team]]</f>
        <v>Crystal Palace</v>
      </c>
      <c r="D252" t="str">
        <f>Table7[[#This Row],[Home_Team]]</f>
        <v>Everton</v>
      </c>
      <c r="E252">
        <f>Table7[[#This Row],[FT_Away_Goals]]</f>
        <v>1</v>
      </c>
      <c r="F252">
        <f>Table7[[#This Row],[FT_Home_Goals]]</f>
        <v>3</v>
      </c>
      <c r="G252" t="str" cm="1">
        <f t="array" ref="G252">_xlfn.IFS(E252&gt;F252, "W", E252=F252, "D", E252&lt;F252,"L")</f>
        <v>L</v>
      </c>
      <c r="J252">
        <f>'Points Per Match'!G252</f>
        <v>3</v>
      </c>
      <c r="K252">
        <f>'Points Per Match'!I147</f>
        <v>0</v>
      </c>
      <c r="L252" t="s">
        <v>274</v>
      </c>
    </row>
    <row r="253" spans="1:12" x14ac:dyDescent="0.35">
      <c r="A253">
        <f>Table7[[#This Row],[Match_ID ]]</f>
        <v>252</v>
      </c>
      <c r="B253" s="1">
        <f>Table7[[#This Row],[Date]]</f>
        <v>43869</v>
      </c>
      <c r="C253" t="str">
        <f>Table7[[#This Row],[Away_Team]]</f>
        <v>Watford</v>
      </c>
      <c r="D253" t="str">
        <f>Table7[[#This Row],[Home_Team]]</f>
        <v>Brighton</v>
      </c>
      <c r="E253">
        <f>Table7[[#This Row],[FT_Away_Goals]]</f>
        <v>1</v>
      </c>
      <c r="F253">
        <f>Table7[[#This Row],[FT_Home_Goals]]</f>
        <v>1</v>
      </c>
      <c r="G253" t="str" cm="1">
        <f t="array" ref="G253">_xlfn.IFS(E253&gt;F253, "W", E253=F253, "D", E253&lt;F253,"L")</f>
        <v>D</v>
      </c>
      <c r="J253">
        <f>'Points Per Match'!G253</f>
        <v>1</v>
      </c>
      <c r="K253">
        <f>'Points Per Match'!I71</f>
        <v>1</v>
      </c>
      <c r="L253" t="s">
        <v>274</v>
      </c>
    </row>
    <row r="254" spans="1:12" x14ac:dyDescent="0.35">
      <c r="A254">
        <f>Table7[[#This Row],[Match_ID ]]</f>
        <v>253</v>
      </c>
      <c r="B254" s="1">
        <f>Table7[[#This Row],[Date]]</f>
        <v>43870</v>
      </c>
      <c r="C254" t="str">
        <f>Table7[[#This Row],[Away_Team]]</f>
        <v>Bournemouth</v>
      </c>
      <c r="D254" t="str">
        <f>Table7[[#This Row],[Home_Team]]</f>
        <v>Sheffield United</v>
      </c>
      <c r="E254">
        <f>Table7[[#This Row],[FT_Away_Goals]]</f>
        <v>1</v>
      </c>
      <c r="F254">
        <f>Table7[[#This Row],[FT_Home_Goals]]</f>
        <v>2</v>
      </c>
      <c r="G254" t="str" cm="1">
        <f t="array" ref="G254">_xlfn.IFS(E254&gt;F254, "W", E254=F254, "D", E254&lt;F254,"L")</f>
        <v>L</v>
      </c>
      <c r="J254">
        <f>'Points Per Match'!G254</f>
        <v>3</v>
      </c>
      <c r="K254">
        <f>'Points Per Match'!I280</f>
        <v>0</v>
      </c>
      <c r="L254" t="s">
        <v>274</v>
      </c>
    </row>
    <row r="255" spans="1:12" x14ac:dyDescent="0.35">
      <c r="A255">
        <f>Table7[[#This Row],[Match_ID ]]</f>
        <v>254</v>
      </c>
      <c r="B255" s="1">
        <f>Table7[[#This Row],[Date]]</f>
        <v>43875</v>
      </c>
      <c r="C255" t="str">
        <f>Table7[[#This Row],[Away_Team]]</f>
        <v>Leicester</v>
      </c>
      <c r="D255" t="str">
        <f>Table7[[#This Row],[Home_Team]]</f>
        <v>Wolves</v>
      </c>
      <c r="E255">
        <f>Table7[[#This Row],[FT_Away_Goals]]</f>
        <v>0</v>
      </c>
      <c r="F255">
        <f>Table7[[#This Row],[FT_Home_Goals]]</f>
        <v>0</v>
      </c>
      <c r="G255" t="str" cm="1">
        <f t="array" ref="G255">_xlfn.IFS(E255&gt;F255, "W", E255=F255, "D", E255&lt;F255,"L")</f>
        <v>D</v>
      </c>
      <c r="J255">
        <f>'Points Per Match'!G255</f>
        <v>1</v>
      </c>
      <c r="K255">
        <f>'Points Per Match'!I375</f>
        <v>1</v>
      </c>
      <c r="L255" t="s">
        <v>274</v>
      </c>
    </row>
    <row r="256" spans="1:12" x14ac:dyDescent="0.35">
      <c r="A256">
        <f>Table7[[#This Row],[Match_ID ]]</f>
        <v>255</v>
      </c>
      <c r="B256" s="1">
        <f>Table7[[#This Row],[Date]]</f>
        <v>43876</v>
      </c>
      <c r="C256" t="str">
        <f>Table7[[#This Row],[Away_Team]]</f>
        <v>Burnley</v>
      </c>
      <c r="D256" t="str">
        <f>Table7[[#This Row],[Home_Team]]</f>
        <v>Southampton</v>
      </c>
      <c r="E256">
        <f>Table7[[#This Row],[FT_Away_Goals]]</f>
        <v>2</v>
      </c>
      <c r="F256">
        <f>Table7[[#This Row],[FT_Home_Goals]]</f>
        <v>1</v>
      </c>
      <c r="G256" t="str" cm="1">
        <f t="array" ref="G256">_xlfn.IFS(E256&gt;F256, "W", E256=F256, "D", E256&lt;F256,"L")</f>
        <v>W</v>
      </c>
      <c r="J256">
        <f>'Points Per Match'!G256</f>
        <v>0</v>
      </c>
      <c r="K256">
        <f>'Points Per Match'!I299</f>
        <v>3</v>
      </c>
      <c r="L256" t="s">
        <v>274</v>
      </c>
    </row>
    <row r="257" spans="1:12" x14ac:dyDescent="0.35">
      <c r="A257">
        <f>Table7[[#This Row],[Match_ID ]]</f>
        <v>256</v>
      </c>
      <c r="B257" s="1">
        <f>Table7[[#This Row],[Date]]</f>
        <v>43876</v>
      </c>
      <c r="C257" t="str">
        <f>Table7[[#This Row],[Away_Team]]</f>
        <v>Liverpool</v>
      </c>
      <c r="D257" t="str">
        <f>Table7[[#This Row],[Home_Team]]</f>
        <v>Norwich</v>
      </c>
      <c r="E257">
        <f>Table7[[#This Row],[FT_Away_Goals]]</f>
        <v>1</v>
      </c>
      <c r="F257">
        <f>Table7[[#This Row],[FT_Home_Goals]]</f>
        <v>0</v>
      </c>
      <c r="G257" t="str" cm="1">
        <f t="array" ref="G257">_xlfn.IFS(E257&gt;F257, "W", E257=F257, "D", E257&lt;F257,"L")</f>
        <v>W</v>
      </c>
      <c r="J257">
        <f>'Points Per Match'!G257</f>
        <v>0</v>
      </c>
      <c r="K257">
        <f>'Points Per Match'!I261</f>
        <v>0</v>
      </c>
      <c r="L257" t="s">
        <v>274</v>
      </c>
    </row>
    <row r="258" spans="1:12" x14ac:dyDescent="0.35">
      <c r="A258">
        <f>Table7[[#This Row],[Match_ID ]]</f>
        <v>257</v>
      </c>
      <c r="B258" s="1">
        <f>Table7[[#This Row],[Date]]</f>
        <v>43877</v>
      </c>
      <c r="C258" t="str">
        <f>Table7[[#This Row],[Away_Team]]</f>
        <v>Tottenham</v>
      </c>
      <c r="D258" t="str">
        <f>Table7[[#This Row],[Home_Team]]</f>
        <v>Aston Villa</v>
      </c>
      <c r="E258">
        <f>Table7[[#This Row],[FT_Away_Goals]]</f>
        <v>3</v>
      </c>
      <c r="F258">
        <f>Table7[[#This Row],[FT_Home_Goals]]</f>
        <v>2</v>
      </c>
      <c r="G258" t="str" cm="1">
        <f t="array" ref="G258">_xlfn.IFS(E258&gt;F258, "W", E258=F258, "D", E258&lt;F258,"L")</f>
        <v>W</v>
      </c>
      <c r="J258">
        <f>'Points Per Match'!G258</f>
        <v>0</v>
      </c>
      <c r="K258">
        <f>'Points Per Match'!I33</f>
        <v>1</v>
      </c>
      <c r="L258" t="s">
        <v>274</v>
      </c>
    </row>
    <row r="259" spans="1:12" x14ac:dyDescent="0.35">
      <c r="A259">
        <f>Table7[[#This Row],[Match_ID ]]</f>
        <v>258</v>
      </c>
      <c r="B259" s="1">
        <f>Table7[[#This Row],[Date]]</f>
        <v>43877</v>
      </c>
      <c r="C259" t="str">
        <f>Table7[[#This Row],[Away_Team]]</f>
        <v>Newcastle</v>
      </c>
      <c r="D259" t="str">
        <f>Table7[[#This Row],[Home_Team]]</f>
        <v>Arsenal</v>
      </c>
      <c r="E259">
        <f>Table7[[#This Row],[FT_Away_Goals]]</f>
        <v>0</v>
      </c>
      <c r="F259">
        <f>Table7[[#This Row],[FT_Home_Goals]]</f>
        <v>4</v>
      </c>
      <c r="G259" t="str" cm="1">
        <f t="array" ref="G259">_xlfn.IFS(E259&gt;F259, "W", E259=F259, "D", E259&lt;F259,"L")</f>
        <v>L</v>
      </c>
      <c r="J259">
        <f>'Points Per Match'!G259</f>
        <v>3</v>
      </c>
      <c r="K259">
        <f>'Points Per Match'!I14</f>
        <v>1</v>
      </c>
      <c r="L259" t="s">
        <v>274</v>
      </c>
    </row>
    <row r="260" spans="1:12" x14ac:dyDescent="0.35">
      <c r="A260">
        <f>Table7[[#This Row],[Match_ID ]]</f>
        <v>259</v>
      </c>
      <c r="B260" s="1">
        <f>Table7[[#This Row],[Date]]</f>
        <v>43878</v>
      </c>
      <c r="C260" t="str">
        <f>Table7[[#This Row],[Away_Team]]</f>
        <v>Man United</v>
      </c>
      <c r="D260" t="str">
        <f>Table7[[#This Row],[Home_Team]]</f>
        <v>Chelsea</v>
      </c>
      <c r="E260">
        <f>Table7[[#This Row],[FT_Away_Goals]]</f>
        <v>2</v>
      </c>
      <c r="F260">
        <f>Table7[[#This Row],[FT_Home_Goals]]</f>
        <v>0</v>
      </c>
      <c r="G260" t="str" cm="1">
        <f t="array" ref="G260">_xlfn.IFS(E260&gt;F260, "W", E260=F260, "D", E260&lt;F260,"L")</f>
        <v>W</v>
      </c>
      <c r="J260">
        <f>'Points Per Match'!G260</f>
        <v>0</v>
      </c>
      <c r="K260">
        <f>'Points Per Match'!I109</f>
        <v>3</v>
      </c>
      <c r="L260" t="s">
        <v>274</v>
      </c>
    </row>
    <row r="261" spans="1:12" x14ac:dyDescent="0.35">
      <c r="A261">
        <f>Table7[[#This Row],[Match_ID ]]</f>
        <v>260</v>
      </c>
      <c r="B261" s="1">
        <f>Table7[[#This Row],[Date]]</f>
        <v>43880</v>
      </c>
      <c r="C261" t="str">
        <f>Table7[[#This Row],[Away_Team]]</f>
        <v>West Ham</v>
      </c>
      <c r="D261" t="str">
        <f>Table7[[#This Row],[Home_Team]]</f>
        <v>Man City</v>
      </c>
      <c r="E261">
        <f>Table7[[#This Row],[FT_Away_Goals]]</f>
        <v>0</v>
      </c>
      <c r="F261">
        <f>Table7[[#This Row],[FT_Home_Goals]]</f>
        <v>2</v>
      </c>
      <c r="G261" t="str" cm="1">
        <f t="array" ref="G261">_xlfn.IFS(E261&gt;F261, "W", E261=F261, "D", E261&lt;F261,"L")</f>
        <v>L</v>
      </c>
      <c r="J261">
        <f>'Points Per Match'!G261</f>
        <v>3</v>
      </c>
      <c r="K261">
        <f>'Points Per Match'!I204</f>
        <v>0</v>
      </c>
      <c r="L261" t="s">
        <v>274</v>
      </c>
    </row>
    <row r="262" spans="1:12" x14ac:dyDescent="0.35">
      <c r="A262">
        <f>Table7[[#This Row],[Match_ID ]]</f>
        <v>261</v>
      </c>
      <c r="B262" s="1">
        <f>Table7[[#This Row],[Date]]</f>
        <v>43883</v>
      </c>
      <c r="C262" t="str">
        <f>Table7[[#This Row],[Away_Team]]</f>
        <v>Tottenham</v>
      </c>
      <c r="D262" t="str">
        <f>Table7[[#This Row],[Home_Team]]</f>
        <v>Chelsea</v>
      </c>
      <c r="E262">
        <f>Table7[[#This Row],[FT_Away_Goals]]</f>
        <v>1</v>
      </c>
      <c r="F262">
        <f>Table7[[#This Row],[FT_Home_Goals]]</f>
        <v>2</v>
      </c>
      <c r="G262" t="str" cm="1">
        <f t="array" ref="G262">_xlfn.IFS(E262&gt;F262, "W", E262=F262, "D", E262&lt;F262,"L")</f>
        <v>L</v>
      </c>
      <c r="J262">
        <f>'Points Per Match'!G262</f>
        <v>3</v>
      </c>
      <c r="K262">
        <f>'Points Per Match'!I110</f>
        <v>3</v>
      </c>
      <c r="L262" t="s">
        <v>274</v>
      </c>
    </row>
    <row r="263" spans="1:12" x14ac:dyDescent="0.35">
      <c r="A263">
        <f>Table7[[#This Row],[Match_ID ]]</f>
        <v>262</v>
      </c>
      <c r="B263" s="1">
        <f>Table7[[#This Row],[Date]]</f>
        <v>43883</v>
      </c>
      <c r="C263" t="str">
        <f>Table7[[#This Row],[Away_Team]]</f>
        <v>Bournemouth</v>
      </c>
      <c r="D263" t="str">
        <f>Table7[[#This Row],[Home_Team]]</f>
        <v>Burnley</v>
      </c>
      <c r="E263">
        <f>Table7[[#This Row],[FT_Away_Goals]]</f>
        <v>0</v>
      </c>
      <c r="F263">
        <f>Table7[[#This Row],[FT_Home_Goals]]</f>
        <v>3</v>
      </c>
      <c r="G263" t="str" cm="1">
        <f t="array" ref="G263">_xlfn.IFS(E263&gt;F263, "W", E263=F263, "D", E263&lt;F263,"L")</f>
        <v>L</v>
      </c>
      <c r="J263">
        <f>'Points Per Match'!G263</f>
        <v>3</v>
      </c>
      <c r="K263">
        <f>'Points Per Match'!I91</f>
        <v>0</v>
      </c>
      <c r="L263" t="s">
        <v>274</v>
      </c>
    </row>
    <row r="264" spans="1:12" x14ac:dyDescent="0.35">
      <c r="A264">
        <f>Table7[[#This Row],[Match_ID ]]</f>
        <v>263</v>
      </c>
      <c r="B264" s="1">
        <f>Table7[[#This Row],[Date]]</f>
        <v>43883</v>
      </c>
      <c r="C264" t="str">
        <f>Table7[[#This Row],[Away_Team]]</f>
        <v>Newcastle</v>
      </c>
      <c r="D264" t="str">
        <f>Table7[[#This Row],[Home_Team]]</f>
        <v>Crystal Palace</v>
      </c>
      <c r="E264">
        <f>Table7[[#This Row],[FT_Away_Goals]]</f>
        <v>0</v>
      </c>
      <c r="F264">
        <f>Table7[[#This Row],[FT_Home_Goals]]</f>
        <v>1</v>
      </c>
      <c r="G264" t="str" cm="1">
        <f t="array" ref="G264">_xlfn.IFS(E264&gt;F264, "W", E264=F264, "D", E264&lt;F264,"L")</f>
        <v>L</v>
      </c>
      <c r="J264">
        <f>'Points Per Match'!G264</f>
        <v>3</v>
      </c>
      <c r="K264">
        <f>'Points Per Match'!I129</f>
        <v>0</v>
      </c>
      <c r="L264" t="s">
        <v>274</v>
      </c>
    </row>
    <row r="265" spans="1:12" x14ac:dyDescent="0.35">
      <c r="A265">
        <f>Table7[[#This Row],[Match_ID ]]</f>
        <v>264</v>
      </c>
      <c r="B265" s="1">
        <f>Table7[[#This Row],[Date]]</f>
        <v>43883</v>
      </c>
      <c r="C265" t="str">
        <f>Table7[[#This Row],[Away_Team]]</f>
        <v>Brighton</v>
      </c>
      <c r="D265" t="str">
        <f>Table7[[#This Row],[Home_Team]]</f>
        <v>Sheffield United</v>
      </c>
      <c r="E265">
        <f>Table7[[#This Row],[FT_Away_Goals]]</f>
        <v>1</v>
      </c>
      <c r="F265">
        <f>Table7[[#This Row],[FT_Home_Goals]]</f>
        <v>1</v>
      </c>
      <c r="G265" t="str" cm="1">
        <f t="array" ref="G265">_xlfn.IFS(E265&gt;F265, "W", E265=F265, "D", E265&lt;F265,"L")</f>
        <v>D</v>
      </c>
      <c r="J265">
        <f>'Points Per Match'!G265</f>
        <v>1</v>
      </c>
      <c r="K265">
        <f>'Points Per Match'!I281</f>
        <v>0</v>
      </c>
      <c r="L265" t="s">
        <v>274</v>
      </c>
    </row>
    <row r="266" spans="1:12" x14ac:dyDescent="0.35">
      <c r="A266">
        <f>Table7[[#This Row],[Match_ID ]]</f>
        <v>265</v>
      </c>
      <c r="B266" s="1">
        <f>Table7[[#This Row],[Date]]</f>
        <v>43883</v>
      </c>
      <c r="C266" t="str">
        <f>Table7[[#This Row],[Away_Team]]</f>
        <v>Aston Villa</v>
      </c>
      <c r="D266" t="str">
        <f>Table7[[#This Row],[Home_Team]]</f>
        <v>Southampton</v>
      </c>
      <c r="E266">
        <f>Table7[[#This Row],[FT_Away_Goals]]</f>
        <v>0</v>
      </c>
      <c r="F266">
        <f>Table7[[#This Row],[FT_Home_Goals]]</f>
        <v>2</v>
      </c>
      <c r="G266" t="str" cm="1">
        <f t="array" ref="G266">_xlfn.IFS(E266&gt;F266, "W", E266=F266, "D", E266&lt;F266,"L")</f>
        <v>L</v>
      </c>
      <c r="J266">
        <f>'Points Per Match'!G266</f>
        <v>3</v>
      </c>
      <c r="K266">
        <f>'Points Per Match'!I300</f>
        <v>1</v>
      </c>
      <c r="L266" t="s">
        <v>274</v>
      </c>
    </row>
    <row r="267" spans="1:12" x14ac:dyDescent="0.35">
      <c r="A267">
        <f>Table7[[#This Row],[Match_ID ]]</f>
        <v>266</v>
      </c>
      <c r="B267" s="1">
        <f>Table7[[#This Row],[Date]]</f>
        <v>43883</v>
      </c>
      <c r="C267" t="str">
        <f>Table7[[#This Row],[Away_Team]]</f>
        <v>Man City</v>
      </c>
      <c r="D267" t="str">
        <f>Table7[[#This Row],[Home_Team]]</f>
        <v>Leicester</v>
      </c>
      <c r="E267">
        <f>Table7[[#This Row],[FT_Away_Goals]]</f>
        <v>1</v>
      </c>
      <c r="F267">
        <f>Table7[[#This Row],[FT_Home_Goals]]</f>
        <v>0</v>
      </c>
      <c r="G267" t="str" cm="1">
        <f t="array" ref="G267">_xlfn.IFS(E267&gt;F267, "W", E267=F267, "D", E267&lt;F267,"L")</f>
        <v>W</v>
      </c>
      <c r="J267">
        <f>'Points Per Match'!G267</f>
        <v>0</v>
      </c>
      <c r="K267">
        <f>'Points Per Match'!I167</f>
        <v>3</v>
      </c>
      <c r="L267" t="s">
        <v>274</v>
      </c>
    </row>
    <row r="268" spans="1:12" x14ac:dyDescent="0.35">
      <c r="A268">
        <f>Table7[[#This Row],[Match_ID ]]</f>
        <v>267</v>
      </c>
      <c r="B268" s="1">
        <f>Table7[[#This Row],[Date]]</f>
        <v>43884</v>
      </c>
      <c r="C268" t="str">
        <f>Table7[[#This Row],[Away_Team]]</f>
        <v>Watford</v>
      </c>
      <c r="D268" t="str">
        <f>Table7[[#This Row],[Home_Team]]</f>
        <v>Man United</v>
      </c>
      <c r="E268">
        <f>Table7[[#This Row],[FT_Away_Goals]]</f>
        <v>0</v>
      </c>
      <c r="F268">
        <f>Table7[[#This Row],[FT_Home_Goals]]</f>
        <v>3</v>
      </c>
      <c r="G268" t="str" cm="1">
        <f t="array" ref="G268">_xlfn.IFS(E268&gt;F268, "W", E268=F268, "D", E268&lt;F268,"L")</f>
        <v>L</v>
      </c>
      <c r="J268">
        <f>'Points Per Match'!G268</f>
        <v>3</v>
      </c>
      <c r="K268">
        <f>'Points Per Match'!I224</f>
        <v>1</v>
      </c>
      <c r="L268" t="s">
        <v>274</v>
      </c>
    </row>
    <row r="269" spans="1:12" x14ac:dyDescent="0.35">
      <c r="A269">
        <f>Table7[[#This Row],[Match_ID ]]</f>
        <v>268</v>
      </c>
      <c r="B269" s="1">
        <f>Table7[[#This Row],[Date]]</f>
        <v>43884</v>
      </c>
      <c r="C269" t="str">
        <f>Table7[[#This Row],[Away_Team]]</f>
        <v>Norwich</v>
      </c>
      <c r="D269" t="str">
        <f>Table7[[#This Row],[Home_Team]]</f>
        <v>Wolves</v>
      </c>
      <c r="E269">
        <f>Table7[[#This Row],[FT_Away_Goals]]</f>
        <v>0</v>
      </c>
      <c r="F269">
        <f>Table7[[#This Row],[FT_Home_Goals]]</f>
        <v>3</v>
      </c>
      <c r="G269" t="str" cm="1">
        <f t="array" ref="G269">_xlfn.IFS(E269&gt;F269, "W", E269=F269, "D", E269&lt;F269,"L")</f>
        <v>L</v>
      </c>
      <c r="J269">
        <f>'Points Per Match'!G269</f>
        <v>3</v>
      </c>
      <c r="K269">
        <f>'Points Per Match'!I376</f>
        <v>3</v>
      </c>
      <c r="L269" t="s">
        <v>274</v>
      </c>
    </row>
    <row r="270" spans="1:12" x14ac:dyDescent="0.35">
      <c r="A270">
        <f>Table7[[#This Row],[Match_ID ]]</f>
        <v>269</v>
      </c>
      <c r="B270" s="1">
        <f>Table7[[#This Row],[Date]]</f>
        <v>43884</v>
      </c>
      <c r="C270" t="str">
        <f>Table7[[#This Row],[Away_Team]]</f>
        <v>Everton</v>
      </c>
      <c r="D270" t="str">
        <f>Table7[[#This Row],[Home_Team]]</f>
        <v>Arsenal</v>
      </c>
      <c r="E270">
        <f>Table7[[#This Row],[FT_Away_Goals]]</f>
        <v>2</v>
      </c>
      <c r="F270">
        <f>Table7[[#This Row],[FT_Home_Goals]]</f>
        <v>3</v>
      </c>
      <c r="G270" t="str" cm="1">
        <f t="array" ref="G270">_xlfn.IFS(E270&gt;F270, "W", E270=F270, "D", E270&lt;F270,"L")</f>
        <v>L</v>
      </c>
      <c r="J270">
        <f>'Points Per Match'!G270</f>
        <v>3</v>
      </c>
      <c r="K270">
        <f>'Points Per Match'!I15</f>
        <v>0</v>
      </c>
      <c r="L270" t="s">
        <v>274</v>
      </c>
    </row>
    <row r="271" spans="1:12" x14ac:dyDescent="0.35">
      <c r="A271">
        <f>Table7[[#This Row],[Match_ID ]]</f>
        <v>270</v>
      </c>
      <c r="B271" s="1">
        <f>Table7[[#This Row],[Date]]</f>
        <v>43885</v>
      </c>
      <c r="C271" t="str">
        <f>Table7[[#This Row],[Away_Team]]</f>
        <v>West Ham</v>
      </c>
      <c r="D271" t="str">
        <f>Table7[[#This Row],[Home_Team]]</f>
        <v>Liverpool</v>
      </c>
      <c r="E271">
        <f>Table7[[#This Row],[FT_Away_Goals]]</f>
        <v>2</v>
      </c>
      <c r="F271">
        <f>Table7[[#This Row],[FT_Home_Goals]]</f>
        <v>3</v>
      </c>
      <c r="G271" t="str" cm="1">
        <f t="array" ref="G271">_xlfn.IFS(E271&gt;F271, "W", E271=F271, "D", E271&lt;F271,"L")</f>
        <v>L</v>
      </c>
      <c r="J271">
        <f>'Points Per Match'!G271</f>
        <v>3</v>
      </c>
      <c r="K271">
        <f>'Points Per Match'!I186</f>
        <v>0</v>
      </c>
      <c r="L271" t="s">
        <v>274</v>
      </c>
    </row>
    <row r="272" spans="1:12" x14ac:dyDescent="0.35">
      <c r="A272">
        <f>Table7[[#This Row],[Match_ID ]]</f>
        <v>271</v>
      </c>
      <c r="B272" s="1">
        <f>Table7[[#This Row],[Date]]</f>
        <v>43889</v>
      </c>
      <c r="C272" t="str">
        <f>Table7[[#This Row],[Away_Team]]</f>
        <v>Leicester</v>
      </c>
      <c r="D272" t="str">
        <f>Table7[[#This Row],[Home_Team]]</f>
        <v>Norwich</v>
      </c>
      <c r="E272">
        <f>Table7[[#This Row],[FT_Away_Goals]]</f>
        <v>0</v>
      </c>
      <c r="F272">
        <f>Table7[[#This Row],[FT_Home_Goals]]</f>
        <v>1</v>
      </c>
      <c r="G272" t="str" cm="1">
        <f t="array" ref="G272">_xlfn.IFS(E272&gt;F272, "W", E272=F272, "D", E272&lt;F272,"L")</f>
        <v>L</v>
      </c>
      <c r="J272">
        <f>'Points Per Match'!G272</f>
        <v>3</v>
      </c>
      <c r="K272">
        <f>'Points Per Match'!I262</f>
        <v>0</v>
      </c>
      <c r="L272" t="s">
        <v>274</v>
      </c>
    </row>
    <row r="273" spans="1:12" x14ac:dyDescent="0.35">
      <c r="A273">
        <f>Table7[[#This Row],[Match_ID ]]</f>
        <v>272</v>
      </c>
      <c r="B273" s="1">
        <f>Table7[[#This Row],[Date]]</f>
        <v>43890</v>
      </c>
      <c r="C273" t="str">
        <f>Table7[[#This Row],[Away_Team]]</f>
        <v>Crystal Palace</v>
      </c>
      <c r="D273" t="str">
        <f>Table7[[#This Row],[Home_Team]]</f>
        <v>Brighton</v>
      </c>
      <c r="E273">
        <f>Table7[[#This Row],[FT_Away_Goals]]</f>
        <v>1</v>
      </c>
      <c r="F273">
        <f>Table7[[#This Row],[FT_Home_Goals]]</f>
        <v>0</v>
      </c>
      <c r="G273" t="str" cm="1">
        <f t="array" ref="G273">_xlfn.IFS(E273&gt;F273, "W", E273=F273, "D", E273&lt;F273,"L")</f>
        <v>W</v>
      </c>
      <c r="J273">
        <f>'Points Per Match'!G273</f>
        <v>0</v>
      </c>
      <c r="K273">
        <f>'Points Per Match'!I72</f>
        <v>0</v>
      </c>
      <c r="L273" t="s">
        <v>274</v>
      </c>
    </row>
    <row r="274" spans="1:12" x14ac:dyDescent="0.35">
      <c r="A274">
        <f>Table7[[#This Row],[Match_ID ]]</f>
        <v>273</v>
      </c>
      <c r="B274" s="1">
        <f>Table7[[#This Row],[Date]]</f>
        <v>43890</v>
      </c>
      <c r="C274" t="str">
        <f>Table7[[#This Row],[Away_Team]]</f>
        <v>Chelsea</v>
      </c>
      <c r="D274" t="str">
        <f>Table7[[#This Row],[Home_Team]]</f>
        <v>Bournemouth</v>
      </c>
      <c r="E274">
        <f>Table7[[#This Row],[FT_Away_Goals]]</f>
        <v>2</v>
      </c>
      <c r="F274">
        <f>Table7[[#This Row],[FT_Home_Goals]]</f>
        <v>2</v>
      </c>
      <c r="G274" t="str" cm="1">
        <f t="array" ref="G274">_xlfn.IFS(E274&gt;F274, "W", E274=F274, "D", E274&lt;F274,"L")</f>
        <v>D</v>
      </c>
      <c r="J274">
        <f>'Points Per Match'!G274</f>
        <v>1</v>
      </c>
      <c r="K274">
        <f>'Points Per Match'!I53</f>
        <v>0</v>
      </c>
      <c r="L274" t="s">
        <v>274</v>
      </c>
    </row>
    <row r="275" spans="1:12" x14ac:dyDescent="0.35">
      <c r="A275">
        <f>Table7[[#This Row],[Match_ID ]]</f>
        <v>274</v>
      </c>
      <c r="B275" s="1">
        <f>Table7[[#This Row],[Date]]</f>
        <v>43890</v>
      </c>
      <c r="C275" t="str">
        <f>Table7[[#This Row],[Away_Team]]</f>
        <v>Burnley</v>
      </c>
      <c r="D275" t="str">
        <f>Table7[[#This Row],[Home_Team]]</f>
        <v>Newcastle</v>
      </c>
      <c r="E275">
        <f>Table7[[#This Row],[FT_Away_Goals]]</f>
        <v>0</v>
      </c>
      <c r="F275">
        <f>Table7[[#This Row],[FT_Home_Goals]]</f>
        <v>0</v>
      </c>
      <c r="G275" t="str" cm="1">
        <f t="array" ref="G275">_xlfn.IFS(E275&gt;F275, "W", E275=F275, "D", E275&lt;F275,"L")</f>
        <v>D</v>
      </c>
      <c r="J275">
        <f>'Points Per Match'!G275</f>
        <v>1</v>
      </c>
      <c r="K275">
        <f>'Points Per Match'!I243</f>
        <v>0</v>
      </c>
      <c r="L275" t="s">
        <v>274</v>
      </c>
    </row>
    <row r="276" spans="1:12" x14ac:dyDescent="0.35">
      <c r="A276">
        <f>Table7[[#This Row],[Match_ID ]]</f>
        <v>275</v>
      </c>
      <c r="B276" s="1">
        <f>Table7[[#This Row],[Date]]</f>
        <v>43890</v>
      </c>
      <c r="C276" t="str">
        <f>Table7[[#This Row],[Away_Team]]</f>
        <v>Southampton</v>
      </c>
      <c r="D276" t="str">
        <f>Table7[[#This Row],[Home_Team]]</f>
        <v>West Ham</v>
      </c>
      <c r="E276">
        <f>Table7[[#This Row],[FT_Away_Goals]]</f>
        <v>1</v>
      </c>
      <c r="F276">
        <f>Table7[[#This Row],[FT_Home_Goals]]</f>
        <v>3</v>
      </c>
      <c r="G276" t="str" cm="1">
        <f t="array" ref="G276">_xlfn.IFS(E276&gt;F276, "W", E276=F276, "D", E276&lt;F276,"L")</f>
        <v>L</v>
      </c>
      <c r="J276">
        <f>'Points Per Match'!G276</f>
        <v>3</v>
      </c>
      <c r="K276">
        <f>'Points Per Match'!I357</f>
        <v>1</v>
      </c>
      <c r="L276" t="s">
        <v>274</v>
      </c>
    </row>
    <row r="277" spans="1:12" x14ac:dyDescent="0.35">
      <c r="A277">
        <f>Table7[[#This Row],[Match_ID ]]</f>
        <v>276</v>
      </c>
      <c r="B277" s="1">
        <f>Table7[[#This Row],[Date]]</f>
        <v>43890</v>
      </c>
      <c r="C277" t="str">
        <f>Table7[[#This Row],[Away_Team]]</f>
        <v>Liverpool</v>
      </c>
      <c r="D277" t="str">
        <f>Table7[[#This Row],[Home_Team]]</f>
        <v>Watford</v>
      </c>
      <c r="E277">
        <f>Table7[[#This Row],[FT_Away_Goals]]</f>
        <v>0</v>
      </c>
      <c r="F277">
        <f>Table7[[#This Row],[FT_Home_Goals]]</f>
        <v>3</v>
      </c>
      <c r="G277" t="str" cm="1">
        <f t="array" ref="G277">_xlfn.IFS(E277&gt;F277, "W", E277=F277, "D", E277&lt;F277,"L")</f>
        <v>L</v>
      </c>
      <c r="J277">
        <f>'Points Per Match'!G277</f>
        <v>3</v>
      </c>
      <c r="K277">
        <f>'Points Per Match'!I271</f>
        <v>0</v>
      </c>
      <c r="L277" t="s">
        <v>274</v>
      </c>
    </row>
    <row r="278" spans="1:12" x14ac:dyDescent="0.35">
      <c r="A278">
        <f>Table7[[#This Row],[Match_ID ]]</f>
        <v>277</v>
      </c>
      <c r="B278" s="1">
        <f>Table7[[#This Row],[Date]]</f>
        <v>43891</v>
      </c>
      <c r="C278" t="str">
        <f>Table7[[#This Row],[Away_Team]]</f>
        <v>Man United</v>
      </c>
      <c r="D278" t="str">
        <f>Table7[[#This Row],[Home_Team]]</f>
        <v>Everton</v>
      </c>
      <c r="E278">
        <f>Table7[[#This Row],[FT_Away_Goals]]</f>
        <v>1</v>
      </c>
      <c r="F278">
        <f>Table7[[#This Row],[FT_Home_Goals]]</f>
        <v>1</v>
      </c>
      <c r="G278" t="str" cm="1">
        <f t="array" ref="G278">_xlfn.IFS(E278&gt;F278, "W", E278=F278, "D", E278&lt;F278,"L")</f>
        <v>D</v>
      </c>
      <c r="J278">
        <f>'Points Per Match'!G278</f>
        <v>1</v>
      </c>
      <c r="K278">
        <f>'Points Per Match'!I148</f>
        <v>0</v>
      </c>
      <c r="L278" t="s">
        <v>274</v>
      </c>
    </row>
    <row r="279" spans="1:12" x14ac:dyDescent="0.35">
      <c r="A279">
        <f>Table7[[#This Row],[Match_ID ]]</f>
        <v>278</v>
      </c>
      <c r="B279" s="1">
        <f>Table7[[#This Row],[Date]]</f>
        <v>43891</v>
      </c>
      <c r="C279" t="str">
        <f>Table7[[#This Row],[Away_Team]]</f>
        <v>Wolves</v>
      </c>
      <c r="D279" t="str">
        <f>Table7[[#This Row],[Home_Team]]</f>
        <v>Tottenham</v>
      </c>
      <c r="E279">
        <f>Table7[[#This Row],[FT_Away_Goals]]</f>
        <v>3</v>
      </c>
      <c r="F279">
        <f>Table7[[#This Row],[FT_Home_Goals]]</f>
        <v>2</v>
      </c>
      <c r="G279" t="str" cm="1">
        <f t="array" ref="G279">_xlfn.IFS(E279&gt;F279, "W", E279=F279, "D", E279&lt;F279,"L")</f>
        <v>W</v>
      </c>
      <c r="J279">
        <f>'Points Per Match'!G279</f>
        <v>0</v>
      </c>
      <c r="K279">
        <f>'Points Per Match'!I319</f>
        <v>0</v>
      </c>
      <c r="L279" t="s">
        <v>274</v>
      </c>
    </row>
    <row r="280" spans="1:12" x14ac:dyDescent="0.35">
      <c r="A280">
        <f>Table7[[#This Row],[Match_ID ]]</f>
        <v>279</v>
      </c>
      <c r="B280" s="1">
        <f>Table7[[#This Row],[Date]]</f>
        <v>43897</v>
      </c>
      <c r="C280" t="str">
        <f>Table7[[#This Row],[Away_Team]]</f>
        <v>Bournemouth</v>
      </c>
      <c r="D280" t="str">
        <f>Table7[[#This Row],[Home_Team]]</f>
        <v>Liverpool</v>
      </c>
      <c r="E280">
        <f>Table7[[#This Row],[FT_Away_Goals]]</f>
        <v>1</v>
      </c>
      <c r="F280">
        <f>Table7[[#This Row],[FT_Home_Goals]]</f>
        <v>2</v>
      </c>
      <c r="G280" t="str" cm="1">
        <f t="array" ref="G280">_xlfn.IFS(E280&gt;F280, "W", E280=F280, "D", E280&lt;F280,"L")</f>
        <v>L</v>
      </c>
      <c r="J280">
        <f>'Points Per Match'!G280</f>
        <v>3</v>
      </c>
      <c r="K280">
        <f>'Points Per Match'!I187</f>
        <v>1</v>
      </c>
      <c r="L280" t="s">
        <v>274</v>
      </c>
    </row>
    <row r="281" spans="1:12" x14ac:dyDescent="0.35">
      <c r="A281">
        <f>Table7[[#This Row],[Match_ID ]]</f>
        <v>280</v>
      </c>
      <c r="B281" s="1">
        <f>Table7[[#This Row],[Date]]</f>
        <v>43897</v>
      </c>
      <c r="C281" t="str">
        <f>Table7[[#This Row],[Away_Team]]</f>
        <v>West Ham</v>
      </c>
      <c r="D281" t="str">
        <f>Table7[[#This Row],[Home_Team]]</f>
        <v>Arsenal</v>
      </c>
      <c r="E281">
        <f>Table7[[#This Row],[FT_Away_Goals]]</f>
        <v>0</v>
      </c>
      <c r="F281">
        <f>Table7[[#This Row],[FT_Home_Goals]]</f>
        <v>1</v>
      </c>
      <c r="G281" t="str" cm="1">
        <f t="array" ref="G281">_xlfn.IFS(E281&gt;F281, "W", E281=F281, "D", E281&lt;F281,"L")</f>
        <v>L</v>
      </c>
      <c r="J281">
        <f>'Points Per Match'!G281</f>
        <v>3</v>
      </c>
      <c r="K281">
        <f>'Points Per Match'!I16</f>
        <v>0</v>
      </c>
      <c r="L281" t="s">
        <v>274</v>
      </c>
    </row>
    <row r="282" spans="1:12" x14ac:dyDescent="0.35">
      <c r="A282">
        <f>Table7[[#This Row],[Match_ID ]]</f>
        <v>281</v>
      </c>
      <c r="B282" s="1">
        <f>Table7[[#This Row],[Date]]</f>
        <v>43897</v>
      </c>
      <c r="C282" t="str">
        <f>Table7[[#This Row],[Away_Team]]</f>
        <v>Watford</v>
      </c>
      <c r="D282" t="str">
        <f>Table7[[#This Row],[Home_Team]]</f>
        <v>Crystal Palace</v>
      </c>
      <c r="E282">
        <f>Table7[[#This Row],[FT_Away_Goals]]</f>
        <v>0</v>
      </c>
      <c r="F282">
        <f>Table7[[#This Row],[FT_Home_Goals]]</f>
        <v>1</v>
      </c>
      <c r="G282" t="str" cm="1">
        <f t="array" ref="G282">_xlfn.IFS(E282&gt;F282, "W", E282=F282, "D", E282&lt;F282,"L")</f>
        <v>L</v>
      </c>
      <c r="J282">
        <f>'Points Per Match'!G282</f>
        <v>3</v>
      </c>
      <c r="K282">
        <f>'Points Per Match'!I130</f>
        <v>1</v>
      </c>
      <c r="L282" t="s">
        <v>274</v>
      </c>
    </row>
    <row r="283" spans="1:12" x14ac:dyDescent="0.35">
      <c r="A283">
        <f>Table7[[#This Row],[Match_ID ]]</f>
        <v>282</v>
      </c>
      <c r="B283" s="1">
        <f>Table7[[#This Row],[Date]]</f>
        <v>43897</v>
      </c>
      <c r="C283" t="str">
        <f>Table7[[#This Row],[Away_Team]]</f>
        <v>Norwich</v>
      </c>
      <c r="D283" t="str">
        <f>Table7[[#This Row],[Home_Team]]</f>
        <v>Sheffield United</v>
      </c>
      <c r="E283">
        <f>Table7[[#This Row],[FT_Away_Goals]]</f>
        <v>0</v>
      </c>
      <c r="F283">
        <f>Table7[[#This Row],[FT_Home_Goals]]</f>
        <v>1</v>
      </c>
      <c r="G283" t="str" cm="1">
        <f t="array" ref="G283">_xlfn.IFS(E283&gt;F283, "W", E283=F283, "D", E283&lt;F283,"L")</f>
        <v>L</v>
      </c>
      <c r="J283">
        <f>'Points Per Match'!G283</f>
        <v>3</v>
      </c>
      <c r="K283">
        <f>'Points Per Match'!I282</f>
        <v>0</v>
      </c>
      <c r="L283" t="s">
        <v>274</v>
      </c>
    </row>
    <row r="284" spans="1:12" x14ac:dyDescent="0.35">
      <c r="A284">
        <f>Table7[[#This Row],[Match_ID ]]</f>
        <v>283</v>
      </c>
      <c r="B284" s="1">
        <f>Table7[[#This Row],[Date]]</f>
        <v>43897</v>
      </c>
      <c r="C284" t="str">
        <f>Table7[[#This Row],[Away_Team]]</f>
        <v>Newcastle</v>
      </c>
      <c r="D284" t="str">
        <f>Table7[[#This Row],[Home_Team]]</f>
        <v>Southampton</v>
      </c>
      <c r="E284">
        <f>Table7[[#This Row],[FT_Away_Goals]]</f>
        <v>1</v>
      </c>
      <c r="F284">
        <f>Table7[[#This Row],[FT_Home_Goals]]</f>
        <v>0</v>
      </c>
      <c r="G284" t="str" cm="1">
        <f t="array" ref="G284">_xlfn.IFS(E284&gt;F284, "W", E284=F284, "D", E284&lt;F284,"L")</f>
        <v>W</v>
      </c>
      <c r="J284">
        <f>'Points Per Match'!G284</f>
        <v>0</v>
      </c>
      <c r="K284">
        <f>'Points Per Match'!I301</f>
        <v>0</v>
      </c>
      <c r="L284" t="s">
        <v>274</v>
      </c>
    </row>
    <row r="285" spans="1:12" x14ac:dyDescent="0.35">
      <c r="A285">
        <f>Table7[[#This Row],[Match_ID ]]</f>
        <v>284</v>
      </c>
      <c r="B285" s="1">
        <f>Table7[[#This Row],[Date]]</f>
        <v>43897</v>
      </c>
      <c r="C285" t="str">
        <f>Table7[[#This Row],[Away_Team]]</f>
        <v>Brighton</v>
      </c>
      <c r="D285" t="str">
        <f>Table7[[#This Row],[Home_Team]]</f>
        <v>Wolves</v>
      </c>
      <c r="E285">
        <f>Table7[[#This Row],[FT_Away_Goals]]</f>
        <v>0</v>
      </c>
      <c r="F285">
        <f>Table7[[#This Row],[FT_Home_Goals]]</f>
        <v>0</v>
      </c>
      <c r="G285" t="str" cm="1">
        <f t="array" ref="G285">_xlfn.IFS(E285&gt;F285, "W", E285=F285, "D", E285&lt;F285,"L")</f>
        <v>D</v>
      </c>
      <c r="J285">
        <f>'Points Per Match'!G285</f>
        <v>1</v>
      </c>
      <c r="K285">
        <f>'Points Per Match'!I377</f>
        <v>3</v>
      </c>
      <c r="L285" t="s">
        <v>274</v>
      </c>
    </row>
    <row r="286" spans="1:12" x14ac:dyDescent="0.35">
      <c r="A286">
        <f>Table7[[#This Row],[Match_ID ]]</f>
        <v>285</v>
      </c>
      <c r="B286" s="1">
        <f>Table7[[#This Row],[Date]]</f>
        <v>43897</v>
      </c>
      <c r="C286" t="str">
        <f>Table7[[#This Row],[Away_Team]]</f>
        <v>Tottenham</v>
      </c>
      <c r="D286" t="str">
        <f>Table7[[#This Row],[Home_Team]]</f>
        <v>Burnley</v>
      </c>
      <c r="E286">
        <f>Table7[[#This Row],[FT_Away_Goals]]</f>
        <v>1</v>
      </c>
      <c r="F286">
        <f>Table7[[#This Row],[FT_Home_Goals]]</f>
        <v>1</v>
      </c>
      <c r="G286" t="str" cm="1">
        <f t="array" ref="G286">_xlfn.IFS(E286&gt;F286, "W", E286=F286, "D", E286&lt;F286,"L")</f>
        <v>D</v>
      </c>
      <c r="J286">
        <f>'Points Per Match'!G286</f>
        <v>1</v>
      </c>
      <c r="K286">
        <f>'Points Per Match'!I92</f>
        <v>3</v>
      </c>
      <c r="L286" t="s">
        <v>274</v>
      </c>
    </row>
    <row r="287" spans="1:12" x14ac:dyDescent="0.35">
      <c r="A287">
        <f>Table7[[#This Row],[Match_ID ]]</f>
        <v>286</v>
      </c>
      <c r="B287" s="1">
        <f>Table7[[#This Row],[Date]]</f>
        <v>43898</v>
      </c>
      <c r="C287" t="str">
        <f>Table7[[#This Row],[Away_Team]]</f>
        <v>Everton</v>
      </c>
      <c r="D287" t="str">
        <f>Table7[[#This Row],[Home_Team]]</f>
        <v>Chelsea</v>
      </c>
      <c r="E287">
        <f>Table7[[#This Row],[FT_Away_Goals]]</f>
        <v>0</v>
      </c>
      <c r="F287">
        <f>Table7[[#This Row],[FT_Home_Goals]]</f>
        <v>4</v>
      </c>
      <c r="G287" t="str" cm="1">
        <f t="array" ref="G287">_xlfn.IFS(E287&gt;F287, "W", E287=F287, "D", E287&lt;F287,"L")</f>
        <v>L</v>
      </c>
      <c r="J287">
        <f>'Points Per Match'!G287</f>
        <v>3</v>
      </c>
      <c r="K287">
        <f>'Points Per Match'!I111</f>
        <v>1</v>
      </c>
      <c r="L287" t="s">
        <v>274</v>
      </c>
    </row>
    <row r="288" spans="1:12" x14ac:dyDescent="0.35">
      <c r="A288">
        <f>Table7[[#This Row],[Match_ID ]]</f>
        <v>287</v>
      </c>
      <c r="B288" s="1">
        <f>Table7[[#This Row],[Date]]</f>
        <v>43898</v>
      </c>
      <c r="C288" t="str">
        <f>Table7[[#This Row],[Away_Team]]</f>
        <v>Man City</v>
      </c>
      <c r="D288" t="str">
        <f>Table7[[#This Row],[Home_Team]]</f>
        <v>Man United</v>
      </c>
      <c r="E288">
        <f>Table7[[#This Row],[FT_Away_Goals]]</f>
        <v>0</v>
      </c>
      <c r="F288">
        <f>Table7[[#This Row],[FT_Home_Goals]]</f>
        <v>2</v>
      </c>
      <c r="G288" t="str" cm="1">
        <f t="array" ref="G288">_xlfn.IFS(E288&gt;F288, "W", E288=F288, "D", E288&lt;F288,"L")</f>
        <v>L</v>
      </c>
      <c r="J288">
        <f>'Points Per Match'!G288</f>
        <v>3</v>
      </c>
      <c r="K288">
        <f>'Points Per Match'!I225</f>
        <v>0</v>
      </c>
      <c r="L288" t="s">
        <v>274</v>
      </c>
    </row>
    <row r="289" spans="1:12" x14ac:dyDescent="0.35">
      <c r="A289">
        <f>Table7[[#This Row],[Match_ID ]]</f>
        <v>288</v>
      </c>
      <c r="B289" s="1">
        <f>Table7[[#This Row],[Date]]</f>
        <v>43899</v>
      </c>
      <c r="C289" t="str">
        <f>Table7[[#This Row],[Away_Team]]</f>
        <v>Aston Villa</v>
      </c>
      <c r="D289" t="str">
        <f>Table7[[#This Row],[Home_Team]]</f>
        <v>Leicester</v>
      </c>
      <c r="E289">
        <f>Table7[[#This Row],[FT_Away_Goals]]</f>
        <v>0</v>
      </c>
      <c r="F289">
        <f>Table7[[#This Row],[FT_Home_Goals]]</f>
        <v>4</v>
      </c>
      <c r="G289" t="str" cm="1">
        <f t="array" ref="G289">_xlfn.IFS(E289&gt;F289, "W", E289=F289, "D", E289&lt;F289,"L")</f>
        <v>L</v>
      </c>
      <c r="J289">
        <f>'Points Per Match'!G289</f>
        <v>3</v>
      </c>
      <c r="K289">
        <f>'Points Per Match'!I168</f>
        <v>1</v>
      </c>
      <c r="L289" t="s">
        <v>274</v>
      </c>
    </row>
    <row r="290" spans="1:12" x14ac:dyDescent="0.35">
      <c r="A290">
        <f>Table7[[#This Row],[Match_ID ]]</f>
        <v>289</v>
      </c>
      <c r="B290" s="1">
        <f>Table7[[#This Row],[Date]]</f>
        <v>43999</v>
      </c>
      <c r="C290" t="str">
        <f>Table7[[#This Row],[Away_Team]]</f>
        <v>Sheffield United</v>
      </c>
      <c r="D290" t="str">
        <f>Table7[[#This Row],[Home_Team]]</f>
        <v>Aston Villa</v>
      </c>
      <c r="E290">
        <f>Table7[[#This Row],[FT_Away_Goals]]</f>
        <v>0</v>
      </c>
      <c r="F290">
        <f>Table7[[#This Row],[FT_Home_Goals]]</f>
        <v>0</v>
      </c>
      <c r="G290" t="str" cm="1">
        <f t="array" ref="G290">_xlfn.IFS(E290&gt;F290, "W", E290=F290, "D", E290&lt;F290,"L")</f>
        <v>D</v>
      </c>
      <c r="J290">
        <f>'Points Per Match'!G290</f>
        <v>1</v>
      </c>
      <c r="K290">
        <f>'Points Per Match'!I34</f>
        <v>0</v>
      </c>
      <c r="L290" t="s">
        <v>274</v>
      </c>
    </row>
    <row r="291" spans="1:12" x14ac:dyDescent="0.35">
      <c r="A291">
        <f>Table7[[#This Row],[Match_ID ]]</f>
        <v>290</v>
      </c>
      <c r="B291" s="1">
        <f>Table7[[#This Row],[Date]]</f>
        <v>43999</v>
      </c>
      <c r="C291" t="str">
        <f>Table7[[#This Row],[Away_Team]]</f>
        <v>Arsenal</v>
      </c>
      <c r="D291" t="str">
        <f>Table7[[#This Row],[Home_Team]]</f>
        <v>Man City</v>
      </c>
      <c r="E291">
        <f>Table7[[#This Row],[FT_Away_Goals]]</f>
        <v>0</v>
      </c>
      <c r="F291">
        <f>Table7[[#This Row],[FT_Home_Goals]]</f>
        <v>3</v>
      </c>
      <c r="G291" t="str" cm="1">
        <f t="array" ref="G291">_xlfn.IFS(E291&gt;F291, "W", E291=F291, "D", E291&lt;F291,"L")</f>
        <v>L</v>
      </c>
      <c r="J291">
        <f>'Points Per Match'!G291</f>
        <v>3</v>
      </c>
      <c r="K291">
        <f>'Points Per Match'!I205</f>
        <v>0</v>
      </c>
      <c r="L291" t="s">
        <v>274</v>
      </c>
    </row>
    <row r="292" spans="1:12" x14ac:dyDescent="0.35">
      <c r="A292">
        <f>Table7[[#This Row],[Match_ID ]]</f>
        <v>291</v>
      </c>
      <c r="B292" s="1">
        <f>Table7[[#This Row],[Date]]</f>
        <v>44001</v>
      </c>
      <c r="C292" t="str">
        <f>Table7[[#This Row],[Away_Team]]</f>
        <v>Southampton</v>
      </c>
      <c r="D292" t="str">
        <f>Table7[[#This Row],[Home_Team]]</f>
        <v>Norwich</v>
      </c>
      <c r="E292">
        <f>Table7[[#This Row],[FT_Away_Goals]]</f>
        <v>3</v>
      </c>
      <c r="F292">
        <f>Table7[[#This Row],[FT_Home_Goals]]</f>
        <v>0</v>
      </c>
      <c r="G292" t="str" cm="1">
        <f t="array" ref="G292">_xlfn.IFS(E292&gt;F292, "W", E292=F292, "D", E292&lt;F292,"L")</f>
        <v>W</v>
      </c>
      <c r="J292">
        <f>'Points Per Match'!G292</f>
        <v>0</v>
      </c>
      <c r="K292">
        <f>'Points Per Match'!I263</f>
        <v>0</v>
      </c>
      <c r="L292" t="s">
        <v>274</v>
      </c>
    </row>
    <row r="293" spans="1:12" x14ac:dyDescent="0.35">
      <c r="A293">
        <f>Table7[[#This Row],[Match_ID ]]</f>
        <v>292</v>
      </c>
      <c r="B293" s="1">
        <f>Table7[[#This Row],[Date]]</f>
        <v>44001</v>
      </c>
      <c r="C293" t="str">
        <f>Table7[[#This Row],[Away_Team]]</f>
        <v>Man United</v>
      </c>
      <c r="D293" t="str">
        <f>Table7[[#This Row],[Home_Team]]</f>
        <v>Tottenham</v>
      </c>
      <c r="E293">
        <f>Table7[[#This Row],[FT_Away_Goals]]</f>
        <v>1</v>
      </c>
      <c r="F293">
        <f>Table7[[#This Row],[FT_Home_Goals]]</f>
        <v>1</v>
      </c>
      <c r="G293" t="str" cm="1">
        <f t="array" ref="G293">_xlfn.IFS(E293&gt;F293, "W", E293=F293, "D", E293&lt;F293,"L")</f>
        <v>D</v>
      </c>
      <c r="J293">
        <f>'Points Per Match'!G293</f>
        <v>1</v>
      </c>
      <c r="K293">
        <f>'Points Per Match'!I320</f>
        <v>0</v>
      </c>
      <c r="L293" t="s">
        <v>274</v>
      </c>
    </row>
    <row r="294" spans="1:12" x14ac:dyDescent="0.35">
      <c r="A294">
        <f>Table7[[#This Row],[Match_ID ]]</f>
        <v>293</v>
      </c>
      <c r="B294" s="1">
        <f>Table7[[#This Row],[Date]]</f>
        <v>44002</v>
      </c>
      <c r="C294" t="str">
        <f>Table7[[#This Row],[Away_Team]]</f>
        <v>Leicester</v>
      </c>
      <c r="D294" t="str">
        <f>Table7[[#This Row],[Home_Team]]</f>
        <v>Watford</v>
      </c>
      <c r="E294">
        <f>Table7[[#This Row],[FT_Away_Goals]]</f>
        <v>1</v>
      </c>
      <c r="F294">
        <f>Table7[[#This Row],[FT_Home_Goals]]</f>
        <v>1</v>
      </c>
      <c r="G294" t="str" cm="1">
        <f t="array" ref="G294">_xlfn.IFS(E294&gt;F294, "W", E294=F294, "D", E294&lt;F294,"L")</f>
        <v>D</v>
      </c>
      <c r="J294">
        <f>'Points Per Match'!G294</f>
        <v>1</v>
      </c>
      <c r="K294">
        <f>'Points Per Match'!I339</f>
        <v>1</v>
      </c>
      <c r="L294" t="s">
        <v>274</v>
      </c>
    </row>
    <row r="295" spans="1:12" x14ac:dyDescent="0.35">
      <c r="A295">
        <f>Table7[[#This Row],[Match_ID ]]</f>
        <v>294</v>
      </c>
      <c r="B295" s="1">
        <f>Table7[[#This Row],[Date]]</f>
        <v>44002</v>
      </c>
      <c r="C295" t="str">
        <f>Table7[[#This Row],[Away_Team]]</f>
        <v>Arsenal</v>
      </c>
      <c r="D295" t="str">
        <f>Table7[[#This Row],[Home_Team]]</f>
        <v>Brighton</v>
      </c>
      <c r="E295">
        <f>Table7[[#This Row],[FT_Away_Goals]]</f>
        <v>1</v>
      </c>
      <c r="F295">
        <f>Table7[[#This Row],[FT_Home_Goals]]</f>
        <v>2</v>
      </c>
      <c r="G295" t="str" cm="1">
        <f t="array" ref="G295">_xlfn.IFS(E295&gt;F295, "W", E295=F295, "D", E295&lt;F295,"L")</f>
        <v>L</v>
      </c>
      <c r="J295">
        <f>'Points Per Match'!G295</f>
        <v>3</v>
      </c>
      <c r="K295">
        <f>'Points Per Match'!I73</f>
        <v>0</v>
      </c>
      <c r="L295" t="s">
        <v>274</v>
      </c>
    </row>
    <row r="296" spans="1:12" x14ac:dyDescent="0.35">
      <c r="A296">
        <f>Table7[[#This Row],[Match_ID ]]</f>
        <v>295</v>
      </c>
      <c r="B296" s="1">
        <f>Table7[[#This Row],[Date]]</f>
        <v>44002</v>
      </c>
      <c r="C296" t="str">
        <f>Table7[[#This Row],[Away_Team]]</f>
        <v>Wolves</v>
      </c>
      <c r="D296" t="str">
        <f>Table7[[#This Row],[Home_Team]]</f>
        <v>West Ham</v>
      </c>
      <c r="E296">
        <f>Table7[[#This Row],[FT_Away_Goals]]</f>
        <v>2</v>
      </c>
      <c r="F296">
        <f>Table7[[#This Row],[FT_Home_Goals]]</f>
        <v>0</v>
      </c>
      <c r="G296" t="str" cm="1">
        <f t="array" ref="G296">_xlfn.IFS(E296&gt;F296, "W", E296=F296, "D", E296&lt;F296,"L")</f>
        <v>W</v>
      </c>
      <c r="J296">
        <f>'Points Per Match'!G296</f>
        <v>0</v>
      </c>
      <c r="K296">
        <f>'Points Per Match'!I358</f>
        <v>0</v>
      </c>
      <c r="L296" t="s">
        <v>274</v>
      </c>
    </row>
    <row r="297" spans="1:12" x14ac:dyDescent="0.35">
      <c r="A297">
        <f>Table7[[#This Row],[Match_ID ]]</f>
        <v>296</v>
      </c>
      <c r="B297" s="1">
        <f>Table7[[#This Row],[Date]]</f>
        <v>44002</v>
      </c>
      <c r="C297" t="str">
        <f>Table7[[#This Row],[Away_Team]]</f>
        <v>Crystal Palace</v>
      </c>
      <c r="D297" t="str">
        <f>Table7[[#This Row],[Home_Team]]</f>
        <v>Bournemouth</v>
      </c>
      <c r="E297">
        <f>Table7[[#This Row],[FT_Away_Goals]]</f>
        <v>2</v>
      </c>
      <c r="F297">
        <f>Table7[[#This Row],[FT_Home_Goals]]</f>
        <v>0</v>
      </c>
      <c r="G297" t="str" cm="1">
        <f t="array" ref="G297">_xlfn.IFS(E297&gt;F297, "W", E297=F297, "D", E297&lt;F297,"L")</f>
        <v>W</v>
      </c>
      <c r="J297">
        <f>'Points Per Match'!G297</f>
        <v>0</v>
      </c>
      <c r="K297">
        <f>'Points Per Match'!I54</f>
        <v>0</v>
      </c>
      <c r="L297" t="s">
        <v>274</v>
      </c>
    </row>
    <row r="298" spans="1:12" x14ac:dyDescent="0.35">
      <c r="A298">
        <f>Table7[[#This Row],[Match_ID ]]</f>
        <v>297</v>
      </c>
      <c r="B298" s="1">
        <f>Table7[[#This Row],[Date]]</f>
        <v>44003</v>
      </c>
      <c r="C298" t="str">
        <f>Table7[[#This Row],[Away_Team]]</f>
        <v>Sheffield United</v>
      </c>
      <c r="D298" t="str">
        <f>Table7[[#This Row],[Home_Team]]</f>
        <v>Newcastle</v>
      </c>
      <c r="E298">
        <f>Table7[[#This Row],[FT_Away_Goals]]</f>
        <v>0</v>
      </c>
      <c r="F298">
        <f>Table7[[#This Row],[FT_Home_Goals]]</f>
        <v>3</v>
      </c>
      <c r="G298" t="str" cm="1">
        <f t="array" ref="G298">_xlfn.IFS(E298&gt;F298, "W", E298=F298, "D", E298&lt;F298,"L")</f>
        <v>L</v>
      </c>
      <c r="J298">
        <f>'Points Per Match'!G298</f>
        <v>3</v>
      </c>
      <c r="K298">
        <f>'Points Per Match'!I244</f>
        <v>3</v>
      </c>
      <c r="L298" t="s">
        <v>274</v>
      </c>
    </row>
    <row r="299" spans="1:12" x14ac:dyDescent="0.35">
      <c r="A299">
        <f>Table7[[#This Row],[Match_ID ]]</f>
        <v>298</v>
      </c>
      <c r="B299" s="1">
        <f>Table7[[#This Row],[Date]]</f>
        <v>44003</v>
      </c>
      <c r="C299" t="str">
        <f>Table7[[#This Row],[Away_Team]]</f>
        <v>Chelsea</v>
      </c>
      <c r="D299" t="str">
        <f>Table7[[#This Row],[Home_Team]]</f>
        <v>Aston Villa</v>
      </c>
      <c r="E299">
        <f>Table7[[#This Row],[FT_Away_Goals]]</f>
        <v>2</v>
      </c>
      <c r="F299">
        <f>Table7[[#This Row],[FT_Home_Goals]]</f>
        <v>1</v>
      </c>
      <c r="G299" t="str" cm="1">
        <f t="array" ref="G299">_xlfn.IFS(E299&gt;F299, "W", E299=F299, "D", E299&lt;F299,"L")</f>
        <v>W</v>
      </c>
      <c r="J299">
        <f>'Points Per Match'!G299</f>
        <v>0</v>
      </c>
      <c r="K299">
        <f>'Points Per Match'!I35</f>
        <v>0</v>
      </c>
      <c r="L299" t="s">
        <v>274</v>
      </c>
    </row>
    <row r="300" spans="1:12" x14ac:dyDescent="0.35">
      <c r="A300">
        <f>Table7[[#This Row],[Match_ID ]]</f>
        <v>299</v>
      </c>
      <c r="B300" s="1">
        <f>Table7[[#This Row],[Date]]</f>
        <v>44003</v>
      </c>
      <c r="C300" t="str">
        <f>Table7[[#This Row],[Away_Team]]</f>
        <v>Liverpool</v>
      </c>
      <c r="D300" t="str">
        <f>Table7[[#This Row],[Home_Team]]</f>
        <v>Everton</v>
      </c>
      <c r="E300">
        <f>Table7[[#This Row],[FT_Away_Goals]]</f>
        <v>0</v>
      </c>
      <c r="F300">
        <f>Table7[[#This Row],[FT_Home_Goals]]</f>
        <v>0</v>
      </c>
      <c r="G300" t="str" cm="1">
        <f t="array" ref="G300">_xlfn.IFS(E300&gt;F300, "W", E300=F300, "D", E300&lt;F300,"L")</f>
        <v>D</v>
      </c>
      <c r="J300">
        <f>'Points Per Match'!G300</f>
        <v>1</v>
      </c>
      <c r="K300">
        <f>'Points Per Match'!I287</f>
        <v>0</v>
      </c>
      <c r="L300" t="s">
        <v>274</v>
      </c>
    </row>
    <row r="301" spans="1:12" x14ac:dyDescent="0.35">
      <c r="A301">
        <f>Table7[[#This Row],[Match_ID ]]</f>
        <v>300</v>
      </c>
      <c r="B301" s="1">
        <f>Table7[[#This Row],[Date]]</f>
        <v>44004</v>
      </c>
      <c r="C301" t="str">
        <f>Table7[[#This Row],[Away_Team]]</f>
        <v>Burnley</v>
      </c>
      <c r="D301" t="str">
        <f>Table7[[#This Row],[Home_Team]]</f>
        <v>Man City</v>
      </c>
      <c r="E301">
        <f>Table7[[#This Row],[FT_Away_Goals]]</f>
        <v>0</v>
      </c>
      <c r="F301">
        <f>Table7[[#This Row],[FT_Home_Goals]]</f>
        <v>5</v>
      </c>
      <c r="G301" t="str" cm="1">
        <f t="array" ref="G301">_xlfn.IFS(E301&gt;F301, "W", E301=F301, "D", E301&lt;F301,"L")</f>
        <v>L</v>
      </c>
      <c r="J301">
        <f>'Points Per Match'!G301</f>
        <v>3</v>
      </c>
      <c r="K301">
        <f>'Points Per Match'!I206</f>
        <v>0</v>
      </c>
      <c r="L301" t="s">
        <v>274</v>
      </c>
    </row>
    <row r="302" spans="1:12" x14ac:dyDescent="0.35">
      <c r="A302">
        <f>Table7[[#This Row],[Match_ID ]]</f>
        <v>301</v>
      </c>
      <c r="B302" s="1">
        <f>Table7[[#This Row],[Date]]</f>
        <v>44005</v>
      </c>
      <c r="C302" t="str">
        <f>Table7[[#This Row],[Away_Team]]</f>
        <v>Brighton</v>
      </c>
      <c r="D302" t="str">
        <f>Table7[[#This Row],[Home_Team]]</f>
        <v>Leicester</v>
      </c>
      <c r="E302">
        <f>Table7[[#This Row],[FT_Away_Goals]]</f>
        <v>0</v>
      </c>
      <c r="F302">
        <f>Table7[[#This Row],[FT_Home_Goals]]</f>
        <v>0</v>
      </c>
      <c r="G302" t="str" cm="1">
        <f t="array" ref="G302">_xlfn.IFS(E302&gt;F302, "W", E302=F302, "D", E302&lt;F302,"L")</f>
        <v>D</v>
      </c>
      <c r="J302">
        <f>'Points Per Match'!G302</f>
        <v>1</v>
      </c>
      <c r="K302">
        <f>'Points Per Match'!I169</f>
        <v>3</v>
      </c>
      <c r="L302" t="s">
        <v>274</v>
      </c>
    </row>
    <row r="303" spans="1:12" x14ac:dyDescent="0.35">
      <c r="A303">
        <f>Table7[[#This Row],[Match_ID ]]</f>
        <v>302</v>
      </c>
      <c r="B303" s="1">
        <f>Table7[[#This Row],[Date]]</f>
        <v>44005</v>
      </c>
      <c r="C303" t="str">
        <f>Table7[[#This Row],[Away_Team]]</f>
        <v>West Ham</v>
      </c>
      <c r="D303" t="str">
        <f>Table7[[#This Row],[Home_Team]]</f>
        <v>Tottenham</v>
      </c>
      <c r="E303">
        <f>Table7[[#This Row],[FT_Away_Goals]]</f>
        <v>0</v>
      </c>
      <c r="F303">
        <f>Table7[[#This Row],[FT_Home_Goals]]</f>
        <v>2</v>
      </c>
      <c r="G303" t="str" cm="1">
        <f t="array" ref="G303">_xlfn.IFS(E303&gt;F303, "W", E303=F303, "D", E303&lt;F303,"L")</f>
        <v>L</v>
      </c>
      <c r="J303">
        <f>'Points Per Match'!G303</f>
        <v>3</v>
      </c>
      <c r="K303">
        <f>'Points Per Match'!I321</f>
        <v>0</v>
      </c>
      <c r="L303" t="s">
        <v>274</v>
      </c>
    </row>
    <row r="304" spans="1:12" x14ac:dyDescent="0.35">
      <c r="A304">
        <f>Table7[[#This Row],[Match_ID ]]</f>
        <v>303</v>
      </c>
      <c r="B304" s="1">
        <f>Table7[[#This Row],[Date]]</f>
        <v>44006</v>
      </c>
      <c r="C304" t="str">
        <f>Table7[[#This Row],[Away_Team]]</f>
        <v>Sheffield United</v>
      </c>
      <c r="D304" t="str">
        <f>Table7[[#This Row],[Home_Team]]</f>
        <v>Man United</v>
      </c>
      <c r="E304">
        <f>Table7[[#This Row],[FT_Away_Goals]]</f>
        <v>0</v>
      </c>
      <c r="F304">
        <f>Table7[[#This Row],[FT_Home_Goals]]</f>
        <v>3</v>
      </c>
      <c r="G304" t="str" cm="1">
        <f t="array" ref="G304">_xlfn.IFS(E304&gt;F304, "W", E304=F304, "D", E304&lt;F304,"L")</f>
        <v>L</v>
      </c>
      <c r="J304">
        <f>'Points Per Match'!G304</f>
        <v>3</v>
      </c>
      <c r="K304">
        <f>'Points Per Match'!I226</f>
        <v>3</v>
      </c>
      <c r="L304" t="s">
        <v>274</v>
      </c>
    </row>
    <row r="305" spans="1:12" x14ac:dyDescent="0.35">
      <c r="A305">
        <f>Table7[[#This Row],[Match_ID ]]</f>
        <v>304</v>
      </c>
      <c r="B305" s="1">
        <f>Table7[[#This Row],[Date]]</f>
        <v>44006</v>
      </c>
      <c r="C305" t="str">
        <f>Table7[[#This Row],[Away_Team]]</f>
        <v>Aston Villa</v>
      </c>
      <c r="D305" t="str">
        <f>Table7[[#This Row],[Home_Team]]</f>
        <v>Newcastle</v>
      </c>
      <c r="E305">
        <f>Table7[[#This Row],[FT_Away_Goals]]</f>
        <v>1</v>
      </c>
      <c r="F305">
        <f>Table7[[#This Row],[FT_Home_Goals]]</f>
        <v>1</v>
      </c>
      <c r="G305" t="str" cm="1">
        <f t="array" ref="G305">_xlfn.IFS(E305&gt;F305, "W", E305=F305, "D", E305&lt;F305,"L")</f>
        <v>D</v>
      </c>
      <c r="J305">
        <f>'Points Per Match'!G305</f>
        <v>1</v>
      </c>
      <c r="K305">
        <f>'Points Per Match'!I245</f>
        <v>0</v>
      </c>
      <c r="L305" t="s">
        <v>274</v>
      </c>
    </row>
    <row r="306" spans="1:12" x14ac:dyDescent="0.35">
      <c r="A306">
        <f>Table7[[#This Row],[Match_ID ]]</f>
        <v>305</v>
      </c>
      <c r="B306" s="1">
        <f>Table7[[#This Row],[Date]]</f>
        <v>44006</v>
      </c>
      <c r="C306" t="str">
        <f>Table7[[#This Row],[Away_Team]]</f>
        <v>Everton</v>
      </c>
      <c r="D306" t="str">
        <f>Table7[[#This Row],[Home_Team]]</f>
        <v>Norwich</v>
      </c>
      <c r="E306">
        <f>Table7[[#This Row],[FT_Away_Goals]]</f>
        <v>1</v>
      </c>
      <c r="F306">
        <f>Table7[[#This Row],[FT_Home_Goals]]</f>
        <v>0</v>
      </c>
      <c r="G306" t="str" cm="1">
        <f t="array" ref="G306">_xlfn.IFS(E306&gt;F306, "W", E306=F306, "D", E306&lt;F306,"L")</f>
        <v>W</v>
      </c>
      <c r="J306">
        <f>'Points Per Match'!G306</f>
        <v>0</v>
      </c>
      <c r="K306">
        <f>'Points Per Match'!I264</f>
        <v>0</v>
      </c>
      <c r="L306" t="s">
        <v>274</v>
      </c>
    </row>
    <row r="307" spans="1:12" x14ac:dyDescent="0.35">
      <c r="A307">
        <f>Table7[[#This Row],[Match_ID ]]</f>
        <v>306</v>
      </c>
      <c r="B307" s="1">
        <f>Table7[[#This Row],[Date]]</f>
        <v>44006</v>
      </c>
      <c r="C307" t="str">
        <f>Table7[[#This Row],[Away_Team]]</f>
        <v>Bournemouth</v>
      </c>
      <c r="D307" t="str">
        <f>Table7[[#This Row],[Home_Team]]</f>
        <v>Wolves</v>
      </c>
      <c r="E307">
        <f>Table7[[#This Row],[FT_Away_Goals]]</f>
        <v>0</v>
      </c>
      <c r="F307">
        <f>Table7[[#This Row],[FT_Home_Goals]]</f>
        <v>1</v>
      </c>
      <c r="G307" t="str" cm="1">
        <f t="array" ref="G307">_xlfn.IFS(E307&gt;F307, "W", E307=F307, "D", E307&lt;F307,"L")</f>
        <v>L</v>
      </c>
      <c r="J307">
        <f>'Points Per Match'!G307</f>
        <v>3</v>
      </c>
      <c r="K307">
        <f>'Points Per Match'!I378</f>
        <v>0</v>
      </c>
      <c r="L307" t="s">
        <v>274</v>
      </c>
    </row>
    <row r="308" spans="1:12" x14ac:dyDescent="0.35">
      <c r="A308">
        <f>Table7[[#This Row],[Match_ID ]]</f>
        <v>307</v>
      </c>
      <c r="B308" s="1">
        <f>Table7[[#This Row],[Date]]</f>
        <v>44006</v>
      </c>
      <c r="C308" t="str">
        <f>Table7[[#This Row],[Away_Team]]</f>
        <v>Crystal Palace</v>
      </c>
      <c r="D308" t="str">
        <f>Table7[[#This Row],[Home_Team]]</f>
        <v>Liverpool</v>
      </c>
      <c r="E308">
        <f>Table7[[#This Row],[FT_Away_Goals]]</f>
        <v>0</v>
      </c>
      <c r="F308">
        <f>Table7[[#This Row],[FT_Home_Goals]]</f>
        <v>4</v>
      </c>
      <c r="G308" t="str" cm="1">
        <f t="array" ref="G308">_xlfn.IFS(E308&gt;F308, "W", E308=F308, "D", E308&lt;F308,"L")</f>
        <v>L</v>
      </c>
      <c r="J308">
        <f>'Points Per Match'!G308</f>
        <v>3</v>
      </c>
      <c r="K308">
        <f>'Points Per Match'!I188</f>
        <v>0</v>
      </c>
      <c r="L308" t="s">
        <v>274</v>
      </c>
    </row>
    <row r="309" spans="1:12" x14ac:dyDescent="0.35">
      <c r="A309">
        <f>Table7[[#This Row],[Match_ID ]]</f>
        <v>308</v>
      </c>
      <c r="B309" s="1">
        <f>Table7[[#This Row],[Date]]</f>
        <v>44007</v>
      </c>
      <c r="C309" t="str">
        <f>Table7[[#This Row],[Away_Team]]</f>
        <v>Watford</v>
      </c>
      <c r="D309" t="str">
        <f>Table7[[#This Row],[Home_Team]]</f>
        <v>Burnley</v>
      </c>
      <c r="E309">
        <f>Table7[[#This Row],[FT_Away_Goals]]</f>
        <v>0</v>
      </c>
      <c r="F309">
        <f>Table7[[#This Row],[FT_Home_Goals]]</f>
        <v>1</v>
      </c>
      <c r="G309" t="str" cm="1">
        <f t="array" ref="G309">_xlfn.IFS(E309&gt;F309, "W", E309=F309, "D", E309&lt;F309,"L")</f>
        <v>L</v>
      </c>
      <c r="J309">
        <f>'Points Per Match'!G309</f>
        <v>3</v>
      </c>
      <c r="K309">
        <f>'Points Per Match'!I93</f>
        <v>0</v>
      </c>
      <c r="L309" t="s">
        <v>274</v>
      </c>
    </row>
    <row r="310" spans="1:12" x14ac:dyDescent="0.35">
      <c r="A310">
        <f>Table7[[#This Row],[Match_ID ]]</f>
        <v>309</v>
      </c>
      <c r="B310" s="1">
        <f>Table7[[#This Row],[Date]]</f>
        <v>44007</v>
      </c>
      <c r="C310" t="str">
        <f>Table7[[#This Row],[Away_Team]]</f>
        <v>Arsenal</v>
      </c>
      <c r="D310" t="str">
        <f>Table7[[#This Row],[Home_Team]]</f>
        <v>Southampton</v>
      </c>
      <c r="E310">
        <f>Table7[[#This Row],[FT_Away_Goals]]</f>
        <v>2</v>
      </c>
      <c r="F310">
        <f>Table7[[#This Row],[FT_Home_Goals]]</f>
        <v>0</v>
      </c>
      <c r="G310" t="str" cm="1">
        <f t="array" ref="G310">_xlfn.IFS(E310&gt;F310, "W", E310=F310, "D", E310&lt;F310,"L")</f>
        <v>W</v>
      </c>
      <c r="J310">
        <f>'Points Per Match'!G310</f>
        <v>0</v>
      </c>
      <c r="K310">
        <f>'Points Per Match'!I302</f>
        <v>1</v>
      </c>
      <c r="L310" t="s">
        <v>274</v>
      </c>
    </row>
    <row r="311" spans="1:12" x14ac:dyDescent="0.35">
      <c r="A311">
        <f>Table7[[#This Row],[Match_ID ]]</f>
        <v>310</v>
      </c>
      <c r="B311" s="1">
        <f>Table7[[#This Row],[Date]]</f>
        <v>44007</v>
      </c>
      <c r="C311" t="str">
        <f>Table7[[#This Row],[Away_Team]]</f>
        <v>Man City</v>
      </c>
      <c r="D311" t="str">
        <f>Table7[[#This Row],[Home_Team]]</f>
        <v>Chelsea</v>
      </c>
      <c r="E311">
        <f>Table7[[#This Row],[FT_Away_Goals]]</f>
        <v>1</v>
      </c>
      <c r="F311">
        <f>Table7[[#This Row],[FT_Home_Goals]]</f>
        <v>2</v>
      </c>
      <c r="G311" t="str" cm="1">
        <f t="array" ref="G311">_xlfn.IFS(E311&gt;F311, "W", E311=F311, "D", E311&lt;F311,"L")</f>
        <v>L</v>
      </c>
      <c r="J311">
        <f>'Points Per Match'!G311</f>
        <v>3</v>
      </c>
      <c r="K311">
        <f>'Points Per Match'!I112</f>
        <v>3</v>
      </c>
      <c r="L311" t="s">
        <v>274</v>
      </c>
    </row>
    <row r="312" spans="1:12" x14ac:dyDescent="0.35">
      <c r="A312">
        <f>Table7[[#This Row],[Match_ID ]]</f>
        <v>311</v>
      </c>
      <c r="B312" s="1">
        <f>Table7[[#This Row],[Date]]</f>
        <v>44009</v>
      </c>
      <c r="C312" t="str">
        <f>Table7[[#This Row],[Away_Team]]</f>
        <v>Wolves</v>
      </c>
      <c r="D312" t="str">
        <f>Table7[[#This Row],[Home_Team]]</f>
        <v>Aston Villa</v>
      </c>
      <c r="E312">
        <f>Table7[[#This Row],[FT_Away_Goals]]</f>
        <v>1</v>
      </c>
      <c r="F312">
        <f>Table7[[#This Row],[FT_Home_Goals]]</f>
        <v>0</v>
      </c>
      <c r="G312" t="str" cm="1">
        <f t="array" ref="G312">_xlfn.IFS(E312&gt;F312, "W", E312=F312, "D", E312&lt;F312,"L")</f>
        <v>W</v>
      </c>
      <c r="J312">
        <f>'Points Per Match'!G312</f>
        <v>0</v>
      </c>
      <c r="K312">
        <f>'Points Per Match'!I36</f>
        <v>0</v>
      </c>
      <c r="L312" t="s">
        <v>274</v>
      </c>
    </row>
    <row r="313" spans="1:12" x14ac:dyDescent="0.35">
      <c r="A313">
        <f>Table7[[#This Row],[Match_ID ]]</f>
        <v>312</v>
      </c>
      <c r="B313" s="1">
        <f>Table7[[#This Row],[Date]]</f>
        <v>44010</v>
      </c>
      <c r="C313" t="str">
        <f>Table7[[#This Row],[Away_Team]]</f>
        <v>Southampton</v>
      </c>
      <c r="D313" t="str">
        <f>Table7[[#This Row],[Home_Team]]</f>
        <v>Watford</v>
      </c>
      <c r="E313">
        <f>Table7[[#This Row],[FT_Away_Goals]]</f>
        <v>3</v>
      </c>
      <c r="F313">
        <f>Table7[[#This Row],[FT_Home_Goals]]</f>
        <v>1</v>
      </c>
      <c r="G313" t="str" cm="1">
        <f t="array" ref="G313">_xlfn.IFS(E313&gt;F313, "W", E313=F313, "D", E313&lt;F313,"L")</f>
        <v>W</v>
      </c>
      <c r="J313">
        <f>'Points Per Match'!G313</f>
        <v>0</v>
      </c>
      <c r="K313">
        <f>'Points Per Match'!I340</f>
        <v>1</v>
      </c>
      <c r="L313" t="s">
        <v>274</v>
      </c>
    </row>
    <row r="314" spans="1:12" x14ac:dyDescent="0.35">
      <c r="A314">
        <f>Table7[[#This Row],[Match_ID ]]</f>
        <v>313</v>
      </c>
      <c r="B314" s="1">
        <f>Table7[[#This Row],[Date]]</f>
        <v>44011</v>
      </c>
      <c r="C314" t="str">
        <f>Table7[[#This Row],[Away_Team]]</f>
        <v>Burnley</v>
      </c>
      <c r="D314" t="str">
        <f>Table7[[#This Row],[Home_Team]]</f>
        <v>Crystal Palace</v>
      </c>
      <c r="E314">
        <f>Table7[[#This Row],[FT_Away_Goals]]</f>
        <v>1</v>
      </c>
      <c r="F314">
        <f>Table7[[#This Row],[FT_Home_Goals]]</f>
        <v>0</v>
      </c>
      <c r="G314" t="str" cm="1">
        <f t="array" ref="G314">_xlfn.IFS(E314&gt;F314, "W", E314=F314, "D", E314&lt;F314,"L")</f>
        <v>W</v>
      </c>
      <c r="J314">
        <f>'Points Per Match'!G314</f>
        <v>0</v>
      </c>
      <c r="K314">
        <f>'Points Per Match'!I131</f>
        <v>0</v>
      </c>
      <c r="L314" t="s">
        <v>274</v>
      </c>
    </row>
    <row r="315" spans="1:12" x14ac:dyDescent="0.35">
      <c r="A315">
        <f>Table7[[#This Row],[Match_ID ]]</f>
        <v>314</v>
      </c>
      <c r="B315" s="1">
        <f>Table7[[#This Row],[Date]]</f>
        <v>44012</v>
      </c>
      <c r="C315" t="str">
        <f>Table7[[#This Row],[Away_Team]]</f>
        <v>Man United</v>
      </c>
      <c r="D315" t="str">
        <f>Table7[[#This Row],[Home_Team]]</f>
        <v>Brighton</v>
      </c>
      <c r="E315">
        <f>Table7[[#This Row],[FT_Away_Goals]]</f>
        <v>3</v>
      </c>
      <c r="F315">
        <f>Table7[[#This Row],[FT_Home_Goals]]</f>
        <v>0</v>
      </c>
      <c r="G315" t="str" cm="1">
        <f t="array" ref="G315">_xlfn.IFS(E315&gt;F315, "W", E315=F315, "D", E315&lt;F315,"L")</f>
        <v>W</v>
      </c>
      <c r="J315">
        <f>'Points Per Match'!G315</f>
        <v>0</v>
      </c>
      <c r="K315">
        <f>'Points Per Match'!I74</f>
        <v>0</v>
      </c>
      <c r="L315" t="s">
        <v>274</v>
      </c>
    </row>
    <row r="316" spans="1:12" x14ac:dyDescent="0.35">
      <c r="A316">
        <f>Table7[[#This Row],[Match_ID ]]</f>
        <v>315</v>
      </c>
      <c r="B316" s="1">
        <f>Table7[[#This Row],[Date]]</f>
        <v>44013</v>
      </c>
      <c r="C316" t="str">
        <f>Table7[[#This Row],[Away_Team]]</f>
        <v>Norwich</v>
      </c>
      <c r="D316" t="str">
        <f>Table7[[#This Row],[Home_Team]]</f>
        <v>Arsenal</v>
      </c>
      <c r="E316">
        <f>Table7[[#This Row],[FT_Away_Goals]]</f>
        <v>0</v>
      </c>
      <c r="F316">
        <f>Table7[[#This Row],[FT_Home_Goals]]</f>
        <v>4</v>
      </c>
      <c r="G316" t="str" cm="1">
        <f t="array" ref="G316">_xlfn.IFS(E316&gt;F316, "W", E316=F316, "D", E316&lt;F316,"L")</f>
        <v>L</v>
      </c>
      <c r="J316">
        <f>'Points Per Match'!G316</f>
        <v>3</v>
      </c>
      <c r="K316">
        <f>'Points Per Match'!I17</f>
        <v>3</v>
      </c>
      <c r="L316" t="s">
        <v>274</v>
      </c>
    </row>
    <row r="317" spans="1:12" x14ac:dyDescent="0.35">
      <c r="A317">
        <f>Table7[[#This Row],[Match_ID ]]</f>
        <v>316</v>
      </c>
      <c r="B317" s="1">
        <f>Table7[[#This Row],[Date]]</f>
        <v>44013</v>
      </c>
      <c r="C317" t="str">
        <f>Table7[[#This Row],[Away_Team]]</f>
        <v>Newcastle</v>
      </c>
      <c r="D317" t="str">
        <f>Table7[[#This Row],[Home_Team]]</f>
        <v>Bournemouth</v>
      </c>
      <c r="E317">
        <f>Table7[[#This Row],[FT_Away_Goals]]</f>
        <v>4</v>
      </c>
      <c r="F317">
        <f>Table7[[#This Row],[FT_Home_Goals]]</f>
        <v>1</v>
      </c>
      <c r="G317" t="str" cm="1">
        <f t="array" ref="G317">_xlfn.IFS(E317&gt;F317, "W", E317=F317, "D", E317&lt;F317,"L")</f>
        <v>W</v>
      </c>
      <c r="J317">
        <f>'Points Per Match'!G317</f>
        <v>0</v>
      </c>
      <c r="K317">
        <f>'Points Per Match'!I55</f>
        <v>3</v>
      </c>
      <c r="L317" t="s">
        <v>274</v>
      </c>
    </row>
    <row r="318" spans="1:12" x14ac:dyDescent="0.35">
      <c r="A318">
        <f>Table7[[#This Row],[Match_ID ]]</f>
        <v>317</v>
      </c>
      <c r="B318" s="1">
        <f>Table7[[#This Row],[Date]]</f>
        <v>44013</v>
      </c>
      <c r="C318" t="str">
        <f>Table7[[#This Row],[Away_Team]]</f>
        <v>Leicester</v>
      </c>
      <c r="D318" t="str">
        <f>Table7[[#This Row],[Home_Team]]</f>
        <v>Everton</v>
      </c>
      <c r="E318">
        <f>Table7[[#This Row],[FT_Away_Goals]]</f>
        <v>1</v>
      </c>
      <c r="F318">
        <f>Table7[[#This Row],[FT_Home_Goals]]</f>
        <v>2</v>
      </c>
      <c r="G318" t="str" cm="1">
        <f t="array" ref="G318">_xlfn.IFS(E318&gt;F318, "W", E318=F318, "D", E318&lt;F318,"L")</f>
        <v>L</v>
      </c>
      <c r="J318">
        <f>'Points Per Match'!G318</f>
        <v>3</v>
      </c>
      <c r="K318">
        <f>'Points Per Match'!I150</f>
        <v>3</v>
      </c>
      <c r="L318" t="s">
        <v>274</v>
      </c>
    </row>
    <row r="319" spans="1:12" x14ac:dyDescent="0.35">
      <c r="A319">
        <f>Table7[[#This Row],[Match_ID ]]</f>
        <v>318</v>
      </c>
      <c r="B319" s="1">
        <f>Table7[[#This Row],[Date]]</f>
        <v>44013</v>
      </c>
      <c r="C319" t="str">
        <f>Table7[[#This Row],[Away_Team]]</f>
        <v>Chelsea</v>
      </c>
      <c r="D319" t="str">
        <f>Table7[[#This Row],[Home_Team]]</f>
        <v>West Ham</v>
      </c>
      <c r="E319">
        <f>Table7[[#This Row],[FT_Away_Goals]]</f>
        <v>2</v>
      </c>
      <c r="F319">
        <f>Table7[[#This Row],[FT_Home_Goals]]</f>
        <v>3</v>
      </c>
      <c r="G319" t="str" cm="1">
        <f t="array" ref="G319">_xlfn.IFS(E319&gt;F319, "W", E319=F319, "D", E319&lt;F319,"L")</f>
        <v>L</v>
      </c>
      <c r="J319">
        <f>'Points Per Match'!G319</f>
        <v>3</v>
      </c>
      <c r="K319">
        <f>'Points Per Match'!I359</f>
        <v>3</v>
      </c>
      <c r="L319" t="s">
        <v>274</v>
      </c>
    </row>
    <row r="320" spans="1:12" x14ac:dyDescent="0.35">
      <c r="A320">
        <f>Table7[[#This Row],[Match_ID ]]</f>
        <v>319</v>
      </c>
      <c r="B320" s="1">
        <f>Table7[[#This Row],[Date]]</f>
        <v>44014</v>
      </c>
      <c r="C320" t="str">
        <f>Table7[[#This Row],[Away_Team]]</f>
        <v>Tottenham</v>
      </c>
      <c r="D320" t="str">
        <f>Table7[[#This Row],[Home_Team]]</f>
        <v>Sheffield United</v>
      </c>
      <c r="E320">
        <f>Table7[[#This Row],[FT_Away_Goals]]</f>
        <v>1</v>
      </c>
      <c r="F320">
        <f>Table7[[#This Row],[FT_Home_Goals]]</f>
        <v>3</v>
      </c>
      <c r="G320" t="str" cm="1">
        <f t="array" ref="G320">_xlfn.IFS(E320&gt;F320, "W", E320=F320, "D", E320&lt;F320,"L")</f>
        <v>L</v>
      </c>
      <c r="J320">
        <f>'Points Per Match'!G320</f>
        <v>3</v>
      </c>
      <c r="K320">
        <f>'Points Per Match'!I283</f>
        <v>0</v>
      </c>
      <c r="L320" t="s">
        <v>274</v>
      </c>
    </row>
    <row r="321" spans="1:12" x14ac:dyDescent="0.35">
      <c r="A321">
        <f>Table7[[#This Row],[Match_ID ]]</f>
        <v>320</v>
      </c>
      <c r="B321" s="1">
        <f>Table7[[#This Row],[Date]]</f>
        <v>44014</v>
      </c>
      <c r="C321" t="str">
        <f>Table7[[#This Row],[Away_Team]]</f>
        <v>Liverpool</v>
      </c>
      <c r="D321" t="str">
        <f>Table7[[#This Row],[Home_Team]]</f>
        <v>Man City</v>
      </c>
      <c r="E321">
        <f>Table7[[#This Row],[FT_Away_Goals]]</f>
        <v>0</v>
      </c>
      <c r="F321">
        <f>Table7[[#This Row],[FT_Home_Goals]]</f>
        <v>4</v>
      </c>
      <c r="G321" t="str" cm="1">
        <f t="array" ref="G321">_xlfn.IFS(E321&gt;F321, "W", E321=F321, "D", E321&lt;F321,"L")</f>
        <v>L</v>
      </c>
      <c r="J321">
        <f>'Points Per Match'!G321</f>
        <v>3</v>
      </c>
      <c r="K321">
        <f>'Points Per Match'!I316</f>
        <v>0</v>
      </c>
      <c r="L321" t="s">
        <v>274</v>
      </c>
    </row>
    <row r="322" spans="1:12" x14ac:dyDescent="0.35">
      <c r="A322">
        <f>Table7[[#This Row],[Match_ID ]]</f>
        <v>321</v>
      </c>
      <c r="B322" s="1">
        <f>Table7[[#This Row],[Date]]</f>
        <v>44016</v>
      </c>
      <c r="C322" t="str">
        <f>Table7[[#This Row],[Away_Team]]</f>
        <v>Brighton</v>
      </c>
      <c r="D322" t="str">
        <f>Table7[[#This Row],[Home_Team]]</f>
        <v>Norwich</v>
      </c>
      <c r="E322">
        <f>Table7[[#This Row],[FT_Away_Goals]]</f>
        <v>1</v>
      </c>
      <c r="F322">
        <f>Table7[[#This Row],[FT_Home_Goals]]</f>
        <v>0</v>
      </c>
      <c r="G322" t="str" cm="1">
        <f t="array" ref="G322">_xlfn.IFS(E322&gt;F322, "W", E322=F322, "D", E322&lt;F322,"L")</f>
        <v>W</v>
      </c>
      <c r="J322">
        <f>'Points Per Match'!G322</f>
        <v>0</v>
      </c>
      <c r="K322">
        <f>'Points Per Match'!I265</f>
        <v>1</v>
      </c>
      <c r="L322" t="s">
        <v>274</v>
      </c>
    </row>
    <row r="323" spans="1:12" x14ac:dyDescent="0.35">
      <c r="A323">
        <f>Table7[[#This Row],[Match_ID ]]</f>
        <v>322</v>
      </c>
      <c r="B323" s="1">
        <f>Table7[[#This Row],[Date]]</f>
        <v>44016</v>
      </c>
      <c r="C323" t="str">
        <f>Table7[[#This Row],[Away_Team]]</f>
        <v>Crystal Palace</v>
      </c>
      <c r="D323" t="str">
        <f>Table7[[#This Row],[Home_Team]]</f>
        <v>Leicester</v>
      </c>
      <c r="E323">
        <f>Table7[[#This Row],[FT_Away_Goals]]</f>
        <v>0</v>
      </c>
      <c r="F323">
        <f>Table7[[#This Row],[FT_Home_Goals]]</f>
        <v>3</v>
      </c>
      <c r="G323" t="str" cm="1">
        <f t="array" ref="G323">_xlfn.IFS(E323&gt;F323, "W", E323=F323, "D", E323&lt;F323,"L")</f>
        <v>L</v>
      </c>
      <c r="J323">
        <f>'Points Per Match'!G323</f>
        <v>3</v>
      </c>
      <c r="K323">
        <f>'Points Per Match'!I170</f>
        <v>3</v>
      </c>
      <c r="L323" t="s">
        <v>274</v>
      </c>
    </row>
    <row r="324" spans="1:12" x14ac:dyDescent="0.35">
      <c r="A324">
        <f>Table7[[#This Row],[Match_ID ]]</f>
        <v>323</v>
      </c>
      <c r="B324" s="1">
        <f>Table7[[#This Row],[Date]]</f>
        <v>44016</v>
      </c>
      <c r="C324" t="str">
        <f>Table7[[#This Row],[Away_Team]]</f>
        <v>Bournemouth</v>
      </c>
      <c r="D324" t="str">
        <f>Table7[[#This Row],[Home_Team]]</f>
        <v>Man United</v>
      </c>
      <c r="E324">
        <f>Table7[[#This Row],[FT_Away_Goals]]</f>
        <v>2</v>
      </c>
      <c r="F324">
        <f>Table7[[#This Row],[FT_Home_Goals]]</f>
        <v>5</v>
      </c>
      <c r="G324" t="str" cm="1">
        <f t="array" ref="G324">_xlfn.IFS(E324&gt;F324, "W", E324=F324, "D", E324&lt;F324,"L")</f>
        <v>L</v>
      </c>
      <c r="J324">
        <f>'Points Per Match'!G324</f>
        <v>3</v>
      </c>
      <c r="K324">
        <f>'Points Per Match'!I227</f>
        <v>1</v>
      </c>
      <c r="L324" t="s">
        <v>274</v>
      </c>
    </row>
    <row r="325" spans="1:12" x14ac:dyDescent="0.35">
      <c r="A325">
        <f>Table7[[#This Row],[Match_ID ]]</f>
        <v>324</v>
      </c>
      <c r="B325" s="1">
        <f>Table7[[#This Row],[Date]]</f>
        <v>44016</v>
      </c>
      <c r="C325" t="str">
        <f>Table7[[#This Row],[Away_Team]]</f>
        <v>Arsenal</v>
      </c>
      <c r="D325" t="str">
        <f>Table7[[#This Row],[Home_Team]]</f>
        <v>Wolves</v>
      </c>
      <c r="E325">
        <f>Table7[[#This Row],[FT_Away_Goals]]</f>
        <v>2</v>
      </c>
      <c r="F325">
        <f>Table7[[#This Row],[FT_Home_Goals]]</f>
        <v>0</v>
      </c>
      <c r="G325" t="str" cm="1">
        <f t="array" ref="G325">_xlfn.IFS(E325&gt;F325, "W", E325=F325, "D", E325&lt;F325,"L")</f>
        <v>W</v>
      </c>
      <c r="J325">
        <f>'Points Per Match'!G325</f>
        <v>0</v>
      </c>
      <c r="K325">
        <f>'Points Per Match'!I379</f>
        <v>3</v>
      </c>
      <c r="L325" t="s">
        <v>274</v>
      </c>
    </row>
    <row r="326" spans="1:12" x14ac:dyDescent="0.35">
      <c r="A326">
        <f>Table7[[#This Row],[Match_ID ]]</f>
        <v>325</v>
      </c>
      <c r="B326" s="1">
        <f>Table7[[#This Row],[Date]]</f>
        <v>44016</v>
      </c>
      <c r="C326" t="str">
        <f>Table7[[#This Row],[Away_Team]]</f>
        <v>Watford</v>
      </c>
      <c r="D326" t="str">
        <f>Table7[[#This Row],[Home_Team]]</f>
        <v>Chelsea</v>
      </c>
      <c r="E326">
        <f>Table7[[#This Row],[FT_Away_Goals]]</f>
        <v>0</v>
      </c>
      <c r="F326">
        <f>Table7[[#This Row],[FT_Home_Goals]]</f>
        <v>3</v>
      </c>
      <c r="G326" t="str" cm="1">
        <f t="array" ref="G326">_xlfn.IFS(E326&gt;F326, "W", E326=F326, "D", E326&lt;F326,"L")</f>
        <v>L</v>
      </c>
      <c r="J326">
        <f>'Points Per Match'!G326</f>
        <v>3</v>
      </c>
      <c r="K326">
        <f>'Points Per Match'!I113</f>
        <v>0</v>
      </c>
      <c r="L326" t="s">
        <v>274</v>
      </c>
    </row>
    <row r="327" spans="1:12" x14ac:dyDescent="0.35">
      <c r="A327">
        <f>Table7[[#This Row],[Match_ID ]]</f>
        <v>326</v>
      </c>
      <c r="B327" s="1">
        <f>Table7[[#This Row],[Date]]</f>
        <v>44017</v>
      </c>
      <c r="C327" t="str">
        <f>Table7[[#This Row],[Away_Team]]</f>
        <v>Sheffield United</v>
      </c>
      <c r="D327" t="str">
        <f>Table7[[#This Row],[Home_Team]]</f>
        <v>Burnley</v>
      </c>
      <c r="E327">
        <f>Table7[[#This Row],[FT_Away_Goals]]</f>
        <v>1</v>
      </c>
      <c r="F327">
        <f>Table7[[#This Row],[FT_Home_Goals]]</f>
        <v>1</v>
      </c>
      <c r="G327" t="str" cm="1">
        <f t="array" ref="G327">_xlfn.IFS(E327&gt;F327, "W", E327=F327, "D", E327&lt;F327,"L")</f>
        <v>D</v>
      </c>
      <c r="J327">
        <f>'Points Per Match'!G327</f>
        <v>1</v>
      </c>
      <c r="K327">
        <f>'Points Per Match'!I94</f>
        <v>0</v>
      </c>
      <c r="L327" t="s">
        <v>274</v>
      </c>
    </row>
    <row r="328" spans="1:12" x14ac:dyDescent="0.35">
      <c r="A328">
        <f>Table7[[#This Row],[Match_ID ]]</f>
        <v>327</v>
      </c>
      <c r="B328" s="1">
        <f>Table7[[#This Row],[Date]]</f>
        <v>44017</v>
      </c>
      <c r="C328" t="str">
        <f>Table7[[#This Row],[Away_Team]]</f>
        <v>West Ham</v>
      </c>
      <c r="D328" t="str">
        <f>Table7[[#This Row],[Home_Team]]</f>
        <v>Newcastle</v>
      </c>
      <c r="E328">
        <f>Table7[[#This Row],[FT_Away_Goals]]</f>
        <v>2</v>
      </c>
      <c r="F328">
        <f>Table7[[#This Row],[FT_Home_Goals]]</f>
        <v>2</v>
      </c>
      <c r="G328" t="str" cm="1">
        <f t="array" ref="G328">_xlfn.IFS(E328&gt;F328, "W", E328=F328, "D", E328&lt;F328,"L")</f>
        <v>D</v>
      </c>
      <c r="J328">
        <f>'Points Per Match'!G328</f>
        <v>1</v>
      </c>
      <c r="K328">
        <f>'Points Per Match'!I246</f>
        <v>1</v>
      </c>
      <c r="L328" t="s">
        <v>274</v>
      </c>
    </row>
    <row r="329" spans="1:12" x14ac:dyDescent="0.35">
      <c r="A329">
        <f>Table7[[#This Row],[Match_ID ]]</f>
        <v>328</v>
      </c>
      <c r="B329" s="1">
        <f>Table7[[#This Row],[Date]]</f>
        <v>44017</v>
      </c>
      <c r="C329" t="str">
        <f>Table7[[#This Row],[Away_Team]]</f>
        <v>Aston Villa</v>
      </c>
      <c r="D329" t="str">
        <f>Table7[[#This Row],[Home_Team]]</f>
        <v>Liverpool</v>
      </c>
      <c r="E329">
        <f>Table7[[#This Row],[FT_Away_Goals]]</f>
        <v>0</v>
      </c>
      <c r="F329">
        <f>Table7[[#This Row],[FT_Home_Goals]]</f>
        <v>2</v>
      </c>
      <c r="G329" t="str" cm="1">
        <f t="array" ref="G329">_xlfn.IFS(E329&gt;F329, "W", E329=F329, "D", E329&lt;F329,"L")</f>
        <v>L</v>
      </c>
      <c r="J329">
        <f>'Points Per Match'!G329</f>
        <v>3</v>
      </c>
      <c r="K329">
        <f>'Points Per Match'!I189</f>
        <v>3</v>
      </c>
      <c r="L329" t="s">
        <v>274</v>
      </c>
    </row>
    <row r="330" spans="1:12" x14ac:dyDescent="0.35">
      <c r="A330">
        <f>Table7[[#This Row],[Match_ID ]]</f>
        <v>329</v>
      </c>
      <c r="B330" s="1">
        <f>Table7[[#This Row],[Date]]</f>
        <v>44017</v>
      </c>
      <c r="C330" t="str">
        <f>Table7[[#This Row],[Away_Team]]</f>
        <v>Man City</v>
      </c>
      <c r="D330" t="str">
        <f>Table7[[#This Row],[Home_Team]]</f>
        <v>Southampton</v>
      </c>
      <c r="E330">
        <f>Table7[[#This Row],[FT_Away_Goals]]</f>
        <v>0</v>
      </c>
      <c r="F330">
        <f>Table7[[#This Row],[FT_Home_Goals]]</f>
        <v>1</v>
      </c>
      <c r="G330" t="str" cm="1">
        <f t="array" ref="G330">_xlfn.IFS(E330&gt;F330, "W", E330=F330, "D", E330&lt;F330,"L")</f>
        <v>L</v>
      </c>
      <c r="J330">
        <f>'Points Per Match'!G330</f>
        <v>3</v>
      </c>
      <c r="K330">
        <f>'Points Per Match'!I303</f>
        <v>0</v>
      </c>
      <c r="L330" t="s">
        <v>274</v>
      </c>
    </row>
    <row r="331" spans="1:12" x14ac:dyDescent="0.35">
      <c r="A331">
        <f>Table7[[#This Row],[Match_ID ]]</f>
        <v>330</v>
      </c>
      <c r="B331" s="1">
        <f>Table7[[#This Row],[Date]]</f>
        <v>44018</v>
      </c>
      <c r="C331" t="str">
        <f>Table7[[#This Row],[Away_Team]]</f>
        <v>Everton</v>
      </c>
      <c r="D331" t="str">
        <f>Table7[[#This Row],[Home_Team]]</f>
        <v>Tottenham</v>
      </c>
      <c r="E331">
        <f>Table7[[#This Row],[FT_Away_Goals]]</f>
        <v>0</v>
      </c>
      <c r="F331">
        <f>Table7[[#This Row],[FT_Home_Goals]]</f>
        <v>1</v>
      </c>
      <c r="G331" t="str" cm="1">
        <f t="array" ref="G331">_xlfn.IFS(E331&gt;F331, "W", E331=F331, "D", E331&lt;F331,"L")</f>
        <v>L</v>
      </c>
      <c r="J331">
        <f>'Points Per Match'!G331</f>
        <v>3</v>
      </c>
      <c r="K331">
        <f>'Points Per Match'!I322</f>
        <v>3</v>
      </c>
      <c r="L331" t="s">
        <v>274</v>
      </c>
    </row>
    <row r="332" spans="1:12" x14ac:dyDescent="0.35">
      <c r="A332">
        <f>Table7[[#This Row],[Match_ID ]]</f>
        <v>331</v>
      </c>
      <c r="B332" s="1">
        <f>Table7[[#This Row],[Date]]</f>
        <v>44019</v>
      </c>
      <c r="C332" t="str">
        <f>Table7[[#This Row],[Away_Team]]</f>
        <v>Chelsea</v>
      </c>
      <c r="D332" t="str">
        <f>Table7[[#This Row],[Home_Team]]</f>
        <v>Crystal Palace</v>
      </c>
      <c r="E332">
        <f>Table7[[#This Row],[FT_Away_Goals]]</f>
        <v>3</v>
      </c>
      <c r="F332">
        <f>Table7[[#This Row],[FT_Home_Goals]]</f>
        <v>2</v>
      </c>
      <c r="G332" t="str" cm="1">
        <f t="array" ref="G332">_xlfn.IFS(E332&gt;F332, "W", E332=F332, "D", E332&lt;F332,"L")</f>
        <v>W</v>
      </c>
      <c r="J332">
        <f>'Points Per Match'!G332</f>
        <v>0</v>
      </c>
      <c r="K332">
        <f>'Points Per Match'!I132</f>
        <v>1</v>
      </c>
      <c r="L332" t="s">
        <v>274</v>
      </c>
    </row>
    <row r="333" spans="1:12" x14ac:dyDescent="0.35">
      <c r="A333">
        <f>Table7[[#This Row],[Match_ID ]]</f>
        <v>332</v>
      </c>
      <c r="B333" s="1">
        <f>Table7[[#This Row],[Date]]</f>
        <v>44019</v>
      </c>
      <c r="C333" t="str">
        <f>Table7[[#This Row],[Away_Team]]</f>
        <v>Norwich</v>
      </c>
      <c r="D333" t="str">
        <f>Table7[[#This Row],[Home_Team]]</f>
        <v>Watford</v>
      </c>
      <c r="E333">
        <f>Table7[[#This Row],[FT_Away_Goals]]</f>
        <v>1</v>
      </c>
      <c r="F333">
        <f>Table7[[#This Row],[FT_Home_Goals]]</f>
        <v>2</v>
      </c>
      <c r="G333" t="str" cm="1">
        <f t="array" ref="G333">_xlfn.IFS(E333&gt;F333, "W", E333=F333, "D", E333&lt;F333,"L")</f>
        <v>L</v>
      </c>
      <c r="J333">
        <f>'Points Per Match'!G333</f>
        <v>3</v>
      </c>
      <c r="K333">
        <f>'Points Per Match'!I341</f>
        <v>3</v>
      </c>
      <c r="L333" t="s">
        <v>274</v>
      </c>
    </row>
    <row r="334" spans="1:12" x14ac:dyDescent="0.35">
      <c r="A334">
        <f>Table7[[#This Row],[Match_ID ]]</f>
        <v>333</v>
      </c>
      <c r="B334" s="1">
        <f>Table7[[#This Row],[Date]]</f>
        <v>44019</v>
      </c>
      <c r="C334" t="str">
        <f>Table7[[#This Row],[Away_Team]]</f>
        <v>Leicester</v>
      </c>
      <c r="D334" t="str">
        <f>Table7[[#This Row],[Home_Team]]</f>
        <v>Arsenal</v>
      </c>
      <c r="E334">
        <f>Table7[[#This Row],[FT_Away_Goals]]</f>
        <v>1</v>
      </c>
      <c r="F334">
        <f>Table7[[#This Row],[FT_Home_Goals]]</f>
        <v>1</v>
      </c>
      <c r="G334" t="str" cm="1">
        <f t="array" ref="G334">_xlfn.IFS(E334&gt;F334, "W", E334=F334, "D", E334&lt;F334,"L")</f>
        <v>D</v>
      </c>
      <c r="J334">
        <f>'Points Per Match'!G334</f>
        <v>1</v>
      </c>
      <c r="K334">
        <f>'Points Per Match'!I18</f>
        <v>1</v>
      </c>
      <c r="L334" t="s">
        <v>274</v>
      </c>
    </row>
    <row r="335" spans="1:12" x14ac:dyDescent="0.35">
      <c r="A335">
        <f>Table7[[#This Row],[Match_ID ]]</f>
        <v>334</v>
      </c>
      <c r="B335" s="1">
        <f>Table7[[#This Row],[Date]]</f>
        <v>44020</v>
      </c>
      <c r="C335" t="str">
        <f>Table7[[#This Row],[Away_Team]]</f>
        <v>Newcastle</v>
      </c>
      <c r="D335" t="str">
        <f>Table7[[#This Row],[Home_Team]]</f>
        <v>Man City</v>
      </c>
      <c r="E335">
        <f>Table7[[#This Row],[FT_Away_Goals]]</f>
        <v>0</v>
      </c>
      <c r="F335">
        <f>Table7[[#This Row],[FT_Home_Goals]]</f>
        <v>5</v>
      </c>
      <c r="G335" t="str" cm="1">
        <f t="array" ref="G335">_xlfn.IFS(E335&gt;F335, "W", E335=F335, "D", E335&lt;F335,"L")</f>
        <v>L</v>
      </c>
      <c r="J335">
        <f>'Points Per Match'!G335</f>
        <v>3</v>
      </c>
      <c r="K335">
        <f>'Points Per Match'!I208</f>
        <v>0</v>
      </c>
      <c r="L335" t="s">
        <v>274</v>
      </c>
    </row>
    <row r="336" spans="1:12" x14ac:dyDescent="0.35">
      <c r="A336">
        <f>Table7[[#This Row],[Match_ID ]]</f>
        <v>335</v>
      </c>
      <c r="B336" s="1">
        <f>Table7[[#This Row],[Date]]</f>
        <v>44020</v>
      </c>
      <c r="C336" t="str">
        <f>Table7[[#This Row],[Away_Team]]</f>
        <v>Wolves</v>
      </c>
      <c r="D336" t="str">
        <f>Table7[[#This Row],[Home_Team]]</f>
        <v>Sheffield United</v>
      </c>
      <c r="E336">
        <f>Table7[[#This Row],[FT_Away_Goals]]</f>
        <v>0</v>
      </c>
      <c r="F336">
        <f>Table7[[#This Row],[FT_Home_Goals]]</f>
        <v>1</v>
      </c>
      <c r="G336" t="str" cm="1">
        <f t="array" ref="G336">_xlfn.IFS(E336&gt;F336, "W", E336=F336, "D", E336&lt;F336,"L")</f>
        <v>L</v>
      </c>
      <c r="J336">
        <f>'Points Per Match'!G336</f>
        <v>3</v>
      </c>
      <c r="K336">
        <f>'Points Per Match'!I284</f>
        <v>3</v>
      </c>
      <c r="L336" t="s">
        <v>274</v>
      </c>
    </row>
    <row r="337" spans="1:12" x14ac:dyDescent="0.35">
      <c r="A337">
        <f>Table7[[#This Row],[Match_ID ]]</f>
        <v>336</v>
      </c>
      <c r="B337" s="1">
        <f>Table7[[#This Row],[Date]]</f>
        <v>44020</v>
      </c>
      <c r="C337" t="str">
        <f>Table7[[#This Row],[Away_Team]]</f>
        <v>Burnley</v>
      </c>
      <c r="D337" t="str">
        <f>Table7[[#This Row],[Home_Team]]</f>
        <v>West Ham</v>
      </c>
      <c r="E337">
        <f>Table7[[#This Row],[FT_Away_Goals]]</f>
        <v>1</v>
      </c>
      <c r="F337">
        <f>Table7[[#This Row],[FT_Home_Goals]]</f>
        <v>0</v>
      </c>
      <c r="G337" t="str" cm="1">
        <f t="array" ref="G337">_xlfn.IFS(E337&gt;F337, "W", E337=F337, "D", E337&lt;F337,"L")</f>
        <v>W</v>
      </c>
      <c r="J337">
        <f>'Points Per Match'!G337</f>
        <v>0</v>
      </c>
      <c r="K337">
        <f>'Points Per Match'!I360</f>
        <v>1</v>
      </c>
      <c r="L337" t="s">
        <v>274</v>
      </c>
    </row>
    <row r="338" spans="1:12" x14ac:dyDescent="0.35">
      <c r="A338">
        <f>Table7[[#This Row],[Match_ID ]]</f>
        <v>337</v>
      </c>
      <c r="B338" s="1">
        <f>Table7[[#This Row],[Date]]</f>
        <v>44020</v>
      </c>
      <c r="C338" t="str">
        <f>Table7[[#This Row],[Away_Team]]</f>
        <v>Liverpool</v>
      </c>
      <c r="D338" t="str">
        <f>Table7[[#This Row],[Home_Team]]</f>
        <v>Brighton</v>
      </c>
      <c r="E338">
        <f>Table7[[#This Row],[FT_Away_Goals]]</f>
        <v>3</v>
      </c>
      <c r="F338">
        <f>Table7[[#This Row],[FT_Home_Goals]]</f>
        <v>1</v>
      </c>
      <c r="G338" t="str" cm="1">
        <f t="array" ref="G338">_xlfn.IFS(E338&gt;F338, "W", E338=F338, "D", E338&lt;F338,"L")</f>
        <v>W</v>
      </c>
      <c r="J338">
        <f>'Points Per Match'!G338</f>
        <v>0</v>
      </c>
      <c r="K338">
        <f>'Points Per Match'!I338</f>
        <v>3</v>
      </c>
      <c r="L338" t="s">
        <v>274</v>
      </c>
    </row>
    <row r="339" spans="1:12" x14ac:dyDescent="0.35">
      <c r="A339">
        <f>Table7[[#This Row],[Match_ID ]]</f>
        <v>338</v>
      </c>
      <c r="B339" s="1">
        <f>Table7[[#This Row],[Date]]</f>
        <v>44021</v>
      </c>
      <c r="C339" t="str">
        <f>Table7[[#This Row],[Away_Team]]</f>
        <v>Tottenham</v>
      </c>
      <c r="D339" t="str">
        <f>Table7[[#This Row],[Home_Team]]</f>
        <v>Bournemouth</v>
      </c>
      <c r="E339">
        <f>Table7[[#This Row],[FT_Away_Goals]]</f>
        <v>0</v>
      </c>
      <c r="F339">
        <f>Table7[[#This Row],[FT_Home_Goals]]</f>
        <v>0</v>
      </c>
      <c r="G339" t="str" cm="1">
        <f t="array" ref="G339">_xlfn.IFS(E339&gt;F339, "W", E339=F339, "D", E339&lt;F339,"L")</f>
        <v>D</v>
      </c>
      <c r="J339">
        <f>'Points Per Match'!G339</f>
        <v>1</v>
      </c>
      <c r="K339">
        <f>'Points Per Match'!I56</f>
        <v>0</v>
      </c>
      <c r="L339" t="s">
        <v>274</v>
      </c>
    </row>
    <row r="340" spans="1:12" x14ac:dyDescent="0.35">
      <c r="A340">
        <f>Table7[[#This Row],[Match_ID ]]</f>
        <v>339</v>
      </c>
      <c r="B340" s="1">
        <f>Table7[[#This Row],[Date]]</f>
        <v>44021</v>
      </c>
      <c r="C340" t="str">
        <f>Table7[[#This Row],[Away_Team]]</f>
        <v>Southampton</v>
      </c>
      <c r="D340" t="str">
        <f>Table7[[#This Row],[Home_Team]]</f>
        <v>Everton</v>
      </c>
      <c r="E340">
        <f>Table7[[#This Row],[FT_Away_Goals]]</f>
        <v>1</v>
      </c>
      <c r="F340">
        <f>Table7[[#This Row],[FT_Home_Goals]]</f>
        <v>1</v>
      </c>
      <c r="G340" t="str" cm="1">
        <f t="array" ref="G340">_xlfn.IFS(E340&gt;F340, "W", E340=F340, "D", E340&lt;F340,"L")</f>
        <v>D</v>
      </c>
      <c r="J340">
        <f>'Points Per Match'!G340</f>
        <v>1</v>
      </c>
      <c r="K340">
        <f>'Points Per Match'!I151</f>
        <v>3</v>
      </c>
      <c r="L340" t="s">
        <v>274</v>
      </c>
    </row>
    <row r="341" spans="1:12" x14ac:dyDescent="0.35">
      <c r="A341">
        <f>Table7[[#This Row],[Match_ID ]]</f>
        <v>340</v>
      </c>
      <c r="B341" s="1">
        <f>Table7[[#This Row],[Date]]</f>
        <v>44021</v>
      </c>
      <c r="C341" t="str">
        <f>Table7[[#This Row],[Away_Team]]</f>
        <v>Man United</v>
      </c>
      <c r="D341" t="str">
        <f>Table7[[#This Row],[Home_Team]]</f>
        <v>Aston Villa</v>
      </c>
      <c r="E341">
        <f>Table7[[#This Row],[FT_Away_Goals]]</f>
        <v>3</v>
      </c>
      <c r="F341">
        <f>Table7[[#This Row],[FT_Home_Goals]]</f>
        <v>0</v>
      </c>
      <c r="G341" t="str" cm="1">
        <f t="array" ref="G341">_xlfn.IFS(E341&gt;F341, "W", E341=F341, "D", E341&lt;F341,"L")</f>
        <v>W</v>
      </c>
      <c r="J341">
        <f>'Points Per Match'!G341</f>
        <v>0</v>
      </c>
      <c r="K341">
        <f>'Points Per Match'!I37</f>
        <v>1</v>
      </c>
      <c r="L341" t="s">
        <v>274</v>
      </c>
    </row>
    <row r="342" spans="1:12" x14ac:dyDescent="0.35">
      <c r="A342">
        <f>Table7[[#This Row],[Match_ID ]]</f>
        <v>341</v>
      </c>
      <c r="B342" s="1">
        <f>Table7[[#This Row],[Date]]</f>
        <v>44023</v>
      </c>
      <c r="C342" t="str">
        <f>Table7[[#This Row],[Away_Team]]</f>
        <v>West Ham</v>
      </c>
      <c r="D342" t="str">
        <f>Table7[[#This Row],[Home_Team]]</f>
        <v>Norwich</v>
      </c>
      <c r="E342">
        <f>Table7[[#This Row],[FT_Away_Goals]]</f>
        <v>4</v>
      </c>
      <c r="F342">
        <f>Table7[[#This Row],[FT_Home_Goals]]</f>
        <v>0</v>
      </c>
      <c r="G342" t="str" cm="1">
        <f t="array" ref="G342">_xlfn.IFS(E342&gt;F342, "W", E342=F342, "D", E342&lt;F342,"L")</f>
        <v>W</v>
      </c>
      <c r="J342">
        <f>'Points Per Match'!G342</f>
        <v>0</v>
      </c>
      <c r="K342">
        <f>'Points Per Match'!I266</f>
        <v>0</v>
      </c>
      <c r="L342" t="s">
        <v>274</v>
      </c>
    </row>
    <row r="343" spans="1:12" x14ac:dyDescent="0.35">
      <c r="A343">
        <f>Table7[[#This Row],[Match_ID ]]</f>
        <v>342</v>
      </c>
      <c r="B343" s="1">
        <f>Table7[[#This Row],[Date]]</f>
        <v>44023</v>
      </c>
      <c r="C343" t="str">
        <f>Table7[[#This Row],[Away_Team]]</f>
        <v>Newcastle</v>
      </c>
      <c r="D343" t="str">
        <f>Table7[[#This Row],[Home_Team]]</f>
        <v>Watford</v>
      </c>
      <c r="E343">
        <f>Table7[[#This Row],[FT_Away_Goals]]</f>
        <v>1</v>
      </c>
      <c r="F343">
        <f>Table7[[#This Row],[FT_Home_Goals]]</f>
        <v>2</v>
      </c>
      <c r="G343" t="str" cm="1">
        <f t="array" ref="G343">_xlfn.IFS(E343&gt;F343, "W", E343=F343, "D", E343&lt;F343,"L")</f>
        <v>L</v>
      </c>
      <c r="J343">
        <f>'Points Per Match'!G343</f>
        <v>3</v>
      </c>
      <c r="K343">
        <f>'Points Per Match'!I342</f>
        <v>3</v>
      </c>
      <c r="L343" t="s">
        <v>274</v>
      </c>
    </row>
    <row r="344" spans="1:12" x14ac:dyDescent="0.35">
      <c r="A344">
        <f>Table7[[#This Row],[Match_ID ]]</f>
        <v>343</v>
      </c>
      <c r="B344" s="1">
        <f>Table7[[#This Row],[Date]]</f>
        <v>44023</v>
      </c>
      <c r="C344" t="str">
        <f>Table7[[#This Row],[Away_Team]]</f>
        <v>Burnley</v>
      </c>
      <c r="D344" t="str">
        <f>Table7[[#This Row],[Home_Team]]</f>
        <v>Liverpool</v>
      </c>
      <c r="E344">
        <f>Table7[[#This Row],[FT_Away_Goals]]</f>
        <v>1</v>
      </c>
      <c r="F344">
        <f>Table7[[#This Row],[FT_Home_Goals]]</f>
        <v>1</v>
      </c>
      <c r="G344" t="str" cm="1">
        <f t="array" ref="G344">_xlfn.IFS(E344&gt;F344, "W", E344=F344, "D", E344&lt;F344,"L")</f>
        <v>D</v>
      </c>
      <c r="J344">
        <f>'Points Per Match'!G344</f>
        <v>1</v>
      </c>
      <c r="K344">
        <f>'Points Per Match'!I190</f>
        <v>0</v>
      </c>
      <c r="L344" t="s">
        <v>274</v>
      </c>
    </row>
    <row r="345" spans="1:12" x14ac:dyDescent="0.35">
      <c r="A345">
        <f>Table7[[#This Row],[Match_ID ]]</f>
        <v>344</v>
      </c>
      <c r="B345" s="1">
        <f>Table7[[#This Row],[Date]]</f>
        <v>44023</v>
      </c>
      <c r="C345" t="str">
        <f>Table7[[#This Row],[Away_Team]]</f>
        <v>Chelsea</v>
      </c>
      <c r="D345" t="str">
        <f>Table7[[#This Row],[Home_Team]]</f>
        <v>Sheffield United</v>
      </c>
      <c r="E345">
        <f>Table7[[#This Row],[FT_Away_Goals]]</f>
        <v>0</v>
      </c>
      <c r="F345">
        <f>Table7[[#This Row],[FT_Home_Goals]]</f>
        <v>3</v>
      </c>
      <c r="G345" t="str" cm="1">
        <f t="array" ref="G345">_xlfn.IFS(E345&gt;F345, "W", E345=F345, "D", E345&lt;F345,"L")</f>
        <v>L</v>
      </c>
      <c r="J345">
        <f>'Points Per Match'!G345</f>
        <v>3</v>
      </c>
      <c r="K345">
        <f>'Points Per Match'!I285</f>
        <v>1</v>
      </c>
      <c r="L345" t="s">
        <v>274</v>
      </c>
    </row>
    <row r="346" spans="1:12" x14ac:dyDescent="0.35">
      <c r="A346">
        <f>Table7[[#This Row],[Match_ID ]]</f>
        <v>345</v>
      </c>
      <c r="B346" s="1">
        <f>Table7[[#This Row],[Date]]</f>
        <v>44023</v>
      </c>
      <c r="C346" t="str">
        <f>Table7[[#This Row],[Away_Team]]</f>
        <v>Man City</v>
      </c>
      <c r="D346" t="str">
        <f>Table7[[#This Row],[Home_Team]]</f>
        <v>Brighton</v>
      </c>
      <c r="E346">
        <f>Table7[[#This Row],[FT_Away_Goals]]</f>
        <v>5</v>
      </c>
      <c r="F346">
        <f>Table7[[#This Row],[FT_Home_Goals]]</f>
        <v>0</v>
      </c>
      <c r="G346" t="str" cm="1">
        <f t="array" ref="G346">_xlfn.IFS(E346&gt;F346, "W", E346=F346, "D", E346&lt;F346,"L")</f>
        <v>W</v>
      </c>
      <c r="J346">
        <f>'Points Per Match'!G346</f>
        <v>0</v>
      </c>
      <c r="K346">
        <f>'Points Per Match'!I76</f>
        <v>1</v>
      </c>
      <c r="L346" t="s">
        <v>274</v>
      </c>
    </row>
    <row r="347" spans="1:12" x14ac:dyDescent="0.35">
      <c r="A347">
        <f>Table7[[#This Row],[Match_ID ]]</f>
        <v>346</v>
      </c>
      <c r="B347" s="1">
        <f>Table7[[#This Row],[Date]]</f>
        <v>44024</v>
      </c>
      <c r="C347" t="str">
        <f>Table7[[#This Row],[Away_Team]]</f>
        <v>Everton</v>
      </c>
      <c r="D347" t="str">
        <f>Table7[[#This Row],[Home_Team]]</f>
        <v>Wolves</v>
      </c>
      <c r="E347">
        <f>Table7[[#This Row],[FT_Away_Goals]]</f>
        <v>0</v>
      </c>
      <c r="F347">
        <f>Table7[[#This Row],[FT_Home_Goals]]</f>
        <v>3</v>
      </c>
      <c r="G347" t="str" cm="1">
        <f t="array" ref="G347">_xlfn.IFS(E347&gt;F347, "W", E347=F347, "D", E347&lt;F347,"L")</f>
        <v>L</v>
      </c>
      <c r="J347">
        <f>'Points Per Match'!G347</f>
        <v>3</v>
      </c>
      <c r="K347">
        <f>'Points Per Match'!I380</f>
        <v>0</v>
      </c>
      <c r="L347" t="s">
        <v>274</v>
      </c>
    </row>
    <row r="348" spans="1:12" x14ac:dyDescent="0.35">
      <c r="A348">
        <f>Table7[[#This Row],[Match_ID ]]</f>
        <v>347</v>
      </c>
      <c r="B348" s="1">
        <f>Table7[[#This Row],[Date]]</f>
        <v>44024</v>
      </c>
      <c r="C348" t="str">
        <f>Table7[[#This Row],[Away_Team]]</f>
        <v>Crystal Palace</v>
      </c>
      <c r="D348" t="str">
        <f>Table7[[#This Row],[Home_Team]]</f>
        <v>Aston Villa</v>
      </c>
      <c r="E348">
        <f>Table7[[#This Row],[FT_Away_Goals]]</f>
        <v>0</v>
      </c>
      <c r="F348">
        <f>Table7[[#This Row],[FT_Home_Goals]]</f>
        <v>2</v>
      </c>
      <c r="G348" t="str" cm="1">
        <f t="array" ref="G348">_xlfn.IFS(E348&gt;F348, "W", E348=F348, "D", E348&lt;F348,"L")</f>
        <v>L</v>
      </c>
      <c r="J348">
        <f>'Points Per Match'!G348</f>
        <v>3</v>
      </c>
      <c r="K348">
        <f>'Points Per Match'!I38</f>
        <v>0</v>
      </c>
      <c r="L348" t="s">
        <v>274</v>
      </c>
    </row>
    <row r="349" spans="1:12" x14ac:dyDescent="0.35">
      <c r="A349">
        <f>Table7[[#This Row],[Match_ID ]]</f>
        <v>348</v>
      </c>
      <c r="B349" s="1">
        <f>Table7[[#This Row],[Date]]</f>
        <v>44024</v>
      </c>
      <c r="C349" t="str">
        <f>Table7[[#This Row],[Away_Team]]</f>
        <v>Arsenal</v>
      </c>
      <c r="D349" t="str">
        <f>Table7[[#This Row],[Home_Team]]</f>
        <v>Tottenham</v>
      </c>
      <c r="E349">
        <f>Table7[[#This Row],[FT_Away_Goals]]</f>
        <v>1</v>
      </c>
      <c r="F349">
        <f>Table7[[#This Row],[FT_Home_Goals]]</f>
        <v>2</v>
      </c>
      <c r="G349" t="str" cm="1">
        <f t="array" ref="G349">_xlfn.IFS(E349&gt;F349, "W", E349=F349, "D", E349&lt;F349,"L")</f>
        <v>L</v>
      </c>
      <c r="J349">
        <f>'Points Per Match'!G349</f>
        <v>3</v>
      </c>
      <c r="K349">
        <f>'Points Per Match'!I323</f>
        <v>0</v>
      </c>
      <c r="L349" t="s">
        <v>274</v>
      </c>
    </row>
    <row r="350" spans="1:12" x14ac:dyDescent="0.35">
      <c r="A350">
        <f>Table7[[#This Row],[Match_ID ]]</f>
        <v>349</v>
      </c>
      <c r="B350" s="1">
        <f>Table7[[#This Row],[Date]]</f>
        <v>44024</v>
      </c>
      <c r="C350" t="str">
        <f>Table7[[#This Row],[Away_Team]]</f>
        <v>Leicester</v>
      </c>
      <c r="D350" t="str">
        <f>Table7[[#This Row],[Home_Team]]</f>
        <v>Bournemouth</v>
      </c>
      <c r="E350">
        <f>Table7[[#This Row],[FT_Away_Goals]]</f>
        <v>1</v>
      </c>
      <c r="F350">
        <f>Table7[[#This Row],[FT_Home_Goals]]</f>
        <v>4</v>
      </c>
      <c r="G350" t="str" cm="1">
        <f t="array" ref="G350">_xlfn.IFS(E350&gt;F350, "W", E350=F350, "D", E350&lt;F350,"L")</f>
        <v>L</v>
      </c>
      <c r="J350">
        <f>'Points Per Match'!G350</f>
        <v>3</v>
      </c>
      <c r="K350">
        <f>'Points Per Match'!I57</f>
        <v>1</v>
      </c>
      <c r="L350" t="s">
        <v>274</v>
      </c>
    </row>
    <row r="351" spans="1:12" x14ac:dyDescent="0.35">
      <c r="A351">
        <f>Table7[[#This Row],[Match_ID ]]</f>
        <v>350</v>
      </c>
      <c r="B351" s="1">
        <f>Table7[[#This Row],[Date]]</f>
        <v>44025</v>
      </c>
      <c r="C351" t="str">
        <f>Table7[[#This Row],[Away_Team]]</f>
        <v>Southampton</v>
      </c>
      <c r="D351" t="str">
        <f>Table7[[#This Row],[Home_Team]]</f>
        <v>Man United</v>
      </c>
      <c r="E351">
        <f>Table7[[#This Row],[FT_Away_Goals]]</f>
        <v>2</v>
      </c>
      <c r="F351">
        <f>Table7[[#This Row],[FT_Home_Goals]]</f>
        <v>2</v>
      </c>
      <c r="G351" t="str" cm="1">
        <f t="array" ref="G351">_xlfn.IFS(E351&gt;F351, "W", E351=F351, "D", E351&lt;F351,"L")</f>
        <v>D</v>
      </c>
      <c r="J351">
        <f>'Points Per Match'!G351</f>
        <v>1</v>
      </c>
      <c r="K351">
        <f>'Points Per Match'!I228</f>
        <v>0</v>
      </c>
      <c r="L351" t="s">
        <v>274</v>
      </c>
    </row>
    <row r="352" spans="1:12" x14ac:dyDescent="0.35">
      <c r="A352">
        <f>Table7[[#This Row],[Match_ID ]]</f>
        <v>351</v>
      </c>
      <c r="B352" s="1">
        <f>Table7[[#This Row],[Date]]</f>
        <v>44026</v>
      </c>
      <c r="C352" t="str">
        <f>Table7[[#This Row],[Away_Team]]</f>
        <v>Norwich</v>
      </c>
      <c r="D352" t="str">
        <f>Table7[[#This Row],[Home_Team]]</f>
        <v>Chelsea</v>
      </c>
      <c r="E352">
        <f>Table7[[#This Row],[FT_Away_Goals]]</f>
        <v>0</v>
      </c>
      <c r="F352">
        <f>Table7[[#This Row],[FT_Home_Goals]]</f>
        <v>1</v>
      </c>
      <c r="G352" t="str" cm="1">
        <f t="array" ref="G352">_xlfn.IFS(E352&gt;F352, "W", E352=F352, "D", E352&lt;F352,"L")</f>
        <v>L</v>
      </c>
      <c r="J352">
        <f>'Points Per Match'!G352</f>
        <v>3</v>
      </c>
      <c r="K352">
        <f>'Points Per Match'!I114</f>
        <v>0</v>
      </c>
      <c r="L352" t="s">
        <v>274</v>
      </c>
    </row>
    <row r="353" spans="1:12" x14ac:dyDescent="0.35">
      <c r="A353">
        <f>Table7[[#This Row],[Match_ID ]]</f>
        <v>352</v>
      </c>
      <c r="B353" s="1">
        <f>Table7[[#This Row],[Date]]</f>
        <v>44027</v>
      </c>
      <c r="C353" t="str">
        <f>Table7[[#This Row],[Away_Team]]</f>
        <v>Wolves</v>
      </c>
      <c r="D353" t="str">
        <f>Table7[[#This Row],[Home_Team]]</f>
        <v>Burnley</v>
      </c>
      <c r="E353">
        <f>Table7[[#This Row],[FT_Away_Goals]]</f>
        <v>1</v>
      </c>
      <c r="F353">
        <f>Table7[[#This Row],[FT_Home_Goals]]</f>
        <v>1</v>
      </c>
      <c r="G353" t="str" cm="1">
        <f t="array" ref="G353">_xlfn.IFS(E353&gt;F353, "W", E353=F353, "D", E353&lt;F353,"L")</f>
        <v>D</v>
      </c>
      <c r="J353">
        <f>'Points Per Match'!G353</f>
        <v>1</v>
      </c>
      <c r="K353">
        <f>'Points Per Match'!I95</f>
        <v>1</v>
      </c>
      <c r="L353" t="s">
        <v>274</v>
      </c>
    </row>
    <row r="354" spans="1:12" x14ac:dyDescent="0.35">
      <c r="A354">
        <f>Table7[[#This Row],[Match_ID ]]</f>
        <v>353</v>
      </c>
      <c r="B354" s="1">
        <f>Table7[[#This Row],[Date]]</f>
        <v>44027</v>
      </c>
      <c r="C354" t="str">
        <f>Table7[[#This Row],[Away_Team]]</f>
        <v>Bournemouth</v>
      </c>
      <c r="D354" t="str">
        <f>Table7[[#This Row],[Home_Team]]</f>
        <v>Man City</v>
      </c>
      <c r="E354">
        <f>Table7[[#This Row],[FT_Away_Goals]]</f>
        <v>1</v>
      </c>
      <c r="F354">
        <f>Table7[[#This Row],[FT_Home_Goals]]</f>
        <v>2</v>
      </c>
      <c r="G354" t="str" cm="1">
        <f t="array" ref="G354">_xlfn.IFS(E354&gt;F354, "W", E354=F354, "D", E354&lt;F354,"L")</f>
        <v>L</v>
      </c>
      <c r="J354">
        <f>'Points Per Match'!G354</f>
        <v>3</v>
      </c>
      <c r="K354">
        <f>'Points Per Match'!I209</f>
        <v>0</v>
      </c>
      <c r="L354" t="s">
        <v>274</v>
      </c>
    </row>
    <row r="355" spans="1:12" x14ac:dyDescent="0.35">
      <c r="A355">
        <f>Table7[[#This Row],[Match_ID ]]</f>
        <v>354</v>
      </c>
      <c r="B355" s="1">
        <f>Table7[[#This Row],[Date]]</f>
        <v>44027</v>
      </c>
      <c r="C355" t="str">
        <f>Table7[[#This Row],[Away_Team]]</f>
        <v>Tottenham</v>
      </c>
      <c r="D355" t="str">
        <f>Table7[[#This Row],[Home_Team]]</f>
        <v>Newcastle</v>
      </c>
      <c r="E355">
        <f>Table7[[#This Row],[FT_Away_Goals]]</f>
        <v>3</v>
      </c>
      <c r="F355">
        <f>Table7[[#This Row],[FT_Home_Goals]]</f>
        <v>1</v>
      </c>
      <c r="G355" t="str" cm="1">
        <f t="array" ref="G355">_xlfn.IFS(E355&gt;F355, "W", E355=F355, "D", E355&lt;F355,"L")</f>
        <v>W</v>
      </c>
      <c r="J355">
        <f>'Points Per Match'!G355</f>
        <v>0</v>
      </c>
      <c r="K355">
        <f>'Points Per Match'!I247</f>
        <v>3</v>
      </c>
      <c r="L355" t="s">
        <v>274</v>
      </c>
    </row>
    <row r="356" spans="1:12" x14ac:dyDescent="0.35">
      <c r="A356">
        <f>Table7[[#This Row],[Match_ID ]]</f>
        <v>355</v>
      </c>
      <c r="B356" s="1">
        <f>Table7[[#This Row],[Date]]</f>
        <v>44027</v>
      </c>
      <c r="C356" t="str">
        <f>Table7[[#This Row],[Away_Team]]</f>
        <v>Liverpool</v>
      </c>
      <c r="D356" t="str">
        <f>Table7[[#This Row],[Home_Team]]</f>
        <v>Arsenal</v>
      </c>
      <c r="E356">
        <f>Table7[[#This Row],[FT_Away_Goals]]</f>
        <v>1</v>
      </c>
      <c r="F356">
        <f>Table7[[#This Row],[FT_Home_Goals]]</f>
        <v>2</v>
      </c>
      <c r="G356" t="str" cm="1">
        <f t="array" ref="G356">_xlfn.IFS(E356&gt;F356, "W", E356=F356, "D", E356&lt;F356,"L")</f>
        <v>L</v>
      </c>
      <c r="J356">
        <f>'Points Per Match'!G356</f>
        <v>3</v>
      </c>
      <c r="K356">
        <f>'Points Per Match'!I355</f>
        <v>3</v>
      </c>
      <c r="L356" t="s">
        <v>274</v>
      </c>
    </row>
    <row r="357" spans="1:12" x14ac:dyDescent="0.35">
      <c r="A357">
        <f>Table7[[#This Row],[Match_ID ]]</f>
        <v>356</v>
      </c>
      <c r="B357" s="1">
        <f>Table7[[#This Row],[Date]]</f>
        <v>44028</v>
      </c>
      <c r="C357" t="str">
        <f>Table7[[#This Row],[Away_Team]]</f>
        <v>Aston Villa</v>
      </c>
      <c r="D357" t="str">
        <f>Table7[[#This Row],[Home_Team]]</f>
        <v>Everton</v>
      </c>
      <c r="E357">
        <f>Table7[[#This Row],[FT_Away_Goals]]</f>
        <v>1</v>
      </c>
      <c r="F357">
        <f>Table7[[#This Row],[FT_Home_Goals]]</f>
        <v>1</v>
      </c>
      <c r="G357" t="str" cm="1">
        <f t="array" ref="G357">_xlfn.IFS(E357&gt;F357, "W", E357=F357, "D", E357&lt;F357,"L")</f>
        <v>D</v>
      </c>
      <c r="J357">
        <f>'Points Per Match'!G357</f>
        <v>1</v>
      </c>
      <c r="K357">
        <f>'Points Per Match'!I152</f>
        <v>0</v>
      </c>
      <c r="L357" t="s">
        <v>274</v>
      </c>
    </row>
    <row r="358" spans="1:12" x14ac:dyDescent="0.35">
      <c r="A358">
        <f>Table7[[#This Row],[Match_ID ]]</f>
        <v>357</v>
      </c>
      <c r="B358" s="1">
        <f>Table7[[#This Row],[Date]]</f>
        <v>44028</v>
      </c>
      <c r="C358" t="str">
        <f>Table7[[#This Row],[Away_Team]]</f>
        <v>Sheffield United</v>
      </c>
      <c r="D358" t="str">
        <f>Table7[[#This Row],[Home_Team]]</f>
        <v>Leicester</v>
      </c>
      <c r="E358">
        <f>Table7[[#This Row],[FT_Away_Goals]]</f>
        <v>0</v>
      </c>
      <c r="F358">
        <f>Table7[[#This Row],[FT_Home_Goals]]</f>
        <v>2</v>
      </c>
      <c r="G358" t="str" cm="1">
        <f t="array" ref="G358">_xlfn.IFS(E358&gt;F358, "W", E358=F358, "D", E358&lt;F358,"L")</f>
        <v>L</v>
      </c>
      <c r="J358">
        <f>'Points Per Match'!G358</f>
        <v>3</v>
      </c>
      <c r="K358">
        <f>'Points Per Match'!I171</f>
        <v>1</v>
      </c>
      <c r="L358" t="s">
        <v>274</v>
      </c>
    </row>
    <row r="359" spans="1:12" x14ac:dyDescent="0.35">
      <c r="A359">
        <f>Table7[[#This Row],[Match_ID ]]</f>
        <v>358</v>
      </c>
      <c r="B359" s="1">
        <f>Table7[[#This Row],[Date]]</f>
        <v>44028</v>
      </c>
      <c r="C359" t="str">
        <f>Table7[[#This Row],[Away_Team]]</f>
        <v>Man United</v>
      </c>
      <c r="D359" t="str">
        <f>Table7[[#This Row],[Home_Team]]</f>
        <v>Crystal Palace</v>
      </c>
      <c r="E359">
        <f>Table7[[#This Row],[FT_Away_Goals]]</f>
        <v>2</v>
      </c>
      <c r="F359">
        <f>Table7[[#This Row],[FT_Home_Goals]]</f>
        <v>0</v>
      </c>
      <c r="G359" t="str" cm="1">
        <f t="array" ref="G359">_xlfn.IFS(E359&gt;F359, "W", E359=F359, "D", E359&lt;F359,"L")</f>
        <v>W</v>
      </c>
      <c r="J359">
        <f>'Points Per Match'!G359</f>
        <v>0</v>
      </c>
      <c r="K359">
        <f>'Points Per Match'!I133</f>
        <v>3</v>
      </c>
      <c r="L359" t="s">
        <v>274</v>
      </c>
    </row>
    <row r="360" spans="1:12" x14ac:dyDescent="0.35">
      <c r="A360">
        <f>Table7[[#This Row],[Match_ID ]]</f>
        <v>359</v>
      </c>
      <c r="B360" s="1">
        <f>Table7[[#This Row],[Date]]</f>
        <v>44028</v>
      </c>
      <c r="C360" t="str">
        <f>Table7[[#This Row],[Away_Team]]</f>
        <v>Brighton</v>
      </c>
      <c r="D360" t="str">
        <f>Table7[[#This Row],[Home_Team]]</f>
        <v>Southampton</v>
      </c>
      <c r="E360">
        <f>Table7[[#This Row],[FT_Away_Goals]]</f>
        <v>1</v>
      </c>
      <c r="F360">
        <f>Table7[[#This Row],[FT_Home_Goals]]</f>
        <v>1</v>
      </c>
      <c r="G360" t="str" cm="1">
        <f t="array" ref="G360">_xlfn.IFS(E360&gt;F360, "W", E360=F360, "D", E360&lt;F360,"L")</f>
        <v>D</v>
      </c>
      <c r="J360">
        <f>'Points Per Match'!G360</f>
        <v>1</v>
      </c>
      <c r="K360">
        <f>'Points Per Match'!I304</f>
        <v>0</v>
      </c>
      <c r="L360" t="s">
        <v>274</v>
      </c>
    </row>
    <row r="361" spans="1:12" x14ac:dyDescent="0.35">
      <c r="A361">
        <f>Table7[[#This Row],[Match_ID ]]</f>
        <v>360</v>
      </c>
      <c r="B361" s="1">
        <f>Table7[[#This Row],[Date]]</f>
        <v>44029</v>
      </c>
      <c r="C361" t="str">
        <f>Table7[[#This Row],[Away_Team]]</f>
        <v>Watford</v>
      </c>
      <c r="D361" t="str">
        <f>Table7[[#This Row],[Home_Team]]</f>
        <v>West Ham</v>
      </c>
      <c r="E361">
        <f>Table7[[#This Row],[FT_Away_Goals]]</f>
        <v>1</v>
      </c>
      <c r="F361">
        <f>Table7[[#This Row],[FT_Home_Goals]]</f>
        <v>3</v>
      </c>
      <c r="G361" t="str" cm="1">
        <f t="array" ref="G361">_xlfn.IFS(E361&gt;F361, "W", E361=F361, "D", E361&lt;F361,"L")</f>
        <v>L</v>
      </c>
      <c r="J361">
        <f>'Points Per Match'!G361</f>
        <v>3</v>
      </c>
      <c r="K361">
        <f>'Points Per Match'!I361</f>
        <v>0</v>
      </c>
      <c r="L361" t="s">
        <v>274</v>
      </c>
    </row>
    <row r="362" spans="1:12" x14ac:dyDescent="0.35">
      <c r="A362">
        <f>Table7[[#This Row],[Match_ID ]]</f>
        <v>361</v>
      </c>
      <c r="B362" s="1">
        <f>Table7[[#This Row],[Date]]</f>
        <v>44030</v>
      </c>
      <c r="C362" t="str">
        <f>Table7[[#This Row],[Away_Team]]</f>
        <v>Burnley</v>
      </c>
      <c r="D362" t="str">
        <f>Table7[[#This Row],[Home_Team]]</f>
        <v>Norwich</v>
      </c>
      <c r="E362">
        <f>Table7[[#This Row],[FT_Away_Goals]]</f>
        <v>2</v>
      </c>
      <c r="F362">
        <f>Table7[[#This Row],[FT_Home_Goals]]</f>
        <v>0</v>
      </c>
      <c r="G362" t="str" cm="1">
        <f t="array" ref="G362">_xlfn.IFS(E362&gt;F362, "W", E362=F362, "D", E362&lt;F362,"L")</f>
        <v>W</v>
      </c>
      <c r="J362">
        <f>'Points Per Match'!G362</f>
        <v>0</v>
      </c>
      <c r="K362">
        <f>'Points Per Match'!I267</f>
        <v>3</v>
      </c>
      <c r="L362" t="s">
        <v>274</v>
      </c>
    </row>
    <row r="363" spans="1:12" x14ac:dyDescent="0.35">
      <c r="A363">
        <f>Table7[[#This Row],[Match_ID ]]</f>
        <v>362</v>
      </c>
      <c r="B363" s="1">
        <f>Table7[[#This Row],[Date]]</f>
        <v>44031</v>
      </c>
      <c r="C363" t="str">
        <f>Table7[[#This Row],[Away_Team]]</f>
        <v>Southampton</v>
      </c>
      <c r="D363" t="str">
        <f>Table7[[#This Row],[Home_Team]]</f>
        <v>Bournemouth</v>
      </c>
      <c r="E363">
        <f>Table7[[#This Row],[FT_Away_Goals]]</f>
        <v>2</v>
      </c>
      <c r="F363">
        <f>Table7[[#This Row],[FT_Home_Goals]]</f>
        <v>0</v>
      </c>
      <c r="G363" t="str" cm="1">
        <f t="array" ref="G363">_xlfn.IFS(E363&gt;F363, "W", E363=F363, "D", E363&lt;F363,"L")</f>
        <v>W</v>
      </c>
      <c r="J363">
        <f>'Points Per Match'!G363</f>
        <v>0</v>
      </c>
      <c r="K363">
        <f>'Points Per Match'!I58</f>
        <v>1</v>
      </c>
      <c r="L363" t="s">
        <v>274</v>
      </c>
    </row>
    <row r="364" spans="1:12" x14ac:dyDescent="0.35">
      <c r="A364">
        <f>Table7[[#This Row],[Match_ID ]]</f>
        <v>363</v>
      </c>
      <c r="B364" s="1">
        <f>Table7[[#This Row],[Date]]</f>
        <v>44031</v>
      </c>
      <c r="C364" t="str">
        <f>Table7[[#This Row],[Away_Team]]</f>
        <v>Leicester</v>
      </c>
      <c r="D364" t="str">
        <f>Table7[[#This Row],[Home_Team]]</f>
        <v>Tottenham</v>
      </c>
      <c r="E364">
        <f>Table7[[#This Row],[FT_Away_Goals]]</f>
        <v>0</v>
      </c>
      <c r="F364">
        <f>Table7[[#This Row],[FT_Home_Goals]]</f>
        <v>3</v>
      </c>
      <c r="G364" t="str" cm="1">
        <f t="array" ref="G364">_xlfn.IFS(E364&gt;F364, "W", E364=F364, "D", E364&lt;F364,"L")</f>
        <v>L</v>
      </c>
      <c r="J364">
        <f>'Points Per Match'!G364</f>
        <v>3</v>
      </c>
      <c r="K364">
        <f>'Points Per Match'!I324</f>
        <v>0</v>
      </c>
      <c r="L364" t="s">
        <v>274</v>
      </c>
    </row>
    <row r="365" spans="1:12" x14ac:dyDescent="0.35">
      <c r="A365">
        <f>Table7[[#This Row],[Match_ID ]]</f>
        <v>364</v>
      </c>
      <c r="B365" s="1">
        <f>Table7[[#This Row],[Date]]</f>
        <v>44032</v>
      </c>
      <c r="C365" t="str">
        <f>Table7[[#This Row],[Away_Team]]</f>
        <v>Newcastle</v>
      </c>
      <c r="D365" t="str">
        <f>Table7[[#This Row],[Home_Team]]</f>
        <v>Brighton</v>
      </c>
      <c r="E365">
        <f>Table7[[#This Row],[FT_Away_Goals]]</f>
        <v>0</v>
      </c>
      <c r="F365">
        <f>Table7[[#This Row],[FT_Home_Goals]]</f>
        <v>0</v>
      </c>
      <c r="G365" t="str" cm="1">
        <f t="array" ref="G365">_xlfn.IFS(E365&gt;F365, "W", E365=F365, "D", E365&lt;F365,"L")</f>
        <v>D</v>
      </c>
      <c r="J365">
        <f>'Points Per Match'!G365</f>
        <v>1</v>
      </c>
      <c r="K365">
        <f>'Points Per Match'!I77</f>
        <v>3</v>
      </c>
      <c r="L365" t="s">
        <v>274</v>
      </c>
    </row>
    <row r="366" spans="1:12" x14ac:dyDescent="0.35">
      <c r="A366">
        <f>Table7[[#This Row],[Match_ID ]]</f>
        <v>365</v>
      </c>
      <c r="B366" s="1">
        <f>Table7[[#This Row],[Date]]</f>
        <v>44032</v>
      </c>
      <c r="C366" t="str">
        <f>Table7[[#This Row],[Away_Team]]</f>
        <v>Everton</v>
      </c>
      <c r="D366" t="str">
        <f>Table7[[#This Row],[Home_Team]]</f>
        <v>Sheffield United</v>
      </c>
      <c r="E366">
        <f>Table7[[#This Row],[FT_Away_Goals]]</f>
        <v>1</v>
      </c>
      <c r="F366">
        <f>Table7[[#This Row],[FT_Home_Goals]]</f>
        <v>0</v>
      </c>
      <c r="G366" t="str" cm="1">
        <f t="array" ref="G366">_xlfn.IFS(E366&gt;F366, "W", E366=F366, "D", E366&lt;F366,"L")</f>
        <v>W</v>
      </c>
      <c r="J366">
        <f>'Points Per Match'!G366</f>
        <v>0</v>
      </c>
      <c r="K366">
        <f>'Points Per Match'!I286</f>
        <v>1</v>
      </c>
      <c r="L366" t="s">
        <v>274</v>
      </c>
    </row>
    <row r="367" spans="1:12" x14ac:dyDescent="0.35">
      <c r="A367">
        <f>Table7[[#This Row],[Match_ID ]]</f>
        <v>366</v>
      </c>
      <c r="B367" s="1">
        <f>Table7[[#This Row],[Date]]</f>
        <v>44032</v>
      </c>
      <c r="C367" t="str">
        <f>Table7[[#This Row],[Away_Team]]</f>
        <v>Crystal Palace</v>
      </c>
      <c r="D367" t="str">
        <f>Table7[[#This Row],[Home_Team]]</f>
        <v>Wolves</v>
      </c>
      <c r="E367">
        <f>Table7[[#This Row],[FT_Away_Goals]]</f>
        <v>0</v>
      </c>
      <c r="F367">
        <f>Table7[[#This Row],[FT_Home_Goals]]</f>
        <v>2</v>
      </c>
      <c r="G367" t="str" cm="1">
        <f t="array" ref="G367">_xlfn.IFS(E367&gt;F367, "W", E367=F367, "D", E367&lt;F367,"L")</f>
        <v>L</v>
      </c>
      <c r="J367">
        <f>'Points Per Match'!G367</f>
        <v>3</v>
      </c>
      <c r="K367">
        <f>'Points Per Match'!I381</f>
        <v>1</v>
      </c>
      <c r="L367" t="s">
        <v>274</v>
      </c>
    </row>
    <row r="368" spans="1:12" x14ac:dyDescent="0.35">
      <c r="A368">
        <f>Table7[[#This Row],[Match_ID ]]</f>
        <v>367</v>
      </c>
      <c r="B368" s="1">
        <f>Table7[[#This Row],[Date]]</f>
        <v>44033</v>
      </c>
      <c r="C368" t="str">
        <f>Table7[[#This Row],[Away_Team]]</f>
        <v>Man City</v>
      </c>
      <c r="D368" t="str">
        <f>Table7[[#This Row],[Home_Team]]</f>
        <v>Watford</v>
      </c>
      <c r="E368">
        <f>Table7[[#This Row],[FT_Away_Goals]]</f>
        <v>4</v>
      </c>
      <c r="F368">
        <f>Table7[[#This Row],[FT_Home_Goals]]</f>
        <v>0</v>
      </c>
      <c r="G368" t="str" cm="1">
        <f t="array" ref="G368">_xlfn.IFS(E368&gt;F368, "W", E368=F368, "D", E368&lt;F368,"L")</f>
        <v>W</v>
      </c>
      <c r="J368">
        <f>'Points Per Match'!G368</f>
        <v>0</v>
      </c>
      <c r="K368">
        <f>'Points Per Match'!I343</f>
        <v>0</v>
      </c>
      <c r="L368" t="s">
        <v>274</v>
      </c>
    </row>
    <row r="369" spans="1:12" x14ac:dyDescent="0.35">
      <c r="A369">
        <f>Table7[[#This Row],[Match_ID ]]</f>
        <v>368</v>
      </c>
      <c r="B369" s="1">
        <f>Table7[[#This Row],[Date]]</f>
        <v>44033</v>
      </c>
      <c r="C369" t="str">
        <f>Table7[[#This Row],[Away_Team]]</f>
        <v>Arsenal</v>
      </c>
      <c r="D369" t="str">
        <f>Table7[[#This Row],[Home_Team]]</f>
        <v>Aston Villa</v>
      </c>
      <c r="E369">
        <f>Table7[[#This Row],[FT_Away_Goals]]</f>
        <v>0</v>
      </c>
      <c r="F369">
        <f>Table7[[#This Row],[FT_Home_Goals]]</f>
        <v>1</v>
      </c>
      <c r="G369" t="str" cm="1">
        <f t="array" ref="G369">_xlfn.IFS(E369&gt;F369, "W", E369=F369, "D", E369&lt;F369,"L")</f>
        <v>L</v>
      </c>
      <c r="J369">
        <f>'Points Per Match'!G369</f>
        <v>3</v>
      </c>
      <c r="K369">
        <f>'Points Per Match'!I39</f>
        <v>3</v>
      </c>
      <c r="L369" t="s">
        <v>274</v>
      </c>
    </row>
    <row r="370" spans="1:12" x14ac:dyDescent="0.35">
      <c r="A370">
        <f>Table7[[#This Row],[Match_ID ]]</f>
        <v>369</v>
      </c>
      <c r="B370" s="1">
        <f>Table7[[#This Row],[Date]]</f>
        <v>44034</v>
      </c>
      <c r="C370" t="str">
        <f>Table7[[#This Row],[Away_Team]]</f>
        <v>West Ham</v>
      </c>
      <c r="D370" t="str">
        <f>Table7[[#This Row],[Home_Team]]</f>
        <v>Man United</v>
      </c>
      <c r="E370">
        <f>Table7[[#This Row],[FT_Away_Goals]]</f>
        <v>1</v>
      </c>
      <c r="F370">
        <f>Table7[[#This Row],[FT_Home_Goals]]</f>
        <v>1</v>
      </c>
      <c r="G370" t="str" cm="1">
        <f t="array" ref="G370">_xlfn.IFS(E370&gt;F370, "W", E370=F370, "D", E370&lt;F370,"L")</f>
        <v>D</v>
      </c>
      <c r="J370">
        <f>'Points Per Match'!G370</f>
        <v>1</v>
      </c>
      <c r="K370">
        <f>'Points Per Match'!I229</f>
        <v>0</v>
      </c>
      <c r="L370" t="s">
        <v>274</v>
      </c>
    </row>
    <row r="371" spans="1:12" x14ac:dyDescent="0.35">
      <c r="A371">
        <f>Table7[[#This Row],[Match_ID ]]</f>
        <v>370</v>
      </c>
      <c r="B371" s="1">
        <f>Table7[[#This Row],[Date]]</f>
        <v>44034</v>
      </c>
      <c r="C371" t="str">
        <f>Table7[[#This Row],[Away_Team]]</f>
        <v>Chelsea</v>
      </c>
      <c r="D371" t="str">
        <f>Table7[[#This Row],[Home_Team]]</f>
        <v>Liverpool</v>
      </c>
      <c r="E371">
        <f>Table7[[#This Row],[FT_Away_Goals]]</f>
        <v>3</v>
      </c>
      <c r="F371">
        <f>Table7[[#This Row],[FT_Home_Goals]]</f>
        <v>5</v>
      </c>
      <c r="G371" t="str" cm="1">
        <f t="array" ref="G371">_xlfn.IFS(E371&gt;F371, "W", E371=F371, "D", E371&lt;F371,"L")</f>
        <v>L</v>
      </c>
      <c r="J371">
        <f>'Points Per Match'!G371</f>
        <v>3</v>
      </c>
      <c r="K371">
        <f>'Points Per Match'!I191</f>
        <v>0</v>
      </c>
      <c r="L371" t="s">
        <v>274</v>
      </c>
    </row>
    <row r="372" spans="1:12" x14ac:dyDescent="0.35">
      <c r="A372">
        <f>Table7[[#This Row],[Match_ID ]]</f>
        <v>371</v>
      </c>
      <c r="B372" s="1">
        <f>Table7[[#This Row],[Date]]</f>
        <v>44038</v>
      </c>
      <c r="C372" t="str">
        <f>Table7[[#This Row],[Away_Team]]</f>
        <v>Watford</v>
      </c>
      <c r="D372" t="str">
        <f>Table7[[#This Row],[Home_Team]]</f>
        <v>Arsenal</v>
      </c>
      <c r="E372">
        <f>Table7[[#This Row],[FT_Away_Goals]]</f>
        <v>2</v>
      </c>
      <c r="F372">
        <f>Table7[[#This Row],[FT_Home_Goals]]</f>
        <v>3</v>
      </c>
      <c r="G372" t="str" cm="1">
        <f t="array" ref="G372">_xlfn.IFS(E372&gt;F372, "W", E372=F372, "D", E372&lt;F372,"L")</f>
        <v>L</v>
      </c>
      <c r="J372">
        <f>'Points Per Match'!G372</f>
        <v>3</v>
      </c>
      <c r="K372">
        <f>'Points Per Match'!I20</f>
        <v>1</v>
      </c>
      <c r="L372" t="s">
        <v>274</v>
      </c>
    </row>
    <row r="373" spans="1:12" x14ac:dyDescent="0.35">
      <c r="A373">
        <f>Table7[[#This Row],[Match_ID ]]</f>
        <v>372</v>
      </c>
      <c r="B373" s="1">
        <f>Table7[[#This Row],[Date]]</f>
        <v>44038</v>
      </c>
      <c r="C373" t="str">
        <f>Table7[[#This Row],[Away_Team]]</f>
        <v>Brighton</v>
      </c>
      <c r="D373" t="str">
        <f>Table7[[#This Row],[Home_Team]]</f>
        <v>Burnley</v>
      </c>
      <c r="E373">
        <f>Table7[[#This Row],[FT_Away_Goals]]</f>
        <v>2</v>
      </c>
      <c r="F373">
        <f>Table7[[#This Row],[FT_Home_Goals]]</f>
        <v>1</v>
      </c>
      <c r="G373" t="str" cm="1">
        <f t="array" ref="G373">_xlfn.IFS(E373&gt;F373, "W", E373=F373, "D", E373&lt;F373,"L")</f>
        <v>W</v>
      </c>
      <c r="J373">
        <f>'Points Per Match'!G373</f>
        <v>0</v>
      </c>
      <c r="K373">
        <f>'Points Per Match'!I96</f>
        <v>1</v>
      </c>
      <c r="L373" t="s">
        <v>274</v>
      </c>
    </row>
    <row r="374" spans="1:12" x14ac:dyDescent="0.35">
      <c r="A374">
        <f>Table7[[#This Row],[Match_ID ]]</f>
        <v>373</v>
      </c>
      <c r="B374" s="1">
        <f>Table7[[#This Row],[Date]]</f>
        <v>44038</v>
      </c>
      <c r="C374" t="str">
        <f>Table7[[#This Row],[Away_Team]]</f>
        <v>Wolves</v>
      </c>
      <c r="D374" t="str">
        <f>Table7[[#This Row],[Home_Team]]</f>
        <v>Chelsea</v>
      </c>
      <c r="E374">
        <f>Table7[[#This Row],[FT_Away_Goals]]</f>
        <v>0</v>
      </c>
      <c r="F374">
        <f>Table7[[#This Row],[FT_Home_Goals]]</f>
        <v>2</v>
      </c>
      <c r="G374" t="str" cm="1">
        <f t="array" ref="G374">_xlfn.IFS(E374&gt;F374, "W", E374=F374, "D", E374&lt;F374,"L")</f>
        <v>L</v>
      </c>
      <c r="J374">
        <f>'Points Per Match'!G374</f>
        <v>3</v>
      </c>
      <c r="K374">
        <f>'Points Per Match'!I115</f>
        <v>0</v>
      </c>
      <c r="L374" t="s">
        <v>274</v>
      </c>
    </row>
    <row r="375" spans="1:12" x14ac:dyDescent="0.35">
      <c r="A375">
        <f>Table7[[#This Row],[Match_ID ]]</f>
        <v>374</v>
      </c>
      <c r="B375" s="1">
        <f>Table7[[#This Row],[Date]]</f>
        <v>44038</v>
      </c>
      <c r="C375" t="str">
        <f>Table7[[#This Row],[Away_Team]]</f>
        <v>Tottenham</v>
      </c>
      <c r="D375" t="str">
        <f>Table7[[#This Row],[Home_Team]]</f>
        <v>Crystal Palace</v>
      </c>
      <c r="E375">
        <f>Table7[[#This Row],[FT_Away_Goals]]</f>
        <v>1</v>
      </c>
      <c r="F375">
        <f>Table7[[#This Row],[FT_Home_Goals]]</f>
        <v>1</v>
      </c>
      <c r="G375" t="str" cm="1">
        <f t="array" ref="G375">_xlfn.IFS(E375&gt;F375, "W", E375=F375, "D", E375&lt;F375,"L")</f>
        <v>D</v>
      </c>
      <c r="J375">
        <f>'Points Per Match'!G375</f>
        <v>1</v>
      </c>
      <c r="K375">
        <f>'Points Per Match'!I134</f>
        <v>3</v>
      </c>
      <c r="L375" t="s">
        <v>274</v>
      </c>
    </row>
    <row r="376" spans="1:12" x14ac:dyDescent="0.35">
      <c r="A376">
        <f>Table7[[#This Row],[Match_ID ]]</f>
        <v>375</v>
      </c>
      <c r="B376" s="1">
        <f>Table7[[#This Row],[Date]]</f>
        <v>44038</v>
      </c>
      <c r="C376" t="str">
        <f>Table7[[#This Row],[Away_Team]]</f>
        <v>Bournemouth</v>
      </c>
      <c r="D376" t="str">
        <f>Table7[[#This Row],[Home_Team]]</f>
        <v>Everton</v>
      </c>
      <c r="E376">
        <f>Table7[[#This Row],[FT_Away_Goals]]</f>
        <v>3</v>
      </c>
      <c r="F376">
        <f>Table7[[#This Row],[FT_Home_Goals]]</f>
        <v>1</v>
      </c>
      <c r="G376" t="str" cm="1">
        <f t="array" ref="G376">_xlfn.IFS(E376&gt;F376, "W", E376=F376, "D", E376&lt;F376,"L")</f>
        <v>W</v>
      </c>
      <c r="J376">
        <f>'Points Per Match'!G376</f>
        <v>0</v>
      </c>
      <c r="K376">
        <f>'Points Per Match'!I153</f>
        <v>3</v>
      </c>
      <c r="L376" t="s">
        <v>274</v>
      </c>
    </row>
    <row r="377" spans="1:12" x14ac:dyDescent="0.35">
      <c r="A377">
        <f>Table7[[#This Row],[Match_ID ]]</f>
        <v>376</v>
      </c>
      <c r="B377" s="1">
        <f>Table7[[#This Row],[Date]]</f>
        <v>44038</v>
      </c>
      <c r="C377" t="str">
        <f>Table7[[#This Row],[Away_Team]]</f>
        <v>Man United</v>
      </c>
      <c r="D377" t="str">
        <f>Table7[[#This Row],[Home_Team]]</f>
        <v>Leicester</v>
      </c>
      <c r="E377">
        <f>Table7[[#This Row],[FT_Away_Goals]]</f>
        <v>2</v>
      </c>
      <c r="F377">
        <f>Table7[[#This Row],[FT_Home_Goals]]</f>
        <v>0</v>
      </c>
      <c r="G377" t="str" cm="1">
        <f t="array" ref="G377">_xlfn.IFS(E377&gt;F377, "W", E377=F377, "D", E377&lt;F377,"L")</f>
        <v>W</v>
      </c>
      <c r="J377">
        <f>'Points Per Match'!G377</f>
        <v>0</v>
      </c>
      <c r="K377">
        <f>'Points Per Match'!I172</f>
        <v>1</v>
      </c>
      <c r="L377" t="s">
        <v>274</v>
      </c>
    </row>
    <row r="378" spans="1:12" x14ac:dyDescent="0.35">
      <c r="A378">
        <f>Table7[[#This Row],[Match_ID ]]</f>
        <v>377</v>
      </c>
      <c r="B378" s="1">
        <f>Table7[[#This Row],[Date]]</f>
        <v>44038</v>
      </c>
      <c r="C378" t="str">
        <f>Table7[[#This Row],[Away_Team]]</f>
        <v>Norwich</v>
      </c>
      <c r="D378" t="str">
        <f>Table7[[#This Row],[Home_Team]]</f>
        <v>Man City</v>
      </c>
      <c r="E378">
        <f>Table7[[#This Row],[FT_Away_Goals]]</f>
        <v>0</v>
      </c>
      <c r="F378">
        <f>Table7[[#This Row],[FT_Home_Goals]]</f>
        <v>5</v>
      </c>
      <c r="G378" t="str" cm="1">
        <f t="array" ref="G378">_xlfn.IFS(E378&gt;F378, "W", E378=F378, "D", E378&lt;F378,"L")</f>
        <v>L</v>
      </c>
      <c r="J378">
        <f>'Points Per Match'!G378</f>
        <v>3</v>
      </c>
      <c r="K378">
        <f>'Points Per Match'!I210</f>
        <v>0</v>
      </c>
      <c r="L378" t="s">
        <v>274</v>
      </c>
    </row>
    <row r="379" spans="1:12" x14ac:dyDescent="0.35">
      <c r="A379">
        <f>Table7[[#This Row],[Match_ID ]]</f>
        <v>378</v>
      </c>
      <c r="B379" s="1">
        <f>Table7[[#This Row],[Date]]</f>
        <v>44038</v>
      </c>
      <c r="C379" t="str">
        <f>Table7[[#This Row],[Away_Team]]</f>
        <v>Liverpool</v>
      </c>
      <c r="D379" t="str">
        <f>Table7[[#This Row],[Home_Team]]</f>
        <v>Newcastle</v>
      </c>
      <c r="E379">
        <f>Table7[[#This Row],[FT_Away_Goals]]</f>
        <v>3</v>
      </c>
      <c r="F379">
        <f>Table7[[#This Row],[FT_Home_Goals]]</f>
        <v>1</v>
      </c>
      <c r="G379" t="str" cm="1">
        <f t="array" ref="G379">_xlfn.IFS(E379&gt;F379, "W", E379=F379, "D", E379&lt;F379,"L")</f>
        <v>W</v>
      </c>
      <c r="J379">
        <f>'Points Per Match'!G379</f>
        <v>0</v>
      </c>
      <c r="K379">
        <f>'Points Per Match'!I374</f>
        <v>0</v>
      </c>
      <c r="L379" t="s">
        <v>274</v>
      </c>
    </row>
    <row r="380" spans="1:12" x14ac:dyDescent="0.35">
      <c r="A380">
        <f>Table7[[#This Row],[Match_ID ]]</f>
        <v>379</v>
      </c>
      <c r="B380" s="1">
        <f>Table7[[#This Row],[Date]]</f>
        <v>44038</v>
      </c>
      <c r="C380" t="str">
        <f>Table7[[#This Row],[Away_Team]]</f>
        <v>Sheffield United</v>
      </c>
      <c r="D380" t="str">
        <f>Table7[[#This Row],[Home_Team]]</f>
        <v>Southampton</v>
      </c>
      <c r="E380">
        <f>Table7[[#This Row],[FT_Away_Goals]]</f>
        <v>1</v>
      </c>
      <c r="F380">
        <f>Table7[[#This Row],[FT_Home_Goals]]</f>
        <v>3</v>
      </c>
      <c r="G380" t="str" cm="1">
        <f t="array" ref="G380">_xlfn.IFS(E380&gt;F380, "W", E380=F380, "D", E380&lt;F380,"L")</f>
        <v>L</v>
      </c>
      <c r="J380">
        <f>'Points Per Match'!G380</f>
        <v>3</v>
      </c>
      <c r="K380">
        <f>'Points Per Match'!I305</f>
        <v>1</v>
      </c>
      <c r="L380" t="s">
        <v>274</v>
      </c>
    </row>
    <row r="381" spans="1:12" x14ac:dyDescent="0.35">
      <c r="A381">
        <f>Table7[[#This Row],[Match_ID ]]</f>
        <v>380</v>
      </c>
      <c r="B381" s="1">
        <f>Table7[[#This Row],[Date]]</f>
        <v>44038</v>
      </c>
      <c r="C381" t="str">
        <f>Table7[[#This Row],[Away_Team]]</f>
        <v>Aston Villa</v>
      </c>
      <c r="D381" t="str">
        <f>Table7[[#This Row],[Home_Team]]</f>
        <v>West Ham</v>
      </c>
      <c r="E381">
        <f>Table7[[#This Row],[FT_Away_Goals]]</f>
        <v>1</v>
      </c>
      <c r="F381">
        <f>Table7[[#This Row],[FT_Home_Goals]]</f>
        <v>1</v>
      </c>
      <c r="G381" t="str" cm="1">
        <f t="array" ref="G381">_xlfn.IFS(E381&gt;F381, "W", E381=F381, "D", E381&lt;F381,"L")</f>
        <v>D</v>
      </c>
      <c r="J381">
        <f>'Points Per Match'!G381</f>
        <v>1</v>
      </c>
      <c r="K381">
        <f>'Points Per Match'!I362</f>
        <v>3</v>
      </c>
      <c r="L381" t="s">
        <v>274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2C4EC-F427-4A06-BFC5-D53DA9F7F446}">
  <dimension ref="A1:I381"/>
  <sheetViews>
    <sheetView topLeftCell="A97" workbookViewId="0">
      <selection activeCell="A116" sqref="A116"/>
    </sheetView>
  </sheetViews>
  <sheetFormatPr defaultRowHeight="14.5" x14ac:dyDescent="0.35"/>
  <cols>
    <col min="1" max="1" width="11.6328125" customWidth="1"/>
    <col min="2" max="2" width="10.453125" bestFit="1" customWidth="1"/>
    <col min="3" max="3" width="10.90625" bestFit="1" customWidth="1"/>
    <col min="4" max="4" width="10.90625" customWidth="1"/>
    <col min="5" max="5" width="10.81640625" bestFit="1" customWidth="1"/>
    <col min="6" max="6" width="15.1796875" bestFit="1" customWidth="1"/>
    <col min="7" max="8" width="15.1796875" customWidth="1"/>
  </cols>
  <sheetData>
    <row r="1" spans="1:9" x14ac:dyDescent="0.35">
      <c r="A1" t="s">
        <v>307</v>
      </c>
      <c r="B1" t="s">
        <v>1</v>
      </c>
      <c r="C1" t="s">
        <v>164</v>
      </c>
      <c r="D1" t="s">
        <v>298</v>
      </c>
      <c r="E1" t="s">
        <v>309</v>
      </c>
      <c r="F1" t="s">
        <v>311</v>
      </c>
      <c r="G1" t="s">
        <v>341</v>
      </c>
      <c r="H1" t="s">
        <v>270</v>
      </c>
      <c r="I1" t="s">
        <v>273</v>
      </c>
    </row>
    <row r="2" spans="1:9" x14ac:dyDescent="0.35">
      <c r="A2">
        <f>Table7[[#This Row],[Match_ID ]]</f>
        <v>1</v>
      </c>
      <c r="B2" s="1">
        <f>Table7[[#This Row],[Date]]</f>
        <v>43686</v>
      </c>
      <c r="C2" t="str">
        <f>Table7[[#This Row],[Home_Team]]</f>
        <v>Liverpool</v>
      </c>
      <c r="D2" t="str">
        <f>Table7[[#This Row],[Away_Team]]</f>
        <v>Norwich</v>
      </c>
      <c r="E2">
        <f>Table7[[#This Row],[FT_Home_Goals]]</f>
        <v>4</v>
      </c>
      <c r="F2">
        <f>Table7[[#This Row],[FT_Away_Goals]]</f>
        <v>1</v>
      </c>
      <c r="G2" t="str" cm="1">
        <f t="array" ref="G2">_xlfn.IFS(E2&gt;F2, "W", E2=F2, "D", E2&lt;F2,"L")</f>
        <v>W</v>
      </c>
      <c r="H2">
        <f>'Points Per Match'!G2</f>
        <v>3</v>
      </c>
      <c r="I2" t="s">
        <v>269</v>
      </c>
    </row>
    <row r="3" spans="1:9" x14ac:dyDescent="0.35">
      <c r="A3">
        <f>Table7[[#This Row],[Match_ID ]]</f>
        <v>2</v>
      </c>
      <c r="B3" s="1">
        <f>Table7[[#This Row],[Date]]</f>
        <v>43687</v>
      </c>
      <c r="C3" t="str">
        <f>Table7[[#This Row],[Home_Team]]</f>
        <v>West Ham</v>
      </c>
      <c r="D3" t="str">
        <f>Table7[[#This Row],[Away_Team]]</f>
        <v>Man City</v>
      </c>
      <c r="E3">
        <f>Table7[[#This Row],[FT_Home_Goals]]</f>
        <v>0</v>
      </c>
      <c r="F3">
        <f>Table7[[#This Row],[FT_Away_Goals]]</f>
        <v>5</v>
      </c>
      <c r="G3" t="str" cm="1">
        <f t="array" ref="G3">_xlfn.IFS(E3&gt;F3, "W", E3=F3, "D", E3&lt;F3,"L")</f>
        <v>L</v>
      </c>
      <c r="H3">
        <f>'Points Per Match'!G3</f>
        <v>0</v>
      </c>
      <c r="I3" t="s">
        <v>269</v>
      </c>
    </row>
    <row r="4" spans="1:9" x14ac:dyDescent="0.35">
      <c r="A4">
        <f>Table7[[#This Row],[Match_ID ]]</f>
        <v>3</v>
      </c>
      <c r="B4" s="1">
        <f>Table7[[#This Row],[Date]]</f>
        <v>43687</v>
      </c>
      <c r="C4" t="str">
        <f>Table7[[#This Row],[Home_Team]]</f>
        <v>Bournemouth</v>
      </c>
      <c r="D4" t="str">
        <f>Table7[[#This Row],[Away_Team]]</f>
        <v>Sheffield United</v>
      </c>
      <c r="E4">
        <f>Table7[[#This Row],[FT_Home_Goals]]</f>
        <v>1</v>
      </c>
      <c r="F4">
        <f>Table7[[#This Row],[FT_Away_Goals]]</f>
        <v>1</v>
      </c>
      <c r="G4" t="str" cm="1">
        <f t="array" ref="G4">_xlfn.IFS(E4&gt;F4, "W", E4=F4, "D", E4&lt;F4,"L")</f>
        <v>D</v>
      </c>
      <c r="H4">
        <f>'Points Per Match'!G4</f>
        <v>1</v>
      </c>
      <c r="I4" t="s">
        <v>269</v>
      </c>
    </row>
    <row r="5" spans="1:9" x14ac:dyDescent="0.35">
      <c r="A5">
        <f>Table7[[#This Row],[Match_ID ]]</f>
        <v>4</v>
      </c>
      <c r="B5" s="1">
        <f>Table7[[#This Row],[Date]]</f>
        <v>43687</v>
      </c>
      <c r="C5" t="str">
        <f>Table7[[#This Row],[Home_Team]]</f>
        <v>Burnley</v>
      </c>
      <c r="D5" t="str">
        <f>Table7[[#This Row],[Away_Team]]</f>
        <v>Southampton</v>
      </c>
      <c r="E5">
        <f>Table7[[#This Row],[FT_Home_Goals]]</f>
        <v>3</v>
      </c>
      <c r="F5">
        <f>Table7[[#This Row],[FT_Away_Goals]]</f>
        <v>0</v>
      </c>
      <c r="G5" t="str" cm="1">
        <f t="array" ref="G5">_xlfn.IFS(E5&gt;F5, "W", E5=F5, "D", E5&lt;F5,"L")</f>
        <v>W</v>
      </c>
      <c r="H5">
        <f>'Points Per Match'!G5</f>
        <v>3</v>
      </c>
      <c r="I5" t="s">
        <v>269</v>
      </c>
    </row>
    <row r="6" spans="1:9" x14ac:dyDescent="0.35">
      <c r="A6">
        <f>Table7[[#This Row],[Match_ID ]]</f>
        <v>5</v>
      </c>
      <c r="B6" s="1">
        <f>Table7[[#This Row],[Date]]</f>
        <v>43687</v>
      </c>
      <c r="C6" t="str">
        <f>Table7[[#This Row],[Home_Team]]</f>
        <v>Crystal Palace</v>
      </c>
      <c r="D6" t="str">
        <f>Table7[[#This Row],[Away_Team]]</f>
        <v>Everton</v>
      </c>
      <c r="E6">
        <f>Table7[[#This Row],[FT_Home_Goals]]</f>
        <v>0</v>
      </c>
      <c r="F6">
        <f>Table7[[#This Row],[FT_Away_Goals]]</f>
        <v>0</v>
      </c>
      <c r="G6" t="str" cm="1">
        <f t="array" ref="G6">_xlfn.IFS(E6&gt;F6, "W", E6=F6, "D", E6&lt;F6,"L")</f>
        <v>D</v>
      </c>
      <c r="H6">
        <f>'Points Per Match'!G6</f>
        <v>1</v>
      </c>
      <c r="I6" t="s">
        <v>269</v>
      </c>
    </row>
    <row r="7" spans="1:9" x14ac:dyDescent="0.35">
      <c r="A7">
        <f>Table7[[#This Row],[Match_ID ]]</f>
        <v>6</v>
      </c>
      <c r="B7" s="1">
        <f>Table7[[#This Row],[Date]]</f>
        <v>43687</v>
      </c>
      <c r="C7" t="str">
        <f>Table7[[#This Row],[Home_Team]]</f>
        <v>Watford</v>
      </c>
      <c r="D7" t="str">
        <f>Table7[[#This Row],[Away_Team]]</f>
        <v>Brighton</v>
      </c>
      <c r="E7">
        <f>Table7[[#This Row],[FT_Home_Goals]]</f>
        <v>0</v>
      </c>
      <c r="F7">
        <f>Table7[[#This Row],[FT_Away_Goals]]</f>
        <v>3</v>
      </c>
      <c r="G7" t="str" cm="1">
        <f t="array" ref="G7">_xlfn.IFS(E7&gt;F7, "W", E7=F7, "D", E7&lt;F7,"L")</f>
        <v>L</v>
      </c>
      <c r="H7">
        <f>'Points Per Match'!G7</f>
        <v>0</v>
      </c>
      <c r="I7" t="s">
        <v>269</v>
      </c>
    </row>
    <row r="8" spans="1:9" x14ac:dyDescent="0.35">
      <c r="A8">
        <f>Table7[[#This Row],[Match_ID ]]</f>
        <v>7</v>
      </c>
      <c r="B8" s="1">
        <f>Table7[[#This Row],[Date]]</f>
        <v>43687</v>
      </c>
      <c r="C8" t="str">
        <f>Table7[[#This Row],[Home_Team]]</f>
        <v>Tottenham</v>
      </c>
      <c r="D8" t="str">
        <f>Table7[[#This Row],[Away_Team]]</f>
        <v>Aston Villa</v>
      </c>
      <c r="E8">
        <f>Table7[[#This Row],[FT_Home_Goals]]</f>
        <v>3</v>
      </c>
      <c r="F8">
        <f>Table7[[#This Row],[FT_Away_Goals]]</f>
        <v>1</v>
      </c>
      <c r="G8" t="str" cm="1">
        <f t="array" ref="G8">_xlfn.IFS(E8&gt;F8, "W", E8=F8, "D", E8&lt;F8,"L")</f>
        <v>W</v>
      </c>
      <c r="H8">
        <f>'Points Per Match'!G8</f>
        <v>3</v>
      </c>
      <c r="I8" t="s">
        <v>269</v>
      </c>
    </row>
    <row r="9" spans="1:9" x14ac:dyDescent="0.35">
      <c r="A9">
        <f>Table7[[#This Row],[Match_ID ]]</f>
        <v>8</v>
      </c>
      <c r="B9" s="1">
        <f>Table7[[#This Row],[Date]]</f>
        <v>43688</v>
      </c>
      <c r="C9" t="str">
        <f>Table7[[#This Row],[Home_Team]]</f>
        <v>Leicester</v>
      </c>
      <c r="D9" t="str">
        <f>Table7[[#This Row],[Away_Team]]</f>
        <v>Wolves</v>
      </c>
      <c r="E9">
        <f>Table7[[#This Row],[FT_Home_Goals]]</f>
        <v>0</v>
      </c>
      <c r="F9">
        <f>Table7[[#This Row],[FT_Away_Goals]]</f>
        <v>0</v>
      </c>
      <c r="G9" t="str" cm="1">
        <f t="array" ref="G9">_xlfn.IFS(E9&gt;F9, "W", E9=F9, "D", E9&lt;F9,"L")</f>
        <v>D</v>
      </c>
      <c r="H9">
        <f>'Points Per Match'!G9</f>
        <v>1</v>
      </c>
      <c r="I9" t="s">
        <v>269</v>
      </c>
    </row>
    <row r="10" spans="1:9" x14ac:dyDescent="0.35">
      <c r="A10">
        <f>Table7[[#This Row],[Match_ID ]]</f>
        <v>9</v>
      </c>
      <c r="B10" s="1">
        <f>Table7[[#This Row],[Date]]</f>
        <v>43688</v>
      </c>
      <c r="C10" t="str">
        <f>Table7[[#This Row],[Home_Team]]</f>
        <v>Newcastle</v>
      </c>
      <c r="D10" t="str">
        <f>Table7[[#This Row],[Away_Team]]</f>
        <v>Arsenal</v>
      </c>
      <c r="E10">
        <f>Table7[[#This Row],[FT_Home_Goals]]</f>
        <v>0</v>
      </c>
      <c r="F10">
        <f>Table7[[#This Row],[FT_Away_Goals]]</f>
        <v>1</v>
      </c>
      <c r="G10" t="str" cm="1">
        <f t="array" ref="G10">_xlfn.IFS(E10&gt;F10, "W", E10=F10, "D", E10&lt;F10,"L")</f>
        <v>L</v>
      </c>
      <c r="H10">
        <f>'Points Per Match'!G10</f>
        <v>0</v>
      </c>
      <c r="I10" t="s">
        <v>269</v>
      </c>
    </row>
    <row r="11" spans="1:9" x14ac:dyDescent="0.35">
      <c r="A11">
        <f>Table7[[#This Row],[Match_ID ]]</f>
        <v>10</v>
      </c>
      <c r="B11" s="1">
        <f>Table7[[#This Row],[Date]]</f>
        <v>43688</v>
      </c>
      <c r="C11" t="str">
        <f>Table7[[#This Row],[Home_Team]]</f>
        <v>Man United</v>
      </c>
      <c r="D11" t="str">
        <f>Table7[[#This Row],[Away_Team]]</f>
        <v>Chelsea</v>
      </c>
      <c r="E11">
        <f>Table7[[#This Row],[FT_Home_Goals]]</f>
        <v>4</v>
      </c>
      <c r="F11">
        <f>Table7[[#This Row],[FT_Away_Goals]]</f>
        <v>0</v>
      </c>
      <c r="G11" t="str" cm="1">
        <f t="array" ref="G11">_xlfn.IFS(E11&gt;F11, "W", E11=F11, "D", E11&lt;F11,"L")</f>
        <v>W</v>
      </c>
      <c r="H11">
        <f>'Points Per Match'!G11</f>
        <v>3</v>
      </c>
      <c r="I11" t="s">
        <v>269</v>
      </c>
    </row>
    <row r="12" spans="1:9" x14ac:dyDescent="0.35">
      <c r="A12">
        <f>Table7[[#This Row],[Match_ID ]]</f>
        <v>11</v>
      </c>
      <c r="B12" s="1">
        <f>Table7[[#This Row],[Date]]</f>
        <v>43694</v>
      </c>
      <c r="C12" t="str">
        <f>Table7[[#This Row],[Home_Team]]</f>
        <v>Arsenal</v>
      </c>
      <c r="D12" t="str">
        <f>Table7[[#This Row],[Away_Team]]</f>
        <v>Burnley</v>
      </c>
      <c r="E12">
        <f>Table7[[#This Row],[FT_Home_Goals]]</f>
        <v>2</v>
      </c>
      <c r="F12">
        <f>Table7[[#This Row],[FT_Away_Goals]]</f>
        <v>1</v>
      </c>
      <c r="G12" t="str" cm="1">
        <f t="array" ref="G12">_xlfn.IFS(E12&gt;F12, "W", E12=F12, "D", E12&lt;F12,"L")</f>
        <v>W</v>
      </c>
      <c r="H12">
        <f>'Points Per Match'!G12</f>
        <v>3</v>
      </c>
      <c r="I12" t="s">
        <v>269</v>
      </c>
    </row>
    <row r="13" spans="1:9" x14ac:dyDescent="0.35">
      <c r="A13">
        <f>Table7[[#This Row],[Match_ID ]]</f>
        <v>12</v>
      </c>
      <c r="B13" s="1">
        <f>Table7[[#This Row],[Date]]</f>
        <v>43694</v>
      </c>
      <c r="C13" t="str">
        <f>Table7[[#This Row],[Home_Team]]</f>
        <v>Aston Villa</v>
      </c>
      <c r="D13" t="str">
        <f>Table7[[#This Row],[Away_Team]]</f>
        <v>Bournemouth</v>
      </c>
      <c r="E13">
        <f>Table7[[#This Row],[FT_Home_Goals]]</f>
        <v>1</v>
      </c>
      <c r="F13">
        <f>Table7[[#This Row],[FT_Away_Goals]]</f>
        <v>2</v>
      </c>
      <c r="G13" t="str" cm="1">
        <f t="array" ref="G13">_xlfn.IFS(E13&gt;F13, "W", E13=F13, "D", E13&lt;F13,"L")</f>
        <v>L</v>
      </c>
      <c r="H13">
        <f>'Points Per Match'!G13</f>
        <v>0</v>
      </c>
      <c r="I13" t="s">
        <v>269</v>
      </c>
    </row>
    <row r="14" spans="1:9" x14ac:dyDescent="0.35">
      <c r="A14">
        <f>Table7[[#This Row],[Match_ID ]]</f>
        <v>13</v>
      </c>
      <c r="B14" s="1">
        <f>Table7[[#This Row],[Date]]</f>
        <v>43694</v>
      </c>
      <c r="C14" t="str">
        <f>Table7[[#This Row],[Home_Team]]</f>
        <v>Brighton</v>
      </c>
      <c r="D14" t="str">
        <f>Table7[[#This Row],[Away_Team]]</f>
        <v>West Ham</v>
      </c>
      <c r="E14">
        <f>Table7[[#This Row],[FT_Home_Goals]]</f>
        <v>1</v>
      </c>
      <c r="F14">
        <f>Table7[[#This Row],[FT_Away_Goals]]</f>
        <v>1</v>
      </c>
      <c r="G14" t="str" cm="1">
        <f t="array" ref="G14">_xlfn.IFS(E14&gt;F14, "W", E14=F14, "D", E14&lt;F14,"L")</f>
        <v>D</v>
      </c>
      <c r="H14">
        <f>'Points Per Match'!G14</f>
        <v>1</v>
      </c>
      <c r="I14" t="s">
        <v>269</v>
      </c>
    </row>
    <row r="15" spans="1:9" x14ac:dyDescent="0.35">
      <c r="A15">
        <f>Table7[[#This Row],[Match_ID ]]</f>
        <v>14</v>
      </c>
      <c r="B15" s="1">
        <f>Table7[[#This Row],[Date]]</f>
        <v>43694</v>
      </c>
      <c r="C15" t="str">
        <f>Table7[[#This Row],[Home_Team]]</f>
        <v>Everton</v>
      </c>
      <c r="D15" t="str">
        <f>Table7[[#This Row],[Away_Team]]</f>
        <v>Watford</v>
      </c>
      <c r="E15">
        <f>Table7[[#This Row],[FT_Home_Goals]]</f>
        <v>1</v>
      </c>
      <c r="F15">
        <f>Table7[[#This Row],[FT_Away_Goals]]</f>
        <v>0</v>
      </c>
      <c r="G15" t="str" cm="1">
        <f t="array" ref="G15">_xlfn.IFS(E15&gt;F15, "W", E15=F15, "D", E15&lt;F15,"L")</f>
        <v>W</v>
      </c>
      <c r="H15">
        <f>'Points Per Match'!G15</f>
        <v>3</v>
      </c>
      <c r="I15" t="s">
        <v>269</v>
      </c>
    </row>
    <row r="16" spans="1:9" x14ac:dyDescent="0.35">
      <c r="A16">
        <f>Table7[[#This Row],[Match_ID ]]</f>
        <v>15</v>
      </c>
      <c r="B16" s="1">
        <f>Table7[[#This Row],[Date]]</f>
        <v>43694</v>
      </c>
      <c r="C16" t="str">
        <f>Table7[[#This Row],[Home_Team]]</f>
        <v>Norwich</v>
      </c>
      <c r="D16" t="str">
        <f>Table7[[#This Row],[Away_Team]]</f>
        <v>Newcastle</v>
      </c>
      <c r="E16">
        <f>Table7[[#This Row],[FT_Home_Goals]]</f>
        <v>3</v>
      </c>
      <c r="F16">
        <f>Table7[[#This Row],[FT_Away_Goals]]</f>
        <v>1</v>
      </c>
      <c r="G16" t="str" cm="1">
        <f t="array" ref="G16">_xlfn.IFS(E16&gt;F16, "W", E16=F16, "D", E16&lt;F16,"L")</f>
        <v>W</v>
      </c>
      <c r="H16">
        <f>'Points Per Match'!G16</f>
        <v>3</v>
      </c>
      <c r="I16" t="s">
        <v>269</v>
      </c>
    </row>
    <row r="17" spans="1:9" x14ac:dyDescent="0.35">
      <c r="A17">
        <f>Table7[[#This Row],[Match_ID ]]</f>
        <v>16</v>
      </c>
      <c r="B17" s="1">
        <f>Table7[[#This Row],[Date]]</f>
        <v>43694</v>
      </c>
      <c r="C17" t="str">
        <f>Table7[[#This Row],[Home_Team]]</f>
        <v>Southampton</v>
      </c>
      <c r="D17" t="str">
        <f>Table7[[#This Row],[Away_Team]]</f>
        <v>Liverpool</v>
      </c>
      <c r="E17">
        <f>Table7[[#This Row],[FT_Home_Goals]]</f>
        <v>1</v>
      </c>
      <c r="F17">
        <f>Table7[[#This Row],[FT_Away_Goals]]</f>
        <v>2</v>
      </c>
      <c r="G17" t="str" cm="1">
        <f t="array" ref="G17">_xlfn.IFS(E17&gt;F17, "W", E17=F17, "D", E17&lt;F17,"L")</f>
        <v>L</v>
      </c>
      <c r="H17">
        <f>'Points Per Match'!G17</f>
        <v>0</v>
      </c>
      <c r="I17" t="s">
        <v>269</v>
      </c>
    </row>
    <row r="18" spans="1:9" x14ac:dyDescent="0.35">
      <c r="A18">
        <f>Table7[[#This Row],[Match_ID ]]</f>
        <v>17</v>
      </c>
      <c r="B18" s="1">
        <f>Table7[[#This Row],[Date]]</f>
        <v>43694</v>
      </c>
      <c r="C18" t="str">
        <f>Table7[[#This Row],[Home_Team]]</f>
        <v>Man City</v>
      </c>
      <c r="D18" t="str">
        <f>Table7[[#This Row],[Away_Team]]</f>
        <v>Tottenham</v>
      </c>
      <c r="E18">
        <f>Table7[[#This Row],[FT_Home_Goals]]</f>
        <v>2</v>
      </c>
      <c r="F18">
        <f>Table7[[#This Row],[FT_Away_Goals]]</f>
        <v>2</v>
      </c>
      <c r="G18" t="str" cm="1">
        <f t="array" ref="G18">_xlfn.IFS(E18&gt;F18, "W", E18=F18, "D", E18&lt;F18,"L")</f>
        <v>D</v>
      </c>
      <c r="H18">
        <f>'Points Per Match'!G18</f>
        <v>1</v>
      </c>
      <c r="I18" t="s">
        <v>269</v>
      </c>
    </row>
    <row r="19" spans="1:9" x14ac:dyDescent="0.35">
      <c r="A19">
        <f>Table7[[#This Row],[Match_ID ]]</f>
        <v>18</v>
      </c>
      <c r="B19" s="1">
        <f>Table7[[#This Row],[Date]]</f>
        <v>43695</v>
      </c>
      <c r="C19" t="str">
        <f>Table7[[#This Row],[Home_Team]]</f>
        <v>Sheffield United</v>
      </c>
      <c r="D19" t="str">
        <f>Table7[[#This Row],[Away_Team]]</f>
        <v>Crystal Palace</v>
      </c>
      <c r="E19">
        <f>Table7[[#This Row],[FT_Home_Goals]]</f>
        <v>1</v>
      </c>
      <c r="F19">
        <f>Table7[[#This Row],[FT_Away_Goals]]</f>
        <v>0</v>
      </c>
      <c r="G19" t="str" cm="1">
        <f t="array" ref="G19">_xlfn.IFS(E19&gt;F19, "W", E19=F19, "D", E19&lt;F19,"L")</f>
        <v>W</v>
      </c>
      <c r="H19">
        <f>'Points Per Match'!G19</f>
        <v>3</v>
      </c>
      <c r="I19" t="s">
        <v>269</v>
      </c>
    </row>
    <row r="20" spans="1:9" x14ac:dyDescent="0.35">
      <c r="A20">
        <f>Table7[[#This Row],[Match_ID ]]</f>
        <v>19</v>
      </c>
      <c r="B20" s="1">
        <f>Table7[[#This Row],[Date]]</f>
        <v>43695</v>
      </c>
      <c r="C20" t="str">
        <f>Table7[[#This Row],[Home_Team]]</f>
        <v>Chelsea</v>
      </c>
      <c r="D20" t="str">
        <f>Table7[[#This Row],[Away_Team]]</f>
        <v>Leicester</v>
      </c>
      <c r="E20">
        <f>Table7[[#This Row],[FT_Home_Goals]]</f>
        <v>1</v>
      </c>
      <c r="F20">
        <f>Table7[[#This Row],[FT_Away_Goals]]</f>
        <v>1</v>
      </c>
      <c r="G20" t="str" cm="1">
        <f t="array" ref="G20">_xlfn.IFS(E20&gt;F20, "W", E20=F20, "D", E20&lt;F20,"L")</f>
        <v>D</v>
      </c>
      <c r="H20">
        <f>'Points Per Match'!G20</f>
        <v>1</v>
      </c>
      <c r="I20" t="s">
        <v>269</v>
      </c>
    </row>
    <row r="21" spans="1:9" x14ac:dyDescent="0.35">
      <c r="A21">
        <f>Table7[[#This Row],[Match_ID ]]</f>
        <v>20</v>
      </c>
      <c r="B21" s="1">
        <f>Table7[[#This Row],[Date]]</f>
        <v>43696</v>
      </c>
      <c r="C21" t="str">
        <f>Table7[[#This Row],[Home_Team]]</f>
        <v>Wolves</v>
      </c>
      <c r="D21" t="str">
        <f>Table7[[#This Row],[Away_Team]]</f>
        <v>Man United</v>
      </c>
      <c r="E21">
        <f>Table7[[#This Row],[FT_Home_Goals]]</f>
        <v>1</v>
      </c>
      <c r="F21">
        <f>Table7[[#This Row],[FT_Away_Goals]]</f>
        <v>1</v>
      </c>
      <c r="G21" t="str" cm="1">
        <f t="array" ref="G21">_xlfn.IFS(E21&gt;F21, "W", E21=F21, "D", E21&lt;F21,"L")</f>
        <v>D</v>
      </c>
      <c r="H21">
        <f>'Points Per Match'!G21</f>
        <v>1</v>
      </c>
      <c r="I21" t="s">
        <v>269</v>
      </c>
    </row>
    <row r="22" spans="1:9" x14ac:dyDescent="0.35">
      <c r="A22">
        <f>Table7[[#This Row],[Match_ID ]]</f>
        <v>21</v>
      </c>
      <c r="B22" s="1">
        <f>Table7[[#This Row],[Date]]</f>
        <v>43700</v>
      </c>
      <c r="C22" t="str">
        <f>Table7[[#This Row],[Home_Team]]</f>
        <v>Aston Villa</v>
      </c>
      <c r="D22" t="str">
        <f>Table7[[#This Row],[Away_Team]]</f>
        <v>Everton</v>
      </c>
      <c r="E22">
        <f>Table7[[#This Row],[FT_Home_Goals]]</f>
        <v>2</v>
      </c>
      <c r="F22">
        <f>Table7[[#This Row],[FT_Away_Goals]]</f>
        <v>0</v>
      </c>
      <c r="G22" t="str" cm="1">
        <f t="array" ref="G22">_xlfn.IFS(E22&gt;F22, "W", E22=F22, "D", E22&lt;F22,"L")</f>
        <v>W</v>
      </c>
      <c r="H22">
        <f>'Points Per Match'!G22</f>
        <v>3</v>
      </c>
      <c r="I22" t="s">
        <v>269</v>
      </c>
    </row>
    <row r="23" spans="1:9" x14ac:dyDescent="0.35">
      <c r="A23">
        <f>Table7[[#This Row],[Match_ID ]]</f>
        <v>22</v>
      </c>
      <c r="B23" s="1">
        <f>Table7[[#This Row],[Date]]</f>
        <v>43701</v>
      </c>
      <c r="C23" t="str">
        <f>Table7[[#This Row],[Home_Team]]</f>
        <v>Norwich</v>
      </c>
      <c r="D23" t="str">
        <f>Table7[[#This Row],[Away_Team]]</f>
        <v>Chelsea</v>
      </c>
      <c r="E23">
        <f>Table7[[#This Row],[FT_Home_Goals]]</f>
        <v>2</v>
      </c>
      <c r="F23">
        <f>Table7[[#This Row],[FT_Away_Goals]]</f>
        <v>3</v>
      </c>
      <c r="G23" t="str" cm="1">
        <f t="array" ref="G23">_xlfn.IFS(E23&gt;F23, "W", E23=F23, "D", E23&lt;F23,"L")</f>
        <v>L</v>
      </c>
      <c r="H23">
        <f>'Points Per Match'!G23</f>
        <v>0</v>
      </c>
      <c r="I23" t="s">
        <v>269</v>
      </c>
    </row>
    <row r="24" spans="1:9" x14ac:dyDescent="0.35">
      <c r="A24">
        <f>Table7[[#This Row],[Match_ID ]]</f>
        <v>23</v>
      </c>
      <c r="B24" s="1">
        <f>Table7[[#This Row],[Date]]</f>
        <v>43701</v>
      </c>
      <c r="C24" t="str">
        <f>Table7[[#This Row],[Home_Team]]</f>
        <v>Brighton</v>
      </c>
      <c r="D24" t="str">
        <f>Table7[[#This Row],[Away_Team]]</f>
        <v>Southampton</v>
      </c>
      <c r="E24">
        <f>Table7[[#This Row],[FT_Home_Goals]]</f>
        <v>0</v>
      </c>
      <c r="F24">
        <f>Table7[[#This Row],[FT_Away_Goals]]</f>
        <v>2</v>
      </c>
      <c r="G24" t="str" cm="1">
        <f t="array" ref="G24">_xlfn.IFS(E24&gt;F24, "W", E24=F24, "D", E24&lt;F24,"L")</f>
        <v>L</v>
      </c>
      <c r="H24">
        <f>'Points Per Match'!G24</f>
        <v>0</v>
      </c>
      <c r="I24" t="s">
        <v>269</v>
      </c>
    </row>
    <row r="25" spans="1:9" x14ac:dyDescent="0.35">
      <c r="A25">
        <f>Table7[[#This Row],[Match_ID ]]</f>
        <v>24</v>
      </c>
      <c r="B25" s="1">
        <f>Table7[[#This Row],[Date]]</f>
        <v>43701</v>
      </c>
      <c r="C25" t="str">
        <f>Table7[[#This Row],[Home_Team]]</f>
        <v>Man United</v>
      </c>
      <c r="D25" t="str">
        <f>Table7[[#This Row],[Away_Team]]</f>
        <v>Crystal Palace</v>
      </c>
      <c r="E25">
        <f>Table7[[#This Row],[FT_Home_Goals]]</f>
        <v>1</v>
      </c>
      <c r="F25">
        <f>Table7[[#This Row],[FT_Away_Goals]]</f>
        <v>2</v>
      </c>
      <c r="G25" t="str" cm="1">
        <f t="array" ref="G25">_xlfn.IFS(E25&gt;F25, "W", E25=F25, "D", E25&lt;F25,"L")</f>
        <v>L</v>
      </c>
      <c r="H25">
        <f>'Points Per Match'!G25</f>
        <v>0</v>
      </c>
      <c r="I25" t="s">
        <v>269</v>
      </c>
    </row>
    <row r="26" spans="1:9" x14ac:dyDescent="0.35">
      <c r="A26">
        <f>Table7[[#This Row],[Match_ID ]]</f>
        <v>25</v>
      </c>
      <c r="B26" s="1">
        <f>Table7[[#This Row],[Date]]</f>
        <v>43701</v>
      </c>
      <c r="C26" t="str">
        <f>Table7[[#This Row],[Home_Team]]</f>
        <v>Sheffield United</v>
      </c>
      <c r="D26" t="str">
        <f>Table7[[#This Row],[Away_Team]]</f>
        <v>Leicester</v>
      </c>
      <c r="E26">
        <f>Table7[[#This Row],[FT_Home_Goals]]</f>
        <v>1</v>
      </c>
      <c r="F26">
        <f>Table7[[#This Row],[FT_Away_Goals]]</f>
        <v>2</v>
      </c>
      <c r="G26" t="str" cm="1">
        <f t="array" ref="G26">_xlfn.IFS(E26&gt;F26, "W", E26=F26, "D", E26&lt;F26,"L")</f>
        <v>L</v>
      </c>
      <c r="H26">
        <f>'Points Per Match'!G26</f>
        <v>0</v>
      </c>
      <c r="I26" t="s">
        <v>269</v>
      </c>
    </row>
    <row r="27" spans="1:9" x14ac:dyDescent="0.35">
      <c r="A27">
        <f>Table7[[#This Row],[Match_ID ]]</f>
        <v>26</v>
      </c>
      <c r="B27" s="1">
        <f>Table7[[#This Row],[Date]]</f>
        <v>43701</v>
      </c>
      <c r="C27" t="str">
        <f>Table7[[#This Row],[Home_Team]]</f>
        <v>Watford</v>
      </c>
      <c r="D27" t="str">
        <f>Table7[[#This Row],[Away_Team]]</f>
        <v>West Ham</v>
      </c>
      <c r="E27">
        <f>Table7[[#This Row],[FT_Home_Goals]]</f>
        <v>1</v>
      </c>
      <c r="F27">
        <f>Table7[[#This Row],[FT_Away_Goals]]</f>
        <v>3</v>
      </c>
      <c r="G27" t="str" cm="1">
        <f t="array" ref="G27">_xlfn.IFS(E27&gt;F27, "W", E27=F27, "D", E27&lt;F27,"L")</f>
        <v>L</v>
      </c>
      <c r="H27">
        <f>'Points Per Match'!G27</f>
        <v>0</v>
      </c>
      <c r="I27" t="s">
        <v>269</v>
      </c>
    </row>
    <row r="28" spans="1:9" x14ac:dyDescent="0.35">
      <c r="A28">
        <f>Table7[[#This Row],[Match_ID ]]</f>
        <v>27</v>
      </c>
      <c r="B28" s="1">
        <f>Table7[[#This Row],[Date]]</f>
        <v>43701</v>
      </c>
      <c r="C28" t="str">
        <f>Table7[[#This Row],[Home_Team]]</f>
        <v>Liverpool</v>
      </c>
      <c r="D28" t="str">
        <f>Table7[[#This Row],[Away_Team]]</f>
        <v>Arsenal</v>
      </c>
      <c r="E28">
        <f>Table7[[#This Row],[FT_Home_Goals]]</f>
        <v>3</v>
      </c>
      <c r="F28">
        <f>Table7[[#This Row],[FT_Away_Goals]]</f>
        <v>1</v>
      </c>
      <c r="G28" t="str" cm="1">
        <f t="array" ref="G28">_xlfn.IFS(E28&gt;F28, "W", E28=F28, "D", E28&lt;F28,"L")</f>
        <v>W</v>
      </c>
      <c r="H28">
        <f>'Points Per Match'!G28</f>
        <v>3</v>
      </c>
      <c r="I28" t="s">
        <v>269</v>
      </c>
    </row>
    <row r="29" spans="1:9" x14ac:dyDescent="0.35">
      <c r="A29">
        <f>Table7[[#This Row],[Match_ID ]]</f>
        <v>28</v>
      </c>
      <c r="B29" s="1">
        <f>Table7[[#This Row],[Date]]</f>
        <v>43702</v>
      </c>
      <c r="C29" t="str">
        <f>Table7[[#This Row],[Home_Team]]</f>
        <v>Bournemouth</v>
      </c>
      <c r="D29" t="str">
        <f>Table7[[#This Row],[Away_Team]]</f>
        <v>Man City</v>
      </c>
      <c r="E29">
        <f>Table7[[#This Row],[FT_Home_Goals]]</f>
        <v>1</v>
      </c>
      <c r="F29">
        <f>Table7[[#This Row],[FT_Away_Goals]]</f>
        <v>3</v>
      </c>
      <c r="G29" t="str" cm="1">
        <f t="array" ref="G29">_xlfn.IFS(E29&gt;F29, "W", E29=F29, "D", E29&lt;F29,"L")</f>
        <v>L</v>
      </c>
      <c r="H29">
        <f>'Points Per Match'!G29</f>
        <v>0</v>
      </c>
      <c r="I29" t="s">
        <v>269</v>
      </c>
    </row>
    <row r="30" spans="1:9" x14ac:dyDescent="0.35">
      <c r="A30">
        <f>Table7[[#This Row],[Match_ID ]]</f>
        <v>29</v>
      </c>
      <c r="B30" s="1">
        <f>Table7[[#This Row],[Date]]</f>
        <v>43702</v>
      </c>
      <c r="C30" t="str">
        <f>Table7[[#This Row],[Home_Team]]</f>
        <v>Tottenham</v>
      </c>
      <c r="D30" t="str">
        <f>Table7[[#This Row],[Away_Team]]</f>
        <v>Newcastle</v>
      </c>
      <c r="E30">
        <f>Table7[[#This Row],[FT_Home_Goals]]</f>
        <v>0</v>
      </c>
      <c r="F30">
        <f>Table7[[#This Row],[FT_Away_Goals]]</f>
        <v>1</v>
      </c>
      <c r="G30" t="str" cm="1">
        <f t="array" ref="G30">_xlfn.IFS(E30&gt;F30, "W", E30=F30, "D", E30&lt;F30,"L")</f>
        <v>L</v>
      </c>
      <c r="H30">
        <f>'Points Per Match'!G30</f>
        <v>0</v>
      </c>
      <c r="I30" t="s">
        <v>269</v>
      </c>
    </row>
    <row r="31" spans="1:9" x14ac:dyDescent="0.35">
      <c r="A31">
        <f>Table7[[#This Row],[Match_ID ]]</f>
        <v>30</v>
      </c>
      <c r="B31" s="1">
        <f>Table7[[#This Row],[Date]]</f>
        <v>43702</v>
      </c>
      <c r="C31" t="str">
        <f>Table7[[#This Row],[Home_Team]]</f>
        <v>Wolves</v>
      </c>
      <c r="D31" t="str">
        <f>Table7[[#This Row],[Away_Team]]</f>
        <v>Burnley</v>
      </c>
      <c r="E31">
        <f>Table7[[#This Row],[FT_Home_Goals]]</f>
        <v>1</v>
      </c>
      <c r="F31">
        <f>Table7[[#This Row],[FT_Away_Goals]]</f>
        <v>1</v>
      </c>
      <c r="G31" t="str" cm="1">
        <f t="array" ref="G31">_xlfn.IFS(E31&gt;F31, "W", E31=F31, "D", E31&lt;F31,"L")</f>
        <v>D</v>
      </c>
      <c r="H31">
        <f>'Points Per Match'!G31</f>
        <v>1</v>
      </c>
      <c r="I31" t="s">
        <v>269</v>
      </c>
    </row>
    <row r="32" spans="1:9" x14ac:dyDescent="0.35">
      <c r="A32">
        <f>Table7[[#This Row],[Match_ID ]]</f>
        <v>31</v>
      </c>
      <c r="B32" s="1">
        <f>Table7[[#This Row],[Date]]</f>
        <v>43708</v>
      </c>
      <c r="C32" t="str">
        <f>Table7[[#This Row],[Home_Team]]</f>
        <v>Southampton</v>
      </c>
      <c r="D32" t="str">
        <f>Table7[[#This Row],[Away_Team]]</f>
        <v>Man United</v>
      </c>
      <c r="E32">
        <f>Table7[[#This Row],[FT_Home_Goals]]</f>
        <v>1</v>
      </c>
      <c r="F32">
        <f>Table7[[#This Row],[FT_Away_Goals]]</f>
        <v>1</v>
      </c>
      <c r="G32" t="str" cm="1">
        <f t="array" ref="G32">_xlfn.IFS(E32&gt;F32, "W", E32=F32, "D", E32&lt;F32,"L")</f>
        <v>D</v>
      </c>
      <c r="H32">
        <f>'Points Per Match'!G32</f>
        <v>1</v>
      </c>
      <c r="I32" t="s">
        <v>269</v>
      </c>
    </row>
    <row r="33" spans="1:9" x14ac:dyDescent="0.35">
      <c r="A33">
        <f>Table7[[#This Row],[Match_ID ]]</f>
        <v>32</v>
      </c>
      <c r="B33" s="1">
        <f>Table7[[#This Row],[Date]]</f>
        <v>43708</v>
      </c>
      <c r="C33" t="str">
        <f>Table7[[#This Row],[Home_Team]]</f>
        <v>Chelsea</v>
      </c>
      <c r="D33" t="str">
        <f>Table7[[#This Row],[Away_Team]]</f>
        <v>Sheffield United</v>
      </c>
      <c r="E33">
        <f>Table7[[#This Row],[FT_Home_Goals]]</f>
        <v>2</v>
      </c>
      <c r="F33">
        <f>Table7[[#This Row],[FT_Away_Goals]]</f>
        <v>2</v>
      </c>
      <c r="G33" t="str" cm="1">
        <f t="array" ref="G33">_xlfn.IFS(E33&gt;F33, "W", E33=F33, "D", E33&lt;F33,"L")</f>
        <v>D</v>
      </c>
      <c r="H33">
        <f>'Points Per Match'!G33</f>
        <v>1</v>
      </c>
      <c r="I33" t="s">
        <v>269</v>
      </c>
    </row>
    <row r="34" spans="1:9" x14ac:dyDescent="0.35">
      <c r="A34">
        <f>Table7[[#This Row],[Match_ID ]]</f>
        <v>33</v>
      </c>
      <c r="B34" s="1">
        <f>Table7[[#This Row],[Date]]</f>
        <v>43708</v>
      </c>
      <c r="C34" t="str">
        <f>Table7[[#This Row],[Home_Team]]</f>
        <v>Crystal Palace</v>
      </c>
      <c r="D34" t="str">
        <f>Table7[[#This Row],[Away_Team]]</f>
        <v>Aston Villa</v>
      </c>
      <c r="E34">
        <f>Table7[[#This Row],[FT_Home_Goals]]</f>
        <v>1</v>
      </c>
      <c r="F34">
        <f>Table7[[#This Row],[FT_Away_Goals]]</f>
        <v>0</v>
      </c>
      <c r="G34" t="str" cm="1">
        <f t="array" ref="G34">_xlfn.IFS(E34&gt;F34, "W", E34=F34, "D", E34&lt;F34,"L")</f>
        <v>W</v>
      </c>
      <c r="H34">
        <f>'Points Per Match'!G34</f>
        <v>3</v>
      </c>
      <c r="I34" t="s">
        <v>269</v>
      </c>
    </row>
    <row r="35" spans="1:9" x14ac:dyDescent="0.35">
      <c r="A35">
        <f>Table7[[#This Row],[Match_ID ]]</f>
        <v>34</v>
      </c>
      <c r="B35" s="1">
        <f>Table7[[#This Row],[Date]]</f>
        <v>43708</v>
      </c>
      <c r="C35" t="str">
        <f>Table7[[#This Row],[Home_Team]]</f>
        <v>Leicester</v>
      </c>
      <c r="D35" t="str">
        <f>Table7[[#This Row],[Away_Team]]</f>
        <v>Bournemouth</v>
      </c>
      <c r="E35">
        <f>Table7[[#This Row],[FT_Home_Goals]]</f>
        <v>3</v>
      </c>
      <c r="F35">
        <f>Table7[[#This Row],[FT_Away_Goals]]</f>
        <v>1</v>
      </c>
      <c r="G35" t="str" cm="1">
        <f t="array" ref="G35">_xlfn.IFS(E35&gt;F35, "W", E35=F35, "D", E35&lt;F35,"L")</f>
        <v>W</v>
      </c>
      <c r="H35">
        <f>'Points Per Match'!G35</f>
        <v>3</v>
      </c>
      <c r="I35" t="s">
        <v>269</v>
      </c>
    </row>
    <row r="36" spans="1:9" x14ac:dyDescent="0.35">
      <c r="A36">
        <f>Table7[[#This Row],[Match_ID ]]</f>
        <v>35</v>
      </c>
      <c r="B36" s="1">
        <f>Table7[[#This Row],[Date]]</f>
        <v>43708</v>
      </c>
      <c r="C36" t="str">
        <f>Table7[[#This Row],[Home_Team]]</f>
        <v>Man City</v>
      </c>
      <c r="D36" t="str">
        <f>Table7[[#This Row],[Away_Team]]</f>
        <v>Brighton</v>
      </c>
      <c r="E36">
        <f>Table7[[#This Row],[FT_Home_Goals]]</f>
        <v>4</v>
      </c>
      <c r="F36">
        <f>Table7[[#This Row],[FT_Away_Goals]]</f>
        <v>0</v>
      </c>
      <c r="G36" t="str" cm="1">
        <f t="array" ref="G36">_xlfn.IFS(E36&gt;F36, "W", E36=F36, "D", E36&lt;F36,"L")</f>
        <v>W</v>
      </c>
      <c r="H36">
        <f>'Points Per Match'!G36</f>
        <v>3</v>
      </c>
      <c r="I36" t="s">
        <v>269</v>
      </c>
    </row>
    <row r="37" spans="1:9" x14ac:dyDescent="0.35">
      <c r="A37">
        <f>Table7[[#This Row],[Match_ID ]]</f>
        <v>36</v>
      </c>
      <c r="B37" s="1">
        <f>Table7[[#This Row],[Date]]</f>
        <v>43708</v>
      </c>
      <c r="C37" t="str">
        <f>Table7[[#This Row],[Home_Team]]</f>
        <v>Newcastle</v>
      </c>
      <c r="D37" t="str">
        <f>Table7[[#This Row],[Away_Team]]</f>
        <v>Watford</v>
      </c>
      <c r="E37">
        <f>Table7[[#This Row],[FT_Home_Goals]]</f>
        <v>1</v>
      </c>
      <c r="F37">
        <f>Table7[[#This Row],[FT_Away_Goals]]</f>
        <v>1</v>
      </c>
      <c r="G37" t="str" cm="1">
        <f t="array" ref="G37">_xlfn.IFS(E37&gt;F37, "W", E37=F37, "D", E37&lt;F37,"L")</f>
        <v>D</v>
      </c>
      <c r="H37">
        <f>'Points Per Match'!G37</f>
        <v>1</v>
      </c>
      <c r="I37" t="s">
        <v>269</v>
      </c>
    </row>
    <row r="38" spans="1:9" x14ac:dyDescent="0.35">
      <c r="A38">
        <f>Table7[[#This Row],[Match_ID ]]</f>
        <v>37</v>
      </c>
      <c r="B38" s="1">
        <f>Table7[[#This Row],[Date]]</f>
        <v>43708</v>
      </c>
      <c r="C38" t="str">
        <f>Table7[[#This Row],[Home_Team]]</f>
        <v>West Ham</v>
      </c>
      <c r="D38" t="str">
        <f>Table7[[#This Row],[Away_Team]]</f>
        <v>Norwich</v>
      </c>
      <c r="E38">
        <f>Table7[[#This Row],[FT_Home_Goals]]</f>
        <v>2</v>
      </c>
      <c r="F38">
        <f>Table7[[#This Row],[FT_Away_Goals]]</f>
        <v>0</v>
      </c>
      <c r="G38" t="str" cm="1">
        <f t="array" ref="G38">_xlfn.IFS(E38&gt;F38, "W", E38=F38, "D", E38&lt;F38,"L")</f>
        <v>W</v>
      </c>
      <c r="H38">
        <f>'Points Per Match'!G38</f>
        <v>3</v>
      </c>
      <c r="I38" t="s">
        <v>269</v>
      </c>
    </row>
    <row r="39" spans="1:9" x14ac:dyDescent="0.35">
      <c r="A39">
        <f>Table7[[#This Row],[Match_ID ]]</f>
        <v>38</v>
      </c>
      <c r="B39" s="1">
        <f>Table7[[#This Row],[Date]]</f>
        <v>43708</v>
      </c>
      <c r="C39" t="str">
        <f>Table7[[#This Row],[Home_Team]]</f>
        <v>Burnley</v>
      </c>
      <c r="D39" t="str">
        <f>Table7[[#This Row],[Away_Team]]</f>
        <v>Liverpool</v>
      </c>
      <c r="E39">
        <f>Table7[[#This Row],[FT_Home_Goals]]</f>
        <v>0</v>
      </c>
      <c r="F39">
        <f>Table7[[#This Row],[FT_Away_Goals]]</f>
        <v>3</v>
      </c>
      <c r="G39" t="str" cm="1">
        <f t="array" ref="G39">_xlfn.IFS(E39&gt;F39, "W", E39=F39, "D", E39&lt;F39,"L")</f>
        <v>L</v>
      </c>
      <c r="H39">
        <f>'Points Per Match'!G39</f>
        <v>0</v>
      </c>
      <c r="I39" t="s">
        <v>269</v>
      </c>
    </row>
    <row r="40" spans="1:9" x14ac:dyDescent="0.35">
      <c r="A40">
        <f>Table7[[#This Row],[Match_ID ]]</f>
        <v>39</v>
      </c>
      <c r="B40" s="1">
        <f>Table7[[#This Row],[Date]]</f>
        <v>43709</v>
      </c>
      <c r="C40" t="str">
        <f>Table7[[#This Row],[Home_Team]]</f>
        <v>Everton</v>
      </c>
      <c r="D40" t="str">
        <f>Table7[[#This Row],[Away_Team]]</f>
        <v>Wolves</v>
      </c>
      <c r="E40">
        <f>Table7[[#This Row],[FT_Home_Goals]]</f>
        <v>3</v>
      </c>
      <c r="F40">
        <f>Table7[[#This Row],[FT_Away_Goals]]</f>
        <v>2</v>
      </c>
      <c r="G40" t="str" cm="1">
        <f t="array" ref="G40">_xlfn.IFS(E40&gt;F40, "W", E40=F40, "D", E40&lt;F40,"L")</f>
        <v>W</v>
      </c>
      <c r="H40">
        <f>'Points Per Match'!G40</f>
        <v>3</v>
      </c>
      <c r="I40" t="s">
        <v>269</v>
      </c>
    </row>
    <row r="41" spans="1:9" x14ac:dyDescent="0.35">
      <c r="A41">
        <f>Table7[[#This Row],[Match_ID ]]</f>
        <v>40</v>
      </c>
      <c r="B41" s="1">
        <f>Table7[[#This Row],[Date]]</f>
        <v>43709</v>
      </c>
      <c r="C41" t="str">
        <f>Table7[[#This Row],[Home_Team]]</f>
        <v>Arsenal</v>
      </c>
      <c r="D41" t="str">
        <f>Table7[[#This Row],[Away_Team]]</f>
        <v>Tottenham</v>
      </c>
      <c r="E41">
        <f>Table7[[#This Row],[FT_Home_Goals]]</f>
        <v>2</v>
      </c>
      <c r="F41">
        <f>Table7[[#This Row],[FT_Away_Goals]]</f>
        <v>2</v>
      </c>
      <c r="G41" t="str" cm="1">
        <f t="array" ref="G41">_xlfn.IFS(E41&gt;F41, "W", E41=F41, "D", E41&lt;F41,"L")</f>
        <v>D</v>
      </c>
      <c r="H41">
        <f>'Points Per Match'!G41</f>
        <v>1</v>
      </c>
      <c r="I41" t="s">
        <v>269</v>
      </c>
    </row>
    <row r="42" spans="1:9" x14ac:dyDescent="0.35">
      <c r="A42">
        <f>Table7[[#This Row],[Match_ID ]]</f>
        <v>41</v>
      </c>
      <c r="B42" s="1">
        <f>Table7[[#This Row],[Date]]</f>
        <v>43722</v>
      </c>
      <c r="C42" t="str">
        <f>Table7[[#This Row],[Home_Team]]</f>
        <v>Liverpool</v>
      </c>
      <c r="D42" t="str">
        <f>Table7[[#This Row],[Away_Team]]</f>
        <v>Newcastle</v>
      </c>
      <c r="E42">
        <f>Table7[[#This Row],[FT_Home_Goals]]</f>
        <v>3</v>
      </c>
      <c r="F42">
        <f>Table7[[#This Row],[FT_Away_Goals]]</f>
        <v>1</v>
      </c>
      <c r="G42" t="str" cm="1">
        <f t="array" ref="G42">_xlfn.IFS(E42&gt;F42, "W", E42=F42, "D", E42&lt;F42,"L")</f>
        <v>W</v>
      </c>
      <c r="H42">
        <f>'Points Per Match'!G42</f>
        <v>3</v>
      </c>
      <c r="I42" t="s">
        <v>269</v>
      </c>
    </row>
    <row r="43" spans="1:9" x14ac:dyDescent="0.35">
      <c r="A43">
        <f>Table7[[#This Row],[Match_ID ]]</f>
        <v>42</v>
      </c>
      <c r="B43" s="1">
        <f>Table7[[#This Row],[Date]]</f>
        <v>43722</v>
      </c>
      <c r="C43" t="str">
        <f>Table7[[#This Row],[Home_Team]]</f>
        <v>Brighton</v>
      </c>
      <c r="D43" t="str">
        <f>Table7[[#This Row],[Away_Team]]</f>
        <v>Burnley</v>
      </c>
      <c r="E43">
        <f>Table7[[#This Row],[FT_Home_Goals]]</f>
        <v>1</v>
      </c>
      <c r="F43">
        <f>Table7[[#This Row],[FT_Away_Goals]]</f>
        <v>1</v>
      </c>
      <c r="G43" t="str" cm="1">
        <f t="array" ref="G43">_xlfn.IFS(E43&gt;F43, "W", E43=F43, "D", E43&lt;F43,"L")</f>
        <v>D</v>
      </c>
      <c r="H43">
        <f>'Points Per Match'!G43</f>
        <v>1</v>
      </c>
      <c r="I43" t="s">
        <v>269</v>
      </c>
    </row>
    <row r="44" spans="1:9" x14ac:dyDescent="0.35">
      <c r="A44">
        <f>Table7[[#This Row],[Match_ID ]]</f>
        <v>43</v>
      </c>
      <c r="B44" s="1">
        <f>Table7[[#This Row],[Date]]</f>
        <v>43722</v>
      </c>
      <c r="C44" t="str">
        <f>Table7[[#This Row],[Home_Team]]</f>
        <v>Man United</v>
      </c>
      <c r="D44" t="str">
        <f>Table7[[#This Row],[Away_Team]]</f>
        <v>Leicester</v>
      </c>
      <c r="E44">
        <f>Table7[[#This Row],[FT_Home_Goals]]</f>
        <v>1</v>
      </c>
      <c r="F44">
        <f>Table7[[#This Row],[FT_Away_Goals]]</f>
        <v>0</v>
      </c>
      <c r="G44" t="str" cm="1">
        <f t="array" ref="G44">_xlfn.IFS(E44&gt;F44, "W", E44=F44, "D", E44&lt;F44,"L")</f>
        <v>W</v>
      </c>
      <c r="H44">
        <f>'Points Per Match'!G44</f>
        <v>3</v>
      </c>
      <c r="I44" t="s">
        <v>269</v>
      </c>
    </row>
    <row r="45" spans="1:9" x14ac:dyDescent="0.35">
      <c r="A45">
        <f>Table7[[#This Row],[Match_ID ]]</f>
        <v>44</v>
      </c>
      <c r="B45" s="1">
        <f>Table7[[#This Row],[Date]]</f>
        <v>43722</v>
      </c>
      <c r="C45" t="str">
        <f>Table7[[#This Row],[Home_Team]]</f>
        <v>Sheffield United</v>
      </c>
      <c r="D45" t="str">
        <f>Table7[[#This Row],[Away_Team]]</f>
        <v>Southampton</v>
      </c>
      <c r="E45">
        <f>Table7[[#This Row],[FT_Home_Goals]]</f>
        <v>0</v>
      </c>
      <c r="F45">
        <f>Table7[[#This Row],[FT_Away_Goals]]</f>
        <v>1</v>
      </c>
      <c r="G45" t="str" cm="1">
        <f t="array" ref="G45">_xlfn.IFS(E45&gt;F45, "W", E45=F45, "D", E45&lt;F45,"L")</f>
        <v>L</v>
      </c>
      <c r="H45">
        <f>'Points Per Match'!G45</f>
        <v>0</v>
      </c>
      <c r="I45" t="s">
        <v>269</v>
      </c>
    </row>
    <row r="46" spans="1:9" x14ac:dyDescent="0.35">
      <c r="A46">
        <f>Table7[[#This Row],[Match_ID ]]</f>
        <v>45</v>
      </c>
      <c r="B46" s="1">
        <f>Table7[[#This Row],[Date]]</f>
        <v>43722</v>
      </c>
      <c r="C46" t="str">
        <f>Table7[[#This Row],[Home_Team]]</f>
        <v>Tottenham</v>
      </c>
      <c r="D46" t="str">
        <f>Table7[[#This Row],[Away_Team]]</f>
        <v>Crystal Palace</v>
      </c>
      <c r="E46">
        <f>Table7[[#This Row],[FT_Home_Goals]]</f>
        <v>4</v>
      </c>
      <c r="F46">
        <f>Table7[[#This Row],[FT_Away_Goals]]</f>
        <v>0</v>
      </c>
      <c r="G46" t="str" cm="1">
        <f t="array" ref="G46">_xlfn.IFS(E46&gt;F46, "W", E46=F46, "D", E46&lt;F46,"L")</f>
        <v>W</v>
      </c>
      <c r="H46">
        <f>'Points Per Match'!G46</f>
        <v>3</v>
      </c>
      <c r="I46" t="s">
        <v>269</v>
      </c>
    </row>
    <row r="47" spans="1:9" x14ac:dyDescent="0.35">
      <c r="A47">
        <f>Table7[[#This Row],[Match_ID ]]</f>
        <v>46</v>
      </c>
      <c r="B47" s="1">
        <f>Table7[[#This Row],[Date]]</f>
        <v>43722</v>
      </c>
      <c r="C47" t="str">
        <f>Table7[[#This Row],[Home_Team]]</f>
        <v>Wolves</v>
      </c>
      <c r="D47" t="str">
        <f>Table7[[#This Row],[Away_Team]]</f>
        <v>Chelsea</v>
      </c>
      <c r="E47">
        <f>Table7[[#This Row],[FT_Home_Goals]]</f>
        <v>2</v>
      </c>
      <c r="F47">
        <f>Table7[[#This Row],[FT_Away_Goals]]</f>
        <v>5</v>
      </c>
      <c r="G47" t="str" cm="1">
        <f t="array" ref="G47">_xlfn.IFS(E47&gt;F47, "W", E47=F47, "D", E47&lt;F47,"L")</f>
        <v>L</v>
      </c>
      <c r="H47">
        <f>'Points Per Match'!G47</f>
        <v>0</v>
      </c>
      <c r="I47" t="s">
        <v>269</v>
      </c>
    </row>
    <row r="48" spans="1:9" x14ac:dyDescent="0.35">
      <c r="A48">
        <f>Table7[[#This Row],[Match_ID ]]</f>
        <v>47</v>
      </c>
      <c r="B48" s="1">
        <f>Table7[[#This Row],[Date]]</f>
        <v>43722</v>
      </c>
      <c r="C48" t="str">
        <f>Table7[[#This Row],[Home_Team]]</f>
        <v>Norwich</v>
      </c>
      <c r="D48" t="str">
        <f>Table7[[#This Row],[Away_Team]]</f>
        <v>Man City</v>
      </c>
      <c r="E48">
        <f>Table7[[#This Row],[FT_Home_Goals]]</f>
        <v>3</v>
      </c>
      <c r="F48">
        <f>Table7[[#This Row],[FT_Away_Goals]]</f>
        <v>2</v>
      </c>
      <c r="G48" t="str" cm="1">
        <f t="array" ref="G48">_xlfn.IFS(E48&gt;F48, "W", E48=F48, "D", E48&lt;F48,"L")</f>
        <v>W</v>
      </c>
      <c r="H48">
        <f>'Points Per Match'!G48</f>
        <v>3</v>
      </c>
      <c r="I48" t="s">
        <v>269</v>
      </c>
    </row>
    <row r="49" spans="1:9" x14ac:dyDescent="0.35">
      <c r="A49">
        <f>Table7[[#This Row],[Match_ID ]]</f>
        <v>48</v>
      </c>
      <c r="B49" s="1">
        <f>Table7[[#This Row],[Date]]</f>
        <v>43723</v>
      </c>
      <c r="C49" t="str">
        <f>Table7[[#This Row],[Home_Team]]</f>
        <v>Bournemouth</v>
      </c>
      <c r="D49" t="str">
        <f>Table7[[#This Row],[Away_Team]]</f>
        <v>Everton</v>
      </c>
      <c r="E49">
        <f>Table7[[#This Row],[FT_Home_Goals]]</f>
        <v>3</v>
      </c>
      <c r="F49">
        <f>Table7[[#This Row],[FT_Away_Goals]]</f>
        <v>1</v>
      </c>
      <c r="G49" t="str" cm="1">
        <f t="array" ref="G49">_xlfn.IFS(E49&gt;F49, "W", E49=F49, "D", E49&lt;F49,"L")</f>
        <v>W</v>
      </c>
      <c r="H49">
        <f>'Points Per Match'!G49</f>
        <v>3</v>
      </c>
      <c r="I49" t="s">
        <v>269</v>
      </c>
    </row>
    <row r="50" spans="1:9" x14ac:dyDescent="0.35">
      <c r="A50">
        <f>Table7[[#This Row],[Match_ID ]]</f>
        <v>49</v>
      </c>
      <c r="B50" s="1">
        <f>Table7[[#This Row],[Date]]</f>
        <v>43723</v>
      </c>
      <c r="C50" t="str">
        <f>Table7[[#This Row],[Home_Team]]</f>
        <v>Watford</v>
      </c>
      <c r="D50" t="str">
        <f>Table7[[#This Row],[Away_Team]]</f>
        <v>Arsenal</v>
      </c>
      <c r="E50">
        <f>Table7[[#This Row],[FT_Home_Goals]]</f>
        <v>2</v>
      </c>
      <c r="F50">
        <f>Table7[[#This Row],[FT_Away_Goals]]</f>
        <v>2</v>
      </c>
      <c r="G50" t="str" cm="1">
        <f t="array" ref="G50">_xlfn.IFS(E50&gt;F50, "W", E50=F50, "D", E50&lt;F50,"L")</f>
        <v>D</v>
      </c>
      <c r="H50">
        <f>'Points Per Match'!G50</f>
        <v>1</v>
      </c>
      <c r="I50" t="s">
        <v>269</v>
      </c>
    </row>
    <row r="51" spans="1:9" x14ac:dyDescent="0.35">
      <c r="A51">
        <f>Table7[[#This Row],[Match_ID ]]</f>
        <v>50</v>
      </c>
      <c r="B51" s="1">
        <f>Table7[[#This Row],[Date]]</f>
        <v>43724</v>
      </c>
      <c r="C51" t="str">
        <f>Table7[[#This Row],[Home_Team]]</f>
        <v>Aston Villa</v>
      </c>
      <c r="D51" t="str">
        <f>Table7[[#This Row],[Away_Team]]</f>
        <v>West Ham</v>
      </c>
      <c r="E51">
        <f>Table7[[#This Row],[FT_Home_Goals]]</f>
        <v>0</v>
      </c>
      <c r="F51">
        <f>Table7[[#This Row],[FT_Away_Goals]]</f>
        <v>0</v>
      </c>
      <c r="G51" t="str" cm="1">
        <f t="array" ref="G51">_xlfn.IFS(E51&gt;F51, "W", E51=F51, "D", E51&lt;F51,"L")</f>
        <v>D</v>
      </c>
      <c r="H51">
        <f>'Points Per Match'!G51</f>
        <v>1</v>
      </c>
      <c r="I51" t="s">
        <v>269</v>
      </c>
    </row>
    <row r="52" spans="1:9" x14ac:dyDescent="0.35">
      <c r="A52">
        <f>Table7[[#This Row],[Match_ID ]]</f>
        <v>51</v>
      </c>
      <c r="B52" s="1">
        <f>Table7[[#This Row],[Date]]</f>
        <v>43728</v>
      </c>
      <c r="C52" t="str">
        <f>Table7[[#This Row],[Home_Team]]</f>
        <v>Southampton</v>
      </c>
      <c r="D52" t="str">
        <f>Table7[[#This Row],[Away_Team]]</f>
        <v>Bournemouth</v>
      </c>
      <c r="E52">
        <f>Table7[[#This Row],[FT_Home_Goals]]</f>
        <v>1</v>
      </c>
      <c r="F52">
        <f>Table7[[#This Row],[FT_Away_Goals]]</f>
        <v>3</v>
      </c>
      <c r="G52" t="str" cm="1">
        <f t="array" ref="G52">_xlfn.IFS(E52&gt;F52, "W", E52=F52, "D", E52&lt;F52,"L")</f>
        <v>L</v>
      </c>
      <c r="H52">
        <f>'Points Per Match'!G52</f>
        <v>0</v>
      </c>
      <c r="I52" t="s">
        <v>269</v>
      </c>
    </row>
    <row r="53" spans="1:9" x14ac:dyDescent="0.35">
      <c r="A53">
        <f>Table7[[#This Row],[Match_ID ]]</f>
        <v>52</v>
      </c>
      <c r="B53" s="1">
        <f>Table7[[#This Row],[Date]]</f>
        <v>43729</v>
      </c>
      <c r="C53" t="str">
        <f>Table7[[#This Row],[Home_Team]]</f>
        <v>Leicester</v>
      </c>
      <c r="D53" t="str">
        <f>Table7[[#This Row],[Away_Team]]</f>
        <v>Tottenham</v>
      </c>
      <c r="E53">
        <f>Table7[[#This Row],[FT_Home_Goals]]</f>
        <v>2</v>
      </c>
      <c r="F53">
        <f>Table7[[#This Row],[FT_Away_Goals]]</f>
        <v>1</v>
      </c>
      <c r="G53" t="str" cm="1">
        <f t="array" ref="G53">_xlfn.IFS(E53&gt;F53, "W", E53=F53, "D", E53&lt;F53,"L")</f>
        <v>W</v>
      </c>
      <c r="H53">
        <f>'Points Per Match'!G53</f>
        <v>3</v>
      </c>
      <c r="I53" t="s">
        <v>269</v>
      </c>
    </row>
    <row r="54" spans="1:9" x14ac:dyDescent="0.35">
      <c r="A54">
        <f>Table7[[#This Row],[Match_ID ]]</f>
        <v>53</v>
      </c>
      <c r="B54" s="1">
        <f>Table7[[#This Row],[Date]]</f>
        <v>43729</v>
      </c>
      <c r="C54" t="str">
        <f>Table7[[#This Row],[Home_Team]]</f>
        <v>Burnley</v>
      </c>
      <c r="D54" t="str">
        <f>Table7[[#This Row],[Away_Team]]</f>
        <v>Norwich</v>
      </c>
      <c r="E54">
        <f>Table7[[#This Row],[FT_Home_Goals]]</f>
        <v>2</v>
      </c>
      <c r="F54">
        <f>Table7[[#This Row],[FT_Away_Goals]]</f>
        <v>0</v>
      </c>
      <c r="G54" t="str" cm="1">
        <f t="array" ref="G54">_xlfn.IFS(E54&gt;F54, "W", E54=F54, "D", E54&lt;F54,"L")</f>
        <v>W</v>
      </c>
      <c r="H54">
        <f>'Points Per Match'!G54</f>
        <v>3</v>
      </c>
      <c r="I54" t="s">
        <v>269</v>
      </c>
    </row>
    <row r="55" spans="1:9" x14ac:dyDescent="0.35">
      <c r="A55">
        <f>Table7[[#This Row],[Match_ID ]]</f>
        <v>54</v>
      </c>
      <c r="B55" s="1">
        <f>Table7[[#This Row],[Date]]</f>
        <v>43729</v>
      </c>
      <c r="C55" t="str">
        <f>Table7[[#This Row],[Home_Team]]</f>
        <v>Everton</v>
      </c>
      <c r="D55" t="str">
        <f>Table7[[#This Row],[Away_Team]]</f>
        <v>Sheffield United</v>
      </c>
      <c r="E55">
        <f>Table7[[#This Row],[FT_Home_Goals]]</f>
        <v>0</v>
      </c>
      <c r="F55">
        <f>Table7[[#This Row],[FT_Away_Goals]]</f>
        <v>2</v>
      </c>
      <c r="G55" t="str" cm="1">
        <f t="array" ref="G55">_xlfn.IFS(E55&gt;F55, "W", E55=F55, "D", E55&lt;F55,"L")</f>
        <v>L</v>
      </c>
      <c r="H55">
        <f>'Points Per Match'!G55</f>
        <v>0</v>
      </c>
      <c r="I55" t="s">
        <v>269</v>
      </c>
    </row>
    <row r="56" spans="1:9" x14ac:dyDescent="0.35">
      <c r="A56">
        <f>Table7[[#This Row],[Match_ID ]]</f>
        <v>55</v>
      </c>
      <c r="B56" s="1">
        <f>Table7[[#This Row],[Date]]</f>
        <v>43729</v>
      </c>
      <c r="C56" t="str">
        <f>Table7[[#This Row],[Home_Team]]</f>
        <v>Man City</v>
      </c>
      <c r="D56" t="str">
        <f>Table7[[#This Row],[Away_Team]]</f>
        <v>Watford</v>
      </c>
      <c r="E56">
        <f>Table7[[#This Row],[FT_Home_Goals]]</f>
        <v>8</v>
      </c>
      <c r="F56">
        <f>Table7[[#This Row],[FT_Away_Goals]]</f>
        <v>0</v>
      </c>
      <c r="G56" t="str" cm="1">
        <f t="array" ref="G56">_xlfn.IFS(E56&gt;F56, "W", E56=F56, "D", E56&lt;F56,"L")</f>
        <v>W</v>
      </c>
      <c r="H56">
        <f>'Points Per Match'!G56</f>
        <v>3</v>
      </c>
      <c r="I56" t="s">
        <v>269</v>
      </c>
    </row>
    <row r="57" spans="1:9" x14ac:dyDescent="0.35">
      <c r="A57">
        <f>Table7[[#This Row],[Match_ID ]]</f>
        <v>56</v>
      </c>
      <c r="B57" s="1">
        <f>Table7[[#This Row],[Date]]</f>
        <v>43729</v>
      </c>
      <c r="C57" t="str">
        <f>Table7[[#This Row],[Home_Team]]</f>
        <v>Newcastle</v>
      </c>
      <c r="D57" t="str">
        <f>Table7[[#This Row],[Away_Team]]</f>
        <v>Brighton</v>
      </c>
      <c r="E57">
        <f>Table7[[#This Row],[FT_Home_Goals]]</f>
        <v>0</v>
      </c>
      <c r="F57">
        <f>Table7[[#This Row],[FT_Away_Goals]]</f>
        <v>0</v>
      </c>
      <c r="G57" t="str" cm="1">
        <f t="array" ref="G57">_xlfn.IFS(E57&gt;F57, "W", E57=F57, "D", E57&lt;F57,"L")</f>
        <v>D</v>
      </c>
      <c r="H57">
        <f>'Points Per Match'!G57</f>
        <v>1</v>
      </c>
      <c r="I57" t="s">
        <v>269</v>
      </c>
    </row>
    <row r="58" spans="1:9" x14ac:dyDescent="0.35">
      <c r="A58">
        <f>Table7[[#This Row],[Match_ID ]]</f>
        <v>57</v>
      </c>
      <c r="B58" s="1">
        <f>Table7[[#This Row],[Date]]</f>
        <v>43730</v>
      </c>
      <c r="C58" t="str">
        <f>Table7[[#This Row],[Home_Team]]</f>
        <v>Crystal Palace</v>
      </c>
      <c r="D58" t="str">
        <f>Table7[[#This Row],[Away_Team]]</f>
        <v>Wolves</v>
      </c>
      <c r="E58">
        <f>Table7[[#This Row],[FT_Home_Goals]]</f>
        <v>1</v>
      </c>
      <c r="F58">
        <f>Table7[[#This Row],[FT_Away_Goals]]</f>
        <v>1</v>
      </c>
      <c r="G58" t="str" cm="1">
        <f t="array" ref="G58">_xlfn.IFS(E58&gt;F58, "W", E58=F58, "D", E58&lt;F58,"L")</f>
        <v>D</v>
      </c>
      <c r="H58">
        <f>'Points Per Match'!G58</f>
        <v>1</v>
      </c>
      <c r="I58" t="s">
        <v>269</v>
      </c>
    </row>
    <row r="59" spans="1:9" x14ac:dyDescent="0.35">
      <c r="A59">
        <f>Table7[[#This Row],[Match_ID ]]</f>
        <v>58</v>
      </c>
      <c r="B59" s="1">
        <f>Table7[[#This Row],[Date]]</f>
        <v>43730</v>
      </c>
      <c r="C59" t="str">
        <f>Table7[[#This Row],[Home_Team]]</f>
        <v>West Ham</v>
      </c>
      <c r="D59" t="str">
        <f>Table7[[#This Row],[Away_Team]]</f>
        <v>Man United</v>
      </c>
      <c r="E59">
        <f>Table7[[#This Row],[FT_Home_Goals]]</f>
        <v>2</v>
      </c>
      <c r="F59">
        <f>Table7[[#This Row],[FT_Away_Goals]]</f>
        <v>0</v>
      </c>
      <c r="G59" t="str" cm="1">
        <f t="array" ref="G59">_xlfn.IFS(E59&gt;F59, "W", E59=F59, "D", E59&lt;F59,"L")</f>
        <v>W</v>
      </c>
      <c r="H59">
        <f>'Points Per Match'!G59</f>
        <v>3</v>
      </c>
      <c r="I59" t="s">
        <v>269</v>
      </c>
    </row>
    <row r="60" spans="1:9" x14ac:dyDescent="0.35">
      <c r="A60">
        <f>Table7[[#This Row],[Match_ID ]]</f>
        <v>59</v>
      </c>
      <c r="B60" s="1">
        <f>Table7[[#This Row],[Date]]</f>
        <v>43730</v>
      </c>
      <c r="C60" t="str">
        <f>Table7[[#This Row],[Home_Team]]</f>
        <v>Arsenal</v>
      </c>
      <c r="D60" t="str">
        <f>Table7[[#This Row],[Away_Team]]</f>
        <v>Aston Villa</v>
      </c>
      <c r="E60">
        <f>Table7[[#This Row],[FT_Home_Goals]]</f>
        <v>3</v>
      </c>
      <c r="F60">
        <f>Table7[[#This Row],[FT_Away_Goals]]</f>
        <v>2</v>
      </c>
      <c r="G60" t="str" cm="1">
        <f t="array" ref="G60">_xlfn.IFS(E60&gt;F60, "W", E60=F60, "D", E60&lt;F60,"L")</f>
        <v>W</v>
      </c>
      <c r="H60">
        <f>'Points Per Match'!G60</f>
        <v>3</v>
      </c>
      <c r="I60" t="s">
        <v>269</v>
      </c>
    </row>
    <row r="61" spans="1:9" x14ac:dyDescent="0.35">
      <c r="A61">
        <f>Table7[[#This Row],[Match_ID ]]</f>
        <v>60</v>
      </c>
      <c r="B61" s="1">
        <f>Table7[[#This Row],[Date]]</f>
        <v>43730</v>
      </c>
      <c r="C61" t="str">
        <f>Table7[[#This Row],[Home_Team]]</f>
        <v>Chelsea</v>
      </c>
      <c r="D61" t="str">
        <f>Table7[[#This Row],[Away_Team]]</f>
        <v>Liverpool</v>
      </c>
      <c r="E61">
        <f>Table7[[#This Row],[FT_Home_Goals]]</f>
        <v>1</v>
      </c>
      <c r="F61">
        <f>Table7[[#This Row],[FT_Away_Goals]]</f>
        <v>2</v>
      </c>
      <c r="G61" t="str" cm="1">
        <f t="array" ref="G61">_xlfn.IFS(E61&gt;F61, "W", E61=F61, "D", E61&lt;F61,"L")</f>
        <v>L</v>
      </c>
      <c r="H61">
        <f>'Points Per Match'!G61</f>
        <v>0</v>
      </c>
      <c r="I61" t="s">
        <v>269</v>
      </c>
    </row>
    <row r="62" spans="1:9" x14ac:dyDescent="0.35">
      <c r="A62">
        <f>Table7[[#This Row],[Match_ID ]]</f>
        <v>61</v>
      </c>
      <c r="B62" s="1">
        <f>Table7[[#This Row],[Date]]</f>
        <v>43736</v>
      </c>
      <c r="C62" t="str">
        <f>Table7[[#This Row],[Home_Team]]</f>
        <v>Sheffield United</v>
      </c>
      <c r="D62" t="str">
        <f>Table7[[#This Row],[Away_Team]]</f>
        <v>Liverpool</v>
      </c>
      <c r="E62">
        <f>Table7[[#This Row],[FT_Home_Goals]]</f>
        <v>0</v>
      </c>
      <c r="F62">
        <f>Table7[[#This Row],[FT_Away_Goals]]</f>
        <v>1</v>
      </c>
      <c r="G62" t="str" cm="1">
        <f t="array" ref="G62">_xlfn.IFS(E62&gt;F62, "W", E62=F62, "D", E62&lt;F62,"L")</f>
        <v>L</v>
      </c>
      <c r="H62">
        <f>'Points Per Match'!G62</f>
        <v>0</v>
      </c>
      <c r="I62" t="s">
        <v>269</v>
      </c>
    </row>
    <row r="63" spans="1:9" x14ac:dyDescent="0.35">
      <c r="A63">
        <f>Table7[[#This Row],[Match_ID ]]</f>
        <v>62</v>
      </c>
      <c r="B63" s="1">
        <f>Table7[[#This Row],[Date]]</f>
        <v>43736</v>
      </c>
      <c r="C63" t="str">
        <f>Table7[[#This Row],[Home_Team]]</f>
        <v>Aston Villa</v>
      </c>
      <c r="D63" t="str">
        <f>Table7[[#This Row],[Away_Team]]</f>
        <v>Burnley</v>
      </c>
      <c r="E63">
        <f>Table7[[#This Row],[FT_Home_Goals]]</f>
        <v>2</v>
      </c>
      <c r="F63">
        <f>Table7[[#This Row],[FT_Away_Goals]]</f>
        <v>2</v>
      </c>
      <c r="G63" t="str" cm="1">
        <f t="array" ref="G63">_xlfn.IFS(E63&gt;F63, "W", E63=F63, "D", E63&lt;F63,"L")</f>
        <v>D</v>
      </c>
      <c r="H63">
        <f>'Points Per Match'!G63</f>
        <v>1</v>
      </c>
      <c r="I63" t="s">
        <v>269</v>
      </c>
    </row>
    <row r="64" spans="1:9" x14ac:dyDescent="0.35">
      <c r="A64">
        <f>Table7[[#This Row],[Match_ID ]]</f>
        <v>63</v>
      </c>
      <c r="B64" s="1">
        <f>Table7[[#This Row],[Date]]</f>
        <v>43736</v>
      </c>
      <c r="C64" t="str">
        <f>Table7[[#This Row],[Home_Team]]</f>
        <v>Bournemouth</v>
      </c>
      <c r="D64" t="str">
        <f>Table7[[#This Row],[Away_Team]]</f>
        <v>West Ham</v>
      </c>
      <c r="E64">
        <f>Table7[[#This Row],[FT_Home_Goals]]</f>
        <v>2</v>
      </c>
      <c r="F64">
        <f>Table7[[#This Row],[FT_Away_Goals]]</f>
        <v>2</v>
      </c>
      <c r="G64" t="str" cm="1">
        <f t="array" ref="G64">_xlfn.IFS(E64&gt;F64, "W", E64=F64, "D", E64&lt;F64,"L")</f>
        <v>D</v>
      </c>
      <c r="H64">
        <f>'Points Per Match'!G64</f>
        <v>1</v>
      </c>
      <c r="I64" t="s">
        <v>269</v>
      </c>
    </row>
    <row r="65" spans="1:9" x14ac:dyDescent="0.35">
      <c r="A65">
        <f>Table7[[#This Row],[Match_ID ]]</f>
        <v>64</v>
      </c>
      <c r="B65" s="1">
        <f>Table7[[#This Row],[Date]]</f>
        <v>43736</v>
      </c>
      <c r="C65" t="str">
        <f>Table7[[#This Row],[Home_Team]]</f>
        <v>Chelsea</v>
      </c>
      <c r="D65" t="str">
        <f>Table7[[#This Row],[Away_Team]]</f>
        <v>Brighton</v>
      </c>
      <c r="E65">
        <f>Table7[[#This Row],[FT_Home_Goals]]</f>
        <v>2</v>
      </c>
      <c r="F65">
        <f>Table7[[#This Row],[FT_Away_Goals]]</f>
        <v>0</v>
      </c>
      <c r="G65" t="str" cm="1">
        <f t="array" ref="G65">_xlfn.IFS(E65&gt;F65, "W", E65=F65, "D", E65&lt;F65,"L")</f>
        <v>W</v>
      </c>
      <c r="H65">
        <f>'Points Per Match'!G65</f>
        <v>3</v>
      </c>
      <c r="I65" t="s">
        <v>269</v>
      </c>
    </row>
    <row r="66" spans="1:9" x14ac:dyDescent="0.35">
      <c r="A66">
        <f>Table7[[#This Row],[Match_ID ]]</f>
        <v>65</v>
      </c>
      <c r="B66" s="1">
        <f>Table7[[#This Row],[Date]]</f>
        <v>43736</v>
      </c>
      <c r="C66" t="str">
        <f>Table7[[#This Row],[Home_Team]]</f>
        <v>Crystal Palace</v>
      </c>
      <c r="D66" t="str">
        <f>Table7[[#This Row],[Away_Team]]</f>
        <v>Norwich</v>
      </c>
      <c r="E66">
        <f>Table7[[#This Row],[FT_Home_Goals]]</f>
        <v>2</v>
      </c>
      <c r="F66">
        <f>Table7[[#This Row],[FT_Away_Goals]]</f>
        <v>0</v>
      </c>
      <c r="G66" t="str" cm="1">
        <f t="array" ref="G66">_xlfn.IFS(E66&gt;F66, "W", E66=F66, "D", E66&lt;F66,"L")</f>
        <v>W</v>
      </c>
      <c r="H66">
        <f>'Points Per Match'!G66</f>
        <v>3</v>
      </c>
      <c r="I66" t="s">
        <v>269</v>
      </c>
    </row>
    <row r="67" spans="1:9" x14ac:dyDescent="0.35">
      <c r="A67">
        <f>Table7[[#This Row],[Match_ID ]]</f>
        <v>66</v>
      </c>
      <c r="B67" s="1">
        <f>Table7[[#This Row],[Date]]</f>
        <v>43736</v>
      </c>
      <c r="C67" t="str">
        <f>Table7[[#This Row],[Home_Team]]</f>
        <v>Tottenham</v>
      </c>
      <c r="D67" t="str">
        <f>Table7[[#This Row],[Away_Team]]</f>
        <v>Southampton</v>
      </c>
      <c r="E67">
        <f>Table7[[#This Row],[FT_Home_Goals]]</f>
        <v>2</v>
      </c>
      <c r="F67">
        <f>Table7[[#This Row],[FT_Away_Goals]]</f>
        <v>1</v>
      </c>
      <c r="G67" t="str" cm="1">
        <f t="array" ref="G67">_xlfn.IFS(E67&gt;F67, "W", E67=F67, "D", E67&lt;F67,"L")</f>
        <v>W</v>
      </c>
      <c r="H67">
        <f>'Points Per Match'!G67</f>
        <v>3</v>
      </c>
      <c r="I67" t="s">
        <v>269</v>
      </c>
    </row>
    <row r="68" spans="1:9" x14ac:dyDescent="0.35">
      <c r="A68">
        <f>Table7[[#This Row],[Match_ID ]]</f>
        <v>67</v>
      </c>
      <c r="B68" s="1">
        <f>Table7[[#This Row],[Date]]</f>
        <v>43736</v>
      </c>
      <c r="C68" t="str">
        <f>Table7[[#This Row],[Home_Team]]</f>
        <v>Wolves</v>
      </c>
      <c r="D68" t="str">
        <f>Table7[[#This Row],[Away_Team]]</f>
        <v>Watford</v>
      </c>
      <c r="E68">
        <f>Table7[[#This Row],[FT_Home_Goals]]</f>
        <v>2</v>
      </c>
      <c r="F68">
        <f>Table7[[#This Row],[FT_Away_Goals]]</f>
        <v>0</v>
      </c>
      <c r="G68" t="str" cm="1">
        <f t="array" ref="G68">_xlfn.IFS(E68&gt;F68, "W", E68=F68, "D", E68&lt;F68,"L")</f>
        <v>W</v>
      </c>
      <c r="H68">
        <f>'Points Per Match'!G68</f>
        <v>3</v>
      </c>
      <c r="I68" t="s">
        <v>269</v>
      </c>
    </row>
    <row r="69" spans="1:9" x14ac:dyDescent="0.35">
      <c r="A69">
        <f>Table7[[#This Row],[Match_ID ]]</f>
        <v>68</v>
      </c>
      <c r="B69" s="1">
        <f>Table7[[#This Row],[Date]]</f>
        <v>43736</v>
      </c>
      <c r="C69" t="str">
        <f>Table7[[#This Row],[Home_Team]]</f>
        <v>Everton</v>
      </c>
      <c r="D69" t="str">
        <f>Table7[[#This Row],[Away_Team]]</f>
        <v>Man City</v>
      </c>
      <c r="E69">
        <f>Table7[[#This Row],[FT_Home_Goals]]</f>
        <v>1</v>
      </c>
      <c r="F69">
        <f>Table7[[#This Row],[FT_Away_Goals]]</f>
        <v>3</v>
      </c>
      <c r="G69" t="str" cm="1">
        <f t="array" ref="G69">_xlfn.IFS(E69&gt;F69, "W", E69=F69, "D", E69&lt;F69,"L")</f>
        <v>L</v>
      </c>
      <c r="H69">
        <f>'Points Per Match'!G69</f>
        <v>0</v>
      </c>
      <c r="I69" t="s">
        <v>269</v>
      </c>
    </row>
    <row r="70" spans="1:9" x14ac:dyDescent="0.35">
      <c r="A70">
        <f>Table7[[#This Row],[Match_ID ]]</f>
        <v>69</v>
      </c>
      <c r="B70" s="1">
        <f>Table7[[#This Row],[Date]]</f>
        <v>43737</v>
      </c>
      <c r="C70" t="str">
        <f>Table7[[#This Row],[Home_Team]]</f>
        <v>Leicester</v>
      </c>
      <c r="D70" t="str">
        <f>Table7[[#This Row],[Away_Team]]</f>
        <v>Newcastle</v>
      </c>
      <c r="E70">
        <f>Table7[[#This Row],[FT_Home_Goals]]</f>
        <v>5</v>
      </c>
      <c r="F70">
        <f>Table7[[#This Row],[FT_Away_Goals]]</f>
        <v>0</v>
      </c>
      <c r="G70" t="str" cm="1">
        <f t="array" ref="G70">_xlfn.IFS(E70&gt;F70, "W", E70=F70, "D", E70&lt;F70,"L")</f>
        <v>W</v>
      </c>
      <c r="H70">
        <f>'Points Per Match'!G70</f>
        <v>3</v>
      </c>
      <c r="I70" t="s">
        <v>269</v>
      </c>
    </row>
    <row r="71" spans="1:9" x14ac:dyDescent="0.35">
      <c r="A71">
        <f>Table7[[#This Row],[Match_ID ]]</f>
        <v>70</v>
      </c>
      <c r="B71" s="1">
        <f>Table7[[#This Row],[Date]]</f>
        <v>43738</v>
      </c>
      <c r="C71" t="str">
        <f>Table7[[#This Row],[Home_Team]]</f>
        <v>Man United</v>
      </c>
      <c r="D71" t="str">
        <f>Table7[[#This Row],[Away_Team]]</f>
        <v>Arsenal</v>
      </c>
      <c r="E71">
        <f>Table7[[#This Row],[FT_Home_Goals]]</f>
        <v>1</v>
      </c>
      <c r="F71">
        <f>Table7[[#This Row],[FT_Away_Goals]]</f>
        <v>1</v>
      </c>
      <c r="G71" t="str" cm="1">
        <f t="array" ref="G71">_xlfn.IFS(E71&gt;F71, "W", E71=F71, "D", E71&lt;F71,"L")</f>
        <v>D</v>
      </c>
      <c r="H71">
        <f>'Points Per Match'!G71</f>
        <v>1</v>
      </c>
      <c r="I71" t="s">
        <v>269</v>
      </c>
    </row>
    <row r="72" spans="1:9" x14ac:dyDescent="0.35">
      <c r="A72">
        <f>Table7[[#This Row],[Match_ID ]]</f>
        <v>71</v>
      </c>
      <c r="B72" s="1">
        <f>Table7[[#This Row],[Date]]</f>
        <v>43743</v>
      </c>
      <c r="C72" t="str">
        <f>Table7[[#This Row],[Home_Team]]</f>
        <v>Brighton</v>
      </c>
      <c r="D72" t="str">
        <f>Table7[[#This Row],[Away_Team]]</f>
        <v>Tottenham</v>
      </c>
      <c r="E72">
        <f>Table7[[#This Row],[FT_Home_Goals]]</f>
        <v>3</v>
      </c>
      <c r="F72">
        <f>Table7[[#This Row],[FT_Away_Goals]]</f>
        <v>0</v>
      </c>
      <c r="G72" t="str" cm="1">
        <f t="array" ref="G72">_xlfn.IFS(E72&gt;F72, "W", E72=F72, "D", E72&lt;F72,"L")</f>
        <v>W</v>
      </c>
      <c r="H72">
        <f>'Points Per Match'!G72</f>
        <v>3</v>
      </c>
      <c r="I72" t="s">
        <v>269</v>
      </c>
    </row>
    <row r="73" spans="1:9" x14ac:dyDescent="0.35">
      <c r="A73">
        <f>Table7[[#This Row],[Match_ID ]]</f>
        <v>72</v>
      </c>
      <c r="B73" s="1">
        <f>Table7[[#This Row],[Date]]</f>
        <v>43743</v>
      </c>
      <c r="C73" t="str">
        <f>Table7[[#This Row],[Home_Team]]</f>
        <v>Burnley</v>
      </c>
      <c r="D73" t="str">
        <f>Table7[[#This Row],[Away_Team]]</f>
        <v>Everton</v>
      </c>
      <c r="E73">
        <f>Table7[[#This Row],[FT_Home_Goals]]</f>
        <v>1</v>
      </c>
      <c r="F73">
        <f>Table7[[#This Row],[FT_Away_Goals]]</f>
        <v>0</v>
      </c>
      <c r="G73" t="str" cm="1">
        <f t="array" ref="G73">_xlfn.IFS(E73&gt;F73, "W", E73=F73, "D", E73&lt;F73,"L")</f>
        <v>W</v>
      </c>
      <c r="H73">
        <f>'Points Per Match'!G73</f>
        <v>3</v>
      </c>
      <c r="I73" t="s">
        <v>269</v>
      </c>
    </row>
    <row r="74" spans="1:9" x14ac:dyDescent="0.35">
      <c r="A74">
        <f>Table7[[#This Row],[Match_ID ]]</f>
        <v>73</v>
      </c>
      <c r="B74" s="1">
        <f>Table7[[#This Row],[Date]]</f>
        <v>43743</v>
      </c>
      <c r="C74" t="str">
        <f>Table7[[#This Row],[Home_Team]]</f>
        <v>Liverpool</v>
      </c>
      <c r="D74" t="str">
        <f>Table7[[#This Row],[Away_Team]]</f>
        <v>Leicester</v>
      </c>
      <c r="E74">
        <f>Table7[[#This Row],[FT_Home_Goals]]</f>
        <v>2</v>
      </c>
      <c r="F74">
        <f>Table7[[#This Row],[FT_Away_Goals]]</f>
        <v>1</v>
      </c>
      <c r="G74" t="str" cm="1">
        <f t="array" ref="G74">_xlfn.IFS(E74&gt;F74, "W", E74=F74, "D", E74&lt;F74,"L")</f>
        <v>W</v>
      </c>
      <c r="H74">
        <f>'Points Per Match'!G74</f>
        <v>3</v>
      </c>
      <c r="I74" t="s">
        <v>269</v>
      </c>
    </row>
    <row r="75" spans="1:9" x14ac:dyDescent="0.35">
      <c r="A75">
        <f>Table7[[#This Row],[Match_ID ]]</f>
        <v>74</v>
      </c>
      <c r="B75" s="1">
        <f>Table7[[#This Row],[Date]]</f>
        <v>43743</v>
      </c>
      <c r="C75" t="str">
        <f>Table7[[#This Row],[Home_Team]]</f>
        <v>Norwich</v>
      </c>
      <c r="D75" t="str">
        <f>Table7[[#This Row],[Away_Team]]</f>
        <v>Aston Villa</v>
      </c>
      <c r="E75">
        <f>Table7[[#This Row],[FT_Home_Goals]]</f>
        <v>1</v>
      </c>
      <c r="F75">
        <f>Table7[[#This Row],[FT_Away_Goals]]</f>
        <v>5</v>
      </c>
      <c r="G75" t="str" cm="1">
        <f t="array" ref="G75">_xlfn.IFS(E75&gt;F75, "W", E75=F75, "D", E75&lt;F75,"L")</f>
        <v>L</v>
      </c>
      <c r="H75">
        <f>'Points Per Match'!G75</f>
        <v>0</v>
      </c>
      <c r="I75" t="s">
        <v>269</v>
      </c>
    </row>
    <row r="76" spans="1:9" x14ac:dyDescent="0.35">
      <c r="A76">
        <f>Table7[[#This Row],[Match_ID ]]</f>
        <v>75</v>
      </c>
      <c r="B76" s="1">
        <f>Table7[[#This Row],[Date]]</f>
        <v>43743</v>
      </c>
      <c r="C76" t="str">
        <f>Table7[[#This Row],[Home_Team]]</f>
        <v>Watford</v>
      </c>
      <c r="D76" t="str">
        <f>Table7[[#This Row],[Away_Team]]</f>
        <v>Sheffield United</v>
      </c>
      <c r="E76">
        <f>Table7[[#This Row],[FT_Home_Goals]]</f>
        <v>0</v>
      </c>
      <c r="F76">
        <f>Table7[[#This Row],[FT_Away_Goals]]</f>
        <v>0</v>
      </c>
      <c r="G76" t="str" cm="1">
        <f t="array" ref="G76">_xlfn.IFS(E76&gt;F76, "W", E76=F76, "D", E76&lt;F76,"L")</f>
        <v>D</v>
      </c>
      <c r="H76">
        <f>'Points Per Match'!G76</f>
        <v>1</v>
      </c>
      <c r="I76" t="s">
        <v>269</v>
      </c>
    </row>
    <row r="77" spans="1:9" x14ac:dyDescent="0.35">
      <c r="A77">
        <f>Table7[[#This Row],[Match_ID ]]</f>
        <v>76</v>
      </c>
      <c r="B77" s="1">
        <f>Table7[[#This Row],[Date]]</f>
        <v>43743</v>
      </c>
      <c r="C77" t="str">
        <f>Table7[[#This Row],[Home_Team]]</f>
        <v>West Ham</v>
      </c>
      <c r="D77" t="str">
        <f>Table7[[#This Row],[Away_Team]]</f>
        <v>Crystal Palace</v>
      </c>
      <c r="E77">
        <f>Table7[[#This Row],[FT_Home_Goals]]</f>
        <v>1</v>
      </c>
      <c r="F77">
        <f>Table7[[#This Row],[FT_Away_Goals]]</f>
        <v>2</v>
      </c>
      <c r="G77" t="str" cm="1">
        <f t="array" ref="G77">_xlfn.IFS(E77&gt;F77, "W", E77=F77, "D", E77&lt;F77,"L")</f>
        <v>L</v>
      </c>
      <c r="H77">
        <f>'Points Per Match'!G77</f>
        <v>0</v>
      </c>
      <c r="I77" t="s">
        <v>269</v>
      </c>
    </row>
    <row r="78" spans="1:9" x14ac:dyDescent="0.35">
      <c r="A78">
        <f>Table7[[#This Row],[Match_ID ]]</f>
        <v>77</v>
      </c>
      <c r="B78" s="1">
        <f>Table7[[#This Row],[Date]]</f>
        <v>43744</v>
      </c>
      <c r="C78" t="str">
        <f>Table7[[#This Row],[Home_Team]]</f>
        <v>Arsenal</v>
      </c>
      <c r="D78" t="str">
        <f>Table7[[#This Row],[Away_Team]]</f>
        <v>Bournemouth</v>
      </c>
      <c r="E78">
        <f>Table7[[#This Row],[FT_Home_Goals]]</f>
        <v>1</v>
      </c>
      <c r="F78">
        <f>Table7[[#This Row],[FT_Away_Goals]]</f>
        <v>0</v>
      </c>
      <c r="G78" t="str" cm="1">
        <f t="array" ref="G78">_xlfn.IFS(E78&gt;F78, "W", E78=F78, "D", E78&lt;F78,"L")</f>
        <v>W</v>
      </c>
      <c r="H78">
        <f>'Points Per Match'!G78</f>
        <v>3</v>
      </c>
      <c r="I78" t="s">
        <v>269</v>
      </c>
    </row>
    <row r="79" spans="1:9" x14ac:dyDescent="0.35">
      <c r="A79">
        <f>Table7[[#This Row],[Match_ID ]]</f>
        <v>78</v>
      </c>
      <c r="B79" s="1">
        <f>Table7[[#This Row],[Date]]</f>
        <v>43744</v>
      </c>
      <c r="C79" t="str">
        <f>Table7[[#This Row],[Home_Team]]</f>
        <v>Man City</v>
      </c>
      <c r="D79" t="str">
        <f>Table7[[#This Row],[Away_Team]]</f>
        <v>Wolves</v>
      </c>
      <c r="E79">
        <f>Table7[[#This Row],[FT_Home_Goals]]</f>
        <v>0</v>
      </c>
      <c r="F79">
        <f>Table7[[#This Row],[FT_Away_Goals]]</f>
        <v>2</v>
      </c>
      <c r="G79" t="str" cm="1">
        <f t="array" ref="G79">_xlfn.IFS(E79&gt;F79, "W", E79=F79, "D", E79&lt;F79,"L")</f>
        <v>L</v>
      </c>
      <c r="H79">
        <f>'Points Per Match'!G79</f>
        <v>0</v>
      </c>
      <c r="I79" t="s">
        <v>269</v>
      </c>
    </row>
    <row r="80" spans="1:9" x14ac:dyDescent="0.35">
      <c r="A80">
        <f>Table7[[#This Row],[Match_ID ]]</f>
        <v>79</v>
      </c>
      <c r="B80" s="1">
        <f>Table7[[#This Row],[Date]]</f>
        <v>43744</v>
      </c>
      <c r="C80" t="str">
        <f>Table7[[#This Row],[Home_Team]]</f>
        <v>Southampton</v>
      </c>
      <c r="D80" t="str">
        <f>Table7[[#This Row],[Away_Team]]</f>
        <v>Chelsea</v>
      </c>
      <c r="E80">
        <f>Table7[[#This Row],[FT_Home_Goals]]</f>
        <v>1</v>
      </c>
      <c r="F80">
        <f>Table7[[#This Row],[FT_Away_Goals]]</f>
        <v>4</v>
      </c>
      <c r="G80" t="str" cm="1">
        <f t="array" ref="G80">_xlfn.IFS(E80&gt;F80, "W", E80=F80, "D", E80&lt;F80,"L")</f>
        <v>L</v>
      </c>
      <c r="H80">
        <f>'Points Per Match'!G80</f>
        <v>0</v>
      </c>
      <c r="I80" t="s">
        <v>269</v>
      </c>
    </row>
    <row r="81" spans="1:9" x14ac:dyDescent="0.35">
      <c r="A81">
        <f>Table7[[#This Row],[Match_ID ]]</f>
        <v>80</v>
      </c>
      <c r="B81" s="1">
        <f>Table7[[#This Row],[Date]]</f>
        <v>43744</v>
      </c>
      <c r="C81" t="str">
        <f>Table7[[#This Row],[Home_Team]]</f>
        <v>Newcastle</v>
      </c>
      <c r="D81" t="str">
        <f>Table7[[#This Row],[Away_Team]]</f>
        <v>Man United</v>
      </c>
      <c r="E81">
        <f>Table7[[#This Row],[FT_Home_Goals]]</f>
        <v>1</v>
      </c>
      <c r="F81">
        <f>Table7[[#This Row],[FT_Away_Goals]]</f>
        <v>0</v>
      </c>
      <c r="G81" t="str" cm="1">
        <f t="array" ref="G81">_xlfn.IFS(E81&gt;F81, "W", E81=F81, "D", E81&lt;F81,"L")</f>
        <v>W</v>
      </c>
      <c r="H81">
        <f>'Points Per Match'!G81</f>
        <v>3</v>
      </c>
      <c r="I81" t="s">
        <v>269</v>
      </c>
    </row>
    <row r="82" spans="1:9" x14ac:dyDescent="0.35">
      <c r="A82">
        <f>Table7[[#This Row],[Match_ID ]]</f>
        <v>81</v>
      </c>
      <c r="B82" s="1">
        <f>Table7[[#This Row],[Date]]</f>
        <v>43757</v>
      </c>
      <c r="C82" t="str">
        <f>Table7[[#This Row],[Home_Team]]</f>
        <v>Everton</v>
      </c>
      <c r="D82" t="str">
        <f>Table7[[#This Row],[Away_Team]]</f>
        <v>West Ham</v>
      </c>
      <c r="E82">
        <f>Table7[[#This Row],[FT_Home_Goals]]</f>
        <v>2</v>
      </c>
      <c r="F82">
        <f>Table7[[#This Row],[FT_Away_Goals]]</f>
        <v>0</v>
      </c>
      <c r="G82" t="str" cm="1">
        <f t="array" ref="G82">_xlfn.IFS(E82&gt;F82, "W", E82=F82, "D", E82&lt;F82,"L")</f>
        <v>W</v>
      </c>
      <c r="H82">
        <f>'Points Per Match'!G82</f>
        <v>3</v>
      </c>
      <c r="I82" t="s">
        <v>269</v>
      </c>
    </row>
    <row r="83" spans="1:9" x14ac:dyDescent="0.35">
      <c r="A83">
        <f>Table7[[#This Row],[Match_ID ]]</f>
        <v>82</v>
      </c>
      <c r="B83" s="1">
        <f>Table7[[#This Row],[Date]]</f>
        <v>43757</v>
      </c>
      <c r="C83" t="str">
        <f>Table7[[#This Row],[Home_Team]]</f>
        <v>Aston Villa</v>
      </c>
      <c r="D83" t="str">
        <f>Table7[[#This Row],[Away_Team]]</f>
        <v>Brighton</v>
      </c>
      <c r="E83">
        <f>Table7[[#This Row],[FT_Home_Goals]]</f>
        <v>2</v>
      </c>
      <c r="F83">
        <f>Table7[[#This Row],[FT_Away_Goals]]</f>
        <v>1</v>
      </c>
      <c r="G83" t="str" cm="1">
        <f t="array" ref="G83">_xlfn.IFS(E83&gt;F83, "W", E83=F83, "D", E83&lt;F83,"L")</f>
        <v>W</v>
      </c>
      <c r="H83">
        <f>'Points Per Match'!G83</f>
        <v>3</v>
      </c>
      <c r="I83" t="s">
        <v>269</v>
      </c>
    </row>
    <row r="84" spans="1:9" x14ac:dyDescent="0.35">
      <c r="A84">
        <f>Table7[[#This Row],[Match_ID ]]</f>
        <v>83</v>
      </c>
      <c r="B84" s="1">
        <f>Table7[[#This Row],[Date]]</f>
        <v>43757</v>
      </c>
      <c r="C84" t="str">
        <f>Table7[[#This Row],[Home_Team]]</f>
        <v>Bournemouth</v>
      </c>
      <c r="D84" t="str">
        <f>Table7[[#This Row],[Away_Team]]</f>
        <v>Norwich</v>
      </c>
      <c r="E84">
        <f>Table7[[#This Row],[FT_Home_Goals]]</f>
        <v>0</v>
      </c>
      <c r="F84">
        <f>Table7[[#This Row],[FT_Away_Goals]]</f>
        <v>0</v>
      </c>
      <c r="G84" t="str" cm="1">
        <f t="array" ref="G84">_xlfn.IFS(E84&gt;F84, "W", E84=F84, "D", E84&lt;F84,"L")</f>
        <v>D</v>
      </c>
      <c r="H84">
        <f>'Points Per Match'!G84</f>
        <v>1</v>
      </c>
      <c r="I84" t="s">
        <v>269</v>
      </c>
    </row>
    <row r="85" spans="1:9" x14ac:dyDescent="0.35">
      <c r="A85">
        <f>Table7[[#This Row],[Match_ID ]]</f>
        <v>84</v>
      </c>
      <c r="B85" s="1">
        <f>Table7[[#This Row],[Date]]</f>
        <v>43757</v>
      </c>
      <c r="C85" t="str">
        <f>Table7[[#This Row],[Home_Team]]</f>
        <v>Chelsea</v>
      </c>
      <c r="D85" t="str">
        <f>Table7[[#This Row],[Away_Team]]</f>
        <v>Newcastle</v>
      </c>
      <c r="E85">
        <f>Table7[[#This Row],[FT_Home_Goals]]</f>
        <v>1</v>
      </c>
      <c r="F85">
        <f>Table7[[#This Row],[FT_Away_Goals]]</f>
        <v>0</v>
      </c>
      <c r="G85" t="str" cm="1">
        <f t="array" ref="G85">_xlfn.IFS(E85&gt;F85, "W", E85=F85, "D", E85&lt;F85,"L")</f>
        <v>W</v>
      </c>
      <c r="H85">
        <f>'Points Per Match'!G85</f>
        <v>3</v>
      </c>
      <c r="I85" t="s">
        <v>269</v>
      </c>
    </row>
    <row r="86" spans="1:9" x14ac:dyDescent="0.35">
      <c r="A86">
        <f>Table7[[#This Row],[Match_ID ]]</f>
        <v>85</v>
      </c>
      <c r="B86" s="1">
        <f>Table7[[#This Row],[Date]]</f>
        <v>43757</v>
      </c>
      <c r="C86" t="str">
        <f>Table7[[#This Row],[Home_Team]]</f>
        <v>Leicester</v>
      </c>
      <c r="D86" t="str">
        <f>Table7[[#This Row],[Away_Team]]</f>
        <v>Burnley</v>
      </c>
      <c r="E86">
        <f>Table7[[#This Row],[FT_Home_Goals]]</f>
        <v>2</v>
      </c>
      <c r="F86">
        <f>Table7[[#This Row],[FT_Away_Goals]]</f>
        <v>1</v>
      </c>
      <c r="G86" t="str" cm="1">
        <f t="array" ref="G86">_xlfn.IFS(E86&gt;F86, "W", E86=F86, "D", E86&lt;F86,"L")</f>
        <v>W</v>
      </c>
      <c r="H86">
        <f>'Points Per Match'!G86</f>
        <v>3</v>
      </c>
      <c r="I86" t="s">
        <v>269</v>
      </c>
    </row>
    <row r="87" spans="1:9" x14ac:dyDescent="0.35">
      <c r="A87">
        <f>Table7[[#This Row],[Match_ID ]]</f>
        <v>86</v>
      </c>
      <c r="B87" s="1">
        <f>Table7[[#This Row],[Date]]</f>
        <v>43757</v>
      </c>
      <c r="C87" t="str">
        <f>Table7[[#This Row],[Home_Team]]</f>
        <v>Tottenham</v>
      </c>
      <c r="D87" t="str">
        <f>Table7[[#This Row],[Away_Team]]</f>
        <v>Watford</v>
      </c>
      <c r="E87">
        <f>Table7[[#This Row],[FT_Home_Goals]]</f>
        <v>1</v>
      </c>
      <c r="F87">
        <f>Table7[[#This Row],[FT_Away_Goals]]</f>
        <v>1</v>
      </c>
      <c r="G87" t="str" cm="1">
        <f t="array" ref="G87">_xlfn.IFS(E87&gt;F87, "W", E87=F87, "D", E87&lt;F87,"L")</f>
        <v>D</v>
      </c>
      <c r="H87">
        <f>'Points Per Match'!G87</f>
        <v>1</v>
      </c>
      <c r="I87" t="s">
        <v>269</v>
      </c>
    </row>
    <row r="88" spans="1:9" x14ac:dyDescent="0.35">
      <c r="A88">
        <f>Table7[[#This Row],[Match_ID ]]</f>
        <v>87</v>
      </c>
      <c r="B88" s="1">
        <f>Table7[[#This Row],[Date]]</f>
        <v>43757</v>
      </c>
      <c r="C88" t="str">
        <f>Table7[[#This Row],[Home_Team]]</f>
        <v>Wolves</v>
      </c>
      <c r="D88" t="str">
        <f>Table7[[#This Row],[Away_Team]]</f>
        <v>Southampton</v>
      </c>
      <c r="E88">
        <f>Table7[[#This Row],[FT_Home_Goals]]</f>
        <v>1</v>
      </c>
      <c r="F88">
        <f>Table7[[#This Row],[FT_Away_Goals]]</f>
        <v>1</v>
      </c>
      <c r="G88" t="str" cm="1">
        <f t="array" ref="G88">_xlfn.IFS(E88&gt;F88, "W", E88=F88, "D", E88&lt;F88,"L")</f>
        <v>D</v>
      </c>
      <c r="H88">
        <f>'Points Per Match'!G88</f>
        <v>1</v>
      </c>
      <c r="I88" t="s">
        <v>269</v>
      </c>
    </row>
    <row r="89" spans="1:9" x14ac:dyDescent="0.35">
      <c r="A89">
        <f>Table7[[#This Row],[Match_ID ]]</f>
        <v>88</v>
      </c>
      <c r="B89" s="1">
        <f>Table7[[#This Row],[Date]]</f>
        <v>43757</v>
      </c>
      <c r="C89" t="str">
        <f>Table7[[#This Row],[Home_Team]]</f>
        <v>Crystal Palace</v>
      </c>
      <c r="D89" t="str">
        <f>Table7[[#This Row],[Away_Team]]</f>
        <v>Man City</v>
      </c>
      <c r="E89">
        <f>Table7[[#This Row],[FT_Home_Goals]]</f>
        <v>0</v>
      </c>
      <c r="F89">
        <f>Table7[[#This Row],[FT_Away_Goals]]</f>
        <v>2</v>
      </c>
      <c r="G89" t="str" cm="1">
        <f t="array" ref="G89">_xlfn.IFS(E89&gt;F89, "W", E89=F89, "D", E89&lt;F89,"L")</f>
        <v>L</v>
      </c>
      <c r="H89">
        <f>'Points Per Match'!G89</f>
        <v>0</v>
      </c>
      <c r="I89" t="s">
        <v>269</v>
      </c>
    </row>
    <row r="90" spans="1:9" x14ac:dyDescent="0.35">
      <c r="A90">
        <f>Table7[[#This Row],[Match_ID ]]</f>
        <v>89</v>
      </c>
      <c r="B90" s="1">
        <f>Table7[[#This Row],[Date]]</f>
        <v>43758</v>
      </c>
      <c r="C90" t="str">
        <f>Table7[[#This Row],[Home_Team]]</f>
        <v>Man United</v>
      </c>
      <c r="D90" t="str">
        <f>Table7[[#This Row],[Away_Team]]</f>
        <v>Liverpool</v>
      </c>
      <c r="E90">
        <f>Table7[[#This Row],[FT_Home_Goals]]</f>
        <v>1</v>
      </c>
      <c r="F90">
        <f>Table7[[#This Row],[FT_Away_Goals]]</f>
        <v>1</v>
      </c>
      <c r="G90" t="str" cm="1">
        <f t="array" ref="G90">_xlfn.IFS(E90&gt;F90, "W", E90=F90, "D", E90&lt;F90,"L")</f>
        <v>D</v>
      </c>
      <c r="H90">
        <f>'Points Per Match'!G90</f>
        <v>1</v>
      </c>
      <c r="I90" t="s">
        <v>269</v>
      </c>
    </row>
    <row r="91" spans="1:9" x14ac:dyDescent="0.35">
      <c r="A91">
        <f>Table7[[#This Row],[Match_ID ]]</f>
        <v>90</v>
      </c>
      <c r="B91" s="1">
        <f>Table7[[#This Row],[Date]]</f>
        <v>43759</v>
      </c>
      <c r="C91" t="str">
        <f>Table7[[#This Row],[Home_Team]]</f>
        <v>Sheffield United</v>
      </c>
      <c r="D91" t="str">
        <f>Table7[[#This Row],[Away_Team]]</f>
        <v>Arsenal</v>
      </c>
      <c r="E91">
        <f>Table7[[#This Row],[FT_Home_Goals]]</f>
        <v>1</v>
      </c>
      <c r="F91">
        <f>Table7[[#This Row],[FT_Away_Goals]]</f>
        <v>0</v>
      </c>
      <c r="G91" t="str" cm="1">
        <f t="array" ref="G91">_xlfn.IFS(E91&gt;F91, "W", E91=F91, "D", E91&lt;F91,"L")</f>
        <v>W</v>
      </c>
      <c r="H91">
        <f>'Points Per Match'!G91</f>
        <v>3</v>
      </c>
      <c r="I91" t="s">
        <v>269</v>
      </c>
    </row>
    <row r="92" spans="1:9" x14ac:dyDescent="0.35">
      <c r="A92">
        <f>Table7[[#This Row],[Match_ID ]]</f>
        <v>91</v>
      </c>
      <c r="B92" s="1">
        <f>Table7[[#This Row],[Date]]</f>
        <v>43763</v>
      </c>
      <c r="C92" t="str">
        <f>Table7[[#This Row],[Home_Team]]</f>
        <v>Southampton</v>
      </c>
      <c r="D92" t="str">
        <f>Table7[[#This Row],[Away_Team]]</f>
        <v>Leicester</v>
      </c>
      <c r="E92">
        <f>Table7[[#This Row],[FT_Home_Goals]]</f>
        <v>0</v>
      </c>
      <c r="F92">
        <f>Table7[[#This Row],[FT_Away_Goals]]</f>
        <v>9</v>
      </c>
      <c r="G92" t="str" cm="1">
        <f t="array" ref="G92">_xlfn.IFS(E92&gt;F92, "W", E92=F92, "D", E92&lt;F92,"L")</f>
        <v>L</v>
      </c>
      <c r="H92">
        <f>'Points Per Match'!G92</f>
        <v>0</v>
      </c>
      <c r="I92" t="s">
        <v>269</v>
      </c>
    </row>
    <row r="93" spans="1:9" x14ac:dyDescent="0.35">
      <c r="A93">
        <f>Table7[[#This Row],[Match_ID ]]</f>
        <v>92</v>
      </c>
      <c r="B93" s="1">
        <f>Table7[[#This Row],[Date]]</f>
        <v>43764</v>
      </c>
      <c r="C93" t="str">
        <f>Table7[[#This Row],[Home_Team]]</f>
        <v>Man City</v>
      </c>
      <c r="D93" t="str">
        <f>Table7[[#This Row],[Away_Team]]</f>
        <v>Aston Villa</v>
      </c>
      <c r="E93">
        <f>Table7[[#This Row],[FT_Home_Goals]]</f>
        <v>3</v>
      </c>
      <c r="F93">
        <f>Table7[[#This Row],[FT_Away_Goals]]</f>
        <v>0</v>
      </c>
      <c r="G93" t="str" cm="1">
        <f t="array" ref="G93">_xlfn.IFS(E93&gt;F93, "W", E93=F93, "D", E93&lt;F93,"L")</f>
        <v>W</v>
      </c>
      <c r="H93">
        <f>'Points Per Match'!G93</f>
        <v>3</v>
      </c>
      <c r="I93" t="s">
        <v>269</v>
      </c>
    </row>
    <row r="94" spans="1:9" x14ac:dyDescent="0.35">
      <c r="A94">
        <f>Table7[[#This Row],[Match_ID ]]</f>
        <v>93</v>
      </c>
      <c r="B94" s="1">
        <f>Table7[[#This Row],[Date]]</f>
        <v>43764</v>
      </c>
      <c r="C94" t="str">
        <f>Table7[[#This Row],[Home_Team]]</f>
        <v>Brighton</v>
      </c>
      <c r="D94" t="str">
        <f>Table7[[#This Row],[Away_Team]]</f>
        <v>Everton</v>
      </c>
      <c r="E94">
        <f>Table7[[#This Row],[FT_Home_Goals]]</f>
        <v>3</v>
      </c>
      <c r="F94">
        <f>Table7[[#This Row],[FT_Away_Goals]]</f>
        <v>2</v>
      </c>
      <c r="G94" t="str" cm="1">
        <f t="array" ref="G94">_xlfn.IFS(E94&gt;F94, "W", E94=F94, "D", E94&lt;F94,"L")</f>
        <v>W</v>
      </c>
      <c r="H94">
        <f>'Points Per Match'!G94</f>
        <v>3</v>
      </c>
      <c r="I94" t="s">
        <v>269</v>
      </c>
    </row>
    <row r="95" spans="1:9" x14ac:dyDescent="0.35">
      <c r="A95">
        <f>Table7[[#This Row],[Match_ID ]]</f>
        <v>94</v>
      </c>
      <c r="B95" s="1">
        <f>Table7[[#This Row],[Date]]</f>
        <v>43764</v>
      </c>
      <c r="C95" t="str">
        <f>Table7[[#This Row],[Home_Team]]</f>
        <v>Watford</v>
      </c>
      <c r="D95" t="str">
        <f>Table7[[#This Row],[Away_Team]]</f>
        <v>Bournemouth</v>
      </c>
      <c r="E95">
        <f>Table7[[#This Row],[FT_Home_Goals]]</f>
        <v>0</v>
      </c>
      <c r="F95">
        <f>Table7[[#This Row],[FT_Away_Goals]]</f>
        <v>0</v>
      </c>
      <c r="G95" t="str" cm="1">
        <f t="array" ref="G95">_xlfn.IFS(E95&gt;F95, "W", E95=F95, "D", E95&lt;F95,"L")</f>
        <v>D</v>
      </c>
      <c r="H95">
        <f>'Points Per Match'!G95</f>
        <v>1</v>
      </c>
      <c r="I95" t="s">
        <v>269</v>
      </c>
    </row>
    <row r="96" spans="1:9" x14ac:dyDescent="0.35">
      <c r="A96">
        <f>Table7[[#This Row],[Match_ID ]]</f>
        <v>95</v>
      </c>
      <c r="B96" s="1">
        <f>Table7[[#This Row],[Date]]</f>
        <v>43764</v>
      </c>
      <c r="C96" t="str">
        <f>Table7[[#This Row],[Home_Team]]</f>
        <v>West Ham</v>
      </c>
      <c r="D96" t="str">
        <f>Table7[[#This Row],[Away_Team]]</f>
        <v>Sheffield United</v>
      </c>
      <c r="E96">
        <f>Table7[[#This Row],[FT_Home_Goals]]</f>
        <v>1</v>
      </c>
      <c r="F96">
        <f>Table7[[#This Row],[FT_Away_Goals]]</f>
        <v>1</v>
      </c>
      <c r="G96" t="str" cm="1">
        <f t="array" ref="G96">_xlfn.IFS(E96&gt;F96, "W", E96=F96, "D", E96&lt;F96,"L")</f>
        <v>D</v>
      </c>
      <c r="H96">
        <f>'Points Per Match'!G96</f>
        <v>1</v>
      </c>
      <c r="I96" t="s">
        <v>269</v>
      </c>
    </row>
    <row r="97" spans="1:9" x14ac:dyDescent="0.35">
      <c r="A97">
        <f>Table7[[#This Row],[Match_ID ]]</f>
        <v>96</v>
      </c>
      <c r="B97" s="1">
        <f>Table7[[#This Row],[Date]]</f>
        <v>43764</v>
      </c>
      <c r="C97" t="str">
        <f>Table7[[#This Row],[Home_Team]]</f>
        <v>Burnley</v>
      </c>
      <c r="D97" t="str">
        <f>Table7[[#This Row],[Away_Team]]</f>
        <v>Chelsea</v>
      </c>
      <c r="E97">
        <f>Table7[[#This Row],[FT_Home_Goals]]</f>
        <v>2</v>
      </c>
      <c r="F97">
        <f>Table7[[#This Row],[FT_Away_Goals]]</f>
        <v>4</v>
      </c>
      <c r="G97" t="str" cm="1">
        <f t="array" ref="G97">_xlfn.IFS(E97&gt;F97, "W", E97=F97, "D", E97&lt;F97,"L")</f>
        <v>L</v>
      </c>
      <c r="H97">
        <f>'Points Per Match'!G97</f>
        <v>0</v>
      </c>
      <c r="I97" t="s">
        <v>269</v>
      </c>
    </row>
    <row r="98" spans="1:9" x14ac:dyDescent="0.35">
      <c r="A98">
        <f>Table7[[#This Row],[Match_ID ]]</f>
        <v>97</v>
      </c>
      <c r="B98" s="1">
        <f>Table7[[#This Row],[Date]]</f>
        <v>43765</v>
      </c>
      <c r="C98" t="str">
        <f>Table7[[#This Row],[Home_Team]]</f>
        <v>Newcastle</v>
      </c>
      <c r="D98" t="str">
        <f>Table7[[#This Row],[Away_Team]]</f>
        <v>Wolves</v>
      </c>
      <c r="E98">
        <f>Table7[[#This Row],[FT_Home_Goals]]</f>
        <v>1</v>
      </c>
      <c r="F98">
        <f>Table7[[#This Row],[FT_Away_Goals]]</f>
        <v>1</v>
      </c>
      <c r="G98" t="str" cm="1">
        <f t="array" ref="G98">_xlfn.IFS(E98&gt;F98, "W", E98=F98, "D", E98&lt;F98,"L")</f>
        <v>D</v>
      </c>
      <c r="H98">
        <f>'Points Per Match'!G98</f>
        <v>1</v>
      </c>
      <c r="I98" t="s">
        <v>269</v>
      </c>
    </row>
    <row r="99" spans="1:9" x14ac:dyDescent="0.35">
      <c r="A99">
        <f>Table7[[#This Row],[Match_ID ]]</f>
        <v>98</v>
      </c>
      <c r="B99" s="1">
        <f>Table7[[#This Row],[Date]]</f>
        <v>43765</v>
      </c>
      <c r="C99" t="str">
        <f>Table7[[#This Row],[Home_Team]]</f>
        <v>Arsenal</v>
      </c>
      <c r="D99" t="str">
        <f>Table7[[#This Row],[Away_Team]]</f>
        <v>Crystal Palace</v>
      </c>
      <c r="E99">
        <f>Table7[[#This Row],[FT_Home_Goals]]</f>
        <v>2</v>
      </c>
      <c r="F99">
        <f>Table7[[#This Row],[FT_Away_Goals]]</f>
        <v>2</v>
      </c>
      <c r="G99" t="str" cm="1">
        <f t="array" ref="G99">_xlfn.IFS(E99&gt;F99, "W", E99=F99, "D", E99&lt;F99,"L")</f>
        <v>D</v>
      </c>
      <c r="H99">
        <f>'Points Per Match'!G99</f>
        <v>1</v>
      </c>
      <c r="I99" t="s">
        <v>269</v>
      </c>
    </row>
    <row r="100" spans="1:9" x14ac:dyDescent="0.35">
      <c r="A100">
        <f>Table7[[#This Row],[Match_ID ]]</f>
        <v>99</v>
      </c>
      <c r="B100" s="1">
        <f>Table7[[#This Row],[Date]]</f>
        <v>43765</v>
      </c>
      <c r="C100" t="str">
        <f>Table7[[#This Row],[Home_Team]]</f>
        <v>Liverpool</v>
      </c>
      <c r="D100" t="str">
        <f>Table7[[#This Row],[Away_Team]]</f>
        <v>Tottenham</v>
      </c>
      <c r="E100">
        <f>Table7[[#This Row],[FT_Home_Goals]]</f>
        <v>2</v>
      </c>
      <c r="F100">
        <f>Table7[[#This Row],[FT_Away_Goals]]</f>
        <v>1</v>
      </c>
      <c r="G100" t="str" cm="1">
        <f t="array" ref="G100">_xlfn.IFS(E100&gt;F100, "W", E100=F100, "D", E100&lt;F100,"L")</f>
        <v>W</v>
      </c>
      <c r="H100">
        <f>'Points Per Match'!G100</f>
        <v>3</v>
      </c>
      <c r="I100" t="s">
        <v>269</v>
      </c>
    </row>
    <row r="101" spans="1:9" x14ac:dyDescent="0.35">
      <c r="A101">
        <f>Table7[[#This Row],[Match_ID ]]</f>
        <v>100</v>
      </c>
      <c r="B101" s="1">
        <f>Table7[[#This Row],[Date]]</f>
        <v>43765</v>
      </c>
      <c r="C101" t="str">
        <f>Table7[[#This Row],[Home_Team]]</f>
        <v>Norwich</v>
      </c>
      <c r="D101" t="str">
        <f>Table7[[#This Row],[Away_Team]]</f>
        <v>Man United</v>
      </c>
      <c r="E101">
        <f>Table7[[#This Row],[FT_Home_Goals]]</f>
        <v>1</v>
      </c>
      <c r="F101">
        <f>Table7[[#This Row],[FT_Away_Goals]]</f>
        <v>3</v>
      </c>
      <c r="G101" t="str" cm="1">
        <f t="array" ref="G101">_xlfn.IFS(E101&gt;F101, "W", E101=F101, "D", E101&lt;F101,"L")</f>
        <v>L</v>
      </c>
      <c r="H101">
        <f>'Points Per Match'!G101</f>
        <v>0</v>
      </c>
      <c r="I101" t="s">
        <v>269</v>
      </c>
    </row>
    <row r="102" spans="1:9" x14ac:dyDescent="0.35">
      <c r="A102">
        <f>Table7[[#This Row],[Match_ID ]]</f>
        <v>101</v>
      </c>
      <c r="B102" s="1">
        <f>Table7[[#This Row],[Date]]</f>
        <v>43771</v>
      </c>
      <c r="C102" t="str">
        <f>Table7[[#This Row],[Home_Team]]</f>
        <v>Bournemouth</v>
      </c>
      <c r="D102" t="str">
        <f>Table7[[#This Row],[Away_Team]]</f>
        <v>Man United</v>
      </c>
      <c r="E102">
        <f>Table7[[#This Row],[FT_Home_Goals]]</f>
        <v>1</v>
      </c>
      <c r="F102">
        <f>Table7[[#This Row],[FT_Away_Goals]]</f>
        <v>0</v>
      </c>
      <c r="G102" t="str" cm="1">
        <f t="array" ref="G102">_xlfn.IFS(E102&gt;F102, "W", E102=F102, "D", E102&lt;F102,"L")</f>
        <v>W</v>
      </c>
      <c r="H102">
        <f>'Points Per Match'!G102</f>
        <v>3</v>
      </c>
      <c r="I102" t="s">
        <v>269</v>
      </c>
    </row>
    <row r="103" spans="1:9" x14ac:dyDescent="0.35">
      <c r="A103">
        <f>Table7[[#This Row],[Match_ID ]]</f>
        <v>102</v>
      </c>
      <c r="B103" s="1">
        <f>Table7[[#This Row],[Date]]</f>
        <v>43771</v>
      </c>
      <c r="C103" t="str">
        <f>Table7[[#This Row],[Home_Team]]</f>
        <v>Arsenal</v>
      </c>
      <c r="D103" t="str">
        <f>Table7[[#This Row],[Away_Team]]</f>
        <v>Wolves</v>
      </c>
      <c r="E103">
        <f>Table7[[#This Row],[FT_Home_Goals]]</f>
        <v>1</v>
      </c>
      <c r="F103">
        <f>Table7[[#This Row],[FT_Away_Goals]]</f>
        <v>1</v>
      </c>
      <c r="G103" t="str" cm="1">
        <f t="array" ref="G103">_xlfn.IFS(E103&gt;F103, "W", E103=F103, "D", E103&lt;F103,"L")</f>
        <v>D</v>
      </c>
      <c r="H103">
        <f>'Points Per Match'!G103</f>
        <v>1</v>
      </c>
      <c r="I103" t="s">
        <v>269</v>
      </c>
    </row>
    <row r="104" spans="1:9" x14ac:dyDescent="0.35">
      <c r="A104">
        <f>Table7[[#This Row],[Match_ID ]]</f>
        <v>103</v>
      </c>
      <c r="B104" s="1">
        <f>Table7[[#This Row],[Date]]</f>
        <v>43771</v>
      </c>
      <c r="C104" t="str">
        <f>Table7[[#This Row],[Home_Team]]</f>
        <v>Aston Villa</v>
      </c>
      <c r="D104" t="str">
        <f>Table7[[#This Row],[Away_Team]]</f>
        <v>Liverpool</v>
      </c>
      <c r="E104">
        <f>Table7[[#This Row],[FT_Home_Goals]]</f>
        <v>1</v>
      </c>
      <c r="F104">
        <f>Table7[[#This Row],[FT_Away_Goals]]</f>
        <v>2</v>
      </c>
      <c r="G104" t="str" cm="1">
        <f t="array" ref="G104">_xlfn.IFS(E104&gt;F104, "W", E104=F104, "D", E104&lt;F104,"L")</f>
        <v>L</v>
      </c>
      <c r="H104">
        <f>'Points Per Match'!G104</f>
        <v>0</v>
      </c>
      <c r="I104" t="s">
        <v>269</v>
      </c>
    </row>
    <row r="105" spans="1:9" x14ac:dyDescent="0.35">
      <c r="A105">
        <f>Table7[[#This Row],[Match_ID ]]</f>
        <v>104</v>
      </c>
      <c r="B105" s="1">
        <f>Table7[[#This Row],[Date]]</f>
        <v>43771</v>
      </c>
      <c r="C105" t="str">
        <f>Table7[[#This Row],[Home_Team]]</f>
        <v>Brighton</v>
      </c>
      <c r="D105" t="str">
        <f>Table7[[#This Row],[Away_Team]]</f>
        <v>Norwich</v>
      </c>
      <c r="E105">
        <f>Table7[[#This Row],[FT_Home_Goals]]</f>
        <v>2</v>
      </c>
      <c r="F105">
        <f>Table7[[#This Row],[FT_Away_Goals]]</f>
        <v>0</v>
      </c>
      <c r="G105" t="str" cm="1">
        <f t="array" ref="G105">_xlfn.IFS(E105&gt;F105, "W", E105=F105, "D", E105&lt;F105,"L")</f>
        <v>W</v>
      </c>
      <c r="H105">
        <f>'Points Per Match'!G105</f>
        <v>3</v>
      </c>
      <c r="I105" t="s">
        <v>269</v>
      </c>
    </row>
    <row r="106" spans="1:9" x14ac:dyDescent="0.35">
      <c r="A106">
        <f>Table7[[#This Row],[Match_ID ]]</f>
        <v>105</v>
      </c>
      <c r="B106" s="1">
        <f>Table7[[#This Row],[Date]]</f>
        <v>43771</v>
      </c>
      <c r="C106" t="str">
        <f>Table7[[#This Row],[Home_Team]]</f>
        <v>Man City</v>
      </c>
      <c r="D106" t="str">
        <f>Table7[[#This Row],[Away_Team]]</f>
        <v>Southampton</v>
      </c>
      <c r="E106">
        <f>Table7[[#This Row],[FT_Home_Goals]]</f>
        <v>2</v>
      </c>
      <c r="F106">
        <f>Table7[[#This Row],[FT_Away_Goals]]</f>
        <v>1</v>
      </c>
      <c r="G106" t="str" cm="1">
        <f t="array" ref="G106">_xlfn.IFS(E106&gt;F106, "W", E106=F106, "D", E106&lt;F106,"L")</f>
        <v>W</v>
      </c>
      <c r="H106">
        <f>'Points Per Match'!G106</f>
        <v>3</v>
      </c>
      <c r="I106" t="s">
        <v>269</v>
      </c>
    </row>
    <row r="107" spans="1:9" x14ac:dyDescent="0.35">
      <c r="A107">
        <f>Table7[[#This Row],[Match_ID ]]</f>
        <v>106</v>
      </c>
      <c r="B107" s="1">
        <f>Table7[[#This Row],[Date]]</f>
        <v>43771</v>
      </c>
      <c r="C107" t="str">
        <f>Table7[[#This Row],[Home_Team]]</f>
        <v>Sheffield United</v>
      </c>
      <c r="D107" t="str">
        <f>Table7[[#This Row],[Away_Team]]</f>
        <v>Burnley</v>
      </c>
      <c r="E107">
        <f>Table7[[#This Row],[FT_Home_Goals]]</f>
        <v>3</v>
      </c>
      <c r="F107">
        <f>Table7[[#This Row],[FT_Away_Goals]]</f>
        <v>0</v>
      </c>
      <c r="G107" t="str" cm="1">
        <f t="array" ref="G107">_xlfn.IFS(E107&gt;F107, "W", E107=F107, "D", E107&lt;F107,"L")</f>
        <v>W</v>
      </c>
      <c r="H107">
        <f>'Points Per Match'!G107</f>
        <v>3</v>
      </c>
      <c r="I107" t="s">
        <v>269</v>
      </c>
    </row>
    <row r="108" spans="1:9" x14ac:dyDescent="0.35">
      <c r="A108">
        <f>Table7[[#This Row],[Match_ID ]]</f>
        <v>107</v>
      </c>
      <c r="B108" s="1">
        <f>Table7[[#This Row],[Date]]</f>
        <v>43771</v>
      </c>
      <c r="C108" t="str">
        <f>Table7[[#This Row],[Home_Team]]</f>
        <v>West Ham</v>
      </c>
      <c r="D108" t="str">
        <f>Table7[[#This Row],[Away_Team]]</f>
        <v>Newcastle</v>
      </c>
      <c r="E108">
        <f>Table7[[#This Row],[FT_Home_Goals]]</f>
        <v>2</v>
      </c>
      <c r="F108">
        <f>Table7[[#This Row],[FT_Away_Goals]]</f>
        <v>3</v>
      </c>
      <c r="G108" t="str" cm="1">
        <f t="array" ref="G108">_xlfn.IFS(E108&gt;F108, "W", E108=F108, "D", E108&lt;F108,"L")</f>
        <v>L</v>
      </c>
      <c r="H108">
        <f>'Points Per Match'!G108</f>
        <v>0</v>
      </c>
      <c r="I108" t="s">
        <v>269</v>
      </c>
    </row>
    <row r="109" spans="1:9" x14ac:dyDescent="0.35">
      <c r="A109">
        <f>Table7[[#This Row],[Match_ID ]]</f>
        <v>108</v>
      </c>
      <c r="B109" s="1">
        <f>Table7[[#This Row],[Date]]</f>
        <v>43771</v>
      </c>
      <c r="C109" t="str">
        <f>Table7[[#This Row],[Home_Team]]</f>
        <v>Watford</v>
      </c>
      <c r="D109" t="str">
        <f>Table7[[#This Row],[Away_Team]]</f>
        <v>Chelsea</v>
      </c>
      <c r="E109">
        <f>Table7[[#This Row],[FT_Home_Goals]]</f>
        <v>1</v>
      </c>
      <c r="F109">
        <f>Table7[[#This Row],[FT_Away_Goals]]</f>
        <v>2</v>
      </c>
      <c r="G109" t="str" cm="1">
        <f t="array" ref="G109">_xlfn.IFS(E109&gt;F109, "W", E109=F109, "D", E109&lt;F109,"L")</f>
        <v>L</v>
      </c>
      <c r="H109">
        <f>'Points Per Match'!G109</f>
        <v>0</v>
      </c>
      <c r="I109" t="s">
        <v>269</v>
      </c>
    </row>
    <row r="110" spans="1:9" x14ac:dyDescent="0.35">
      <c r="A110">
        <f>Table7[[#This Row],[Match_ID ]]</f>
        <v>109</v>
      </c>
      <c r="B110" s="1">
        <f>Table7[[#This Row],[Date]]</f>
        <v>43772</v>
      </c>
      <c r="C110" t="str">
        <f>Table7[[#This Row],[Home_Team]]</f>
        <v>Crystal Palace</v>
      </c>
      <c r="D110" t="str">
        <f>Table7[[#This Row],[Away_Team]]</f>
        <v>Leicester</v>
      </c>
      <c r="E110">
        <f>Table7[[#This Row],[FT_Home_Goals]]</f>
        <v>0</v>
      </c>
      <c r="F110">
        <f>Table7[[#This Row],[FT_Away_Goals]]</f>
        <v>2</v>
      </c>
      <c r="G110" t="str" cm="1">
        <f t="array" ref="G110">_xlfn.IFS(E110&gt;F110, "W", E110=F110, "D", E110&lt;F110,"L")</f>
        <v>L</v>
      </c>
      <c r="H110">
        <f>'Points Per Match'!G110</f>
        <v>0</v>
      </c>
      <c r="I110" t="s">
        <v>269</v>
      </c>
    </row>
    <row r="111" spans="1:9" x14ac:dyDescent="0.35">
      <c r="A111">
        <f>Table7[[#This Row],[Match_ID ]]</f>
        <v>110</v>
      </c>
      <c r="B111" s="1">
        <f>Table7[[#This Row],[Date]]</f>
        <v>43772</v>
      </c>
      <c r="C111" t="str">
        <f>Table7[[#This Row],[Home_Team]]</f>
        <v>Everton</v>
      </c>
      <c r="D111" t="str">
        <f>Table7[[#This Row],[Away_Team]]</f>
        <v>Tottenham</v>
      </c>
      <c r="E111">
        <f>Table7[[#This Row],[FT_Home_Goals]]</f>
        <v>1</v>
      </c>
      <c r="F111">
        <f>Table7[[#This Row],[FT_Away_Goals]]</f>
        <v>1</v>
      </c>
      <c r="G111" t="str" cm="1">
        <f t="array" ref="G111">_xlfn.IFS(E111&gt;F111, "W", E111=F111, "D", E111&lt;F111,"L")</f>
        <v>D</v>
      </c>
      <c r="H111">
        <f>'Points Per Match'!G111</f>
        <v>1</v>
      </c>
      <c r="I111" t="s">
        <v>269</v>
      </c>
    </row>
    <row r="112" spans="1:9" x14ac:dyDescent="0.35">
      <c r="A112">
        <f>Table7[[#This Row],[Match_ID ]]</f>
        <v>111</v>
      </c>
      <c r="B112" s="1">
        <f>Table7[[#This Row],[Date]]</f>
        <v>43777</v>
      </c>
      <c r="C112" t="str">
        <f>Table7[[#This Row],[Home_Team]]</f>
        <v>Norwich</v>
      </c>
      <c r="D112" t="str">
        <f>Table7[[#This Row],[Away_Team]]</f>
        <v>Watford</v>
      </c>
      <c r="E112">
        <f>Table7[[#This Row],[FT_Home_Goals]]</f>
        <v>0</v>
      </c>
      <c r="F112">
        <f>Table7[[#This Row],[FT_Away_Goals]]</f>
        <v>2</v>
      </c>
      <c r="G112" t="str" cm="1">
        <f t="array" ref="G112">_xlfn.IFS(E112&gt;F112, "W", E112=F112, "D", E112&lt;F112,"L")</f>
        <v>L</v>
      </c>
      <c r="H112">
        <f>'Points Per Match'!G112</f>
        <v>0</v>
      </c>
      <c r="I112" t="s">
        <v>269</v>
      </c>
    </row>
    <row r="113" spans="1:9" x14ac:dyDescent="0.35">
      <c r="A113">
        <f>Table7[[#This Row],[Match_ID ]]</f>
        <v>112</v>
      </c>
      <c r="B113" s="1">
        <f>Table7[[#This Row],[Date]]</f>
        <v>43778</v>
      </c>
      <c r="C113" t="str">
        <f>Table7[[#This Row],[Home_Team]]</f>
        <v>Chelsea</v>
      </c>
      <c r="D113" t="str">
        <f>Table7[[#This Row],[Away_Team]]</f>
        <v>Crystal Palace</v>
      </c>
      <c r="E113">
        <f>Table7[[#This Row],[FT_Home_Goals]]</f>
        <v>2</v>
      </c>
      <c r="F113">
        <f>Table7[[#This Row],[FT_Away_Goals]]</f>
        <v>0</v>
      </c>
      <c r="G113" t="str" cm="1">
        <f t="array" ref="G113">_xlfn.IFS(E113&gt;F113, "W", E113=F113, "D", E113&lt;F113,"L")</f>
        <v>W</v>
      </c>
      <c r="H113">
        <f>'Points Per Match'!G113</f>
        <v>3</v>
      </c>
      <c r="I113" t="s">
        <v>269</v>
      </c>
    </row>
    <row r="114" spans="1:9" x14ac:dyDescent="0.35">
      <c r="A114">
        <f>Table7[[#This Row],[Match_ID ]]</f>
        <v>113</v>
      </c>
      <c r="B114" s="1">
        <f>Table7[[#This Row],[Date]]</f>
        <v>43778</v>
      </c>
      <c r="C114" t="str">
        <f>Table7[[#This Row],[Home_Team]]</f>
        <v>Burnley</v>
      </c>
      <c r="D114" t="str">
        <f>Table7[[#This Row],[Away_Team]]</f>
        <v>West Ham</v>
      </c>
      <c r="E114">
        <f>Table7[[#This Row],[FT_Home_Goals]]</f>
        <v>3</v>
      </c>
      <c r="F114">
        <f>Table7[[#This Row],[FT_Away_Goals]]</f>
        <v>0</v>
      </c>
      <c r="G114" t="str" cm="1">
        <f t="array" ref="G114">_xlfn.IFS(E114&gt;F114, "W", E114=F114, "D", E114&lt;F114,"L")</f>
        <v>W</v>
      </c>
      <c r="H114">
        <f>'Points Per Match'!G114</f>
        <v>3</v>
      </c>
      <c r="I114" t="s">
        <v>269</v>
      </c>
    </row>
    <row r="115" spans="1:9" x14ac:dyDescent="0.35">
      <c r="A115">
        <f>Table7[[#This Row],[Match_ID ]]</f>
        <v>114</v>
      </c>
      <c r="B115" s="1">
        <f>Table7[[#This Row],[Date]]</f>
        <v>43778</v>
      </c>
      <c r="C115" t="str">
        <f>Table7[[#This Row],[Home_Team]]</f>
        <v>Newcastle</v>
      </c>
      <c r="D115" t="str">
        <f>Table7[[#This Row],[Away_Team]]</f>
        <v>Bournemouth</v>
      </c>
      <c r="E115">
        <f>Table7[[#This Row],[FT_Home_Goals]]</f>
        <v>2</v>
      </c>
      <c r="F115">
        <f>Table7[[#This Row],[FT_Away_Goals]]</f>
        <v>1</v>
      </c>
      <c r="G115" t="str" cm="1">
        <f t="array" ref="G115">_xlfn.IFS(E115&gt;F115, "W", E115=F115, "D", E115&lt;F115,"L")</f>
        <v>W</v>
      </c>
      <c r="H115">
        <f>'Points Per Match'!G115</f>
        <v>3</v>
      </c>
      <c r="I115" t="s">
        <v>269</v>
      </c>
    </row>
    <row r="116" spans="1:9" x14ac:dyDescent="0.35">
      <c r="A116">
        <f>Table7[[#This Row],[Match_ID ]]</f>
        <v>115</v>
      </c>
      <c r="B116" s="1">
        <f>Table7[[#This Row],[Date]]</f>
        <v>43778</v>
      </c>
      <c r="C116" t="str">
        <f>Table7[[#This Row],[Home_Team]]</f>
        <v>Southampton</v>
      </c>
      <c r="D116" t="str">
        <f>Table7[[#This Row],[Away_Team]]</f>
        <v>Everton</v>
      </c>
      <c r="E116">
        <f>Table7[[#This Row],[FT_Home_Goals]]</f>
        <v>1</v>
      </c>
      <c r="F116">
        <f>Table7[[#This Row],[FT_Away_Goals]]</f>
        <v>2</v>
      </c>
      <c r="G116" t="str" cm="1">
        <f t="array" ref="G116">_xlfn.IFS(E116&gt;F116, "W", E116=F116, "D", E116&lt;F116,"L")</f>
        <v>L</v>
      </c>
      <c r="H116">
        <f>'Points Per Match'!G116</f>
        <v>0</v>
      </c>
      <c r="I116" t="s">
        <v>269</v>
      </c>
    </row>
    <row r="117" spans="1:9" x14ac:dyDescent="0.35">
      <c r="A117">
        <f>Table7[[#This Row],[Match_ID ]]</f>
        <v>116</v>
      </c>
      <c r="B117" s="1">
        <f>Table7[[#This Row],[Date]]</f>
        <v>43778</v>
      </c>
      <c r="C117" t="str">
        <f>Table7[[#This Row],[Home_Team]]</f>
        <v>Tottenham</v>
      </c>
      <c r="D117" t="str">
        <f>Table7[[#This Row],[Away_Team]]</f>
        <v>Sheffield United</v>
      </c>
      <c r="E117">
        <f>Table7[[#This Row],[FT_Home_Goals]]</f>
        <v>1</v>
      </c>
      <c r="F117">
        <f>Table7[[#This Row],[FT_Away_Goals]]</f>
        <v>1</v>
      </c>
      <c r="G117" t="str" cm="1">
        <f t="array" ref="G117">_xlfn.IFS(E117&gt;F117, "W", E117=F117, "D", E117&lt;F117,"L")</f>
        <v>D</v>
      </c>
      <c r="H117">
        <f>'Points Per Match'!G117</f>
        <v>1</v>
      </c>
      <c r="I117" t="s">
        <v>269</v>
      </c>
    </row>
    <row r="118" spans="1:9" x14ac:dyDescent="0.35">
      <c r="A118">
        <f>Table7[[#This Row],[Match_ID ]]</f>
        <v>117</v>
      </c>
      <c r="B118" s="1">
        <f>Table7[[#This Row],[Date]]</f>
        <v>43778</v>
      </c>
      <c r="C118" t="str">
        <f>Table7[[#This Row],[Home_Team]]</f>
        <v>Leicester</v>
      </c>
      <c r="D118" t="str">
        <f>Table7[[#This Row],[Away_Team]]</f>
        <v>Arsenal</v>
      </c>
      <c r="E118">
        <f>Table7[[#This Row],[FT_Home_Goals]]</f>
        <v>2</v>
      </c>
      <c r="F118">
        <f>Table7[[#This Row],[FT_Away_Goals]]</f>
        <v>0</v>
      </c>
      <c r="G118" t="str" cm="1">
        <f t="array" ref="G118">_xlfn.IFS(E118&gt;F118, "W", E118=F118, "D", E118&lt;F118,"L")</f>
        <v>W</v>
      </c>
      <c r="H118">
        <f>'Points Per Match'!G118</f>
        <v>3</v>
      </c>
      <c r="I118" t="s">
        <v>269</v>
      </c>
    </row>
    <row r="119" spans="1:9" x14ac:dyDescent="0.35">
      <c r="A119">
        <f>Table7[[#This Row],[Match_ID ]]</f>
        <v>118</v>
      </c>
      <c r="B119" s="1">
        <f>Table7[[#This Row],[Date]]</f>
        <v>43779</v>
      </c>
      <c r="C119" t="str">
        <f>Table7[[#This Row],[Home_Team]]</f>
        <v>Man United</v>
      </c>
      <c r="D119" t="str">
        <f>Table7[[#This Row],[Away_Team]]</f>
        <v>Brighton</v>
      </c>
      <c r="E119">
        <f>Table7[[#This Row],[FT_Home_Goals]]</f>
        <v>3</v>
      </c>
      <c r="F119">
        <f>Table7[[#This Row],[FT_Away_Goals]]</f>
        <v>1</v>
      </c>
      <c r="G119" t="str" cm="1">
        <f t="array" ref="G119">_xlfn.IFS(E119&gt;F119, "W", E119=F119, "D", E119&lt;F119,"L")</f>
        <v>W</v>
      </c>
      <c r="H119">
        <f>'Points Per Match'!G119</f>
        <v>3</v>
      </c>
      <c r="I119" t="s">
        <v>269</v>
      </c>
    </row>
    <row r="120" spans="1:9" x14ac:dyDescent="0.35">
      <c r="A120">
        <f>Table7[[#This Row],[Match_ID ]]</f>
        <v>119</v>
      </c>
      <c r="B120" s="1">
        <f>Table7[[#This Row],[Date]]</f>
        <v>43779</v>
      </c>
      <c r="C120" t="str">
        <f>Table7[[#This Row],[Home_Team]]</f>
        <v>Wolves</v>
      </c>
      <c r="D120" t="str">
        <f>Table7[[#This Row],[Away_Team]]</f>
        <v>Aston Villa</v>
      </c>
      <c r="E120">
        <f>Table7[[#This Row],[FT_Home_Goals]]</f>
        <v>2</v>
      </c>
      <c r="F120">
        <f>Table7[[#This Row],[FT_Away_Goals]]</f>
        <v>1</v>
      </c>
      <c r="G120" t="str" cm="1">
        <f t="array" ref="G120">_xlfn.IFS(E120&gt;F120, "W", E120=F120, "D", E120&lt;F120,"L")</f>
        <v>W</v>
      </c>
      <c r="H120">
        <f>'Points Per Match'!G120</f>
        <v>3</v>
      </c>
      <c r="I120" t="s">
        <v>269</v>
      </c>
    </row>
    <row r="121" spans="1:9" x14ac:dyDescent="0.35">
      <c r="A121">
        <f>Table7[[#This Row],[Match_ID ]]</f>
        <v>120</v>
      </c>
      <c r="B121" s="1">
        <f>Table7[[#This Row],[Date]]</f>
        <v>43779</v>
      </c>
      <c r="C121" t="str">
        <f>Table7[[#This Row],[Home_Team]]</f>
        <v>Liverpool</v>
      </c>
      <c r="D121" t="str">
        <f>Table7[[#This Row],[Away_Team]]</f>
        <v>Man City</v>
      </c>
      <c r="E121">
        <f>Table7[[#This Row],[FT_Home_Goals]]</f>
        <v>3</v>
      </c>
      <c r="F121">
        <f>Table7[[#This Row],[FT_Away_Goals]]</f>
        <v>1</v>
      </c>
      <c r="G121" t="str" cm="1">
        <f t="array" ref="G121">_xlfn.IFS(E121&gt;F121, "W", E121=F121, "D", E121&lt;F121,"L")</f>
        <v>W</v>
      </c>
      <c r="H121">
        <f>'Points Per Match'!G121</f>
        <v>3</v>
      </c>
      <c r="I121" t="s">
        <v>269</v>
      </c>
    </row>
    <row r="122" spans="1:9" x14ac:dyDescent="0.35">
      <c r="A122">
        <f>Table7[[#This Row],[Match_ID ]]</f>
        <v>121</v>
      </c>
      <c r="B122" s="1">
        <f>Table7[[#This Row],[Date]]</f>
        <v>43792</v>
      </c>
      <c r="C122" t="str">
        <f>Table7[[#This Row],[Home_Team]]</f>
        <v>West Ham</v>
      </c>
      <c r="D122" t="str">
        <f>Table7[[#This Row],[Away_Team]]</f>
        <v>Tottenham</v>
      </c>
      <c r="E122">
        <f>Table7[[#This Row],[FT_Home_Goals]]</f>
        <v>2</v>
      </c>
      <c r="F122">
        <f>Table7[[#This Row],[FT_Away_Goals]]</f>
        <v>3</v>
      </c>
      <c r="G122" t="str" cm="1">
        <f t="array" ref="G122">_xlfn.IFS(E122&gt;F122, "W", E122=F122, "D", E122&lt;F122,"L")</f>
        <v>L</v>
      </c>
      <c r="H122">
        <f>'Points Per Match'!G122</f>
        <v>0</v>
      </c>
      <c r="I122" t="s">
        <v>269</v>
      </c>
    </row>
    <row r="123" spans="1:9" x14ac:dyDescent="0.35">
      <c r="A123">
        <f>Table7[[#This Row],[Match_ID ]]</f>
        <v>122</v>
      </c>
      <c r="B123" s="1">
        <f>Table7[[#This Row],[Date]]</f>
        <v>43792</v>
      </c>
      <c r="C123" t="str">
        <f>Table7[[#This Row],[Home_Team]]</f>
        <v>Arsenal</v>
      </c>
      <c r="D123" t="str">
        <f>Table7[[#This Row],[Away_Team]]</f>
        <v>Southampton</v>
      </c>
      <c r="E123">
        <f>Table7[[#This Row],[FT_Home_Goals]]</f>
        <v>2</v>
      </c>
      <c r="F123">
        <f>Table7[[#This Row],[FT_Away_Goals]]</f>
        <v>2</v>
      </c>
      <c r="G123" t="str" cm="1">
        <f t="array" ref="G123">_xlfn.IFS(E123&gt;F123, "W", E123=F123, "D", E123&lt;F123,"L")</f>
        <v>D</v>
      </c>
      <c r="H123">
        <f>'Points Per Match'!G123</f>
        <v>1</v>
      </c>
      <c r="I123" t="s">
        <v>269</v>
      </c>
    </row>
    <row r="124" spans="1:9" x14ac:dyDescent="0.35">
      <c r="A124">
        <f>Table7[[#This Row],[Match_ID ]]</f>
        <v>123</v>
      </c>
      <c r="B124" s="1">
        <f>Table7[[#This Row],[Date]]</f>
        <v>43792</v>
      </c>
      <c r="C124" t="str">
        <f>Table7[[#This Row],[Home_Team]]</f>
        <v>Bournemouth</v>
      </c>
      <c r="D124" t="str">
        <f>Table7[[#This Row],[Away_Team]]</f>
        <v>Wolves</v>
      </c>
      <c r="E124">
        <f>Table7[[#This Row],[FT_Home_Goals]]</f>
        <v>1</v>
      </c>
      <c r="F124">
        <f>Table7[[#This Row],[FT_Away_Goals]]</f>
        <v>2</v>
      </c>
      <c r="G124" t="str" cm="1">
        <f t="array" ref="G124">_xlfn.IFS(E124&gt;F124, "W", E124=F124, "D", E124&lt;F124,"L")</f>
        <v>L</v>
      </c>
      <c r="H124">
        <f>'Points Per Match'!G124</f>
        <v>0</v>
      </c>
      <c r="I124" t="s">
        <v>269</v>
      </c>
    </row>
    <row r="125" spans="1:9" x14ac:dyDescent="0.35">
      <c r="A125">
        <f>Table7[[#This Row],[Match_ID ]]</f>
        <v>124</v>
      </c>
      <c r="B125" s="1">
        <f>Table7[[#This Row],[Date]]</f>
        <v>43792</v>
      </c>
      <c r="C125" t="str">
        <f>Table7[[#This Row],[Home_Team]]</f>
        <v>Brighton</v>
      </c>
      <c r="D125" t="str">
        <f>Table7[[#This Row],[Away_Team]]</f>
        <v>Leicester</v>
      </c>
      <c r="E125">
        <f>Table7[[#This Row],[FT_Home_Goals]]</f>
        <v>0</v>
      </c>
      <c r="F125">
        <f>Table7[[#This Row],[FT_Away_Goals]]</f>
        <v>2</v>
      </c>
      <c r="G125" t="str" cm="1">
        <f t="array" ref="G125">_xlfn.IFS(E125&gt;F125, "W", E125=F125, "D", E125&lt;F125,"L")</f>
        <v>L</v>
      </c>
      <c r="H125">
        <f>'Points Per Match'!G125</f>
        <v>0</v>
      </c>
      <c r="I125" t="s">
        <v>269</v>
      </c>
    </row>
    <row r="126" spans="1:9" x14ac:dyDescent="0.35">
      <c r="A126">
        <f>Table7[[#This Row],[Match_ID ]]</f>
        <v>125</v>
      </c>
      <c r="B126" s="1">
        <f>Table7[[#This Row],[Date]]</f>
        <v>43792</v>
      </c>
      <c r="C126" t="str">
        <f>Table7[[#This Row],[Home_Team]]</f>
        <v>Crystal Palace</v>
      </c>
      <c r="D126" t="str">
        <f>Table7[[#This Row],[Away_Team]]</f>
        <v>Liverpool</v>
      </c>
      <c r="E126">
        <f>Table7[[#This Row],[FT_Home_Goals]]</f>
        <v>1</v>
      </c>
      <c r="F126">
        <f>Table7[[#This Row],[FT_Away_Goals]]</f>
        <v>2</v>
      </c>
      <c r="G126" t="str" cm="1">
        <f t="array" ref="G126">_xlfn.IFS(E126&gt;F126, "W", E126=F126, "D", E126&lt;F126,"L")</f>
        <v>L</v>
      </c>
      <c r="H126">
        <f>'Points Per Match'!G126</f>
        <v>0</v>
      </c>
      <c r="I126" t="s">
        <v>269</v>
      </c>
    </row>
    <row r="127" spans="1:9" x14ac:dyDescent="0.35">
      <c r="A127">
        <f>Table7[[#This Row],[Match_ID ]]</f>
        <v>126</v>
      </c>
      <c r="B127" s="1">
        <f>Table7[[#This Row],[Date]]</f>
        <v>43792</v>
      </c>
      <c r="C127" t="str">
        <f>Table7[[#This Row],[Home_Team]]</f>
        <v>Everton</v>
      </c>
      <c r="D127" t="str">
        <f>Table7[[#This Row],[Away_Team]]</f>
        <v>Norwich</v>
      </c>
      <c r="E127">
        <f>Table7[[#This Row],[FT_Home_Goals]]</f>
        <v>0</v>
      </c>
      <c r="F127">
        <f>Table7[[#This Row],[FT_Away_Goals]]</f>
        <v>2</v>
      </c>
      <c r="G127" t="str" cm="1">
        <f t="array" ref="G127">_xlfn.IFS(E127&gt;F127, "W", E127=F127, "D", E127&lt;F127,"L")</f>
        <v>L</v>
      </c>
      <c r="H127">
        <f>'Points Per Match'!G127</f>
        <v>0</v>
      </c>
      <c r="I127" t="s">
        <v>269</v>
      </c>
    </row>
    <row r="128" spans="1:9" x14ac:dyDescent="0.35">
      <c r="A128">
        <f>Table7[[#This Row],[Match_ID ]]</f>
        <v>127</v>
      </c>
      <c r="B128" s="1">
        <f>Table7[[#This Row],[Date]]</f>
        <v>43792</v>
      </c>
      <c r="C128" t="str">
        <f>Table7[[#This Row],[Home_Team]]</f>
        <v>Watford</v>
      </c>
      <c r="D128" t="str">
        <f>Table7[[#This Row],[Away_Team]]</f>
        <v>Burnley</v>
      </c>
      <c r="E128">
        <f>Table7[[#This Row],[FT_Home_Goals]]</f>
        <v>0</v>
      </c>
      <c r="F128">
        <f>Table7[[#This Row],[FT_Away_Goals]]</f>
        <v>3</v>
      </c>
      <c r="G128" t="str" cm="1">
        <f t="array" ref="G128">_xlfn.IFS(E128&gt;F128, "W", E128=F128, "D", E128&lt;F128,"L")</f>
        <v>L</v>
      </c>
      <c r="H128">
        <f>'Points Per Match'!G128</f>
        <v>0</v>
      </c>
      <c r="I128" t="s">
        <v>269</v>
      </c>
    </row>
    <row r="129" spans="1:9" x14ac:dyDescent="0.35">
      <c r="A129">
        <f>Table7[[#This Row],[Match_ID ]]</f>
        <v>128</v>
      </c>
      <c r="B129" s="1">
        <f>Table7[[#This Row],[Date]]</f>
        <v>43792</v>
      </c>
      <c r="C129" t="str">
        <f>Table7[[#This Row],[Home_Team]]</f>
        <v>Man City</v>
      </c>
      <c r="D129" t="str">
        <f>Table7[[#This Row],[Away_Team]]</f>
        <v>Chelsea</v>
      </c>
      <c r="E129">
        <f>Table7[[#This Row],[FT_Home_Goals]]</f>
        <v>2</v>
      </c>
      <c r="F129">
        <f>Table7[[#This Row],[FT_Away_Goals]]</f>
        <v>1</v>
      </c>
      <c r="G129" t="str" cm="1">
        <f t="array" ref="G129">_xlfn.IFS(E129&gt;F129, "W", E129=F129, "D", E129&lt;F129,"L")</f>
        <v>W</v>
      </c>
      <c r="H129">
        <f>'Points Per Match'!G129</f>
        <v>3</v>
      </c>
      <c r="I129" t="s">
        <v>269</v>
      </c>
    </row>
    <row r="130" spans="1:9" x14ac:dyDescent="0.35">
      <c r="A130">
        <f>Table7[[#This Row],[Match_ID ]]</f>
        <v>129</v>
      </c>
      <c r="B130" s="1">
        <f>Table7[[#This Row],[Date]]</f>
        <v>43793</v>
      </c>
      <c r="C130" t="str">
        <f>Table7[[#This Row],[Home_Team]]</f>
        <v>Sheffield United</v>
      </c>
      <c r="D130" t="str">
        <f>Table7[[#This Row],[Away_Team]]</f>
        <v>Man United</v>
      </c>
      <c r="E130">
        <f>Table7[[#This Row],[FT_Home_Goals]]</f>
        <v>3</v>
      </c>
      <c r="F130">
        <f>Table7[[#This Row],[FT_Away_Goals]]</f>
        <v>3</v>
      </c>
      <c r="G130" t="str" cm="1">
        <f t="array" ref="G130">_xlfn.IFS(E130&gt;F130, "W", E130=F130, "D", E130&lt;F130,"L")</f>
        <v>D</v>
      </c>
      <c r="H130">
        <f>'Points Per Match'!G130</f>
        <v>1</v>
      </c>
      <c r="I130" t="s">
        <v>269</v>
      </c>
    </row>
    <row r="131" spans="1:9" x14ac:dyDescent="0.35">
      <c r="A131">
        <f>Table7[[#This Row],[Match_ID ]]</f>
        <v>130</v>
      </c>
      <c r="B131" s="1">
        <f>Table7[[#This Row],[Date]]</f>
        <v>43794</v>
      </c>
      <c r="C131" t="str">
        <f>Table7[[#This Row],[Home_Team]]</f>
        <v>Aston Villa</v>
      </c>
      <c r="D131" t="str">
        <f>Table7[[#This Row],[Away_Team]]</f>
        <v>Newcastle</v>
      </c>
      <c r="E131">
        <f>Table7[[#This Row],[FT_Home_Goals]]</f>
        <v>2</v>
      </c>
      <c r="F131">
        <f>Table7[[#This Row],[FT_Away_Goals]]</f>
        <v>0</v>
      </c>
      <c r="G131" t="str" cm="1">
        <f t="array" ref="G131">_xlfn.IFS(E131&gt;F131, "W", E131=F131, "D", E131&lt;F131,"L")</f>
        <v>W</v>
      </c>
      <c r="H131">
        <f>'Points Per Match'!G131</f>
        <v>3</v>
      </c>
      <c r="I131" t="s">
        <v>269</v>
      </c>
    </row>
    <row r="132" spans="1:9" x14ac:dyDescent="0.35">
      <c r="A132">
        <f>Table7[[#This Row],[Match_ID ]]</f>
        <v>131</v>
      </c>
      <c r="B132" s="1">
        <f>Table7[[#This Row],[Date]]</f>
        <v>43799</v>
      </c>
      <c r="C132" t="str">
        <f>Table7[[#This Row],[Home_Team]]</f>
        <v>Newcastle</v>
      </c>
      <c r="D132" t="str">
        <f>Table7[[#This Row],[Away_Team]]</f>
        <v>Man City</v>
      </c>
      <c r="E132">
        <f>Table7[[#This Row],[FT_Home_Goals]]</f>
        <v>2</v>
      </c>
      <c r="F132">
        <f>Table7[[#This Row],[FT_Away_Goals]]</f>
        <v>2</v>
      </c>
      <c r="G132" t="str" cm="1">
        <f t="array" ref="G132">_xlfn.IFS(E132&gt;F132, "W", E132=F132, "D", E132&lt;F132,"L")</f>
        <v>D</v>
      </c>
      <c r="H132">
        <f>'Points Per Match'!G132</f>
        <v>1</v>
      </c>
      <c r="I132" t="s">
        <v>269</v>
      </c>
    </row>
    <row r="133" spans="1:9" x14ac:dyDescent="0.35">
      <c r="A133">
        <f>Table7[[#This Row],[Match_ID ]]</f>
        <v>132</v>
      </c>
      <c r="B133" s="1">
        <f>Table7[[#This Row],[Date]]</f>
        <v>43799</v>
      </c>
      <c r="C133" t="str">
        <f>Table7[[#This Row],[Home_Team]]</f>
        <v>Burnley</v>
      </c>
      <c r="D133" t="str">
        <f>Table7[[#This Row],[Away_Team]]</f>
        <v>Crystal Palace</v>
      </c>
      <c r="E133">
        <f>Table7[[#This Row],[FT_Home_Goals]]</f>
        <v>0</v>
      </c>
      <c r="F133">
        <f>Table7[[#This Row],[FT_Away_Goals]]</f>
        <v>2</v>
      </c>
      <c r="G133" t="str" cm="1">
        <f t="array" ref="G133">_xlfn.IFS(E133&gt;F133, "W", E133=F133, "D", E133&lt;F133,"L")</f>
        <v>L</v>
      </c>
      <c r="H133">
        <f>'Points Per Match'!G133</f>
        <v>0</v>
      </c>
      <c r="I133" t="s">
        <v>269</v>
      </c>
    </row>
    <row r="134" spans="1:9" x14ac:dyDescent="0.35">
      <c r="A134">
        <f>Table7[[#This Row],[Match_ID ]]</f>
        <v>133</v>
      </c>
      <c r="B134" s="1">
        <f>Table7[[#This Row],[Date]]</f>
        <v>43799</v>
      </c>
      <c r="C134" t="str">
        <f>Table7[[#This Row],[Home_Team]]</f>
        <v>Chelsea</v>
      </c>
      <c r="D134" t="str">
        <f>Table7[[#This Row],[Away_Team]]</f>
        <v>West Ham</v>
      </c>
      <c r="E134">
        <f>Table7[[#This Row],[FT_Home_Goals]]</f>
        <v>0</v>
      </c>
      <c r="F134">
        <f>Table7[[#This Row],[FT_Away_Goals]]</f>
        <v>1</v>
      </c>
      <c r="G134" t="str" cm="1">
        <f t="array" ref="G134">_xlfn.IFS(E134&gt;F134, "W", E134=F134, "D", E134&lt;F134,"L")</f>
        <v>L</v>
      </c>
      <c r="H134">
        <f>'Points Per Match'!G134</f>
        <v>0</v>
      </c>
      <c r="I134" t="s">
        <v>269</v>
      </c>
    </row>
    <row r="135" spans="1:9" x14ac:dyDescent="0.35">
      <c r="A135">
        <f>Table7[[#This Row],[Match_ID ]]</f>
        <v>134</v>
      </c>
      <c r="B135" s="1">
        <f>Table7[[#This Row],[Date]]</f>
        <v>43799</v>
      </c>
      <c r="C135" t="str">
        <f>Table7[[#This Row],[Home_Team]]</f>
        <v>Liverpool</v>
      </c>
      <c r="D135" t="str">
        <f>Table7[[#This Row],[Away_Team]]</f>
        <v>Brighton</v>
      </c>
      <c r="E135">
        <f>Table7[[#This Row],[FT_Home_Goals]]</f>
        <v>2</v>
      </c>
      <c r="F135">
        <f>Table7[[#This Row],[FT_Away_Goals]]</f>
        <v>1</v>
      </c>
      <c r="G135" t="str" cm="1">
        <f t="array" ref="G135">_xlfn.IFS(E135&gt;F135, "W", E135=F135, "D", E135&lt;F135,"L")</f>
        <v>W</v>
      </c>
      <c r="H135">
        <f>'Points Per Match'!G135</f>
        <v>3</v>
      </c>
      <c r="I135" t="s">
        <v>269</v>
      </c>
    </row>
    <row r="136" spans="1:9" x14ac:dyDescent="0.35">
      <c r="A136">
        <f>Table7[[#This Row],[Match_ID ]]</f>
        <v>135</v>
      </c>
      <c r="B136" s="1">
        <f>Table7[[#This Row],[Date]]</f>
        <v>43799</v>
      </c>
      <c r="C136" t="str">
        <f>Table7[[#This Row],[Home_Team]]</f>
        <v>Tottenham</v>
      </c>
      <c r="D136" t="str">
        <f>Table7[[#This Row],[Away_Team]]</f>
        <v>Bournemouth</v>
      </c>
      <c r="E136">
        <f>Table7[[#This Row],[FT_Home_Goals]]</f>
        <v>3</v>
      </c>
      <c r="F136">
        <f>Table7[[#This Row],[FT_Away_Goals]]</f>
        <v>2</v>
      </c>
      <c r="G136" t="str" cm="1">
        <f t="array" ref="G136">_xlfn.IFS(E136&gt;F136, "W", E136=F136, "D", E136&lt;F136,"L")</f>
        <v>W</v>
      </c>
      <c r="H136">
        <f>'Points Per Match'!G136</f>
        <v>3</v>
      </c>
      <c r="I136" t="s">
        <v>269</v>
      </c>
    </row>
    <row r="137" spans="1:9" x14ac:dyDescent="0.35">
      <c r="A137">
        <f>Table7[[#This Row],[Match_ID ]]</f>
        <v>136</v>
      </c>
      <c r="B137" s="1">
        <f>Table7[[#This Row],[Date]]</f>
        <v>43799</v>
      </c>
      <c r="C137" t="str">
        <f>Table7[[#This Row],[Home_Team]]</f>
        <v>Southampton</v>
      </c>
      <c r="D137" t="str">
        <f>Table7[[#This Row],[Away_Team]]</f>
        <v>Watford</v>
      </c>
      <c r="E137">
        <f>Table7[[#This Row],[FT_Home_Goals]]</f>
        <v>2</v>
      </c>
      <c r="F137">
        <f>Table7[[#This Row],[FT_Away_Goals]]</f>
        <v>1</v>
      </c>
      <c r="G137" t="str" cm="1">
        <f t="array" ref="G137">_xlfn.IFS(E137&gt;F137, "W", E137=F137, "D", E137&lt;F137,"L")</f>
        <v>W</v>
      </c>
      <c r="H137">
        <f>'Points Per Match'!G137</f>
        <v>3</v>
      </c>
      <c r="I137" t="s">
        <v>269</v>
      </c>
    </row>
    <row r="138" spans="1:9" x14ac:dyDescent="0.35">
      <c r="A138">
        <f>Table7[[#This Row],[Match_ID ]]</f>
        <v>137</v>
      </c>
      <c r="B138" s="1">
        <f>Table7[[#This Row],[Date]]</f>
        <v>43800</v>
      </c>
      <c r="C138" t="str">
        <f>Table7[[#This Row],[Home_Team]]</f>
        <v>Norwich</v>
      </c>
      <c r="D138" t="str">
        <f>Table7[[#This Row],[Away_Team]]</f>
        <v>Arsenal</v>
      </c>
      <c r="E138">
        <f>Table7[[#This Row],[FT_Home_Goals]]</f>
        <v>2</v>
      </c>
      <c r="F138">
        <f>Table7[[#This Row],[FT_Away_Goals]]</f>
        <v>2</v>
      </c>
      <c r="G138" t="str" cm="1">
        <f t="array" ref="G138">_xlfn.IFS(E138&gt;F138, "W", E138=F138, "D", E138&lt;F138,"L")</f>
        <v>D</v>
      </c>
      <c r="H138">
        <f>'Points Per Match'!G138</f>
        <v>1</v>
      </c>
      <c r="I138" t="s">
        <v>269</v>
      </c>
    </row>
    <row r="139" spans="1:9" x14ac:dyDescent="0.35">
      <c r="A139">
        <f>Table7[[#This Row],[Match_ID ]]</f>
        <v>138</v>
      </c>
      <c r="B139" s="1">
        <f>Table7[[#This Row],[Date]]</f>
        <v>43800</v>
      </c>
      <c r="C139" t="str">
        <f>Table7[[#This Row],[Home_Team]]</f>
        <v>Wolves</v>
      </c>
      <c r="D139" t="str">
        <f>Table7[[#This Row],[Away_Team]]</f>
        <v>Sheffield United</v>
      </c>
      <c r="E139">
        <f>Table7[[#This Row],[FT_Home_Goals]]</f>
        <v>1</v>
      </c>
      <c r="F139">
        <f>Table7[[#This Row],[FT_Away_Goals]]</f>
        <v>1</v>
      </c>
      <c r="G139" t="str" cm="1">
        <f t="array" ref="G139">_xlfn.IFS(E139&gt;F139, "W", E139=F139, "D", E139&lt;F139,"L")</f>
        <v>D</v>
      </c>
      <c r="H139">
        <f>'Points Per Match'!G139</f>
        <v>1</v>
      </c>
      <c r="I139" t="s">
        <v>269</v>
      </c>
    </row>
    <row r="140" spans="1:9" x14ac:dyDescent="0.35">
      <c r="A140">
        <f>Table7[[#This Row],[Match_ID ]]</f>
        <v>139</v>
      </c>
      <c r="B140" s="1">
        <f>Table7[[#This Row],[Date]]</f>
        <v>43800</v>
      </c>
      <c r="C140" t="str">
        <f>Table7[[#This Row],[Home_Team]]</f>
        <v>Leicester</v>
      </c>
      <c r="D140" t="str">
        <f>Table7[[#This Row],[Away_Team]]</f>
        <v>Everton</v>
      </c>
      <c r="E140">
        <f>Table7[[#This Row],[FT_Home_Goals]]</f>
        <v>2</v>
      </c>
      <c r="F140">
        <f>Table7[[#This Row],[FT_Away_Goals]]</f>
        <v>1</v>
      </c>
      <c r="G140" t="str" cm="1">
        <f t="array" ref="G140">_xlfn.IFS(E140&gt;F140, "W", E140=F140, "D", E140&lt;F140,"L")</f>
        <v>W</v>
      </c>
      <c r="H140">
        <f>'Points Per Match'!G140</f>
        <v>3</v>
      </c>
      <c r="I140" t="s">
        <v>269</v>
      </c>
    </row>
    <row r="141" spans="1:9" x14ac:dyDescent="0.35">
      <c r="A141">
        <f>Table7[[#This Row],[Match_ID ]]</f>
        <v>140</v>
      </c>
      <c r="B141" s="1">
        <f>Table7[[#This Row],[Date]]</f>
        <v>43800</v>
      </c>
      <c r="C141" t="str">
        <f>Table7[[#This Row],[Home_Team]]</f>
        <v>Man United</v>
      </c>
      <c r="D141" t="str">
        <f>Table7[[#This Row],[Away_Team]]</f>
        <v>Aston Villa</v>
      </c>
      <c r="E141">
        <f>Table7[[#This Row],[FT_Home_Goals]]</f>
        <v>2</v>
      </c>
      <c r="F141">
        <f>Table7[[#This Row],[FT_Away_Goals]]</f>
        <v>2</v>
      </c>
      <c r="G141" t="str" cm="1">
        <f t="array" ref="G141">_xlfn.IFS(E141&gt;F141, "W", E141=F141, "D", E141&lt;F141,"L")</f>
        <v>D</v>
      </c>
      <c r="H141">
        <f>'Points Per Match'!G141</f>
        <v>1</v>
      </c>
      <c r="I141" t="s">
        <v>269</v>
      </c>
    </row>
    <row r="142" spans="1:9" x14ac:dyDescent="0.35">
      <c r="A142">
        <f>Table7[[#This Row],[Match_ID ]]</f>
        <v>141</v>
      </c>
      <c r="B142" s="1">
        <f>Table7[[#This Row],[Date]]</f>
        <v>43802</v>
      </c>
      <c r="C142" t="str">
        <f>Table7[[#This Row],[Home_Team]]</f>
        <v>Crystal Palace</v>
      </c>
      <c r="D142" t="str">
        <f>Table7[[#This Row],[Away_Team]]</f>
        <v>Bournemouth</v>
      </c>
      <c r="E142">
        <f>Table7[[#This Row],[FT_Home_Goals]]</f>
        <v>1</v>
      </c>
      <c r="F142">
        <f>Table7[[#This Row],[FT_Away_Goals]]</f>
        <v>0</v>
      </c>
      <c r="G142" t="str" cm="1">
        <f t="array" ref="G142">_xlfn.IFS(E142&gt;F142, "W", E142=F142, "D", E142&lt;F142,"L")</f>
        <v>W</v>
      </c>
      <c r="H142">
        <f>'Points Per Match'!G142</f>
        <v>3</v>
      </c>
      <c r="I142" t="s">
        <v>269</v>
      </c>
    </row>
    <row r="143" spans="1:9" x14ac:dyDescent="0.35">
      <c r="A143">
        <f>Table7[[#This Row],[Match_ID ]]</f>
        <v>142</v>
      </c>
      <c r="B143" s="1">
        <f>Table7[[#This Row],[Date]]</f>
        <v>43802</v>
      </c>
      <c r="C143" t="str">
        <f>Table7[[#This Row],[Home_Team]]</f>
        <v>Burnley</v>
      </c>
      <c r="D143" t="str">
        <f>Table7[[#This Row],[Away_Team]]</f>
        <v>Man City</v>
      </c>
      <c r="E143">
        <f>Table7[[#This Row],[FT_Home_Goals]]</f>
        <v>1</v>
      </c>
      <c r="F143">
        <f>Table7[[#This Row],[FT_Away_Goals]]</f>
        <v>4</v>
      </c>
      <c r="G143" t="str" cm="1">
        <f t="array" ref="G143">_xlfn.IFS(E143&gt;F143, "W", E143=F143, "D", E143&lt;F143,"L")</f>
        <v>L</v>
      </c>
      <c r="H143">
        <f>'Points Per Match'!G143</f>
        <v>0</v>
      </c>
      <c r="I143" t="s">
        <v>269</v>
      </c>
    </row>
    <row r="144" spans="1:9" x14ac:dyDescent="0.35">
      <c r="A144">
        <f>Table7[[#This Row],[Match_ID ]]</f>
        <v>143</v>
      </c>
      <c r="B144" s="1">
        <f>Table7[[#This Row],[Date]]</f>
        <v>43803</v>
      </c>
      <c r="C144" t="str">
        <f>Table7[[#This Row],[Home_Team]]</f>
        <v>Chelsea</v>
      </c>
      <c r="D144" t="str">
        <f>Table7[[#This Row],[Away_Team]]</f>
        <v>Aston Villa</v>
      </c>
      <c r="E144">
        <f>Table7[[#This Row],[FT_Home_Goals]]</f>
        <v>2</v>
      </c>
      <c r="F144">
        <f>Table7[[#This Row],[FT_Away_Goals]]</f>
        <v>1</v>
      </c>
      <c r="G144" t="str" cm="1">
        <f t="array" ref="G144">_xlfn.IFS(E144&gt;F144, "W", E144=F144, "D", E144&lt;F144,"L")</f>
        <v>W</v>
      </c>
      <c r="H144">
        <f>'Points Per Match'!G144</f>
        <v>3</v>
      </c>
      <c r="I144" t="s">
        <v>269</v>
      </c>
    </row>
    <row r="145" spans="1:9" x14ac:dyDescent="0.35">
      <c r="A145">
        <f>Table7[[#This Row],[Match_ID ]]</f>
        <v>144</v>
      </c>
      <c r="B145" s="1">
        <f>Table7[[#This Row],[Date]]</f>
        <v>43803</v>
      </c>
      <c r="C145" t="str">
        <f>Table7[[#This Row],[Home_Team]]</f>
        <v>Leicester</v>
      </c>
      <c r="D145" t="str">
        <f>Table7[[#This Row],[Away_Team]]</f>
        <v>Watford</v>
      </c>
      <c r="E145">
        <f>Table7[[#This Row],[FT_Home_Goals]]</f>
        <v>2</v>
      </c>
      <c r="F145">
        <f>Table7[[#This Row],[FT_Away_Goals]]</f>
        <v>0</v>
      </c>
      <c r="G145" t="str" cm="1">
        <f t="array" ref="G145">_xlfn.IFS(E145&gt;F145, "W", E145=F145, "D", E145&lt;F145,"L")</f>
        <v>W</v>
      </c>
      <c r="H145">
        <f>'Points Per Match'!G145</f>
        <v>3</v>
      </c>
      <c r="I145" t="s">
        <v>269</v>
      </c>
    </row>
    <row r="146" spans="1:9" x14ac:dyDescent="0.35">
      <c r="A146">
        <f>Table7[[#This Row],[Match_ID ]]</f>
        <v>145</v>
      </c>
      <c r="B146" s="1">
        <f>Table7[[#This Row],[Date]]</f>
        <v>43803</v>
      </c>
      <c r="C146" t="str">
        <f>Table7[[#This Row],[Home_Team]]</f>
        <v>Man United</v>
      </c>
      <c r="D146" t="str">
        <f>Table7[[#This Row],[Away_Team]]</f>
        <v>Tottenham</v>
      </c>
      <c r="E146">
        <f>Table7[[#This Row],[FT_Home_Goals]]</f>
        <v>2</v>
      </c>
      <c r="F146">
        <f>Table7[[#This Row],[FT_Away_Goals]]</f>
        <v>1</v>
      </c>
      <c r="G146" t="str" cm="1">
        <f t="array" ref="G146">_xlfn.IFS(E146&gt;F146, "W", E146=F146, "D", E146&lt;F146,"L")</f>
        <v>W</v>
      </c>
      <c r="H146">
        <f>'Points Per Match'!G146</f>
        <v>3</v>
      </c>
      <c r="I146" t="s">
        <v>269</v>
      </c>
    </row>
    <row r="147" spans="1:9" x14ac:dyDescent="0.35">
      <c r="A147">
        <f>Table7[[#This Row],[Match_ID ]]</f>
        <v>146</v>
      </c>
      <c r="B147" s="1">
        <f>Table7[[#This Row],[Date]]</f>
        <v>43803</v>
      </c>
      <c r="C147" t="str">
        <f>Table7[[#This Row],[Home_Team]]</f>
        <v>Southampton</v>
      </c>
      <c r="D147" t="str">
        <f>Table7[[#This Row],[Away_Team]]</f>
        <v>Norwich</v>
      </c>
      <c r="E147">
        <f>Table7[[#This Row],[FT_Home_Goals]]</f>
        <v>2</v>
      </c>
      <c r="F147">
        <f>Table7[[#This Row],[FT_Away_Goals]]</f>
        <v>1</v>
      </c>
      <c r="G147" t="str" cm="1">
        <f t="array" ref="G147">_xlfn.IFS(E147&gt;F147, "W", E147=F147, "D", E147&lt;F147,"L")</f>
        <v>W</v>
      </c>
      <c r="H147">
        <f>'Points Per Match'!G147</f>
        <v>3</v>
      </c>
      <c r="I147" t="s">
        <v>269</v>
      </c>
    </row>
    <row r="148" spans="1:9" x14ac:dyDescent="0.35">
      <c r="A148">
        <f>Table7[[#This Row],[Match_ID ]]</f>
        <v>147</v>
      </c>
      <c r="B148" s="1">
        <f>Table7[[#This Row],[Date]]</f>
        <v>43803</v>
      </c>
      <c r="C148" t="str">
        <f>Table7[[#This Row],[Home_Team]]</f>
        <v>Wolves</v>
      </c>
      <c r="D148" t="str">
        <f>Table7[[#This Row],[Away_Team]]</f>
        <v>West Ham</v>
      </c>
      <c r="E148">
        <f>Table7[[#This Row],[FT_Home_Goals]]</f>
        <v>2</v>
      </c>
      <c r="F148">
        <f>Table7[[#This Row],[FT_Away_Goals]]</f>
        <v>0</v>
      </c>
      <c r="G148" t="str" cm="1">
        <f t="array" ref="G148">_xlfn.IFS(E148&gt;F148, "W", E148=F148, "D", E148&lt;F148,"L")</f>
        <v>W</v>
      </c>
      <c r="H148">
        <f>'Points Per Match'!G148</f>
        <v>3</v>
      </c>
      <c r="I148" t="s">
        <v>269</v>
      </c>
    </row>
    <row r="149" spans="1:9" x14ac:dyDescent="0.35">
      <c r="A149">
        <f>Table7[[#This Row],[Match_ID ]]</f>
        <v>148</v>
      </c>
      <c r="B149" s="1">
        <f>Table7[[#This Row],[Date]]</f>
        <v>43803</v>
      </c>
      <c r="C149" t="str">
        <f>Table7[[#This Row],[Home_Team]]</f>
        <v>Liverpool</v>
      </c>
      <c r="D149" t="str">
        <f>Table7[[#This Row],[Away_Team]]</f>
        <v>Everton</v>
      </c>
      <c r="E149">
        <f>Table7[[#This Row],[FT_Home_Goals]]</f>
        <v>5</v>
      </c>
      <c r="F149">
        <f>Table7[[#This Row],[FT_Away_Goals]]</f>
        <v>2</v>
      </c>
      <c r="G149" t="str" cm="1">
        <f t="array" ref="G149">_xlfn.IFS(E149&gt;F149, "W", E149=F149, "D", E149&lt;F149,"L")</f>
        <v>W</v>
      </c>
      <c r="H149">
        <f>'Points Per Match'!G149</f>
        <v>3</v>
      </c>
      <c r="I149" t="s">
        <v>269</v>
      </c>
    </row>
    <row r="150" spans="1:9" x14ac:dyDescent="0.35">
      <c r="A150">
        <f>Table7[[#This Row],[Match_ID ]]</f>
        <v>149</v>
      </c>
      <c r="B150" s="1">
        <f>Table7[[#This Row],[Date]]</f>
        <v>43804</v>
      </c>
      <c r="C150" t="str">
        <f>Table7[[#This Row],[Home_Team]]</f>
        <v>Sheffield United</v>
      </c>
      <c r="D150" t="str">
        <f>Table7[[#This Row],[Away_Team]]</f>
        <v>Newcastle</v>
      </c>
      <c r="E150">
        <f>Table7[[#This Row],[FT_Home_Goals]]</f>
        <v>0</v>
      </c>
      <c r="F150">
        <f>Table7[[#This Row],[FT_Away_Goals]]</f>
        <v>2</v>
      </c>
      <c r="G150" t="str" cm="1">
        <f t="array" ref="G150">_xlfn.IFS(E150&gt;F150, "W", E150=F150, "D", E150&lt;F150,"L")</f>
        <v>L</v>
      </c>
      <c r="H150">
        <f>'Points Per Match'!G150</f>
        <v>0</v>
      </c>
      <c r="I150" t="s">
        <v>269</v>
      </c>
    </row>
    <row r="151" spans="1:9" x14ac:dyDescent="0.35">
      <c r="A151">
        <f>Table7[[#This Row],[Match_ID ]]</f>
        <v>150</v>
      </c>
      <c r="B151" s="1">
        <f>Table7[[#This Row],[Date]]</f>
        <v>43804</v>
      </c>
      <c r="C151" t="str">
        <f>Table7[[#This Row],[Home_Team]]</f>
        <v>Arsenal</v>
      </c>
      <c r="D151" t="str">
        <f>Table7[[#This Row],[Away_Team]]</f>
        <v>Brighton</v>
      </c>
      <c r="E151">
        <f>Table7[[#This Row],[FT_Home_Goals]]</f>
        <v>1</v>
      </c>
      <c r="F151">
        <f>Table7[[#This Row],[FT_Away_Goals]]</f>
        <v>2</v>
      </c>
      <c r="G151" t="str" cm="1">
        <f t="array" ref="G151">_xlfn.IFS(E151&gt;F151, "W", E151=F151, "D", E151&lt;F151,"L")</f>
        <v>L</v>
      </c>
      <c r="H151">
        <f>'Points Per Match'!G151</f>
        <v>0</v>
      </c>
      <c r="I151" t="s">
        <v>269</v>
      </c>
    </row>
    <row r="152" spans="1:9" x14ac:dyDescent="0.35">
      <c r="A152">
        <f>Table7[[#This Row],[Match_ID ]]</f>
        <v>151</v>
      </c>
      <c r="B152" s="1">
        <f>Table7[[#This Row],[Date]]</f>
        <v>43806</v>
      </c>
      <c r="C152" t="str">
        <f>Table7[[#This Row],[Home_Team]]</f>
        <v>Everton</v>
      </c>
      <c r="D152" t="str">
        <f>Table7[[#This Row],[Away_Team]]</f>
        <v>Chelsea</v>
      </c>
      <c r="E152">
        <f>Table7[[#This Row],[FT_Home_Goals]]</f>
        <v>3</v>
      </c>
      <c r="F152">
        <f>Table7[[#This Row],[FT_Away_Goals]]</f>
        <v>1</v>
      </c>
      <c r="G152" t="str" cm="1">
        <f t="array" ref="G152">_xlfn.IFS(E152&gt;F152, "W", E152=F152, "D", E152&lt;F152,"L")</f>
        <v>W</v>
      </c>
      <c r="H152">
        <f>'Points Per Match'!G152</f>
        <v>3</v>
      </c>
      <c r="I152" t="s">
        <v>269</v>
      </c>
    </row>
    <row r="153" spans="1:9" x14ac:dyDescent="0.35">
      <c r="A153">
        <f>Table7[[#This Row],[Match_ID ]]</f>
        <v>152</v>
      </c>
      <c r="B153" s="1">
        <f>Table7[[#This Row],[Date]]</f>
        <v>43806</v>
      </c>
      <c r="C153" t="str">
        <f>Table7[[#This Row],[Home_Team]]</f>
        <v>Bournemouth</v>
      </c>
      <c r="D153" t="str">
        <f>Table7[[#This Row],[Away_Team]]</f>
        <v>Liverpool</v>
      </c>
      <c r="E153">
        <f>Table7[[#This Row],[FT_Home_Goals]]</f>
        <v>0</v>
      </c>
      <c r="F153">
        <f>Table7[[#This Row],[FT_Away_Goals]]</f>
        <v>3</v>
      </c>
      <c r="G153" t="str" cm="1">
        <f t="array" ref="G153">_xlfn.IFS(E153&gt;F153, "W", E153=F153, "D", E153&lt;F153,"L")</f>
        <v>L</v>
      </c>
      <c r="H153">
        <f>'Points Per Match'!G153</f>
        <v>0</v>
      </c>
      <c r="I153" t="s">
        <v>269</v>
      </c>
    </row>
    <row r="154" spans="1:9" x14ac:dyDescent="0.35">
      <c r="A154">
        <f>Table7[[#This Row],[Match_ID ]]</f>
        <v>153</v>
      </c>
      <c r="B154" s="1">
        <f>Table7[[#This Row],[Date]]</f>
        <v>43806</v>
      </c>
      <c r="C154" t="str">
        <f>Table7[[#This Row],[Home_Team]]</f>
        <v>Tottenham</v>
      </c>
      <c r="D154" t="str">
        <f>Table7[[#This Row],[Away_Team]]</f>
        <v>Burnley</v>
      </c>
      <c r="E154">
        <f>Table7[[#This Row],[FT_Home_Goals]]</f>
        <v>5</v>
      </c>
      <c r="F154">
        <f>Table7[[#This Row],[FT_Away_Goals]]</f>
        <v>0</v>
      </c>
      <c r="G154" t="str" cm="1">
        <f t="array" ref="G154">_xlfn.IFS(E154&gt;F154, "W", E154=F154, "D", E154&lt;F154,"L")</f>
        <v>W</v>
      </c>
      <c r="H154">
        <f>'Points Per Match'!G154</f>
        <v>3</v>
      </c>
      <c r="I154" t="s">
        <v>269</v>
      </c>
    </row>
    <row r="155" spans="1:9" x14ac:dyDescent="0.35">
      <c r="A155">
        <f>Table7[[#This Row],[Match_ID ]]</f>
        <v>154</v>
      </c>
      <c r="B155" s="1">
        <f>Table7[[#This Row],[Date]]</f>
        <v>43806</v>
      </c>
      <c r="C155" t="str">
        <f>Table7[[#This Row],[Home_Team]]</f>
        <v>Watford</v>
      </c>
      <c r="D155" t="str">
        <f>Table7[[#This Row],[Away_Team]]</f>
        <v>Crystal Palace</v>
      </c>
      <c r="E155">
        <f>Table7[[#This Row],[FT_Home_Goals]]</f>
        <v>0</v>
      </c>
      <c r="F155">
        <f>Table7[[#This Row],[FT_Away_Goals]]</f>
        <v>0</v>
      </c>
      <c r="G155" t="str" cm="1">
        <f t="array" ref="G155">_xlfn.IFS(E155&gt;F155, "W", E155=F155, "D", E155&lt;F155,"L")</f>
        <v>D</v>
      </c>
      <c r="H155">
        <f>'Points Per Match'!G155</f>
        <v>1</v>
      </c>
      <c r="I155" t="s">
        <v>269</v>
      </c>
    </row>
    <row r="156" spans="1:9" x14ac:dyDescent="0.35">
      <c r="A156">
        <f>Table7[[#This Row],[Match_ID ]]</f>
        <v>155</v>
      </c>
      <c r="B156" s="1">
        <f>Table7[[#This Row],[Date]]</f>
        <v>43806</v>
      </c>
      <c r="C156" t="str">
        <f>Table7[[#This Row],[Home_Team]]</f>
        <v>Man City</v>
      </c>
      <c r="D156" t="str">
        <f>Table7[[#This Row],[Away_Team]]</f>
        <v>Man United</v>
      </c>
      <c r="E156">
        <f>Table7[[#This Row],[FT_Home_Goals]]</f>
        <v>1</v>
      </c>
      <c r="F156">
        <f>Table7[[#This Row],[FT_Away_Goals]]</f>
        <v>2</v>
      </c>
      <c r="G156" t="str" cm="1">
        <f t="array" ref="G156">_xlfn.IFS(E156&gt;F156, "W", E156=F156, "D", E156&lt;F156,"L")</f>
        <v>L</v>
      </c>
      <c r="H156">
        <f>'Points Per Match'!G156</f>
        <v>0</v>
      </c>
      <c r="I156" t="s">
        <v>269</v>
      </c>
    </row>
    <row r="157" spans="1:9" x14ac:dyDescent="0.35">
      <c r="A157">
        <f>Table7[[#This Row],[Match_ID ]]</f>
        <v>156</v>
      </c>
      <c r="B157" s="1">
        <f>Table7[[#This Row],[Date]]</f>
        <v>43807</v>
      </c>
      <c r="C157" t="str">
        <f>Table7[[#This Row],[Home_Team]]</f>
        <v>Aston Villa</v>
      </c>
      <c r="D157" t="str">
        <f>Table7[[#This Row],[Away_Team]]</f>
        <v>Leicester</v>
      </c>
      <c r="E157">
        <f>Table7[[#This Row],[FT_Home_Goals]]</f>
        <v>1</v>
      </c>
      <c r="F157">
        <f>Table7[[#This Row],[FT_Away_Goals]]</f>
        <v>4</v>
      </c>
      <c r="G157" t="str" cm="1">
        <f t="array" ref="G157">_xlfn.IFS(E157&gt;F157, "W", E157=F157, "D", E157&lt;F157,"L")</f>
        <v>L</v>
      </c>
      <c r="H157">
        <f>'Points Per Match'!G157</f>
        <v>0</v>
      </c>
      <c r="I157" t="s">
        <v>269</v>
      </c>
    </row>
    <row r="158" spans="1:9" x14ac:dyDescent="0.35">
      <c r="A158">
        <f>Table7[[#This Row],[Match_ID ]]</f>
        <v>157</v>
      </c>
      <c r="B158" s="1">
        <f>Table7[[#This Row],[Date]]</f>
        <v>43807</v>
      </c>
      <c r="C158" t="str">
        <f>Table7[[#This Row],[Home_Team]]</f>
        <v>Newcastle</v>
      </c>
      <c r="D158" t="str">
        <f>Table7[[#This Row],[Away_Team]]</f>
        <v>Southampton</v>
      </c>
      <c r="E158">
        <f>Table7[[#This Row],[FT_Home_Goals]]</f>
        <v>2</v>
      </c>
      <c r="F158">
        <f>Table7[[#This Row],[FT_Away_Goals]]</f>
        <v>1</v>
      </c>
      <c r="G158" t="str" cm="1">
        <f t="array" ref="G158">_xlfn.IFS(E158&gt;F158, "W", E158=F158, "D", E158&lt;F158,"L")</f>
        <v>W</v>
      </c>
      <c r="H158">
        <f>'Points Per Match'!G158</f>
        <v>3</v>
      </c>
      <c r="I158" t="s">
        <v>269</v>
      </c>
    </row>
    <row r="159" spans="1:9" x14ac:dyDescent="0.35">
      <c r="A159">
        <f>Table7[[#This Row],[Match_ID ]]</f>
        <v>158</v>
      </c>
      <c r="B159" s="1">
        <f>Table7[[#This Row],[Date]]</f>
        <v>43807</v>
      </c>
      <c r="C159" t="str">
        <f>Table7[[#This Row],[Home_Team]]</f>
        <v>Norwich</v>
      </c>
      <c r="D159" t="str">
        <f>Table7[[#This Row],[Away_Team]]</f>
        <v>Sheffield United</v>
      </c>
      <c r="E159">
        <f>Table7[[#This Row],[FT_Home_Goals]]</f>
        <v>1</v>
      </c>
      <c r="F159">
        <f>Table7[[#This Row],[FT_Away_Goals]]</f>
        <v>2</v>
      </c>
      <c r="G159" t="str" cm="1">
        <f t="array" ref="G159">_xlfn.IFS(E159&gt;F159, "W", E159=F159, "D", E159&lt;F159,"L")</f>
        <v>L</v>
      </c>
      <c r="H159">
        <f>'Points Per Match'!G159</f>
        <v>0</v>
      </c>
      <c r="I159" t="s">
        <v>269</v>
      </c>
    </row>
    <row r="160" spans="1:9" x14ac:dyDescent="0.35">
      <c r="A160">
        <f>Table7[[#This Row],[Match_ID ]]</f>
        <v>159</v>
      </c>
      <c r="B160" s="1">
        <f>Table7[[#This Row],[Date]]</f>
        <v>43807</v>
      </c>
      <c r="C160" t="str">
        <f>Table7[[#This Row],[Home_Team]]</f>
        <v>Brighton</v>
      </c>
      <c r="D160" t="str">
        <f>Table7[[#This Row],[Away_Team]]</f>
        <v>Wolves</v>
      </c>
      <c r="E160">
        <f>Table7[[#This Row],[FT_Home_Goals]]</f>
        <v>2</v>
      </c>
      <c r="F160">
        <f>Table7[[#This Row],[FT_Away_Goals]]</f>
        <v>2</v>
      </c>
      <c r="G160" t="str" cm="1">
        <f t="array" ref="G160">_xlfn.IFS(E160&gt;F160, "W", E160=F160, "D", E160&lt;F160,"L")</f>
        <v>D</v>
      </c>
      <c r="H160">
        <f>'Points Per Match'!G160</f>
        <v>1</v>
      </c>
      <c r="I160" t="s">
        <v>269</v>
      </c>
    </row>
    <row r="161" spans="1:9" x14ac:dyDescent="0.35">
      <c r="A161">
        <f>Table7[[#This Row],[Match_ID ]]</f>
        <v>160</v>
      </c>
      <c r="B161" s="1">
        <f>Table7[[#This Row],[Date]]</f>
        <v>43808</v>
      </c>
      <c r="C161" t="str">
        <f>Table7[[#This Row],[Home_Team]]</f>
        <v>West Ham</v>
      </c>
      <c r="D161" t="str">
        <f>Table7[[#This Row],[Away_Team]]</f>
        <v>Arsenal</v>
      </c>
      <c r="E161">
        <f>Table7[[#This Row],[FT_Home_Goals]]</f>
        <v>1</v>
      </c>
      <c r="F161">
        <f>Table7[[#This Row],[FT_Away_Goals]]</f>
        <v>3</v>
      </c>
      <c r="G161" t="str" cm="1">
        <f t="array" ref="G161">_xlfn.IFS(E161&gt;F161, "W", E161=F161, "D", E161&lt;F161,"L")</f>
        <v>L</v>
      </c>
      <c r="H161">
        <f>'Points Per Match'!G161</f>
        <v>0</v>
      </c>
      <c r="I161" t="s">
        <v>269</v>
      </c>
    </row>
    <row r="162" spans="1:9" x14ac:dyDescent="0.35">
      <c r="A162">
        <f>Table7[[#This Row],[Match_ID ]]</f>
        <v>161</v>
      </c>
      <c r="B162" s="1">
        <f>Table7[[#This Row],[Date]]</f>
        <v>43813</v>
      </c>
      <c r="C162" t="str">
        <f>Table7[[#This Row],[Home_Team]]</f>
        <v>Liverpool</v>
      </c>
      <c r="D162" t="str">
        <f>Table7[[#This Row],[Away_Team]]</f>
        <v>Watford</v>
      </c>
      <c r="E162">
        <f>Table7[[#This Row],[FT_Home_Goals]]</f>
        <v>2</v>
      </c>
      <c r="F162">
        <f>Table7[[#This Row],[FT_Away_Goals]]</f>
        <v>0</v>
      </c>
      <c r="G162" t="str" cm="1">
        <f t="array" ref="G162">_xlfn.IFS(E162&gt;F162, "W", E162=F162, "D", E162&lt;F162,"L")</f>
        <v>W</v>
      </c>
      <c r="H162">
        <f>'Points Per Match'!G162</f>
        <v>3</v>
      </c>
      <c r="I162" t="s">
        <v>269</v>
      </c>
    </row>
    <row r="163" spans="1:9" x14ac:dyDescent="0.35">
      <c r="A163">
        <f>Table7[[#This Row],[Match_ID ]]</f>
        <v>162</v>
      </c>
      <c r="B163" s="1">
        <f>Table7[[#This Row],[Date]]</f>
        <v>43813</v>
      </c>
      <c r="C163" t="str">
        <f>Table7[[#This Row],[Home_Team]]</f>
        <v>Burnley</v>
      </c>
      <c r="D163" t="str">
        <f>Table7[[#This Row],[Away_Team]]</f>
        <v>Newcastle</v>
      </c>
      <c r="E163">
        <f>Table7[[#This Row],[FT_Home_Goals]]</f>
        <v>1</v>
      </c>
      <c r="F163">
        <f>Table7[[#This Row],[FT_Away_Goals]]</f>
        <v>0</v>
      </c>
      <c r="G163" t="str" cm="1">
        <f t="array" ref="G163">_xlfn.IFS(E163&gt;F163, "W", E163=F163, "D", E163&lt;F163,"L")</f>
        <v>W</v>
      </c>
      <c r="H163">
        <f>'Points Per Match'!G163</f>
        <v>3</v>
      </c>
      <c r="I163" t="s">
        <v>269</v>
      </c>
    </row>
    <row r="164" spans="1:9" x14ac:dyDescent="0.35">
      <c r="A164">
        <f>Table7[[#This Row],[Match_ID ]]</f>
        <v>163</v>
      </c>
      <c r="B164" s="1">
        <f>Table7[[#This Row],[Date]]</f>
        <v>43813</v>
      </c>
      <c r="C164" t="str">
        <f>Table7[[#This Row],[Home_Team]]</f>
        <v>Chelsea</v>
      </c>
      <c r="D164" t="str">
        <f>Table7[[#This Row],[Away_Team]]</f>
        <v>Bournemouth</v>
      </c>
      <c r="E164">
        <f>Table7[[#This Row],[FT_Home_Goals]]</f>
        <v>0</v>
      </c>
      <c r="F164">
        <f>Table7[[#This Row],[FT_Away_Goals]]</f>
        <v>1</v>
      </c>
      <c r="G164" t="str" cm="1">
        <f t="array" ref="G164">_xlfn.IFS(E164&gt;F164, "W", E164=F164, "D", E164&lt;F164,"L")</f>
        <v>L</v>
      </c>
      <c r="H164">
        <f>'Points Per Match'!G164</f>
        <v>0</v>
      </c>
      <c r="I164" t="s">
        <v>269</v>
      </c>
    </row>
    <row r="165" spans="1:9" x14ac:dyDescent="0.35">
      <c r="A165">
        <f>Table7[[#This Row],[Match_ID ]]</f>
        <v>164</v>
      </c>
      <c r="B165" s="1">
        <f>Table7[[#This Row],[Date]]</f>
        <v>43813</v>
      </c>
      <c r="C165" t="str">
        <f>Table7[[#This Row],[Home_Team]]</f>
        <v>Leicester</v>
      </c>
      <c r="D165" t="str">
        <f>Table7[[#This Row],[Away_Team]]</f>
        <v>Norwich</v>
      </c>
      <c r="E165">
        <f>Table7[[#This Row],[FT_Home_Goals]]</f>
        <v>1</v>
      </c>
      <c r="F165">
        <f>Table7[[#This Row],[FT_Away_Goals]]</f>
        <v>1</v>
      </c>
      <c r="G165" t="str" cm="1">
        <f t="array" ref="G165">_xlfn.IFS(E165&gt;F165, "W", E165=F165, "D", E165&lt;F165,"L")</f>
        <v>D</v>
      </c>
      <c r="H165">
        <f>'Points Per Match'!G165</f>
        <v>1</v>
      </c>
      <c r="I165" t="s">
        <v>269</v>
      </c>
    </row>
    <row r="166" spans="1:9" x14ac:dyDescent="0.35">
      <c r="A166">
        <f>Table7[[#This Row],[Match_ID ]]</f>
        <v>165</v>
      </c>
      <c r="B166" s="1">
        <f>Table7[[#This Row],[Date]]</f>
        <v>43813</v>
      </c>
      <c r="C166" t="str">
        <f>Table7[[#This Row],[Home_Team]]</f>
        <v>Sheffield United</v>
      </c>
      <c r="D166" t="str">
        <f>Table7[[#This Row],[Away_Team]]</f>
        <v>Aston Villa</v>
      </c>
      <c r="E166">
        <f>Table7[[#This Row],[FT_Home_Goals]]</f>
        <v>2</v>
      </c>
      <c r="F166">
        <f>Table7[[#This Row],[FT_Away_Goals]]</f>
        <v>0</v>
      </c>
      <c r="G166" t="str" cm="1">
        <f t="array" ref="G166">_xlfn.IFS(E166&gt;F166, "W", E166=F166, "D", E166&lt;F166,"L")</f>
        <v>W</v>
      </c>
      <c r="H166">
        <f>'Points Per Match'!G166</f>
        <v>3</v>
      </c>
      <c r="I166" t="s">
        <v>269</v>
      </c>
    </row>
    <row r="167" spans="1:9" x14ac:dyDescent="0.35">
      <c r="A167">
        <f>Table7[[#This Row],[Match_ID ]]</f>
        <v>166</v>
      </c>
      <c r="B167" s="1">
        <f>Table7[[#This Row],[Date]]</f>
        <v>43813</v>
      </c>
      <c r="C167" t="str">
        <f>Table7[[#This Row],[Home_Team]]</f>
        <v>Southampton</v>
      </c>
      <c r="D167" t="str">
        <f>Table7[[#This Row],[Away_Team]]</f>
        <v>West Ham</v>
      </c>
      <c r="E167">
        <f>Table7[[#This Row],[FT_Home_Goals]]</f>
        <v>0</v>
      </c>
      <c r="F167">
        <f>Table7[[#This Row],[FT_Away_Goals]]</f>
        <v>1</v>
      </c>
      <c r="G167" t="str" cm="1">
        <f t="array" ref="G167">_xlfn.IFS(E167&gt;F167, "W", E167=F167, "D", E167&lt;F167,"L")</f>
        <v>L</v>
      </c>
      <c r="H167">
        <f>'Points Per Match'!G167</f>
        <v>0</v>
      </c>
      <c r="I167" t="s">
        <v>269</v>
      </c>
    </row>
    <row r="168" spans="1:9" x14ac:dyDescent="0.35">
      <c r="A168">
        <f>Table7[[#This Row],[Match_ID ]]</f>
        <v>167</v>
      </c>
      <c r="B168" s="1">
        <f>Table7[[#This Row],[Date]]</f>
        <v>43814</v>
      </c>
      <c r="C168" t="str">
        <f>Table7[[#This Row],[Home_Team]]</f>
        <v>Man United</v>
      </c>
      <c r="D168" t="str">
        <f>Table7[[#This Row],[Away_Team]]</f>
        <v>Everton</v>
      </c>
      <c r="E168">
        <f>Table7[[#This Row],[FT_Home_Goals]]</f>
        <v>1</v>
      </c>
      <c r="F168">
        <f>Table7[[#This Row],[FT_Away_Goals]]</f>
        <v>1</v>
      </c>
      <c r="G168" t="str" cm="1">
        <f t="array" ref="G168">_xlfn.IFS(E168&gt;F168, "W", E168=F168, "D", E168&lt;F168,"L")</f>
        <v>D</v>
      </c>
      <c r="H168">
        <f>'Points Per Match'!G168</f>
        <v>1</v>
      </c>
      <c r="I168" t="s">
        <v>269</v>
      </c>
    </row>
    <row r="169" spans="1:9" x14ac:dyDescent="0.35">
      <c r="A169">
        <f>Table7[[#This Row],[Match_ID ]]</f>
        <v>168</v>
      </c>
      <c r="B169" s="1">
        <f>Table7[[#This Row],[Date]]</f>
        <v>43814</v>
      </c>
      <c r="C169" t="str">
        <f>Table7[[#This Row],[Home_Team]]</f>
        <v>Wolves</v>
      </c>
      <c r="D169" t="str">
        <f>Table7[[#This Row],[Away_Team]]</f>
        <v>Tottenham</v>
      </c>
      <c r="E169">
        <f>Table7[[#This Row],[FT_Home_Goals]]</f>
        <v>1</v>
      </c>
      <c r="F169">
        <f>Table7[[#This Row],[FT_Away_Goals]]</f>
        <v>2</v>
      </c>
      <c r="G169" t="str" cm="1">
        <f t="array" ref="G169">_xlfn.IFS(E169&gt;F169, "W", E169=F169, "D", E169&lt;F169,"L")</f>
        <v>L</v>
      </c>
      <c r="H169">
        <f>'Points Per Match'!G169</f>
        <v>0</v>
      </c>
      <c r="I169" t="s">
        <v>269</v>
      </c>
    </row>
    <row r="170" spans="1:9" x14ac:dyDescent="0.35">
      <c r="A170">
        <f>Table7[[#This Row],[Match_ID ]]</f>
        <v>169</v>
      </c>
      <c r="B170" s="1">
        <f>Table7[[#This Row],[Date]]</f>
        <v>43814</v>
      </c>
      <c r="C170" t="str">
        <f>Table7[[#This Row],[Home_Team]]</f>
        <v>Arsenal</v>
      </c>
      <c r="D170" t="str">
        <f>Table7[[#This Row],[Away_Team]]</f>
        <v>Man City</v>
      </c>
      <c r="E170">
        <f>Table7[[#This Row],[FT_Home_Goals]]</f>
        <v>0</v>
      </c>
      <c r="F170">
        <f>Table7[[#This Row],[FT_Away_Goals]]</f>
        <v>3</v>
      </c>
      <c r="G170" t="str" cm="1">
        <f t="array" ref="G170">_xlfn.IFS(E170&gt;F170, "W", E170=F170, "D", E170&lt;F170,"L")</f>
        <v>L</v>
      </c>
      <c r="H170">
        <f>'Points Per Match'!G170</f>
        <v>0</v>
      </c>
      <c r="I170" t="s">
        <v>269</v>
      </c>
    </row>
    <row r="171" spans="1:9" x14ac:dyDescent="0.35">
      <c r="A171">
        <f>Table7[[#This Row],[Match_ID ]]</f>
        <v>170</v>
      </c>
      <c r="B171" s="1">
        <f>Table7[[#This Row],[Date]]</f>
        <v>43815</v>
      </c>
      <c r="C171" t="str">
        <f>Table7[[#This Row],[Home_Team]]</f>
        <v>Crystal Palace</v>
      </c>
      <c r="D171" t="str">
        <f>Table7[[#This Row],[Away_Team]]</f>
        <v>Brighton</v>
      </c>
      <c r="E171">
        <f>Table7[[#This Row],[FT_Home_Goals]]</f>
        <v>1</v>
      </c>
      <c r="F171">
        <f>Table7[[#This Row],[FT_Away_Goals]]</f>
        <v>1</v>
      </c>
      <c r="G171" t="str" cm="1">
        <f t="array" ref="G171">_xlfn.IFS(E171&gt;F171, "W", E171=F171, "D", E171&lt;F171,"L")</f>
        <v>D</v>
      </c>
      <c r="H171">
        <f>'Points Per Match'!G171</f>
        <v>1</v>
      </c>
      <c r="I171" t="s">
        <v>269</v>
      </c>
    </row>
    <row r="172" spans="1:9" x14ac:dyDescent="0.35">
      <c r="A172">
        <f>Table7[[#This Row],[Match_ID ]]</f>
        <v>171</v>
      </c>
      <c r="B172" s="1">
        <f>Table7[[#This Row],[Date]]</f>
        <v>43820</v>
      </c>
      <c r="C172" t="str">
        <f>Table7[[#This Row],[Home_Team]]</f>
        <v>Everton</v>
      </c>
      <c r="D172" t="str">
        <f>Table7[[#This Row],[Away_Team]]</f>
        <v>Arsenal</v>
      </c>
      <c r="E172">
        <f>Table7[[#This Row],[FT_Home_Goals]]</f>
        <v>0</v>
      </c>
      <c r="F172">
        <f>Table7[[#This Row],[FT_Away_Goals]]</f>
        <v>0</v>
      </c>
      <c r="G172" t="str" cm="1">
        <f t="array" ref="G172">_xlfn.IFS(E172&gt;F172, "W", E172=F172, "D", E172&lt;F172,"L")</f>
        <v>D</v>
      </c>
      <c r="H172">
        <f>'Points Per Match'!G172</f>
        <v>1</v>
      </c>
      <c r="I172" t="s">
        <v>269</v>
      </c>
    </row>
    <row r="173" spans="1:9" x14ac:dyDescent="0.35">
      <c r="A173">
        <f>Table7[[#This Row],[Match_ID ]]</f>
        <v>172</v>
      </c>
      <c r="B173" s="1">
        <f>Table7[[#This Row],[Date]]</f>
        <v>43820</v>
      </c>
      <c r="C173" t="str">
        <f>Table7[[#This Row],[Home_Team]]</f>
        <v>Aston Villa</v>
      </c>
      <c r="D173" t="str">
        <f>Table7[[#This Row],[Away_Team]]</f>
        <v>Southampton</v>
      </c>
      <c r="E173">
        <f>Table7[[#This Row],[FT_Home_Goals]]</f>
        <v>1</v>
      </c>
      <c r="F173">
        <f>Table7[[#This Row],[FT_Away_Goals]]</f>
        <v>3</v>
      </c>
      <c r="G173" t="str" cm="1">
        <f t="array" ref="G173">_xlfn.IFS(E173&gt;F173, "W", E173=F173, "D", E173&lt;F173,"L")</f>
        <v>L</v>
      </c>
      <c r="H173">
        <f>'Points Per Match'!G173</f>
        <v>0</v>
      </c>
      <c r="I173" t="s">
        <v>269</v>
      </c>
    </row>
    <row r="174" spans="1:9" x14ac:dyDescent="0.35">
      <c r="A174">
        <f>Table7[[#This Row],[Match_ID ]]</f>
        <v>173</v>
      </c>
      <c r="B174" s="1">
        <f>Table7[[#This Row],[Date]]</f>
        <v>43820</v>
      </c>
      <c r="C174" t="str">
        <f>Table7[[#This Row],[Home_Team]]</f>
        <v>Bournemouth</v>
      </c>
      <c r="D174" t="str">
        <f>Table7[[#This Row],[Away_Team]]</f>
        <v>Burnley</v>
      </c>
      <c r="E174">
        <f>Table7[[#This Row],[FT_Home_Goals]]</f>
        <v>0</v>
      </c>
      <c r="F174">
        <f>Table7[[#This Row],[FT_Away_Goals]]</f>
        <v>1</v>
      </c>
      <c r="G174" t="str" cm="1">
        <f t="array" ref="G174">_xlfn.IFS(E174&gt;F174, "W", E174=F174, "D", E174&lt;F174,"L")</f>
        <v>L</v>
      </c>
      <c r="H174">
        <f>'Points Per Match'!G174</f>
        <v>0</v>
      </c>
      <c r="I174" t="s">
        <v>269</v>
      </c>
    </row>
    <row r="175" spans="1:9" x14ac:dyDescent="0.35">
      <c r="A175">
        <f>Table7[[#This Row],[Match_ID ]]</f>
        <v>174</v>
      </c>
      <c r="B175" s="1">
        <f>Table7[[#This Row],[Date]]</f>
        <v>43820</v>
      </c>
      <c r="C175" t="str">
        <f>Table7[[#This Row],[Home_Team]]</f>
        <v>Brighton</v>
      </c>
      <c r="D175" t="str">
        <f>Table7[[#This Row],[Away_Team]]</f>
        <v>Sheffield United</v>
      </c>
      <c r="E175">
        <f>Table7[[#This Row],[FT_Home_Goals]]</f>
        <v>0</v>
      </c>
      <c r="F175">
        <f>Table7[[#This Row],[FT_Away_Goals]]</f>
        <v>1</v>
      </c>
      <c r="G175" t="str" cm="1">
        <f t="array" ref="G175">_xlfn.IFS(E175&gt;F175, "W", E175=F175, "D", E175&lt;F175,"L")</f>
        <v>L</v>
      </c>
      <c r="H175">
        <f>'Points Per Match'!G175</f>
        <v>0</v>
      </c>
      <c r="I175" t="s">
        <v>269</v>
      </c>
    </row>
    <row r="176" spans="1:9" x14ac:dyDescent="0.35">
      <c r="A176">
        <f>Table7[[#This Row],[Match_ID ]]</f>
        <v>175</v>
      </c>
      <c r="B176" s="1">
        <f>Table7[[#This Row],[Date]]</f>
        <v>43820</v>
      </c>
      <c r="C176" t="str">
        <f>Table7[[#This Row],[Home_Team]]</f>
        <v>Newcastle</v>
      </c>
      <c r="D176" t="str">
        <f>Table7[[#This Row],[Away_Team]]</f>
        <v>Crystal Palace</v>
      </c>
      <c r="E176">
        <f>Table7[[#This Row],[FT_Home_Goals]]</f>
        <v>1</v>
      </c>
      <c r="F176">
        <f>Table7[[#This Row],[FT_Away_Goals]]</f>
        <v>0</v>
      </c>
      <c r="G176" t="str" cm="1">
        <f t="array" ref="G176">_xlfn.IFS(E176&gt;F176, "W", E176=F176, "D", E176&lt;F176,"L")</f>
        <v>W</v>
      </c>
      <c r="H176">
        <f>'Points Per Match'!G176</f>
        <v>3</v>
      </c>
      <c r="I176" t="s">
        <v>269</v>
      </c>
    </row>
    <row r="177" spans="1:9" x14ac:dyDescent="0.35">
      <c r="A177">
        <f>Table7[[#This Row],[Match_ID ]]</f>
        <v>176</v>
      </c>
      <c r="B177" s="1">
        <f>Table7[[#This Row],[Date]]</f>
        <v>43820</v>
      </c>
      <c r="C177" t="str">
        <f>Table7[[#This Row],[Home_Team]]</f>
        <v>Norwich</v>
      </c>
      <c r="D177" t="str">
        <f>Table7[[#This Row],[Away_Team]]</f>
        <v>Wolves</v>
      </c>
      <c r="E177">
        <f>Table7[[#This Row],[FT_Home_Goals]]</f>
        <v>1</v>
      </c>
      <c r="F177">
        <f>Table7[[#This Row],[FT_Away_Goals]]</f>
        <v>2</v>
      </c>
      <c r="G177" t="str" cm="1">
        <f t="array" ref="G177">_xlfn.IFS(E177&gt;F177, "W", E177=F177, "D", E177&lt;F177,"L")</f>
        <v>L</v>
      </c>
      <c r="H177">
        <f>'Points Per Match'!G177</f>
        <v>0</v>
      </c>
      <c r="I177" t="s">
        <v>269</v>
      </c>
    </row>
    <row r="178" spans="1:9" x14ac:dyDescent="0.35">
      <c r="A178">
        <f>Table7[[#This Row],[Match_ID ]]</f>
        <v>177</v>
      </c>
      <c r="B178" s="1">
        <f>Table7[[#This Row],[Date]]</f>
        <v>43820</v>
      </c>
      <c r="C178" t="str">
        <f>Table7[[#This Row],[Home_Team]]</f>
        <v>Man City</v>
      </c>
      <c r="D178" t="str">
        <f>Table7[[#This Row],[Away_Team]]</f>
        <v>Leicester</v>
      </c>
      <c r="E178">
        <f>Table7[[#This Row],[FT_Home_Goals]]</f>
        <v>3</v>
      </c>
      <c r="F178">
        <f>Table7[[#This Row],[FT_Away_Goals]]</f>
        <v>1</v>
      </c>
      <c r="G178" t="str" cm="1">
        <f t="array" ref="G178">_xlfn.IFS(E178&gt;F178, "W", E178=F178, "D", E178&lt;F178,"L")</f>
        <v>W</v>
      </c>
      <c r="H178">
        <f>'Points Per Match'!G178</f>
        <v>3</v>
      </c>
      <c r="I178" t="s">
        <v>269</v>
      </c>
    </row>
    <row r="179" spans="1:9" x14ac:dyDescent="0.35">
      <c r="A179">
        <f>Table7[[#This Row],[Match_ID ]]</f>
        <v>178</v>
      </c>
      <c r="B179" s="1">
        <f>Table7[[#This Row],[Date]]</f>
        <v>43821</v>
      </c>
      <c r="C179" t="str">
        <f>Table7[[#This Row],[Home_Team]]</f>
        <v>Watford</v>
      </c>
      <c r="D179" t="str">
        <f>Table7[[#This Row],[Away_Team]]</f>
        <v>Man United</v>
      </c>
      <c r="E179">
        <f>Table7[[#This Row],[FT_Home_Goals]]</f>
        <v>2</v>
      </c>
      <c r="F179">
        <f>Table7[[#This Row],[FT_Away_Goals]]</f>
        <v>0</v>
      </c>
      <c r="G179" t="str" cm="1">
        <f t="array" ref="G179">_xlfn.IFS(E179&gt;F179, "W", E179=F179, "D", E179&lt;F179,"L")</f>
        <v>W</v>
      </c>
      <c r="H179">
        <f>'Points Per Match'!G179</f>
        <v>3</v>
      </c>
      <c r="I179" t="s">
        <v>269</v>
      </c>
    </row>
    <row r="180" spans="1:9" x14ac:dyDescent="0.35">
      <c r="A180">
        <f>Table7[[#This Row],[Match_ID ]]</f>
        <v>179</v>
      </c>
      <c r="B180" s="1">
        <f>Table7[[#This Row],[Date]]</f>
        <v>43821</v>
      </c>
      <c r="C180" t="str">
        <f>Table7[[#This Row],[Home_Team]]</f>
        <v>Tottenham</v>
      </c>
      <c r="D180" t="str">
        <f>Table7[[#This Row],[Away_Team]]</f>
        <v>Chelsea</v>
      </c>
      <c r="E180">
        <f>Table7[[#This Row],[FT_Home_Goals]]</f>
        <v>0</v>
      </c>
      <c r="F180">
        <f>Table7[[#This Row],[FT_Away_Goals]]</f>
        <v>2</v>
      </c>
      <c r="G180" t="str" cm="1">
        <f t="array" ref="G180">_xlfn.IFS(E180&gt;F180, "W", E180=F180, "D", E180&lt;F180,"L")</f>
        <v>L</v>
      </c>
      <c r="H180">
        <f>'Points Per Match'!G180</f>
        <v>0</v>
      </c>
      <c r="I180" t="s">
        <v>269</v>
      </c>
    </row>
    <row r="181" spans="1:9" x14ac:dyDescent="0.35">
      <c r="A181">
        <f>Table7[[#This Row],[Match_ID ]]</f>
        <v>180</v>
      </c>
      <c r="B181" s="1">
        <f>Table7[[#This Row],[Date]]</f>
        <v>43825</v>
      </c>
      <c r="C181" t="str">
        <f>Table7[[#This Row],[Home_Team]]</f>
        <v>Tottenham</v>
      </c>
      <c r="D181" t="str">
        <f>Table7[[#This Row],[Away_Team]]</f>
        <v>Brighton</v>
      </c>
      <c r="E181">
        <f>Table7[[#This Row],[FT_Home_Goals]]</f>
        <v>2</v>
      </c>
      <c r="F181">
        <f>Table7[[#This Row],[FT_Away_Goals]]</f>
        <v>1</v>
      </c>
      <c r="G181" t="str" cm="1">
        <f t="array" ref="G181">_xlfn.IFS(E181&gt;F181, "W", E181=F181, "D", E181&lt;F181,"L")</f>
        <v>W</v>
      </c>
      <c r="H181">
        <f>'Points Per Match'!G181</f>
        <v>3</v>
      </c>
      <c r="I181" t="s">
        <v>269</v>
      </c>
    </row>
    <row r="182" spans="1:9" x14ac:dyDescent="0.35">
      <c r="A182">
        <f>Table7[[#This Row],[Match_ID ]]</f>
        <v>181</v>
      </c>
      <c r="B182" s="1">
        <f>Table7[[#This Row],[Date]]</f>
        <v>43825</v>
      </c>
      <c r="C182" t="str">
        <f>Table7[[#This Row],[Home_Team]]</f>
        <v>Aston Villa</v>
      </c>
      <c r="D182" t="str">
        <f>Table7[[#This Row],[Away_Team]]</f>
        <v>Norwich</v>
      </c>
      <c r="E182">
        <f>Table7[[#This Row],[FT_Home_Goals]]</f>
        <v>1</v>
      </c>
      <c r="F182">
        <f>Table7[[#This Row],[FT_Away_Goals]]</f>
        <v>0</v>
      </c>
      <c r="G182" t="str" cm="1">
        <f t="array" ref="G182">_xlfn.IFS(E182&gt;F182, "W", E182=F182, "D", E182&lt;F182,"L")</f>
        <v>W</v>
      </c>
      <c r="H182">
        <f>'Points Per Match'!G182</f>
        <v>3</v>
      </c>
      <c r="I182" t="s">
        <v>269</v>
      </c>
    </row>
    <row r="183" spans="1:9" x14ac:dyDescent="0.35">
      <c r="A183">
        <f>Table7[[#This Row],[Match_ID ]]</f>
        <v>182</v>
      </c>
      <c r="B183" s="1">
        <f>Table7[[#This Row],[Date]]</f>
        <v>43825</v>
      </c>
      <c r="C183" t="str">
        <f>Table7[[#This Row],[Home_Team]]</f>
        <v>Bournemouth</v>
      </c>
      <c r="D183" t="str">
        <f>Table7[[#This Row],[Away_Team]]</f>
        <v>Arsenal</v>
      </c>
      <c r="E183">
        <f>Table7[[#This Row],[FT_Home_Goals]]</f>
        <v>1</v>
      </c>
      <c r="F183">
        <f>Table7[[#This Row],[FT_Away_Goals]]</f>
        <v>1</v>
      </c>
      <c r="G183" t="str" cm="1">
        <f t="array" ref="G183">_xlfn.IFS(E183&gt;F183, "W", E183=F183, "D", E183&lt;F183,"L")</f>
        <v>D</v>
      </c>
      <c r="H183">
        <f>'Points Per Match'!G183</f>
        <v>1</v>
      </c>
      <c r="I183" t="s">
        <v>269</v>
      </c>
    </row>
    <row r="184" spans="1:9" x14ac:dyDescent="0.35">
      <c r="A184">
        <f>Table7[[#This Row],[Match_ID ]]</f>
        <v>183</v>
      </c>
      <c r="B184" s="1">
        <f>Table7[[#This Row],[Date]]</f>
        <v>43825</v>
      </c>
      <c r="C184" t="str">
        <f>Table7[[#This Row],[Home_Team]]</f>
        <v>Chelsea</v>
      </c>
      <c r="D184" t="str">
        <f>Table7[[#This Row],[Away_Team]]</f>
        <v>Southampton</v>
      </c>
      <c r="E184">
        <f>Table7[[#This Row],[FT_Home_Goals]]</f>
        <v>0</v>
      </c>
      <c r="F184">
        <f>Table7[[#This Row],[FT_Away_Goals]]</f>
        <v>2</v>
      </c>
      <c r="G184" t="str" cm="1">
        <f t="array" ref="G184">_xlfn.IFS(E184&gt;F184, "W", E184=F184, "D", E184&lt;F184,"L")</f>
        <v>L</v>
      </c>
      <c r="H184">
        <f>'Points Per Match'!G184</f>
        <v>0</v>
      </c>
      <c r="I184" t="s">
        <v>269</v>
      </c>
    </row>
    <row r="185" spans="1:9" x14ac:dyDescent="0.35">
      <c r="A185">
        <f>Table7[[#This Row],[Match_ID ]]</f>
        <v>184</v>
      </c>
      <c r="B185" s="1">
        <f>Table7[[#This Row],[Date]]</f>
        <v>43825</v>
      </c>
      <c r="C185" t="str">
        <f>Table7[[#This Row],[Home_Team]]</f>
        <v>Crystal Palace</v>
      </c>
      <c r="D185" t="str">
        <f>Table7[[#This Row],[Away_Team]]</f>
        <v>West Ham</v>
      </c>
      <c r="E185">
        <f>Table7[[#This Row],[FT_Home_Goals]]</f>
        <v>2</v>
      </c>
      <c r="F185">
        <f>Table7[[#This Row],[FT_Away_Goals]]</f>
        <v>1</v>
      </c>
      <c r="G185" t="str" cm="1">
        <f t="array" ref="G185">_xlfn.IFS(E185&gt;F185, "W", E185=F185, "D", E185&lt;F185,"L")</f>
        <v>W</v>
      </c>
      <c r="H185">
        <f>'Points Per Match'!G185</f>
        <v>3</v>
      </c>
      <c r="I185" t="s">
        <v>269</v>
      </c>
    </row>
    <row r="186" spans="1:9" x14ac:dyDescent="0.35">
      <c r="A186">
        <f>Table7[[#This Row],[Match_ID ]]</f>
        <v>185</v>
      </c>
      <c r="B186" s="1">
        <f>Table7[[#This Row],[Date]]</f>
        <v>43825</v>
      </c>
      <c r="C186" t="str">
        <f>Table7[[#This Row],[Home_Team]]</f>
        <v>Everton</v>
      </c>
      <c r="D186" t="str">
        <f>Table7[[#This Row],[Away_Team]]</f>
        <v>Burnley</v>
      </c>
      <c r="E186">
        <f>Table7[[#This Row],[FT_Home_Goals]]</f>
        <v>1</v>
      </c>
      <c r="F186">
        <f>Table7[[#This Row],[FT_Away_Goals]]</f>
        <v>0</v>
      </c>
      <c r="G186" t="str" cm="1">
        <f t="array" ref="G186">_xlfn.IFS(E186&gt;F186, "W", E186=F186, "D", E186&lt;F186,"L")</f>
        <v>W</v>
      </c>
      <c r="H186">
        <f>'Points Per Match'!G186</f>
        <v>3</v>
      </c>
      <c r="I186" t="s">
        <v>269</v>
      </c>
    </row>
    <row r="187" spans="1:9" x14ac:dyDescent="0.35">
      <c r="A187">
        <f>Table7[[#This Row],[Match_ID ]]</f>
        <v>186</v>
      </c>
      <c r="B187" s="1">
        <f>Table7[[#This Row],[Date]]</f>
        <v>43825</v>
      </c>
      <c r="C187" t="str">
        <f>Table7[[#This Row],[Home_Team]]</f>
        <v>Sheffield United</v>
      </c>
      <c r="D187" t="str">
        <f>Table7[[#This Row],[Away_Team]]</f>
        <v>Watford</v>
      </c>
      <c r="E187">
        <f>Table7[[#This Row],[FT_Home_Goals]]</f>
        <v>1</v>
      </c>
      <c r="F187">
        <f>Table7[[#This Row],[FT_Away_Goals]]</f>
        <v>1</v>
      </c>
      <c r="G187" t="str" cm="1">
        <f t="array" ref="G187">_xlfn.IFS(E187&gt;F187, "W", E187=F187, "D", E187&lt;F187,"L")</f>
        <v>D</v>
      </c>
      <c r="H187">
        <f>'Points Per Match'!G187</f>
        <v>1</v>
      </c>
      <c r="I187" t="s">
        <v>269</v>
      </c>
    </row>
    <row r="188" spans="1:9" x14ac:dyDescent="0.35">
      <c r="A188">
        <f>Table7[[#This Row],[Match_ID ]]</f>
        <v>187</v>
      </c>
      <c r="B188" s="1">
        <f>Table7[[#This Row],[Date]]</f>
        <v>43825</v>
      </c>
      <c r="C188" t="str">
        <f>Table7[[#This Row],[Home_Team]]</f>
        <v>Man United</v>
      </c>
      <c r="D188" t="str">
        <f>Table7[[#This Row],[Away_Team]]</f>
        <v>Newcastle</v>
      </c>
      <c r="E188">
        <f>Table7[[#This Row],[FT_Home_Goals]]</f>
        <v>4</v>
      </c>
      <c r="F188">
        <f>Table7[[#This Row],[FT_Away_Goals]]</f>
        <v>1</v>
      </c>
      <c r="G188" t="str" cm="1">
        <f t="array" ref="G188">_xlfn.IFS(E188&gt;F188, "W", E188=F188, "D", E188&lt;F188,"L")</f>
        <v>W</v>
      </c>
      <c r="H188">
        <f>'Points Per Match'!G188</f>
        <v>3</v>
      </c>
      <c r="I188" t="s">
        <v>269</v>
      </c>
    </row>
    <row r="189" spans="1:9" x14ac:dyDescent="0.35">
      <c r="A189">
        <f>Table7[[#This Row],[Match_ID ]]</f>
        <v>188</v>
      </c>
      <c r="B189" s="1">
        <f>Table7[[#This Row],[Date]]</f>
        <v>43825</v>
      </c>
      <c r="C189" t="str">
        <f>Table7[[#This Row],[Home_Team]]</f>
        <v>Leicester</v>
      </c>
      <c r="D189" t="str">
        <f>Table7[[#This Row],[Away_Team]]</f>
        <v>Liverpool</v>
      </c>
      <c r="E189">
        <f>Table7[[#This Row],[FT_Home_Goals]]</f>
        <v>0</v>
      </c>
      <c r="F189">
        <f>Table7[[#This Row],[FT_Away_Goals]]</f>
        <v>4</v>
      </c>
      <c r="G189" t="str" cm="1">
        <f t="array" ref="G189">_xlfn.IFS(E189&gt;F189, "W", E189=F189, "D", E189&lt;F189,"L")</f>
        <v>L</v>
      </c>
      <c r="H189">
        <f>'Points Per Match'!G189</f>
        <v>0</v>
      </c>
      <c r="I189" t="s">
        <v>269</v>
      </c>
    </row>
    <row r="190" spans="1:9" x14ac:dyDescent="0.35">
      <c r="A190">
        <f>Table7[[#This Row],[Match_ID ]]</f>
        <v>189</v>
      </c>
      <c r="B190" s="1">
        <f>Table7[[#This Row],[Date]]</f>
        <v>43826</v>
      </c>
      <c r="C190" t="str">
        <f>Table7[[#This Row],[Home_Team]]</f>
        <v>Wolves</v>
      </c>
      <c r="D190" t="str">
        <f>Table7[[#This Row],[Away_Team]]</f>
        <v>Man City</v>
      </c>
      <c r="E190">
        <f>Table7[[#This Row],[FT_Home_Goals]]</f>
        <v>3</v>
      </c>
      <c r="F190">
        <f>Table7[[#This Row],[FT_Away_Goals]]</f>
        <v>2</v>
      </c>
      <c r="G190" t="str" cm="1">
        <f t="array" ref="G190">_xlfn.IFS(E190&gt;F190, "W", E190=F190, "D", E190&lt;F190,"L")</f>
        <v>W</v>
      </c>
      <c r="H190">
        <f>'Points Per Match'!G190</f>
        <v>3</v>
      </c>
      <c r="I190" t="s">
        <v>269</v>
      </c>
    </row>
    <row r="191" spans="1:9" x14ac:dyDescent="0.35">
      <c r="A191">
        <f>Table7[[#This Row],[Match_ID ]]</f>
        <v>190</v>
      </c>
      <c r="B191" s="1">
        <f>Table7[[#This Row],[Date]]</f>
        <v>43827</v>
      </c>
      <c r="C191" t="str">
        <f>Table7[[#This Row],[Home_Team]]</f>
        <v>Brighton</v>
      </c>
      <c r="D191" t="str">
        <f>Table7[[#This Row],[Away_Team]]</f>
        <v>Bournemouth</v>
      </c>
      <c r="E191">
        <f>Table7[[#This Row],[FT_Home_Goals]]</f>
        <v>2</v>
      </c>
      <c r="F191">
        <f>Table7[[#This Row],[FT_Away_Goals]]</f>
        <v>0</v>
      </c>
      <c r="G191" t="str" cm="1">
        <f t="array" ref="G191">_xlfn.IFS(E191&gt;F191, "W", E191=F191, "D", E191&lt;F191,"L")</f>
        <v>W</v>
      </c>
      <c r="H191">
        <f>'Points Per Match'!G191</f>
        <v>3</v>
      </c>
      <c r="I191" t="s">
        <v>269</v>
      </c>
    </row>
    <row r="192" spans="1:9" x14ac:dyDescent="0.35">
      <c r="A192">
        <f>Table7[[#This Row],[Match_ID ]]</f>
        <v>191</v>
      </c>
      <c r="B192" s="1">
        <f>Table7[[#This Row],[Date]]</f>
        <v>43827</v>
      </c>
      <c r="C192" t="str">
        <f>Table7[[#This Row],[Home_Team]]</f>
        <v>Newcastle</v>
      </c>
      <c r="D192" t="str">
        <f>Table7[[#This Row],[Away_Team]]</f>
        <v>Everton</v>
      </c>
      <c r="E192">
        <f>Table7[[#This Row],[FT_Home_Goals]]</f>
        <v>1</v>
      </c>
      <c r="F192">
        <f>Table7[[#This Row],[FT_Away_Goals]]</f>
        <v>2</v>
      </c>
      <c r="G192" t="str" cm="1">
        <f t="array" ref="G192">_xlfn.IFS(E192&gt;F192, "W", E192=F192, "D", E192&lt;F192,"L")</f>
        <v>L</v>
      </c>
      <c r="H192">
        <f>'Points Per Match'!G192</f>
        <v>0</v>
      </c>
      <c r="I192" t="s">
        <v>269</v>
      </c>
    </row>
    <row r="193" spans="1:9" x14ac:dyDescent="0.35">
      <c r="A193">
        <f>Table7[[#This Row],[Match_ID ]]</f>
        <v>192</v>
      </c>
      <c r="B193" s="1">
        <f>Table7[[#This Row],[Date]]</f>
        <v>43827</v>
      </c>
      <c r="C193" t="str">
        <f>Table7[[#This Row],[Home_Team]]</f>
        <v>Southampton</v>
      </c>
      <c r="D193" t="str">
        <f>Table7[[#This Row],[Away_Team]]</f>
        <v>Crystal Palace</v>
      </c>
      <c r="E193">
        <f>Table7[[#This Row],[FT_Home_Goals]]</f>
        <v>1</v>
      </c>
      <c r="F193">
        <f>Table7[[#This Row],[FT_Away_Goals]]</f>
        <v>1</v>
      </c>
      <c r="G193" t="str" cm="1">
        <f t="array" ref="G193">_xlfn.IFS(E193&gt;F193, "W", E193=F193, "D", E193&lt;F193,"L")</f>
        <v>D</v>
      </c>
      <c r="H193">
        <f>'Points Per Match'!G193</f>
        <v>1</v>
      </c>
      <c r="I193" t="s">
        <v>269</v>
      </c>
    </row>
    <row r="194" spans="1:9" x14ac:dyDescent="0.35">
      <c r="A194">
        <f>Table7[[#This Row],[Match_ID ]]</f>
        <v>193</v>
      </c>
      <c r="B194" s="1">
        <f>Table7[[#This Row],[Date]]</f>
        <v>43827</v>
      </c>
      <c r="C194" t="str">
        <f>Table7[[#This Row],[Home_Team]]</f>
        <v>Watford</v>
      </c>
      <c r="D194" t="str">
        <f>Table7[[#This Row],[Away_Team]]</f>
        <v>Aston Villa</v>
      </c>
      <c r="E194">
        <f>Table7[[#This Row],[FT_Home_Goals]]</f>
        <v>3</v>
      </c>
      <c r="F194">
        <f>Table7[[#This Row],[FT_Away_Goals]]</f>
        <v>0</v>
      </c>
      <c r="G194" t="str" cm="1">
        <f t="array" ref="G194">_xlfn.IFS(E194&gt;F194, "W", E194=F194, "D", E194&lt;F194,"L")</f>
        <v>W</v>
      </c>
      <c r="H194">
        <f>'Points Per Match'!G194</f>
        <v>3</v>
      </c>
      <c r="I194" t="s">
        <v>269</v>
      </c>
    </row>
    <row r="195" spans="1:9" x14ac:dyDescent="0.35">
      <c r="A195">
        <f>Table7[[#This Row],[Match_ID ]]</f>
        <v>194</v>
      </c>
      <c r="B195" s="1">
        <f>Table7[[#This Row],[Date]]</f>
        <v>43827</v>
      </c>
      <c r="C195" t="str">
        <f>Table7[[#This Row],[Home_Team]]</f>
        <v>Norwich</v>
      </c>
      <c r="D195" t="str">
        <f>Table7[[#This Row],[Away_Team]]</f>
        <v>Tottenham</v>
      </c>
      <c r="E195">
        <f>Table7[[#This Row],[FT_Home_Goals]]</f>
        <v>2</v>
      </c>
      <c r="F195">
        <f>Table7[[#This Row],[FT_Away_Goals]]</f>
        <v>2</v>
      </c>
      <c r="G195" t="str" cm="1">
        <f t="array" ref="G195">_xlfn.IFS(E195&gt;F195, "W", E195=F195, "D", E195&lt;F195,"L")</f>
        <v>D</v>
      </c>
      <c r="H195">
        <f>'Points Per Match'!G195</f>
        <v>1</v>
      </c>
      <c r="I195" t="s">
        <v>269</v>
      </c>
    </row>
    <row r="196" spans="1:9" x14ac:dyDescent="0.35">
      <c r="A196">
        <f>Table7[[#This Row],[Match_ID ]]</f>
        <v>195</v>
      </c>
      <c r="B196" s="1">
        <f>Table7[[#This Row],[Date]]</f>
        <v>43827</v>
      </c>
      <c r="C196" t="str">
        <f>Table7[[#This Row],[Home_Team]]</f>
        <v>West Ham</v>
      </c>
      <c r="D196" t="str">
        <f>Table7[[#This Row],[Away_Team]]</f>
        <v>Leicester</v>
      </c>
      <c r="E196">
        <f>Table7[[#This Row],[FT_Home_Goals]]</f>
        <v>1</v>
      </c>
      <c r="F196">
        <f>Table7[[#This Row],[FT_Away_Goals]]</f>
        <v>2</v>
      </c>
      <c r="G196" t="str" cm="1">
        <f t="array" ref="G196">_xlfn.IFS(E196&gt;F196, "W", E196=F196, "D", E196&lt;F196,"L")</f>
        <v>L</v>
      </c>
      <c r="H196">
        <f>'Points Per Match'!G196</f>
        <v>0</v>
      </c>
      <c r="I196" t="s">
        <v>269</v>
      </c>
    </row>
    <row r="197" spans="1:9" x14ac:dyDescent="0.35">
      <c r="A197">
        <f>Table7[[#This Row],[Match_ID ]]</f>
        <v>196</v>
      </c>
      <c r="B197" s="1">
        <f>Table7[[#This Row],[Date]]</f>
        <v>43827</v>
      </c>
      <c r="C197" t="str">
        <f>Table7[[#This Row],[Home_Team]]</f>
        <v>Burnley</v>
      </c>
      <c r="D197" t="str">
        <f>Table7[[#This Row],[Away_Team]]</f>
        <v>Man United</v>
      </c>
      <c r="E197">
        <f>Table7[[#This Row],[FT_Home_Goals]]</f>
        <v>0</v>
      </c>
      <c r="F197">
        <f>Table7[[#This Row],[FT_Away_Goals]]</f>
        <v>2</v>
      </c>
      <c r="G197" t="str" cm="1">
        <f t="array" ref="G197">_xlfn.IFS(E197&gt;F197, "W", E197=F197, "D", E197&lt;F197,"L")</f>
        <v>L</v>
      </c>
      <c r="H197">
        <f>'Points Per Match'!G197</f>
        <v>0</v>
      </c>
      <c r="I197" t="s">
        <v>269</v>
      </c>
    </row>
    <row r="198" spans="1:9" x14ac:dyDescent="0.35">
      <c r="A198">
        <f>Table7[[#This Row],[Match_ID ]]</f>
        <v>197</v>
      </c>
      <c r="B198" s="1">
        <f>Table7[[#This Row],[Date]]</f>
        <v>43828</v>
      </c>
      <c r="C198" t="str">
        <f>Table7[[#This Row],[Home_Team]]</f>
        <v>Arsenal</v>
      </c>
      <c r="D198" t="str">
        <f>Table7[[#This Row],[Away_Team]]</f>
        <v>Chelsea</v>
      </c>
      <c r="E198">
        <f>Table7[[#This Row],[FT_Home_Goals]]</f>
        <v>1</v>
      </c>
      <c r="F198">
        <f>Table7[[#This Row],[FT_Away_Goals]]</f>
        <v>2</v>
      </c>
      <c r="G198" t="str" cm="1">
        <f t="array" ref="G198">_xlfn.IFS(E198&gt;F198, "W", E198=F198, "D", E198&lt;F198,"L")</f>
        <v>L</v>
      </c>
      <c r="H198">
        <f>'Points Per Match'!G198</f>
        <v>0</v>
      </c>
      <c r="I198" t="s">
        <v>269</v>
      </c>
    </row>
    <row r="199" spans="1:9" x14ac:dyDescent="0.35">
      <c r="A199">
        <f>Table7[[#This Row],[Match_ID ]]</f>
        <v>198</v>
      </c>
      <c r="B199" s="1">
        <f>Table7[[#This Row],[Date]]</f>
        <v>43828</v>
      </c>
      <c r="C199" t="str">
        <f>Table7[[#This Row],[Home_Team]]</f>
        <v>Liverpool</v>
      </c>
      <c r="D199" t="str">
        <f>Table7[[#This Row],[Away_Team]]</f>
        <v>Wolves</v>
      </c>
      <c r="E199">
        <f>Table7[[#This Row],[FT_Home_Goals]]</f>
        <v>1</v>
      </c>
      <c r="F199">
        <f>Table7[[#This Row],[FT_Away_Goals]]</f>
        <v>0</v>
      </c>
      <c r="G199" t="str" cm="1">
        <f t="array" ref="G199">_xlfn.IFS(E199&gt;F199, "W", E199=F199, "D", E199&lt;F199,"L")</f>
        <v>W</v>
      </c>
      <c r="H199">
        <f>'Points Per Match'!G199</f>
        <v>3</v>
      </c>
      <c r="I199" t="s">
        <v>269</v>
      </c>
    </row>
    <row r="200" spans="1:9" x14ac:dyDescent="0.35">
      <c r="A200">
        <f>Table7[[#This Row],[Match_ID ]]</f>
        <v>199</v>
      </c>
      <c r="B200" s="1">
        <f>Table7[[#This Row],[Date]]</f>
        <v>43828</v>
      </c>
      <c r="C200" t="str">
        <f>Table7[[#This Row],[Home_Team]]</f>
        <v>Man City</v>
      </c>
      <c r="D200" t="str">
        <f>Table7[[#This Row],[Away_Team]]</f>
        <v>Sheffield United</v>
      </c>
      <c r="E200">
        <f>Table7[[#This Row],[FT_Home_Goals]]</f>
        <v>2</v>
      </c>
      <c r="F200">
        <f>Table7[[#This Row],[FT_Away_Goals]]</f>
        <v>0</v>
      </c>
      <c r="G200" t="str" cm="1">
        <f t="array" ref="G200">_xlfn.IFS(E200&gt;F200, "W", E200=F200, "D", E200&lt;F200,"L")</f>
        <v>W</v>
      </c>
      <c r="H200">
        <f>'Points Per Match'!G200</f>
        <v>3</v>
      </c>
      <c r="I200" t="s">
        <v>269</v>
      </c>
    </row>
    <row r="201" spans="1:9" x14ac:dyDescent="0.35">
      <c r="A201">
        <f>Table7[[#This Row],[Match_ID ]]</f>
        <v>200</v>
      </c>
      <c r="B201" s="1">
        <f>Table7[[#This Row],[Date]]</f>
        <v>43831</v>
      </c>
      <c r="C201" t="str">
        <f>Table7[[#This Row],[Home_Team]]</f>
        <v>Brighton</v>
      </c>
      <c r="D201" t="str">
        <f>Table7[[#This Row],[Away_Team]]</f>
        <v>Chelsea</v>
      </c>
      <c r="E201">
        <f>Table7[[#This Row],[FT_Home_Goals]]</f>
        <v>1</v>
      </c>
      <c r="F201">
        <f>Table7[[#This Row],[FT_Away_Goals]]</f>
        <v>1</v>
      </c>
      <c r="G201" t="str" cm="1">
        <f t="array" ref="G201">_xlfn.IFS(E201&gt;F201, "W", E201=F201, "D", E201&lt;F201,"L")</f>
        <v>D</v>
      </c>
      <c r="H201">
        <f>'Points Per Match'!G201</f>
        <v>1</v>
      </c>
      <c r="I201" t="s">
        <v>269</v>
      </c>
    </row>
    <row r="202" spans="1:9" x14ac:dyDescent="0.35">
      <c r="A202">
        <f>Table7[[#This Row],[Match_ID ]]</f>
        <v>201</v>
      </c>
      <c r="B202" s="1">
        <f>Table7[[#This Row],[Date]]</f>
        <v>43831</v>
      </c>
      <c r="C202" t="str">
        <f>Table7[[#This Row],[Home_Team]]</f>
        <v>Burnley</v>
      </c>
      <c r="D202" t="str">
        <f>Table7[[#This Row],[Away_Team]]</f>
        <v>Aston Villa</v>
      </c>
      <c r="E202">
        <f>Table7[[#This Row],[FT_Home_Goals]]</f>
        <v>1</v>
      </c>
      <c r="F202">
        <f>Table7[[#This Row],[FT_Away_Goals]]</f>
        <v>2</v>
      </c>
      <c r="G202" t="str" cm="1">
        <f t="array" ref="G202">_xlfn.IFS(E202&gt;F202, "W", E202=F202, "D", E202&lt;F202,"L")</f>
        <v>L</v>
      </c>
      <c r="H202">
        <f>'Points Per Match'!G202</f>
        <v>0</v>
      </c>
      <c r="I202" t="s">
        <v>269</v>
      </c>
    </row>
    <row r="203" spans="1:9" x14ac:dyDescent="0.35">
      <c r="A203">
        <f>Table7[[#This Row],[Match_ID ]]</f>
        <v>202</v>
      </c>
      <c r="B203" s="1">
        <f>Table7[[#This Row],[Date]]</f>
        <v>43831</v>
      </c>
      <c r="C203" t="str">
        <f>Table7[[#This Row],[Home_Team]]</f>
        <v>Newcastle</v>
      </c>
      <c r="D203" t="str">
        <f>Table7[[#This Row],[Away_Team]]</f>
        <v>Leicester</v>
      </c>
      <c r="E203">
        <f>Table7[[#This Row],[FT_Home_Goals]]</f>
        <v>0</v>
      </c>
      <c r="F203">
        <f>Table7[[#This Row],[FT_Away_Goals]]</f>
        <v>3</v>
      </c>
      <c r="G203" t="str" cm="1">
        <f t="array" ref="G203">_xlfn.IFS(E203&gt;F203, "W", E203=F203, "D", E203&lt;F203,"L")</f>
        <v>L</v>
      </c>
      <c r="H203">
        <f>'Points Per Match'!G203</f>
        <v>0</v>
      </c>
      <c r="I203" t="s">
        <v>269</v>
      </c>
    </row>
    <row r="204" spans="1:9" x14ac:dyDescent="0.35">
      <c r="A204">
        <f>Table7[[#This Row],[Match_ID ]]</f>
        <v>203</v>
      </c>
      <c r="B204" s="1">
        <f>Table7[[#This Row],[Date]]</f>
        <v>43831</v>
      </c>
      <c r="C204" t="str">
        <f>Table7[[#This Row],[Home_Team]]</f>
        <v>Southampton</v>
      </c>
      <c r="D204" t="str">
        <f>Table7[[#This Row],[Away_Team]]</f>
        <v>Tottenham</v>
      </c>
      <c r="E204">
        <f>Table7[[#This Row],[FT_Home_Goals]]</f>
        <v>1</v>
      </c>
      <c r="F204">
        <f>Table7[[#This Row],[FT_Away_Goals]]</f>
        <v>0</v>
      </c>
      <c r="G204" t="str" cm="1">
        <f t="array" ref="G204">_xlfn.IFS(E204&gt;F204, "W", E204=F204, "D", E204&lt;F204,"L")</f>
        <v>W</v>
      </c>
      <c r="H204">
        <f>'Points Per Match'!G204</f>
        <v>3</v>
      </c>
      <c r="I204" t="s">
        <v>269</v>
      </c>
    </row>
    <row r="205" spans="1:9" x14ac:dyDescent="0.35">
      <c r="A205">
        <f>Table7[[#This Row],[Match_ID ]]</f>
        <v>204</v>
      </c>
      <c r="B205" s="1">
        <f>Table7[[#This Row],[Date]]</f>
        <v>43831</v>
      </c>
      <c r="C205" t="str">
        <f>Table7[[#This Row],[Home_Team]]</f>
        <v>Watford</v>
      </c>
      <c r="D205" t="str">
        <f>Table7[[#This Row],[Away_Team]]</f>
        <v>Wolves</v>
      </c>
      <c r="E205">
        <f>Table7[[#This Row],[FT_Home_Goals]]</f>
        <v>2</v>
      </c>
      <c r="F205">
        <f>Table7[[#This Row],[FT_Away_Goals]]</f>
        <v>1</v>
      </c>
      <c r="G205" t="str" cm="1">
        <f t="array" ref="G205">_xlfn.IFS(E205&gt;F205, "W", E205=F205, "D", E205&lt;F205,"L")</f>
        <v>W</v>
      </c>
      <c r="H205">
        <f>'Points Per Match'!G205</f>
        <v>3</v>
      </c>
      <c r="I205" t="s">
        <v>269</v>
      </c>
    </row>
    <row r="206" spans="1:9" x14ac:dyDescent="0.35">
      <c r="A206">
        <f>Table7[[#This Row],[Match_ID ]]</f>
        <v>205</v>
      </c>
      <c r="B206" s="1">
        <f>Table7[[#This Row],[Date]]</f>
        <v>43831</v>
      </c>
      <c r="C206" t="str">
        <f>Table7[[#This Row],[Home_Team]]</f>
        <v>Man City</v>
      </c>
      <c r="D206" t="str">
        <f>Table7[[#This Row],[Away_Team]]</f>
        <v>Everton</v>
      </c>
      <c r="E206">
        <f>Table7[[#This Row],[FT_Home_Goals]]</f>
        <v>2</v>
      </c>
      <c r="F206">
        <f>Table7[[#This Row],[FT_Away_Goals]]</f>
        <v>1</v>
      </c>
      <c r="G206" t="str" cm="1">
        <f t="array" ref="G206">_xlfn.IFS(E206&gt;F206, "W", E206=F206, "D", E206&lt;F206,"L")</f>
        <v>W</v>
      </c>
      <c r="H206">
        <f>'Points Per Match'!G206</f>
        <v>3</v>
      </c>
      <c r="I206" t="s">
        <v>269</v>
      </c>
    </row>
    <row r="207" spans="1:9" x14ac:dyDescent="0.35">
      <c r="A207">
        <f>Table7[[#This Row],[Match_ID ]]</f>
        <v>206</v>
      </c>
      <c r="B207" s="1">
        <f>Table7[[#This Row],[Date]]</f>
        <v>43831</v>
      </c>
      <c r="C207" t="str">
        <f>Table7[[#This Row],[Home_Team]]</f>
        <v>Norwich</v>
      </c>
      <c r="D207" t="str">
        <f>Table7[[#This Row],[Away_Team]]</f>
        <v>Crystal Palace</v>
      </c>
      <c r="E207">
        <f>Table7[[#This Row],[FT_Home_Goals]]</f>
        <v>1</v>
      </c>
      <c r="F207">
        <f>Table7[[#This Row],[FT_Away_Goals]]</f>
        <v>1</v>
      </c>
      <c r="G207" t="str" cm="1">
        <f t="array" ref="G207">_xlfn.IFS(E207&gt;F207, "W", E207=F207, "D", E207&lt;F207,"L")</f>
        <v>D</v>
      </c>
      <c r="H207">
        <f>'Points Per Match'!G207</f>
        <v>1</v>
      </c>
      <c r="I207" t="s">
        <v>269</v>
      </c>
    </row>
    <row r="208" spans="1:9" x14ac:dyDescent="0.35">
      <c r="A208">
        <f>Table7[[#This Row],[Match_ID ]]</f>
        <v>207</v>
      </c>
      <c r="B208" s="1">
        <f>Table7[[#This Row],[Date]]</f>
        <v>43831</v>
      </c>
      <c r="C208" t="str">
        <f>Table7[[#This Row],[Home_Team]]</f>
        <v>West Ham</v>
      </c>
      <c r="D208" t="str">
        <f>Table7[[#This Row],[Away_Team]]</f>
        <v>Bournemouth</v>
      </c>
      <c r="E208">
        <f>Table7[[#This Row],[FT_Home_Goals]]</f>
        <v>4</v>
      </c>
      <c r="F208">
        <f>Table7[[#This Row],[FT_Away_Goals]]</f>
        <v>0</v>
      </c>
      <c r="G208" t="str" cm="1">
        <f t="array" ref="G208">_xlfn.IFS(E208&gt;F208, "W", E208=F208, "D", E208&lt;F208,"L")</f>
        <v>W</v>
      </c>
      <c r="H208">
        <f>'Points Per Match'!G208</f>
        <v>3</v>
      </c>
      <c r="I208" t="s">
        <v>269</v>
      </c>
    </row>
    <row r="209" spans="1:9" x14ac:dyDescent="0.35">
      <c r="A209">
        <f>Table7[[#This Row],[Match_ID ]]</f>
        <v>208</v>
      </c>
      <c r="B209" s="1">
        <f>Table7[[#This Row],[Date]]</f>
        <v>43831</v>
      </c>
      <c r="C209" t="str">
        <f>Table7[[#This Row],[Home_Team]]</f>
        <v>Arsenal</v>
      </c>
      <c r="D209" t="str">
        <f>Table7[[#This Row],[Away_Team]]</f>
        <v>Man United</v>
      </c>
      <c r="E209">
        <f>Table7[[#This Row],[FT_Home_Goals]]</f>
        <v>2</v>
      </c>
      <c r="F209">
        <f>Table7[[#This Row],[FT_Away_Goals]]</f>
        <v>0</v>
      </c>
      <c r="G209" t="str" cm="1">
        <f t="array" ref="G209">_xlfn.IFS(E209&gt;F209, "W", E209=F209, "D", E209&lt;F209,"L")</f>
        <v>W</v>
      </c>
      <c r="H209">
        <f>'Points Per Match'!G209</f>
        <v>3</v>
      </c>
      <c r="I209" t="s">
        <v>269</v>
      </c>
    </row>
    <row r="210" spans="1:9" x14ac:dyDescent="0.35">
      <c r="A210">
        <f>Table7[[#This Row],[Match_ID ]]</f>
        <v>209</v>
      </c>
      <c r="B210" s="1">
        <f>Table7[[#This Row],[Date]]</f>
        <v>43832</v>
      </c>
      <c r="C210" t="str">
        <f>Table7[[#This Row],[Home_Team]]</f>
        <v>Liverpool</v>
      </c>
      <c r="D210" t="str">
        <f>Table7[[#This Row],[Away_Team]]</f>
        <v>Sheffield United</v>
      </c>
      <c r="E210">
        <f>Table7[[#This Row],[FT_Home_Goals]]</f>
        <v>2</v>
      </c>
      <c r="F210">
        <f>Table7[[#This Row],[FT_Away_Goals]]</f>
        <v>0</v>
      </c>
      <c r="G210" t="str" cm="1">
        <f t="array" ref="G210">_xlfn.IFS(E210&gt;F210, "W", E210=F210, "D", E210&lt;F210,"L")</f>
        <v>W</v>
      </c>
      <c r="H210">
        <f>'Points Per Match'!G210</f>
        <v>3</v>
      </c>
      <c r="I210" t="s">
        <v>269</v>
      </c>
    </row>
    <row r="211" spans="1:9" x14ac:dyDescent="0.35">
      <c r="A211">
        <f>Table7[[#This Row],[Match_ID ]]</f>
        <v>210</v>
      </c>
      <c r="B211" s="1">
        <f>Table7[[#This Row],[Date]]</f>
        <v>43840</v>
      </c>
      <c r="C211" t="str">
        <f>Table7[[#This Row],[Home_Team]]</f>
        <v>Sheffield United</v>
      </c>
      <c r="D211" t="str">
        <f>Table7[[#This Row],[Away_Team]]</f>
        <v>West Ham</v>
      </c>
      <c r="E211">
        <f>Table7[[#This Row],[FT_Home_Goals]]</f>
        <v>1</v>
      </c>
      <c r="F211">
        <f>Table7[[#This Row],[FT_Away_Goals]]</f>
        <v>0</v>
      </c>
      <c r="G211" t="str" cm="1">
        <f t="array" ref="G211">_xlfn.IFS(E211&gt;F211, "W", E211=F211, "D", E211&lt;F211,"L")</f>
        <v>W</v>
      </c>
      <c r="H211">
        <f>'Points Per Match'!G211</f>
        <v>3</v>
      </c>
      <c r="I211" t="s">
        <v>269</v>
      </c>
    </row>
    <row r="212" spans="1:9" x14ac:dyDescent="0.35">
      <c r="A212">
        <f>Table7[[#This Row],[Match_ID ]]</f>
        <v>211</v>
      </c>
      <c r="B212" s="1">
        <f>Table7[[#This Row],[Date]]</f>
        <v>43841</v>
      </c>
      <c r="C212" t="str">
        <f>Table7[[#This Row],[Home_Team]]</f>
        <v>Crystal Palace</v>
      </c>
      <c r="D212" t="str">
        <f>Table7[[#This Row],[Away_Team]]</f>
        <v>Arsenal</v>
      </c>
      <c r="E212">
        <f>Table7[[#This Row],[FT_Home_Goals]]</f>
        <v>1</v>
      </c>
      <c r="F212">
        <f>Table7[[#This Row],[FT_Away_Goals]]</f>
        <v>1</v>
      </c>
      <c r="G212" t="str" cm="1">
        <f t="array" ref="G212">_xlfn.IFS(E212&gt;F212, "W", E212=F212, "D", E212&lt;F212,"L")</f>
        <v>D</v>
      </c>
      <c r="H212">
        <f>'Points Per Match'!G212</f>
        <v>1</v>
      </c>
      <c r="I212" t="s">
        <v>269</v>
      </c>
    </row>
    <row r="213" spans="1:9" x14ac:dyDescent="0.35">
      <c r="A213">
        <f>Table7[[#This Row],[Match_ID ]]</f>
        <v>212</v>
      </c>
      <c r="B213" s="1">
        <f>Table7[[#This Row],[Date]]</f>
        <v>43841</v>
      </c>
      <c r="C213" t="str">
        <f>Table7[[#This Row],[Home_Team]]</f>
        <v>Chelsea</v>
      </c>
      <c r="D213" t="str">
        <f>Table7[[#This Row],[Away_Team]]</f>
        <v>Burnley</v>
      </c>
      <c r="E213">
        <f>Table7[[#This Row],[FT_Home_Goals]]</f>
        <v>3</v>
      </c>
      <c r="F213">
        <f>Table7[[#This Row],[FT_Away_Goals]]</f>
        <v>0</v>
      </c>
      <c r="G213" t="str" cm="1">
        <f t="array" ref="G213">_xlfn.IFS(E213&gt;F213, "W", E213=F213, "D", E213&lt;F213,"L")</f>
        <v>W</v>
      </c>
      <c r="H213">
        <f>'Points Per Match'!G213</f>
        <v>3</v>
      </c>
      <c r="I213" t="s">
        <v>269</v>
      </c>
    </row>
    <row r="214" spans="1:9" x14ac:dyDescent="0.35">
      <c r="A214">
        <f>Table7[[#This Row],[Match_ID ]]</f>
        <v>213</v>
      </c>
      <c r="B214" s="1">
        <f>Table7[[#This Row],[Date]]</f>
        <v>43841</v>
      </c>
      <c r="C214" t="str">
        <f>Table7[[#This Row],[Home_Team]]</f>
        <v>Everton</v>
      </c>
      <c r="D214" t="str">
        <f>Table7[[#This Row],[Away_Team]]</f>
        <v>Brighton</v>
      </c>
      <c r="E214">
        <f>Table7[[#This Row],[FT_Home_Goals]]</f>
        <v>1</v>
      </c>
      <c r="F214">
        <f>Table7[[#This Row],[FT_Away_Goals]]</f>
        <v>0</v>
      </c>
      <c r="G214" t="str" cm="1">
        <f t="array" ref="G214">_xlfn.IFS(E214&gt;F214, "W", E214=F214, "D", E214&lt;F214,"L")</f>
        <v>W</v>
      </c>
      <c r="H214">
        <f>'Points Per Match'!G214</f>
        <v>3</v>
      </c>
      <c r="I214" t="s">
        <v>269</v>
      </c>
    </row>
    <row r="215" spans="1:9" x14ac:dyDescent="0.35">
      <c r="A215">
        <f>Table7[[#This Row],[Match_ID ]]</f>
        <v>214</v>
      </c>
      <c r="B215" s="1">
        <f>Table7[[#This Row],[Date]]</f>
        <v>43841</v>
      </c>
      <c r="C215" t="str">
        <f>Table7[[#This Row],[Home_Team]]</f>
        <v>Leicester</v>
      </c>
      <c r="D215" t="str">
        <f>Table7[[#This Row],[Away_Team]]</f>
        <v>Southampton</v>
      </c>
      <c r="E215">
        <f>Table7[[#This Row],[FT_Home_Goals]]</f>
        <v>1</v>
      </c>
      <c r="F215">
        <f>Table7[[#This Row],[FT_Away_Goals]]</f>
        <v>2</v>
      </c>
      <c r="G215" t="str" cm="1">
        <f t="array" ref="G215">_xlfn.IFS(E215&gt;F215, "W", E215=F215, "D", E215&lt;F215,"L")</f>
        <v>L</v>
      </c>
      <c r="H215">
        <f>'Points Per Match'!G215</f>
        <v>0</v>
      </c>
      <c r="I215" t="s">
        <v>269</v>
      </c>
    </row>
    <row r="216" spans="1:9" x14ac:dyDescent="0.35">
      <c r="A216">
        <f>Table7[[#This Row],[Match_ID ]]</f>
        <v>215</v>
      </c>
      <c r="B216" s="1">
        <f>Table7[[#This Row],[Date]]</f>
        <v>43841</v>
      </c>
      <c r="C216" t="str">
        <f>Table7[[#This Row],[Home_Team]]</f>
        <v>Man United</v>
      </c>
      <c r="D216" t="str">
        <f>Table7[[#This Row],[Away_Team]]</f>
        <v>Norwich</v>
      </c>
      <c r="E216">
        <f>Table7[[#This Row],[FT_Home_Goals]]</f>
        <v>4</v>
      </c>
      <c r="F216">
        <f>Table7[[#This Row],[FT_Away_Goals]]</f>
        <v>0</v>
      </c>
      <c r="G216" t="str" cm="1">
        <f t="array" ref="G216">_xlfn.IFS(E216&gt;F216, "W", E216=F216, "D", E216&lt;F216,"L")</f>
        <v>W</v>
      </c>
      <c r="H216">
        <f>'Points Per Match'!G216</f>
        <v>3</v>
      </c>
      <c r="I216" t="s">
        <v>269</v>
      </c>
    </row>
    <row r="217" spans="1:9" x14ac:dyDescent="0.35">
      <c r="A217">
        <f>Table7[[#This Row],[Match_ID ]]</f>
        <v>216</v>
      </c>
      <c r="B217" s="1">
        <f>Table7[[#This Row],[Date]]</f>
        <v>43841</v>
      </c>
      <c r="C217" t="str">
        <f>Table7[[#This Row],[Home_Team]]</f>
        <v>Wolves</v>
      </c>
      <c r="D217" t="str">
        <f>Table7[[#This Row],[Away_Team]]</f>
        <v>Newcastle</v>
      </c>
      <c r="E217">
        <f>Table7[[#This Row],[FT_Home_Goals]]</f>
        <v>1</v>
      </c>
      <c r="F217">
        <f>Table7[[#This Row],[FT_Away_Goals]]</f>
        <v>1</v>
      </c>
      <c r="G217" t="str" cm="1">
        <f t="array" ref="G217">_xlfn.IFS(E217&gt;F217, "W", E217=F217, "D", E217&lt;F217,"L")</f>
        <v>D</v>
      </c>
      <c r="H217">
        <f>'Points Per Match'!G217</f>
        <v>1</v>
      </c>
      <c r="I217" t="s">
        <v>269</v>
      </c>
    </row>
    <row r="218" spans="1:9" x14ac:dyDescent="0.35">
      <c r="A218">
        <f>Table7[[#This Row],[Match_ID ]]</f>
        <v>217</v>
      </c>
      <c r="B218" s="1">
        <f>Table7[[#This Row],[Date]]</f>
        <v>43841</v>
      </c>
      <c r="C218" t="str">
        <f>Table7[[#This Row],[Home_Team]]</f>
        <v>Tottenham</v>
      </c>
      <c r="D218" t="str">
        <f>Table7[[#This Row],[Away_Team]]</f>
        <v>Liverpool</v>
      </c>
      <c r="E218">
        <f>Table7[[#This Row],[FT_Home_Goals]]</f>
        <v>0</v>
      </c>
      <c r="F218">
        <f>Table7[[#This Row],[FT_Away_Goals]]</f>
        <v>1</v>
      </c>
      <c r="G218" t="str" cm="1">
        <f t="array" ref="G218">_xlfn.IFS(E218&gt;F218, "W", E218=F218, "D", E218&lt;F218,"L")</f>
        <v>L</v>
      </c>
      <c r="H218">
        <f>'Points Per Match'!G218</f>
        <v>0</v>
      </c>
      <c r="I218" t="s">
        <v>269</v>
      </c>
    </row>
    <row r="219" spans="1:9" x14ac:dyDescent="0.35">
      <c r="A219">
        <f>Table7[[#This Row],[Match_ID ]]</f>
        <v>218</v>
      </c>
      <c r="B219" s="1">
        <f>Table7[[#This Row],[Date]]</f>
        <v>43842</v>
      </c>
      <c r="C219" t="str">
        <f>Table7[[#This Row],[Home_Team]]</f>
        <v>Bournemouth</v>
      </c>
      <c r="D219" t="str">
        <f>Table7[[#This Row],[Away_Team]]</f>
        <v>Watford</v>
      </c>
      <c r="E219">
        <f>Table7[[#This Row],[FT_Home_Goals]]</f>
        <v>0</v>
      </c>
      <c r="F219">
        <f>Table7[[#This Row],[FT_Away_Goals]]</f>
        <v>3</v>
      </c>
      <c r="G219" t="str" cm="1">
        <f t="array" ref="G219">_xlfn.IFS(E219&gt;F219, "W", E219=F219, "D", E219&lt;F219,"L")</f>
        <v>L</v>
      </c>
      <c r="H219">
        <f>'Points Per Match'!G219</f>
        <v>0</v>
      </c>
      <c r="I219" t="s">
        <v>269</v>
      </c>
    </row>
    <row r="220" spans="1:9" x14ac:dyDescent="0.35">
      <c r="A220">
        <f>Table7[[#This Row],[Match_ID ]]</f>
        <v>219</v>
      </c>
      <c r="B220" s="1">
        <f>Table7[[#This Row],[Date]]</f>
        <v>43842</v>
      </c>
      <c r="C220" t="str">
        <f>Table7[[#This Row],[Home_Team]]</f>
        <v>Aston Villa</v>
      </c>
      <c r="D220" t="str">
        <f>Table7[[#This Row],[Away_Team]]</f>
        <v>Man City</v>
      </c>
      <c r="E220">
        <f>Table7[[#This Row],[FT_Home_Goals]]</f>
        <v>1</v>
      </c>
      <c r="F220">
        <f>Table7[[#This Row],[FT_Away_Goals]]</f>
        <v>6</v>
      </c>
      <c r="G220" t="str" cm="1">
        <f t="array" ref="G220">_xlfn.IFS(E220&gt;F220, "W", E220=F220, "D", E220&lt;F220,"L")</f>
        <v>L</v>
      </c>
      <c r="H220">
        <f>'Points Per Match'!G220</f>
        <v>0</v>
      </c>
      <c r="I220" t="s">
        <v>269</v>
      </c>
    </row>
    <row r="221" spans="1:9" x14ac:dyDescent="0.35">
      <c r="A221">
        <f>Table7[[#This Row],[Match_ID ]]</f>
        <v>220</v>
      </c>
      <c r="B221" s="1">
        <f>Table7[[#This Row],[Date]]</f>
        <v>43848</v>
      </c>
      <c r="C221" t="str">
        <f>Table7[[#This Row],[Home_Team]]</f>
        <v>Watford</v>
      </c>
      <c r="D221" t="str">
        <f>Table7[[#This Row],[Away_Team]]</f>
        <v>Tottenham</v>
      </c>
      <c r="E221">
        <f>Table7[[#This Row],[FT_Home_Goals]]</f>
        <v>0</v>
      </c>
      <c r="F221">
        <f>Table7[[#This Row],[FT_Away_Goals]]</f>
        <v>0</v>
      </c>
      <c r="G221" t="str" cm="1">
        <f t="array" ref="G221">_xlfn.IFS(E221&gt;F221, "W", E221=F221, "D", E221&lt;F221,"L")</f>
        <v>D</v>
      </c>
      <c r="H221">
        <f>'Points Per Match'!G221</f>
        <v>1</v>
      </c>
      <c r="I221" t="s">
        <v>269</v>
      </c>
    </row>
    <row r="222" spans="1:9" x14ac:dyDescent="0.35">
      <c r="A222">
        <f>Table7[[#This Row],[Match_ID ]]</f>
        <v>221</v>
      </c>
      <c r="B222" s="1">
        <f>Table7[[#This Row],[Date]]</f>
        <v>43848</v>
      </c>
      <c r="C222" t="str">
        <f>Table7[[#This Row],[Home_Team]]</f>
        <v>Arsenal</v>
      </c>
      <c r="D222" t="str">
        <f>Table7[[#This Row],[Away_Team]]</f>
        <v>Sheffield United</v>
      </c>
      <c r="E222">
        <f>Table7[[#This Row],[FT_Home_Goals]]</f>
        <v>1</v>
      </c>
      <c r="F222">
        <f>Table7[[#This Row],[FT_Away_Goals]]</f>
        <v>1</v>
      </c>
      <c r="G222" t="str" cm="1">
        <f t="array" ref="G222">_xlfn.IFS(E222&gt;F222, "W", E222=F222, "D", E222&lt;F222,"L")</f>
        <v>D</v>
      </c>
      <c r="H222">
        <f>'Points Per Match'!G222</f>
        <v>1</v>
      </c>
      <c r="I222" t="s">
        <v>269</v>
      </c>
    </row>
    <row r="223" spans="1:9" x14ac:dyDescent="0.35">
      <c r="A223">
        <f>Table7[[#This Row],[Match_ID ]]</f>
        <v>222</v>
      </c>
      <c r="B223" s="1">
        <f>Table7[[#This Row],[Date]]</f>
        <v>43848</v>
      </c>
      <c r="C223" t="str">
        <f>Table7[[#This Row],[Home_Team]]</f>
        <v>Brighton</v>
      </c>
      <c r="D223" t="str">
        <f>Table7[[#This Row],[Away_Team]]</f>
        <v>Aston Villa</v>
      </c>
      <c r="E223">
        <f>Table7[[#This Row],[FT_Home_Goals]]</f>
        <v>1</v>
      </c>
      <c r="F223">
        <f>Table7[[#This Row],[FT_Away_Goals]]</f>
        <v>1</v>
      </c>
      <c r="G223" t="str" cm="1">
        <f t="array" ref="G223">_xlfn.IFS(E223&gt;F223, "W", E223=F223, "D", E223&lt;F223,"L")</f>
        <v>D</v>
      </c>
      <c r="H223">
        <f>'Points Per Match'!G223</f>
        <v>1</v>
      </c>
      <c r="I223" t="s">
        <v>269</v>
      </c>
    </row>
    <row r="224" spans="1:9" x14ac:dyDescent="0.35">
      <c r="A224">
        <f>Table7[[#This Row],[Match_ID ]]</f>
        <v>223</v>
      </c>
      <c r="B224" s="1">
        <f>Table7[[#This Row],[Date]]</f>
        <v>43848</v>
      </c>
      <c r="C224" t="str">
        <f>Table7[[#This Row],[Home_Team]]</f>
        <v>Man City</v>
      </c>
      <c r="D224" t="str">
        <f>Table7[[#This Row],[Away_Team]]</f>
        <v>Crystal Palace</v>
      </c>
      <c r="E224">
        <f>Table7[[#This Row],[FT_Home_Goals]]</f>
        <v>2</v>
      </c>
      <c r="F224">
        <f>Table7[[#This Row],[FT_Away_Goals]]</f>
        <v>2</v>
      </c>
      <c r="G224" t="str" cm="1">
        <f t="array" ref="G224">_xlfn.IFS(E224&gt;F224, "W", E224=F224, "D", E224&lt;F224,"L")</f>
        <v>D</v>
      </c>
      <c r="H224">
        <f>'Points Per Match'!G224</f>
        <v>1</v>
      </c>
      <c r="I224" t="s">
        <v>269</v>
      </c>
    </row>
    <row r="225" spans="1:9" x14ac:dyDescent="0.35">
      <c r="A225">
        <f>Table7[[#This Row],[Match_ID ]]</f>
        <v>224</v>
      </c>
      <c r="B225" s="1">
        <f>Table7[[#This Row],[Date]]</f>
        <v>43848</v>
      </c>
      <c r="C225" t="str">
        <f>Table7[[#This Row],[Home_Team]]</f>
        <v>Norwich</v>
      </c>
      <c r="D225" t="str">
        <f>Table7[[#This Row],[Away_Team]]</f>
        <v>Bournemouth</v>
      </c>
      <c r="E225">
        <f>Table7[[#This Row],[FT_Home_Goals]]</f>
        <v>1</v>
      </c>
      <c r="F225">
        <f>Table7[[#This Row],[FT_Away_Goals]]</f>
        <v>0</v>
      </c>
      <c r="G225" t="str" cm="1">
        <f t="array" ref="G225">_xlfn.IFS(E225&gt;F225, "W", E225=F225, "D", E225&lt;F225,"L")</f>
        <v>W</v>
      </c>
      <c r="H225">
        <f>'Points Per Match'!G225</f>
        <v>3</v>
      </c>
      <c r="I225" t="s">
        <v>269</v>
      </c>
    </row>
    <row r="226" spans="1:9" x14ac:dyDescent="0.35">
      <c r="A226">
        <f>Table7[[#This Row],[Match_ID ]]</f>
        <v>225</v>
      </c>
      <c r="B226" s="1">
        <f>Table7[[#This Row],[Date]]</f>
        <v>43848</v>
      </c>
      <c r="C226" t="str">
        <f>Table7[[#This Row],[Home_Team]]</f>
        <v>Southampton</v>
      </c>
      <c r="D226" t="str">
        <f>Table7[[#This Row],[Away_Team]]</f>
        <v>Wolves</v>
      </c>
      <c r="E226">
        <f>Table7[[#This Row],[FT_Home_Goals]]</f>
        <v>2</v>
      </c>
      <c r="F226">
        <f>Table7[[#This Row],[FT_Away_Goals]]</f>
        <v>3</v>
      </c>
      <c r="G226" t="str" cm="1">
        <f t="array" ref="G226">_xlfn.IFS(E226&gt;F226, "W", E226=F226, "D", E226&lt;F226,"L")</f>
        <v>L</v>
      </c>
      <c r="H226">
        <f>'Points Per Match'!G226</f>
        <v>0</v>
      </c>
      <c r="I226" t="s">
        <v>269</v>
      </c>
    </row>
    <row r="227" spans="1:9" x14ac:dyDescent="0.35">
      <c r="A227">
        <f>Table7[[#This Row],[Match_ID ]]</f>
        <v>226</v>
      </c>
      <c r="B227" s="1">
        <f>Table7[[#This Row],[Date]]</f>
        <v>43848</v>
      </c>
      <c r="C227" t="str">
        <f>Table7[[#This Row],[Home_Team]]</f>
        <v>West Ham</v>
      </c>
      <c r="D227" t="str">
        <f>Table7[[#This Row],[Away_Team]]</f>
        <v>Everton</v>
      </c>
      <c r="E227">
        <f>Table7[[#This Row],[FT_Home_Goals]]</f>
        <v>1</v>
      </c>
      <c r="F227">
        <f>Table7[[#This Row],[FT_Away_Goals]]</f>
        <v>1</v>
      </c>
      <c r="G227" t="str" cm="1">
        <f t="array" ref="G227">_xlfn.IFS(E227&gt;F227, "W", E227=F227, "D", E227&lt;F227,"L")</f>
        <v>D</v>
      </c>
      <c r="H227">
        <f>'Points Per Match'!G227</f>
        <v>1</v>
      </c>
      <c r="I227" t="s">
        <v>269</v>
      </c>
    </row>
    <row r="228" spans="1:9" x14ac:dyDescent="0.35">
      <c r="A228">
        <f>Table7[[#This Row],[Match_ID ]]</f>
        <v>227</v>
      </c>
      <c r="B228" s="1">
        <f>Table7[[#This Row],[Date]]</f>
        <v>43848</v>
      </c>
      <c r="C228" t="str">
        <f>Table7[[#This Row],[Home_Team]]</f>
        <v>Newcastle</v>
      </c>
      <c r="D228" t="str">
        <f>Table7[[#This Row],[Away_Team]]</f>
        <v>Chelsea</v>
      </c>
      <c r="E228">
        <f>Table7[[#This Row],[FT_Home_Goals]]</f>
        <v>1</v>
      </c>
      <c r="F228">
        <f>Table7[[#This Row],[FT_Away_Goals]]</f>
        <v>0</v>
      </c>
      <c r="G228" t="str" cm="1">
        <f t="array" ref="G228">_xlfn.IFS(E228&gt;F228, "W", E228=F228, "D", E228&lt;F228,"L")</f>
        <v>W</v>
      </c>
      <c r="H228">
        <f>'Points Per Match'!G228</f>
        <v>3</v>
      </c>
      <c r="I228" t="s">
        <v>269</v>
      </c>
    </row>
    <row r="229" spans="1:9" x14ac:dyDescent="0.35">
      <c r="A229">
        <f>Table7[[#This Row],[Match_ID ]]</f>
        <v>228</v>
      </c>
      <c r="B229" s="1">
        <f>Table7[[#This Row],[Date]]</f>
        <v>43849</v>
      </c>
      <c r="C229" t="str">
        <f>Table7[[#This Row],[Home_Team]]</f>
        <v>Burnley</v>
      </c>
      <c r="D229" t="str">
        <f>Table7[[#This Row],[Away_Team]]</f>
        <v>Leicester</v>
      </c>
      <c r="E229">
        <f>Table7[[#This Row],[FT_Home_Goals]]</f>
        <v>2</v>
      </c>
      <c r="F229">
        <f>Table7[[#This Row],[FT_Away_Goals]]</f>
        <v>1</v>
      </c>
      <c r="G229" t="str" cm="1">
        <f t="array" ref="G229">_xlfn.IFS(E229&gt;F229, "W", E229=F229, "D", E229&lt;F229,"L")</f>
        <v>W</v>
      </c>
      <c r="H229">
        <f>'Points Per Match'!G229</f>
        <v>3</v>
      </c>
      <c r="I229" t="s">
        <v>269</v>
      </c>
    </row>
    <row r="230" spans="1:9" x14ac:dyDescent="0.35">
      <c r="A230">
        <f>Table7[[#This Row],[Match_ID ]]</f>
        <v>229</v>
      </c>
      <c r="B230" s="1">
        <f>Table7[[#This Row],[Date]]</f>
        <v>43849</v>
      </c>
      <c r="C230" t="str">
        <f>Table7[[#This Row],[Home_Team]]</f>
        <v>Liverpool</v>
      </c>
      <c r="D230" t="str">
        <f>Table7[[#This Row],[Away_Team]]</f>
        <v>Man United</v>
      </c>
      <c r="E230">
        <f>Table7[[#This Row],[FT_Home_Goals]]</f>
        <v>2</v>
      </c>
      <c r="F230">
        <f>Table7[[#This Row],[FT_Away_Goals]]</f>
        <v>0</v>
      </c>
      <c r="G230" t="str" cm="1">
        <f t="array" ref="G230">_xlfn.IFS(E230&gt;F230, "W", E230=F230, "D", E230&lt;F230,"L")</f>
        <v>W</v>
      </c>
      <c r="H230">
        <f>'Points Per Match'!G230</f>
        <v>3</v>
      </c>
      <c r="I230" t="s">
        <v>269</v>
      </c>
    </row>
    <row r="231" spans="1:9" x14ac:dyDescent="0.35">
      <c r="A231">
        <f>Table7[[#This Row],[Match_ID ]]</f>
        <v>230</v>
      </c>
      <c r="B231" s="1">
        <f>Table7[[#This Row],[Date]]</f>
        <v>43851</v>
      </c>
      <c r="C231" t="str">
        <f>Table7[[#This Row],[Home_Team]]</f>
        <v>Aston Villa</v>
      </c>
      <c r="D231" t="str">
        <f>Table7[[#This Row],[Away_Team]]</f>
        <v>Watford</v>
      </c>
      <c r="E231">
        <f>Table7[[#This Row],[FT_Home_Goals]]</f>
        <v>2</v>
      </c>
      <c r="F231">
        <f>Table7[[#This Row],[FT_Away_Goals]]</f>
        <v>1</v>
      </c>
      <c r="G231" t="str" cm="1">
        <f t="array" ref="G231">_xlfn.IFS(E231&gt;F231, "W", E231=F231, "D", E231&lt;F231,"L")</f>
        <v>W</v>
      </c>
      <c r="H231">
        <f>'Points Per Match'!G231</f>
        <v>3</v>
      </c>
      <c r="I231" t="s">
        <v>269</v>
      </c>
    </row>
    <row r="232" spans="1:9" x14ac:dyDescent="0.35">
      <c r="A232">
        <f>Table7[[#This Row],[Match_ID ]]</f>
        <v>231</v>
      </c>
      <c r="B232" s="1">
        <f>Table7[[#This Row],[Date]]</f>
        <v>43851</v>
      </c>
      <c r="C232" t="str">
        <f>Table7[[#This Row],[Home_Team]]</f>
        <v>Bournemouth</v>
      </c>
      <c r="D232" t="str">
        <f>Table7[[#This Row],[Away_Team]]</f>
        <v>Brighton</v>
      </c>
      <c r="E232">
        <f>Table7[[#This Row],[FT_Home_Goals]]</f>
        <v>3</v>
      </c>
      <c r="F232">
        <f>Table7[[#This Row],[FT_Away_Goals]]</f>
        <v>1</v>
      </c>
      <c r="G232" t="str" cm="1">
        <f t="array" ref="G232">_xlfn.IFS(E232&gt;F232, "W", E232=F232, "D", E232&lt;F232,"L")</f>
        <v>W</v>
      </c>
      <c r="H232">
        <f>'Points Per Match'!G232</f>
        <v>3</v>
      </c>
      <c r="I232" t="s">
        <v>269</v>
      </c>
    </row>
    <row r="233" spans="1:9" x14ac:dyDescent="0.35">
      <c r="A233">
        <f>Table7[[#This Row],[Match_ID ]]</f>
        <v>232</v>
      </c>
      <c r="B233" s="1">
        <f>Table7[[#This Row],[Date]]</f>
        <v>43851</v>
      </c>
      <c r="C233" t="str">
        <f>Table7[[#This Row],[Home_Team]]</f>
        <v>Crystal Palace</v>
      </c>
      <c r="D233" t="str">
        <f>Table7[[#This Row],[Away_Team]]</f>
        <v>Southampton</v>
      </c>
      <c r="E233">
        <f>Table7[[#This Row],[FT_Home_Goals]]</f>
        <v>0</v>
      </c>
      <c r="F233">
        <f>Table7[[#This Row],[FT_Away_Goals]]</f>
        <v>2</v>
      </c>
      <c r="G233" t="str" cm="1">
        <f t="array" ref="G233">_xlfn.IFS(E233&gt;F233, "W", E233=F233, "D", E233&lt;F233,"L")</f>
        <v>L</v>
      </c>
      <c r="H233">
        <f>'Points Per Match'!G233</f>
        <v>0</v>
      </c>
      <c r="I233" t="s">
        <v>269</v>
      </c>
    </row>
    <row r="234" spans="1:9" x14ac:dyDescent="0.35">
      <c r="A234">
        <f>Table7[[#This Row],[Match_ID ]]</f>
        <v>233</v>
      </c>
      <c r="B234" s="1">
        <f>Table7[[#This Row],[Date]]</f>
        <v>43851</v>
      </c>
      <c r="C234" t="str">
        <f>Table7[[#This Row],[Home_Team]]</f>
        <v>Everton</v>
      </c>
      <c r="D234" t="str">
        <f>Table7[[#This Row],[Away_Team]]</f>
        <v>Newcastle</v>
      </c>
      <c r="E234">
        <f>Table7[[#This Row],[FT_Home_Goals]]</f>
        <v>2</v>
      </c>
      <c r="F234">
        <f>Table7[[#This Row],[FT_Away_Goals]]</f>
        <v>2</v>
      </c>
      <c r="G234" t="str" cm="1">
        <f t="array" ref="G234">_xlfn.IFS(E234&gt;F234, "W", E234=F234, "D", E234&lt;F234,"L")</f>
        <v>D</v>
      </c>
      <c r="H234">
        <f>'Points Per Match'!G234</f>
        <v>1</v>
      </c>
      <c r="I234" t="s">
        <v>269</v>
      </c>
    </row>
    <row r="235" spans="1:9" x14ac:dyDescent="0.35">
      <c r="A235">
        <f>Table7[[#This Row],[Match_ID ]]</f>
        <v>234</v>
      </c>
      <c r="B235" s="1">
        <f>Table7[[#This Row],[Date]]</f>
        <v>43851</v>
      </c>
      <c r="C235" t="str">
        <f>Table7[[#This Row],[Home_Team]]</f>
        <v>Sheffield United</v>
      </c>
      <c r="D235" t="str">
        <f>Table7[[#This Row],[Away_Team]]</f>
        <v>Man City</v>
      </c>
      <c r="E235">
        <f>Table7[[#This Row],[FT_Home_Goals]]</f>
        <v>0</v>
      </c>
      <c r="F235">
        <f>Table7[[#This Row],[FT_Away_Goals]]</f>
        <v>1</v>
      </c>
      <c r="G235" t="str" cm="1">
        <f t="array" ref="G235">_xlfn.IFS(E235&gt;F235, "W", E235=F235, "D", E235&lt;F235,"L")</f>
        <v>L</v>
      </c>
      <c r="H235">
        <f>'Points Per Match'!G235</f>
        <v>0</v>
      </c>
      <c r="I235" t="s">
        <v>269</v>
      </c>
    </row>
    <row r="236" spans="1:9" x14ac:dyDescent="0.35">
      <c r="A236">
        <f>Table7[[#This Row],[Match_ID ]]</f>
        <v>235</v>
      </c>
      <c r="B236" s="1">
        <f>Table7[[#This Row],[Date]]</f>
        <v>43851</v>
      </c>
      <c r="C236" t="str">
        <f>Table7[[#This Row],[Home_Team]]</f>
        <v>Chelsea</v>
      </c>
      <c r="D236" t="str">
        <f>Table7[[#This Row],[Away_Team]]</f>
        <v>Arsenal</v>
      </c>
      <c r="E236">
        <f>Table7[[#This Row],[FT_Home_Goals]]</f>
        <v>2</v>
      </c>
      <c r="F236">
        <f>Table7[[#This Row],[FT_Away_Goals]]</f>
        <v>2</v>
      </c>
      <c r="G236" t="str" cm="1">
        <f t="array" ref="G236">_xlfn.IFS(E236&gt;F236, "W", E236=F236, "D", E236&lt;F236,"L")</f>
        <v>D</v>
      </c>
      <c r="H236">
        <f>'Points Per Match'!G236</f>
        <v>1</v>
      </c>
      <c r="I236" t="s">
        <v>269</v>
      </c>
    </row>
    <row r="237" spans="1:9" x14ac:dyDescent="0.35">
      <c r="A237">
        <f>Table7[[#This Row],[Match_ID ]]</f>
        <v>236</v>
      </c>
      <c r="B237" s="1">
        <f>Table7[[#This Row],[Date]]</f>
        <v>43852</v>
      </c>
      <c r="C237" t="str">
        <f>Table7[[#This Row],[Home_Team]]</f>
        <v>Leicester</v>
      </c>
      <c r="D237" t="str">
        <f>Table7[[#This Row],[Away_Team]]</f>
        <v>West Ham</v>
      </c>
      <c r="E237">
        <f>Table7[[#This Row],[FT_Home_Goals]]</f>
        <v>4</v>
      </c>
      <c r="F237">
        <f>Table7[[#This Row],[FT_Away_Goals]]</f>
        <v>1</v>
      </c>
      <c r="G237" t="str" cm="1">
        <f t="array" ref="G237">_xlfn.IFS(E237&gt;F237, "W", E237=F237, "D", E237&lt;F237,"L")</f>
        <v>W</v>
      </c>
      <c r="H237">
        <f>'Points Per Match'!G237</f>
        <v>3</v>
      </c>
      <c r="I237" t="s">
        <v>269</v>
      </c>
    </row>
    <row r="238" spans="1:9" x14ac:dyDescent="0.35">
      <c r="A238">
        <f>Table7[[#This Row],[Match_ID ]]</f>
        <v>237</v>
      </c>
      <c r="B238" s="1">
        <f>Table7[[#This Row],[Date]]</f>
        <v>43852</v>
      </c>
      <c r="C238" t="str">
        <f>Table7[[#This Row],[Home_Team]]</f>
        <v>Tottenham</v>
      </c>
      <c r="D238" t="str">
        <f>Table7[[#This Row],[Away_Team]]</f>
        <v>Norwich</v>
      </c>
      <c r="E238">
        <f>Table7[[#This Row],[FT_Home_Goals]]</f>
        <v>2</v>
      </c>
      <c r="F238">
        <f>Table7[[#This Row],[FT_Away_Goals]]</f>
        <v>1</v>
      </c>
      <c r="G238" t="str" cm="1">
        <f t="array" ref="G238">_xlfn.IFS(E238&gt;F238, "W", E238=F238, "D", E238&lt;F238,"L")</f>
        <v>W</v>
      </c>
      <c r="H238">
        <f>'Points Per Match'!G238</f>
        <v>3</v>
      </c>
      <c r="I238" t="s">
        <v>269</v>
      </c>
    </row>
    <row r="239" spans="1:9" x14ac:dyDescent="0.35">
      <c r="A239">
        <f>Table7[[#This Row],[Match_ID ]]</f>
        <v>238</v>
      </c>
      <c r="B239" s="1">
        <f>Table7[[#This Row],[Date]]</f>
        <v>43852</v>
      </c>
      <c r="C239" t="str">
        <f>Table7[[#This Row],[Home_Team]]</f>
        <v>Man United</v>
      </c>
      <c r="D239" t="str">
        <f>Table7[[#This Row],[Away_Team]]</f>
        <v>Burnley</v>
      </c>
      <c r="E239">
        <f>Table7[[#This Row],[FT_Home_Goals]]</f>
        <v>0</v>
      </c>
      <c r="F239">
        <f>Table7[[#This Row],[FT_Away_Goals]]</f>
        <v>2</v>
      </c>
      <c r="G239" t="str" cm="1">
        <f t="array" ref="G239">_xlfn.IFS(E239&gt;F239, "W", E239=F239, "D", E239&lt;F239,"L")</f>
        <v>L</v>
      </c>
      <c r="H239">
        <f>'Points Per Match'!G239</f>
        <v>0</v>
      </c>
      <c r="I239" t="s">
        <v>269</v>
      </c>
    </row>
    <row r="240" spans="1:9" x14ac:dyDescent="0.35">
      <c r="A240">
        <f>Table7[[#This Row],[Match_ID ]]</f>
        <v>239</v>
      </c>
      <c r="B240" s="1">
        <f>Table7[[#This Row],[Date]]</f>
        <v>43853</v>
      </c>
      <c r="C240" t="str">
        <f>Table7[[#This Row],[Home_Team]]</f>
        <v>Wolves</v>
      </c>
      <c r="D240" t="str">
        <f>Table7[[#This Row],[Away_Team]]</f>
        <v>Liverpool</v>
      </c>
      <c r="E240">
        <f>Table7[[#This Row],[FT_Home_Goals]]</f>
        <v>1</v>
      </c>
      <c r="F240">
        <f>Table7[[#This Row],[FT_Away_Goals]]</f>
        <v>2</v>
      </c>
      <c r="G240" t="str" cm="1">
        <f t="array" ref="G240">_xlfn.IFS(E240&gt;F240, "W", E240=F240, "D", E240&lt;F240,"L")</f>
        <v>L</v>
      </c>
      <c r="H240">
        <f>'Points Per Match'!G240</f>
        <v>0</v>
      </c>
      <c r="I240" t="s">
        <v>269</v>
      </c>
    </row>
    <row r="241" spans="1:9" x14ac:dyDescent="0.35">
      <c r="A241">
        <f>Table7[[#This Row],[Match_ID ]]</f>
        <v>240</v>
      </c>
      <c r="B241" s="1">
        <f>Table7[[#This Row],[Date]]</f>
        <v>43859</v>
      </c>
      <c r="C241" t="str">
        <f>Table7[[#This Row],[Home_Team]]</f>
        <v>West Ham</v>
      </c>
      <c r="D241" t="str">
        <f>Table7[[#This Row],[Away_Team]]</f>
        <v>Liverpool</v>
      </c>
      <c r="E241">
        <f>Table7[[#This Row],[FT_Home_Goals]]</f>
        <v>0</v>
      </c>
      <c r="F241">
        <f>Table7[[#This Row],[FT_Away_Goals]]</f>
        <v>2</v>
      </c>
      <c r="G241" t="str" cm="1">
        <f t="array" ref="G241">_xlfn.IFS(E241&gt;F241, "W", E241=F241, "D", E241&lt;F241,"L")</f>
        <v>L</v>
      </c>
      <c r="H241">
        <f>'Points Per Match'!G241</f>
        <v>0</v>
      </c>
      <c r="I241" t="s">
        <v>269</v>
      </c>
    </row>
    <row r="242" spans="1:9" x14ac:dyDescent="0.35">
      <c r="A242">
        <f>Table7[[#This Row],[Match_ID ]]</f>
        <v>241</v>
      </c>
      <c r="B242" s="1">
        <f>Table7[[#This Row],[Date]]</f>
        <v>43862</v>
      </c>
      <c r="C242" t="str">
        <f>Table7[[#This Row],[Home_Team]]</f>
        <v>Leicester</v>
      </c>
      <c r="D242" t="str">
        <f>Table7[[#This Row],[Away_Team]]</f>
        <v>Chelsea</v>
      </c>
      <c r="E242">
        <f>Table7[[#This Row],[FT_Home_Goals]]</f>
        <v>2</v>
      </c>
      <c r="F242">
        <f>Table7[[#This Row],[FT_Away_Goals]]</f>
        <v>2</v>
      </c>
      <c r="G242" t="str" cm="1">
        <f t="array" ref="G242">_xlfn.IFS(E242&gt;F242, "W", E242=F242, "D", E242&lt;F242,"L")</f>
        <v>D</v>
      </c>
      <c r="H242">
        <f>'Points Per Match'!G242</f>
        <v>1</v>
      </c>
      <c r="I242" t="s">
        <v>269</v>
      </c>
    </row>
    <row r="243" spans="1:9" x14ac:dyDescent="0.35">
      <c r="A243">
        <f>Table7[[#This Row],[Match_ID ]]</f>
        <v>242</v>
      </c>
      <c r="B243" s="1">
        <f>Table7[[#This Row],[Date]]</f>
        <v>43862</v>
      </c>
      <c r="C243" t="str">
        <f>Table7[[#This Row],[Home_Team]]</f>
        <v>Bournemouth</v>
      </c>
      <c r="D243" t="str">
        <f>Table7[[#This Row],[Away_Team]]</f>
        <v>Aston Villa</v>
      </c>
      <c r="E243">
        <f>Table7[[#This Row],[FT_Home_Goals]]</f>
        <v>2</v>
      </c>
      <c r="F243">
        <f>Table7[[#This Row],[FT_Away_Goals]]</f>
        <v>1</v>
      </c>
      <c r="G243" t="str" cm="1">
        <f t="array" ref="G243">_xlfn.IFS(E243&gt;F243, "W", E243=F243, "D", E243&lt;F243,"L")</f>
        <v>W</v>
      </c>
      <c r="H243">
        <f>'Points Per Match'!G243</f>
        <v>3</v>
      </c>
      <c r="I243" t="s">
        <v>269</v>
      </c>
    </row>
    <row r="244" spans="1:9" x14ac:dyDescent="0.35">
      <c r="A244">
        <f>Table7[[#This Row],[Match_ID ]]</f>
        <v>243</v>
      </c>
      <c r="B244" s="1">
        <f>Table7[[#This Row],[Date]]</f>
        <v>43862</v>
      </c>
      <c r="C244" t="str">
        <f>Table7[[#This Row],[Home_Team]]</f>
        <v>Crystal Palace</v>
      </c>
      <c r="D244" t="str">
        <f>Table7[[#This Row],[Away_Team]]</f>
        <v>Sheffield United</v>
      </c>
      <c r="E244">
        <f>Table7[[#This Row],[FT_Home_Goals]]</f>
        <v>0</v>
      </c>
      <c r="F244">
        <f>Table7[[#This Row],[FT_Away_Goals]]</f>
        <v>1</v>
      </c>
      <c r="G244" t="str" cm="1">
        <f t="array" ref="G244">_xlfn.IFS(E244&gt;F244, "W", E244=F244, "D", E244&lt;F244,"L")</f>
        <v>L</v>
      </c>
      <c r="H244">
        <f>'Points Per Match'!G244</f>
        <v>0</v>
      </c>
      <c r="I244" t="s">
        <v>269</v>
      </c>
    </row>
    <row r="245" spans="1:9" x14ac:dyDescent="0.35">
      <c r="A245">
        <f>Table7[[#This Row],[Match_ID ]]</f>
        <v>244</v>
      </c>
      <c r="B245" s="1">
        <f>Table7[[#This Row],[Date]]</f>
        <v>43862</v>
      </c>
      <c r="C245" t="str">
        <f>Table7[[#This Row],[Home_Team]]</f>
        <v>Liverpool</v>
      </c>
      <c r="D245" t="str">
        <f>Table7[[#This Row],[Away_Team]]</f>
        <v>Southampton</v>
      </c>
      <c r="E245">
        <f>Table7[[#This Row],[FT_Home_Goals]]</f>
        <v>4</v>
      </c>
      <c r="F245">
        <f>Table7[[#This Row],[FT_Away_Goals]]</f>
        <v>0</v>
      </c>
      <c r="G245" t="str" cm="1">
        <f t="array" ref="G245">_xlfn.IFS(E245&gt;F245, "W", E245=F245, "D", E245&lt;F245,"L")</f>
        <v>W</v>
      </c>
      <c r="H245">
        <f>'Points Per Match'!G245</f>
        <v>3</v>
      </c>
      <c r="I245" t="s">
        <v>269</v>
      </c>
    </row>
    <row r="246" spans="1:9" x14ac:dyDescent="0.35">
      <c r="A246">
        <f>Table7[[#This Row],[Match_ID ]]</f>
        <v>245</v>
      </c>
      <c r="B246" s="1">
        <f>Table7[[#This Row],[Date]]</f>
        <v>43862</v>
      </c>
      <c r="C246" t="str">
        <f>Table7[[#This Row],[Home_Team]]</f>
        <v>Newcastle</v>
      </c>
      <c r="D246" t="str">
        <f>Table7[[#This Row],[Away_Team]]</f>
        <v>Norwich</v>
      </c>
      <c r="E246">
        <f>Table7[[#This Row],[FT_Home_Goals]]</f>
        <v>0</v>
      </c>
      <c r="F246">
        <f>Table7[[#This Row],[FT_Away_Goals]]</f>
        <v>0</v>
      </c>
      <c r="G246" t="str" cm="1">
        <f t="array" ref="G246">_xlfn.IFS(E246&gt;F246, "W", E246=F246, "D", E246&lt;F246,"L")</f>
        <v>D</v>
      </c>
      <c r="H246">
        <f>'Points Per Match'!G246</f>
        <v>1</v>
      </c>
      <c r="I246" t="s">
        <v>269</v>
      </c>
    </row>
    <row r="247" spans="1:9" x14ac:dyDescent="0.35">
      <c r="A247">
        <f>Table7[[#This Row],[Match_ID ]]</f>
        <v>246</v>
      </c>
      <c r="B247" s="1">
        <f>Table7[[#This Row],[Date]]</f>
        <v>43862</v>
      </c>
      <c r="C247" t="str">
        <f>Table7[[#This Row],[Home_Team]]</f>
        <v>Watford</v>
      </c>
      <c r="D247" t="str">
        <f>Table7[[#This Row],[Away_Team]]</f>
        <v>Everton</v>
      </c>
      <c r="E247">
        <f>Table7[[#This Row],[FT_Home_Goals]]</f>
        <v>2</v>
      </c>
      <c r="F247">
        <f>Table7[[#This Row],[FT_Away_Goals]]</f>
        <v>3</v>
      </c>
      <c r="G247" t="str" cm="1">
        <f t="array" ref="G247">_xlfn.IFS(E247&gt;F247, "W", E247=F247, "D", E247&lt;F247,"L")</f>
        <v>L</v>
      </c>
      <c r="H247">
        <f>'Points Per Match'!G247</f>
        <v>0</v>
      </c>
      <c r="I247" t="s">
        <v>269</v>
      </c>
    </row>
    <row r="248" spans="1:9" x14ac:dyDescent="0.35">
      <c r="A248">
        <f>Table7[[#This Row],[Match_ID ]]</f>
        <v>247</v>
      </c>
      <c r="B248" s="1">
        <f>Table7[[#This Row],[Date]]</f>
        <v>43862</v>
      </c>
      <c r="C248" t="str">
        <f>Table7[[#This Row],[Home_Team]]</f>
        <v>West Ham</v>
      </c>
      <c r="D248" t="str">
        <f>Table7[[#This Row],[Away_Team]]</f>
        <v>Brighton</v>
      </c>
      <c r="E248">
        <f>Table7[[#This Row],[FT_Home_Goals]]</f>
        <v>3</v>
      </c>
      <c r="F248">
        <f>Table7[[#This Row],[FT_Away_Goals]]</f>
        <v>3</v>
      </c>
      <c r="G248" t="str" cm="1">
        <f t="array" ref="G248">_xlfn.IFS(E248&gt;F248, "W", E248=F248, "D", E248&lt;F248,"L")</f>
        <v>D</v>
      </c>
      <c r="H248">
        <f>'Points Per Match'!G248</f>
        <v>1</v>
      </c>
      <c r="I248" t="s">
        <v>269</v>
      </c>
    </row>
    <row r="249" spans="1:9" x14ac:dyDescent="0.35">
      <c r="A249">
        <f>Table7[[#This Row],[Match_ID ]]</f>
        <v>248</v>
      </c>
      <c r="B249" s="1">
        <f>Table7[[#This Row],[Date]]</f>
        <v>43862</v>
      </c>
      <c r="C249" t="str">
        <f>Table7[[#This Row],[Home_Team]]</f>
        <v>Man United</v>
      </c>
      <c r="D249" t="str">
        <f>Table7[[#This Row],[Away_Team]]</f>
        <v>Wolves</v>
      </c>
      <c r="E249">
        <f>Table7[[#This Row],[FT_Home_Goals]]</f>
        <v>0</v>
      </c>
      <c r="F249">
        <f>Table7[[#This Row],[FT_Away_Goals]]</f>
        <v>0</v>
      </c>
      <c r="G249" t="str" cm="1">
        <f t="array" ref="G249">_xlfn.IFS(E249&gt;F249, "W", E249=F249, "D", E249&lt;F249,"L")</f>
        <v>D</v>
      </c>
      <c r="H249">
        <f>'Points Per Match'!G249</f>
        <v>1</v>
      </c>
      <c r="I249" t="s">
        <v>269</v>
      </c>
    </row>
    <row r="250" spans="1:9" x14ac:dyDescent="0.35">
      <c r="A250">
        <f>Table7[[#This Row],[Match_ID ]]</f>
        <v>249</v>
      </c>
      <c r="B250" s="1">
        <f>Table7[[#This Row],[Date]]</f>
        <v>43863</v>
      </c>
      <c r="C250" t="str">
        <f>Table7[[#This Row],[Home_Team]]</f>
        <v>Burnley</v>
      </c>
      <c r="D250" t="str">
        <f>Table7[[#This Row],[Away_Team]]</f>
        <v>Arsenal</v>
      </c>
      <c r="E250">
        <f>Table7[[#This Row],[FT_Home_Goals]]</f>
        <v>0</v>
      </c>
      <c r="F250">
        <f>Table7[[#This Row],[FT_Away_Goals]]</f>
        <v>0</v>
      </c>
      <c r="G250" t="str" cm="1">
        <f t="array" ref="G250">_xlfn.IFS(E250&gt;F250, "W", E250=F250, "D", E250&lt;F250,"L")</f>
        <v>D</v>
      </c>
      <c r="H250">
        <f>'Points Per Match'!G250</f>
        <v>1</v>
      </c>
      <c r="I250" t="s">
        <v>269</v>
      </c>
    </row>
    <row r="251" spans="1:9" x14ac:dyDescent="0.35">
      <c r="A251">
        <f>Table7[[#This Row],[Match_ID ]]</f>
        <v>250</v>
      </c>
      <c r="B251" s="1">
        <f>Table7[[#This Row],[Date]]</f>
        <v>43863</v>
      </c>
      <c r="C251" t="str">
        <f>Table7[[#This Row],[Home_Team]]</f>
        <v>Tottenham</v>
      </c>
      <c r="D251" t="str">
        <f>Table7[[#This Row],[Away_Team]]</f>
        <v>Man City</v>
      </c>
      <c r="E251">
        <f>Table7[[#This Row],[FT_Home_Goals]]</f>
        <v>2</v>
      </c>
      <c r="F251">
        <f>Table7[[#This Row],[FT_Away_Goals]]</f>
        <v>0</v>
      </c>
      <c r="G251" t="str" cm="1">
        <f t="array" ref="G251">_xlfn.IFS(E251&gt;F251, "W", E251=F251, "D", E251&lt;F251,"L")</f>
        <v>W</v>
      </c>
      <c r="H251">
        <f>'Points Per Match'!G251</f>
        <v>3</v>
      </c>
      <c r="I251" t="s">
        <v>269</v>
      </c>
    </row>
    <row r="252" spans="1:9" x14ac:dyDescent="0.35">
      <c r="A252">
        <f>Table7[[#This Row],[Match_ID ]]</f>
        <v>251</v>
      </c>
      <c r="B252" s="1">
        <f>Table7[[#This Row],[Date]]</f>
        <v>43869</v>
      </c>
      <c r="C252" t="str">
        <f>Table7[[#This Row],[Home_Team]]</f>
        <v>Everton</v>
      </c>
      <c r="D252" t="str">
        <f>Table7[[#This Row],[Away_Team]]</f>
        <v>Crystal Palace</v>
      </c>
      <c r="E252">
        <f>Table7[[#This Row],[FT_Home_Goals]]</f>
        <v>3</v>
      </c>
      <c r="F252">
        <f>Table7[[#This Row],[FT_Away_Goals]]</f>
        <v>1</v>
      </c>
      <c r="G252" t="str" cm="1">
        <f t="array" ref="G252">_xlfn.IFS(E252&gt;F252, "W", E252=F252, "D", E252&lt;F252,"L")</f>
        <v>W</v>
      </c>
      <c r="H252">
        <f>'Points Per Match'!G252</f>
        <v>3</v>
      </c>
      <c r="I252" t="s">
        <v>269</v>
      </c>
    </row>
    <row r="253" spans="1:9" x14ac:dyDescent="0.35">
      <c r="A253">
        <f>Table7[[#This Row],[Match_ID ]]</f>
        <v>252</v>
      </c>
      <c r="B253" s="1">
        <f>Table7[[#This Row],[Date]]</f>
        <v>43869</v>
      </c>
      <c r="C253" t="str">
        <f>Table7[[#This Row],[Home_Team]]</f>
        <v>Brighton</v>
      </c>
      <c r="D253" t="str">
        <f>Table7[[#This Row],[Away_Team]]</f>
        <v>Watford</v>
      </c>
      <c r="E253">
        <f>Table7[[#This Row],[FT_Home_Goals]]</f>
        <v>1</v>
      </c>
      <c r="F253">
        <f>Table7[[#This Row],[FT_Away_Goals]]</f>
        <v>1</v>
      </c>
      <c r="G253" t="str" cm="1">
        <f t="array" ref="G253">_xlfn.IFS(E253&gt;F253, "W", E253=F253, "D", E253&lt;F253,"L")</f>
        <v>D</v>
      </c>
      <c r="H253">
        <f>'Points Per Match'!G253</f>
        <v>1</v>
      </c>
      <c r="I253" t="s">
        <v>269</v>
      </c>
    </row>
    <row r="254" spans="1:9" x14ac:dyDescent="0.35">
      <c r="A254">
        <f>Table7[[#This Row],[Match_ID ]]</f>
        <v>253</v>
      </c>
      <c r="B254" s="1">
        <f>Table7[[#This Row],[Date]]</f>
        <v>43870</v>
      </c>
      <c r="C254" t="str">
        <f>Table7[[#This Row],[Home_Team]]</f>
        <v>Sheffield United</v>
      </c>
      <c r="D254" t="str">
        <f>Table7[[#This Row],[Away_Team]]</f>
        <v>Bournemouth</v>
      </c>
      <c r="E254">
        <f>Table7[[#This Row],[FT_Home_Goals]]</f>
        <v>2</v>
      </c>
      <c r="F254">
        <f>Table7[[#This Row],[FT_Away_Goals]]</f>
        <v>1</v>
      </c>
      <c r="G254" t="str" cm="1">
        <f t="array" ref="G254">_xlfn.IFS(E254&gt;F254, "W", E254=F254, "D", E254&lt;F254,"L")</f>
        <v>W</v>
      </c>
      <c r="H254">
        <f>'Points Per Match'!G254</f>
        <v>3</v>
      </c>
      <c r="I254" t="s">
        <v>269</v>
      </c>
    </row>
    <row r="255" spans="1:9" x14ac:dyDescent="0.35">
      <c r="A255">
        <f>Table7[[#This Row],[Match_ID ]]</f>
        <v>254</v>
      </c>
      <c r="B255" s="1">
        <f>Table7[[#This Row],[Date]]</f>
        <v>43875</v>
      </c>
      <c r="C255" t="str">
        <f>Table7[[#This Row],[Home_Team]]</f>
        <v>Wolves</v>
      </c>
      <c r="D255" t="str">
        <f>Table7[[#This Row],[Away_Team]]</f>
        <v>Leicester</v>
      </c>
      <c r="E255">
        <f>Table7[[#This Row],[FT_Home_Goals]]</f>
        <v>0</v>
      </c>
      <c r="F255">
        <f>Table7[[#This Row],[FT_Away_Goals]]</f>
        <v>0</v>
      </c>
      <c r="G255" t="str" cm="1">
        <f t="array" ref="G255">_xlfn.IFS(E255&gt;F255, "W", E255=F255, "D", E255&lt;F255,"L")</f>
        <v>D</v>
      </c>
      <c r="H255">
        <f>'Points Per Match'!G255</f>
        <v>1</v>
      </c>
      <c r="I255" t="s">
        <v>269</v>
      </c>
    </row>
    <row r="256" spans="1:9" x14ac:dyDescent="0.35">
      <c r="A256">
        <f>Table7[[#This Row],[Match_ID ]]</f>
        <v>255</v>
      </c>
      <c r="B256" s="1">
        <f>Table7[[#This Row],[Date]]</f>
        <v>43876</v>
      </c>
      <c r="C256" t="str">
        <f>Table7[[#This Row],[Home_Team]]</f>
        <v>Southampton</v>
      </c>
      <c r="D256" t="str">
        <f>Table7[[#This Row],[Away_Team]]</f>
        <v>Burnley</v>
      </c>
      <c r="E256">
        <f>Table7[[#This Row],[FT_Home_Goals]]</f>
        <v>1</v>
      </c>
      <c r="F256">
        <f>Table7[[#This Row],[FT_Away_Goals]]</f>
        <v>2</v>
      </c>
      <c r="G256" t="str" cm="1">
        <f t="array" ref="G256">_xlfn.IFS(E256&gt;F256, "W", E256=F256, "D", E256&lt;F256,"L")</f>
        <v>L</v>
      </c>
      <c r="H256">
        <f>'Points Per Match'!G256</f>
        <v>0</v>
      </c>
      <c r="I256" t="s">
        <v>269</v>
      </c>
    </row>
    <row r="257" spans="1:9" x14ac:dyDescent="0.35">
      <c r="A257">
        <f>Table7[[#This Row],[Match_ID ]]</f>
        <v>256</v>
      </c>
      <c r="B257" s="1">
        <f>Table7[[#This Row],[Date]]</f>
        <v>43876</v>
      </c>
      <c r="C257" t="str">
        <f>Table7[[#This Row],[Home_Team]]</f>
        <v>Norwich</v>
      </c>
      <c r="D257" t="str">
        <f>Table7[[#This Row],[Away_Team]]</f>
        <v>Liverpool</v>
      </c>
      <c r="E257">
        <f>Table7[[#This Row],[FT_Home_Goals]]</f>
        <v>0</v>
      </c>
      <c r="F257">
        <f>Table7[[#This Row],[FT_Away_Goals]]</f>
        <v>1</v>
      </c>
      <c r="G257" t="str" cm="1">
        <f t="array" ref="G257">_xlfn.IFS(E257&gt;F257, "W", E257=F257, "D", E257&lt;F257,"L")</f>
        <v>L</v>
      </c>
      <c r="H257">
        <f>'Points Per Match'!G257</f>
        <v>0</v>
      </c>
      <c r="I257" t="s">
        <v>269</v>
      </c>
    </row>
    <row r="258" spans="1:9" x14ac:dyDescent="0.35">
      <c r="A258">
        <f>Table7[[#This Row],[Match_ID ]]</f>
        <v>257</v>
      </c>
      <c r="B258" s="1">
        <f>Table7[[#This Row],[Date]]</f>
        <v>43877</v>
      </c>
      <c r="C258" t="str">
        <f>Table7[[#This Row],[Home_Team]]</f>
        <v>Aston Villa</v>
      </c>
      <c r="D258" t="str">
        <f>Table7[[#This Row],[Away_Team]]</f>
        <v>Tottenham</v>
      </c>
      <c r="E258">
        <f>Table7[[#This Row],[FT_Home_Goals]]</f>
        <v>2</v>
      </c>
      <c r="F258">
        <f>Table7[[#This Row],[FT_Away_Goals]]</f>
        <v>3</v>
      </c>
      <c r="G258" t="str" cm="1">
        <f t="array" ref="G258">_xlfn.IFS(E258&gt;F258, "W", E258=F258, "D", E258&lt;F258,"L")</f>
        <v>L</v>
      </c>
      <c r="H258">
        <f>'Points Per Match'!G258</f>
        <v>0</v>
      </c>
      <c r="I258" t="s">
        <v>269</v>
      </c>
    </row>
    <row r="259" spans="1:9" x14ac:dyDescent="0.35">
      <c r="A259">
        <f>Table7[[#This Row],[Match_ID ]]</f>
        <v>258</v>
      </c>
      <c r="B259" s="1">
        <f>Table7[[#This Row],[Date]]</f>
        <v>43877</v>
      </c>
      <c r="C259" t="str">
        <f>Table7[[#This Row],[Home_Team]]</f>
        <v>Arsenal</v>
      </c>
      <c r="D259" t="str">
        <f>Table7[[#This Row],[Away_Team]]</f>
        <v>Newcastle</v>
      </c>
      <c r="E259">
        <f>Table7[[#This Row],[FT_Home_Goals]]</f>
        <v>4</v>
      </c>
      <c r="F259">
        <f>Table7[[#This Row],[FT_Away_Goals]]</f>
        <v>0</v>
      </c>
      <c r="G259" t="str" cm="1">
        <f t="array" ref="G259">_xlfn.IFS(E259&gt;F259, "W", E259=F259, "D", E259&lt;F259,"L")</f>
        <v>W</v>
      </c>
      <c r="H259">
        <f>'Points Per Match'!G259</f>
        <v>3</v>
      </c>
      <c r="I259" t="s">
        <v>269</v>
      </c>
    </row>
    <row r="260" spans="1:9" x14ac:dyDescent="0.35">
      <c r="A260">
        <f>Table7[[#This Row],[Match_ID ]]</f>
        <v>259</v>
      </c>
      <c r="B260" s="1">
        <f>Table7[[#This Row],[Date]]</f>
        <v>43878</v>
      </c>
      <c r="C260" t="str">
        <f>Table7[[#This Row],[Home_Team]]</f>
        <v>Chelsea</v>
      </c>
      <c r="D260" t="str">
        <f>Table7[[#This Row],[Away_Team]]</f>
        <v>Man United</v>
      </c>
      <c r="E260">
        <f>Table7[[#This Row],[FT_Home_Goals]]</f>
        <v>0</v>
      </c>
      <c r="F260">
        <f>Table7[[#This Row],[FT_Away_Goals]]</f>
        <v>2</v>
      </c>
      <c r="G260" t="str" cm="1">
        <f t="array" ref="G260">_xlfn.IFS(E260&gt;F260, "W", E260=F260, "D", E260&lt;F260,"L")</f>
        <v>L</v>
      </c>
      <c r="H260">
        <f>'Points Per Match'!G260</f>
        <v>0</v>
      </c>
      <c r="I260" t="s">
        <v>269</v>
      </c>
    </row>
    <row r="261" spans="1:9" x14ac:dyDescent="0.35">
      <c r="A261">
        <f>Table7[[#This Row],[Match_ID ]]</f>
        <v>260</v>
      </c>
      <c r="B261" s="1">
        <f>Table7[[#This Row],[Date]]</f>
        <v>43880</v>
      </c>
      <c r="C261" t="str">
        <f>Table7[[#This Row],[Home_Team]]</f>
        <v>Man City</v>
      </c>
      <c r="D261" t="str">
        <f>Table7[[#This Row],[Away_Team]]</f>
        <v>West Ham</v>
      </c>
      <c r="E261">
        <f>Table7[[#This Row],[FT_Home_Goals]]</f>
        <v>2</v>
      </c>
      <c r="F261">
        <f>Table7[[#This Row],[FT_Away_Goals]]</f>
        <v>0</v>
      </c>
      <c r="G261" t="str" cm="1">
        <f t="array" ref="G261">_xlfn.IFS(E261&gt;F261, "W", E261=F261, "D", E261&lt;F261,"L")</f>
        <v>W</v>
      </c>
      <c r="H261">
        <f>'Points Per Match'!G261</f>
        <v>3</v>
      </c>
      <c r="I261" t="s">
        <v>269</v>
      </c>
    </row>
    <row r="262" spans="1:9" x14ac:dyDescent="0.35">
      <c r="A262">
        <f>Table7[[#This Row],[Match_ID ]]</f>
        <v>261</v>
      </c>
      <c r="B262" s="1">
        <f>Table7[[#This Row],[Date]]</f>
        <v>43883</v>
      </c>
      <c r="C262" t="str">
        <f>Table7[[#This Row],[Home_Team]]</f>
        <v>Chelsea</v>
      </c>
      <c r="D262" t="str">
        <f>Table7[[#This Row],[Away_Team]]</f>
        <v>Tottenham</v>
      </c>
      <c r="E262">
        <f>Table7[[#This Row],[FT_Home_Goals]]</f>
        <v>2</v>
      </c>
      <c r="F262">
        <f>Table7[[#This Row],[FT_Away_Goals]]</f>
        <v>1</v>
      </c>
      <c r="G262" t="str" cm="1">
        <f t="array" ref="G262">_xlfn.IFS(E262&gt;F262, "W", E262=F262, "D", E262&lt;F262,"L")</f>
        <v>W</v>
      </c>
      <c r="H262">
        <f>'Points Per Match'!G262</f>
        <v>3</v>
      </c>
      <c r="I262" t="s">
        <v>269</v>
      </c>
    </row>
    <row r="263" spans="1:9" x14ac:dyDescent="0.35">
      <c r="A263">
        <f>Table7[[#This Row],[Match_ID ]]</f>
        <v>262</v>
      </c>
      <c r="B263" s="1">
        <f>Table7[[#This Row],[Date]]</f>
        <v>43883</v>
      </c>
      <c r="C263" t="str">
        <f>Table7[[#This Row],[Home_Team]]</f>
        <v>Burnley</v>
      </c>
      <c r="D263" t="str">
        <f>Table7[[#This Row],[Away_Team]]</f>
        <v>Bournemouth</v>
      </c>
      <c r="E263">
        <f>Table7[[#This Row],[FT_Home_Goals]]</f>
        <v>3</v>
      </c>
      <c r="F263">
        <f>Table7[[#This Row],[FT_Away_Goals]]</f>
        <v>0</v>
      </c>
      <c r="G263" t="str" cm="1">
        <f t="array" ref="G263">_xlfn.IFS(E263&gt;F263, "W", E263=F263, "D", E263&lt;F263,"L")</f>
        <v>W</v>
      </c>
      <c r="H263">
        <f>'Points Per Match'!G263</f>
        <v>3</v>
      </c>
      <c r="I263" t="s">
        <v>269</v>
      </c>
    </row>
    <row r="264" spans="1:9" x14ac:dyDescent="0.35">
      <c r="A264">
        <f>Table7[[#This Row],[Match_ID ]]</f>
        <v>263</v>
      </c>
      <c r="B264" s="1">
        <f>Table7[[#This Row],[Date]]</f>
        <v>43883</v>
      </c>
      <c r="C264" t="str">
        <f>Table7[[#This Row],[Home_Team]]</f>
        <v>Crystal Palace</v>
      </c>
      <c r="D264" t="str">
        <f>Table7[[#This Row],[Away_Team]]</f>
        <v>Newcastle</v>
      </c>
      <c r="E264">
        <f>Table7[[#This Row],[FT_Home_Goals]]</f>
        <v>1</v>
      </c>
      <c r="F264">
        <f>Table7[[#This Row],[FT_Away_Goals]]</f>
        <v>0</v>
      </c>
      <c r="G264" t="str" cm="1">
        <f t="array" ref="G264">_xlfn.IFS(E264&gt;F264, "W", E264=F264, "D", E264&lt;F264,"L")</f>
        <v>W</v>
      </c>
      <c r="H264">
        <f>'Points Per Match'!G264</f>
        <v>3</v>
      </c>
      <c r="I264" t="s">
        <v>269</v>
      </c>
    </row>
    <row r="265" spans="1:9" x14ac:dyDescent="0.35">
      <c r="A265">
        <f>Table7[[#This Row],[Match_ID ]]</f>
        <v>264</v>
      </c>
      <c r="B265" s="1">
        <f>Table7[[#This Row],[Date]]</f>
        <v>43883</v>
      </c>
      <c r="C265" t="str">
        <f>Table7[[#This Row],[Home_Team]]</f>
        <v>Sheffield United</v>
      </c>
      <c r="D265" t="str">
        <f>Table7[[#This Row],[Away_Team]]</f>
        <v>Brighton</v>
      </c>
      <c r="E265">
        <f>Table7[[#This Row],[FT_Home_Goals]]</f>
        <v>1</v>
      </c>
      <c r="F265">
        <f>Table7[[#This Row],[FT_Away_Goals]]</f>
        <v>1</v>
      </c>
      <c r="G265" t="str" cm="1">
        <f t="array" ref="G265">_xlfn.IFS(E265&gt;F265, "W", E265=F265, "D", E265&lt;F265,"L")</f>
        <v>D</v>
      </c>
      <c r="H265">
        <f>'Points Per Match'!G265</f>
        <v>1</v>
      </c>
      <c r="I265" t="s">
        <v>269</v>
      </c>
    </row>
    <row r="266" spans="1:9" x14ac:dyDescent="0.35">
      <c r="A266">
        <f>Table7[[#This Row],[Match_ID ]]</f>
        <v>265</v>
      </c>
      <c r="B266" s="1">
        <f>Table7[[#This Row],[Date]]</f>
        <v>43883</v>
      </c>
      <c r="C266" t="str">
        <f>Table7[[#This Row],[Home_Team]]</f>
        <v>Southampton</v>
      </c>
      <c r="D266" t="str">
        <f>Table7[[#This Row],[Away_Team]]</f>
        <v>Aston Villa</v>
      </c>
      <c r="E266">
        <f>Table7[[#This Row],[FT_Home_Goals]]</f>
        <v>2</v>
      </c>
      <c r="F266">
        <f>Table7[[#This Row],[FT_Away_Goals]]</f>
        <v>0</v>
      </c>
      <c r="G266" t="str" cm="1">
        <f t="array" ref="G266">_xlfn.IFS(E266&gt;F266, "W", E266=F266, "D", E266&lt;F266,"L")</f>
        <v>W</v>
      </c>
      <c r="H266">
        <f>'Points Per Match'!G266</f>
        <v>3</v>
      </c>
      <c r="I266" t="s">
        <v>269</v>
      </c>
    </row>
    <row r="267" spans="1:9" x14ac:dyDescent="0.35">
      <c r="A267">
        <f>Table7[[#This Row],[Match_ID ]]</f>
        <v>266</v>
      </c>
      <c r="B267" s="1">
        <f>Table7[[#This Row],[Date]]</f>
        <v>43883</v>
      </c>
      <c r="C267" t="str">
        <f>Table7[[#This Row],[Home_Team]]</f>
        <v>Leicester</v>
      </c>
      <c r="D267" t="str">
        <f>Table7[[#This Row],[Away_Team]]</f>
        <v>Man City</v>
      </c>
      <c r="E267">
        <f>Table7[[#This Row],[FT_Home_Goals]]</f>
        <v>0</v>
      </c>
      <c r="F267">
        <f>Table7[[#This Row],[FT_Away_Goals]]</f>
        <v>1</v>
      </c>
      <c r="G267" t="str" cm="1">
        <f t="array" ref="G267">_xlfn.IFS(E267&gt;F267, "W", E267=F267, "D", E267&lt;F267,"L")</f>
        <v>L</v>
      </c>
      <c r="H267">
        <f>'Points Per Match'!G267</f>
        <v>0</v>
      </c>
      <c r="I267" t="s">
        <v>269</v>
      </c>
    </row>
    <row r="268" spans="1:9" x14ac:dyDescent="0.35">
      <c r="A268">
        <f>Table7[[#This Row],[Match_ID ]]</f>
        <v>267</v>
      </c>
      <c r="B268" s="1">
        <f>Table7[[#This Row],[Date]]</f>
        <v>43884</v>
      </c>
      <c r="C268" t="str">
        <f>Table7[[#This Row],[Home_Team]]</f>
        <v>Man United</v>
      </c>
      <c r="D268" t="str">
        <f>Table7[[#This Row],[Away_Team]]</f>
        <v>Watford</v>
      </c>
      <c r="E268">
        <f>Table7[[#This Row],[FT_Home_Goals]]</f>
        <v>3</v>
      </c>
      <c r="F268">
        <f>Table7[[#This Row],[FT_Away_Goals]]</f>
        <v>0</v>
      </c>
      <c r="G268" t="str" cm="1">
        <f t="array" ref="G268">_xlfn.IFS(E268&gt;F268, "W", E268=F268, "D", E268&lt;F268,"L")</f>
        <v>W</v>
      </c>
      <c r="H268">
        <f>'Points Per Match'!G268</f>
        <v>3</v>
      </c>
      <c r="I268" t="s">
        <v>269</v>
      </c>
    </row>
    <row r="269" spans="1:9" x14ac:dyDescent="0.35">
      <c r="A269">
        <f>Table7[[#This Row],[Match_ID ]]</f>
        <v>268</v>
      </c>
      <c r="B269" s="1">
        <f>Table7[[#This Row],[Date]]</f>
        <v>43884</v>
      </c>
      <c r="C269" t="str">
        <f>Table7[[#This Row],[Home_Team]]</f>
        <v>Wolves</v>
      </c>
      <c r="D269" t="str">
        <f>Table7[[#This Row],[Away_Team]]</f>
        <v>Norwich</v>
      </c>
      <c r="E269">
        <f>Table7[[#This Row],[FT_Home_Goals]]</f>
        <v>3</v>
      </c>
      <c r="F269">
        <f>Table7[[#This Row],[FT_Away_Goals]]</f>
        <v>0</v>
      </c>
      <c r="G269" t="str" cm="1">
        <f t="array" ref="G269">_xlfn.IFS(E269&gt;F269, "W", E269=F269, "D", E269&lt;F269,"L")</f>
        <v>W</v>
      </c>
      <c r="H269">
        <f>'Points Per Match'!G269</f>
        <v>3</v>
      </c>
      <c r="I269" t="s">
        <v>269</v>
      </c>
    </row>
    <row r="270" spans="1:9" x14ac:dyDescent="0.35">
      <c r="A270">
        <f>Table7[[#This Row],[Match_ID ]]</f>
        <v>269</v>
      </c>
      <c r="B270" s="1">
        <f>Table7[[#This Row],[Date]]</f>
        <v>43884</v>
      </c>
      <c r="C270" t="str">
        <f>Table7[[#This Row],[Home_Team]]</f>
        <v>Arsenal</v>
      </c>
      <c r="D270" t="str">
        <f>Table7[[#This Row],[Away_Team]]</f>
        <v>Everton</v>
      </c>
      <c r="E270">
        <f>Table7[[#This Row],[FT_Home_Goals]]</f>
        <v>3</v>
      </c>
      <c r="F270">
        <f>Table7[[#This Row],[FT_Away_Goals]]</f>
        <v>2</v>
      </c>
      <c r="G270" t="str" cm="1">
        <f t="array" ref="G270">_xlfn.IFS(E270&gt;F270, "W", E270=F270, "D", E270&lt;F270,"L")</f>
        <v>W</v>
      </c>
      <c r="H270">
        <f>'Points Per Match'!G270</f>
        <v>3</v>
      </c>
      <c r="I270" t="s">
        <v>269</v>
      </c>
    </row>
    <row r="271" spans="1:9" x14ac:dyDescent="0.35">
      <c r="A271">
        <f>Table7[[#This Row],[Match_ID ]]</f>
        <v>270</v>
      </c>
      <c r="B271" s="1">
        <f>Table7[[#This Row],[Date]]</f>
        <v>43885</v>
      </c>
      <c r="C271" t="str">
        <f>Table7[[#This Row],[Home_Team]]</f>
        <v>Liverpool</v>
      </c>
      <c r="D271" t="str">
        <f>Table7[[#This Row],[Away_Team]]</f>
        <v>West Ham</v>
      </c>
      <c r="E271">
        <f>Table7[[#This Row],[FT_Home_Goals]]</f>
        <v>3</v>
      </c>
      <c r="F271">
        <f>Table7[[#This Row],[FT_Away_Goals]]</f>
        <v>2</v>
      </c>
      <c r="G271" t="str" cm="1">
        <f t="array" ref="G271">_xlfn.IFS(E271&gt;F271, "W", E271=F271, "D", E271&lt;F271,"L")</f>
        <v>W</v>
      </c>
      <c r="H271">
        <f>'Points Per Match'!G271</f>
        <v>3</v>
      </c>
      <c r="I271" t="s">
        <v>269</v>
      </c>
    </row>
    <row r="272" spans="1:9" x14ac:dyDescent="0.35">
      <c r="A272">
        <f>Table7[[#This Row],[Match_ID ]]</f>
        <v>271</v>
      </c>
      <c r="B272" s="1">
        <f>Table7[[#This Row],[Date]]</f>
        <v>43889</v>
      </c>
      <c r="C272" t="str">
        <f>Table7[[#This Row],[Home_Team]]</f>
        <v>Norwich</v>
      </c>
      <c r="D272" t="str">
        <f>Table7[[#This Row],[Away_Team]]</f>
        <v>Leicester</v>
      </c>
      <c r="E272">
        <f>Table7[[#This Row],[FT_Home_Goals]]</f>
        <v>1</v>
      </c>
      <c r="F272">
        <f>Table7[[#This Row],[FT_Away_Goals]]</f>
        <v>0</v>
      </c>
      <c r="G272" t="str" cm="1">
        <f t="array" ref="G272">_xlfn.IFS(E272&gt;F272, "W", E272=F272, "D", E272&lt;F272,"L")</f>
        <v>W</v>
      </c>
      <c r="H272">
        <f>'Points Per Match'!G272</f>
        <v>3</v>
      </c>
      <c r="I272" t="s">
        <v>269</v>
      </c>
    </row>
    <row r="273" spans="1:9" x14ac:dyDescent="0.35">
      <c r="A273">
        <f>Table7[[#This Row],[Match_ID ]]</f>
        <v>272</v>
      </c>
      <c r="B273" s="1">
        <f>Table7[[#This Row],[Date]]</f>
        <v>43890</v>
      </c>
      <c r="C273" t="str">
        <f>Table7[[#This Row],[Home_Team]]</f>
        <v>Brighton</v>
      </c>
      <c r="D273" t="str">
        <f>Table7[[#This Row],[Away_Team]]</f>
        <v>Crystal Palace</v>
      </c>
      <c r="E273">
        <f>Table7[[#This Row],[FT_Home_Goals]]</f>
        <v>0</v>
      </c>
      <c r="F273">
        <f>Table7[[#This Row],[FT_Away_Goals]]</f>
        <v>1</v>
      </c>
      <c r="G273" t="str" cm="1">
        <f t="array" ref="G273">_xlfn.IFS(E273&gt;F273, "W", E273=F273, "D", E273&lt;F273,"L")</f>
        <v>L</v>
      </c>
      <c r="H273">
        <f>'Points Per Match'!G273</f>
        <v>0</v>
      </c>
      <c r="I273" t="s">
        <v>269</v>
      </c>
    </row>
    <row r="274" spans="1:9" x14ac:dyDescent="0.35">
      <c r="A274">
        <f>Table7[[#This Row],[Match_ID ]]</f>
        <v>273</v>
      </c>
      <c r="B274" s="1">
        <f>Table7[[#This Row],[Date]]</f>
        <v>43890</v>
      </c>
      <c r="C274" t="str">
        <f>Table7[[#This Row],[Home_Team]]</f>
        <v>Bournemouth</v>
      </c>
      <c r="D274" t="str">
        <f>Table7[[#This Row],[Away_Team]]</f>
        <v>Chelsea</v>
      </c>
      <c r="E274">
        <f>Table7[[#This Row],[FT_Home_Goals]]</f>
        <v>2</v>
      </c>
      <c r="F274">
        <f>Table7[[#This Row],[FT_Away_Goals]]</f>
        <v>2</v>
      </c>
      <c r="G274" t="str" cm="1">
        <f t="array" ref="G274">_xlfn.IFS(E274&gt;F274, "W", E274=F274, "D", E274&lt;F274,"L")</f>
        <v>D</v>
      </c>
      <c r="H274">
        <f>'Points Per Match'!G274</f>
        <v>1</v>
      </c>
      <c r="I274" t="s">
        <v>269</v>
      </c>
    </row>
    <row r="275" spans="1:9" x14ac:dyDescent="0.35">
      <c r="A275">
        <f>Table7[[#This Row],[Match_ID ]]</f>
        <v>274</v>
      </c>
      <c r="B275" s="1">
        <f>Table7[[#This Row],[Date]]</f>
        <v>43890</v>
      </c>
      <c r="C275" t="str">
        <f>Table7[[#This Row],[Home_Team]]</f>
        <v>Newcastle</v>
      </c>
      <c r="D275" t="str">
        <f>Table7[[#This Row],[Away_Team]]</f>
        <v>Burnley</v>
      </c>
      <c r="E275">
        <f>Table7[[#This Row],[FT_Home_Goals]]</f>
        <v>0</v>
      </c>
      <c r="F275">
        <f>Table7[[#This Row],[FT_Away_Goals]]</f>
        <v>0</v>
      </c>
      <c r="G275" t="str" cm="1">
        <f t="array" ref="G275">_xlfn.IFS(E275&gt;F275, "W", E275=F275, "D", E275&lt;F275,"L")</f>
        <v>D</v>
      </c>
      <c r="H275">
        <f>'Points Per Match'!G275</f>
        <v>1</v>
      </c>
      <c r="I275" t="s">
        <v>269</v>
      </c>
    </row>
    <row r="276" spans="1:9" x14ac:dyDescent="0.35">
      <c r="A276">
        <f>Table7[[#This Row],[Match_ID ]]</f>
        <v>275</v>
      </c>
      <c r="B276" s="1">
        <f>Table7[[#This Row],[Date]]</f>
        <v>43890</v>
      </c>
      <c r="C276" t="str">
        <f>Table7[[#This Row],[Home_Team]]</f>
        <v>West Ham</v>
      </c>
      <c r="D276" t="str">
        <f>Table7[[#This Row],[Away_Team]]</f>
        <v>Southampton</v>
      </c>
      <c r="E276">
        <f>Table7[[#This Row],[FT_Home_Goals]]</f>
        <v>3</v>
      </c>
      <c r="F276">
        <f>Table7[[#This Row],[FT_Away_Goals]]</f>
        <v>1</v>
      </c>
      <c r="G276" t="str" cm="1">
        <f t="array" ref="G276">_xlfn.IFS(E276&gt;F276, "W", E276=F276, "D", E276&lt;F276,"L")</f>
        <v>W</v>
      </c>
      <c r="H276">
        <f>'Points Per Match'!G276</f>
        <v>3</v>
      </c>
      <c r="I276" t="s">
        <v>269</v>
      </c>
    </row>
    <row r="277" spans="1:9" x14ac:dyDescent="0.35">
      <c r="A277">
        <f>Table7[[#This Row],[Match_ID ]]</f>
        <v>276</v>
      </c>
      <c r="B277" s="1">
        <f>Table7[[#This Row],[Date]]</f>
        <v>43890</v>
      </c>
      <c r="C277" t="str">
        <f>Table7[[#This Row],[Home_Team]]</f>
        <v>Watford</v>
      </c>
      <c r="D277" t="str">
        <f>Table7[[#This Row],[Away_Team]]</f>
        <v>Liverpool</v>
      </c>
      <c r="E277">
        <f>Table7[[#This Row],[FT_Home_Goals]]</f>
        <v>3</v>
      </c>
      <c r="F277">
        <f>Table7[[#This Row],[FT_Away_Goals]]</f>
        <v>0</v>
      </c>
      <c r="G277" t="str" cm="1">
        <f t="array" ref="G277">_xlfn.IFS(E277&gt;F277, "W", E277=F277, "D", E277&lt;F277,"L")</f>
        <v>W</v>
      </c>
      <c r="H277">
        <f>'Points Per Match'!G277</f>
        <v>3</v>
      </c>
      <c r="I277" t="s">
        <v>269</v>
      </c>
    </row>
    <row r="278" spans="1:9" x14ac:dyDescent="0.35">
      <c r="A278">
        <f>Table7[[#This Row],[Match_ID ]]</f>
        <v>277</v>
      </c>
      <c r="B278" s="1">
        <f>Table7[[#This Row],[Date]]</f>
        <v>43891</v>
      </c>
      <c r="C278" t="str">
        <f>Table7[[#This Row],[Home_Team]]</f>
        <v>Everton</v>
      </c>
      <c r="D278" t="str">
        <f>Table7[[#This Row],[Away_Team]]</f>
        <v>Man United</v>
      </c>
      <c r="E278">
        <f>Table7[[#This Row],[FT_Home_Goals]]</f>
        <v>1</v>
      </c>
      <c r="F278">
        <f>Table7[[#This Row],[FT_Away_Goals]]</f>
        <v>1</v>
      </c>
      <c r="G278" t="str" cm="1">
        <f t="array" ref="G278">_xlfn.IFS(E278&gt;F278, "W", E278=F278, "D", E278&lt;F278,"L")</f>
        <v>D</v>
      </c>
      <c r="H278">
        <f>'Points Per Match'!G278</f>
        <v>1</v>
      </c>
      <c r="I278" t="s">
        <v>269</v>
      </c>
    </row>
    <row r="279" spans="1:9" x14ac:dyDescent="0.35">
      <c r="A279">
        <f>Table7[[#This Row],[Match_ID ]]</f>
        <v>278</v>
      </c>
      <c r="B279" s="1">
        <f>Table7[[#This Row],[Date]]</f>
        <v>43891</v>
      </c>
      <c r="C279" t="str">
        <f>Table7[[#This Row],[Home_Team]]</f>
        <v>Tottenham</v>
      </c>
      <c r="D279" t="str">
        <f>Table7[[#This Row],[Away_Team]]</f>
        <v>Wolves</v>
      </c>
      <c r="E279">
        <f>Table7[[#This Row],[FT_Home_Goals]]</f>
        <v>2</v>
      </c>
      <c r="F279">
        <f>Table7[[#This Row],[FT_Away_Goals]]</f>
        <v>3</v>
      </c>
      <c r="G279" t="str" cm="1">
        <f t="array" ref="G279">_xlfn.IFS(E279&gt;F279, "W", E279=F279, "D", E279&lt;F279,"L")</f>
        <v>L</v>
      </c>
      <c r="H279">
        <f>'Points Per Match'!G279</f>
        <v>0</v>
      </c>
      <c r="I279" t="s">
        <v>269</v>
      </c>
    </row>
    <row r="280" spans="1:9" x14ac:dyDescent="0.35">
      <c r="A280">
        <f>Table7[[#This Row],[Match_ID ]]</f>
        <v>279</v>
      </c>
      <c r="B280" s="1">
        <f>Table7[[#This Row],[Date]]</f>
        <v>43897</v>
      </c>
      <c r="C280" t="str">
        <f>Table7[[#This Row],[Home_Team]]</f>
        <v>Liverpool</v>
      </c>
      <c r="D280" t="str">
        <f>Table7[[#This Row],[Away_Team]]</f>
        <v>Bournemouth</v>
      </c>
      <c r="E280">
        <f>Table7[[#This Row],[FT_Home_Goals]]</f>
        <v>2</v>
      </c>
      <c r="F280">
        <f>Table7[[#This Row],[FT_Away_Goals]]</f>
        <v>1</v>
      </c>
      <c r="G280" t="str" cm="1">
        <f t="array" ref="G280">_xlfn.IFS(E280&gt;F280, "W", E280=F280, "D", E280&lt;F280,"L")</f>
        <v>W</v>
      </c>
      <c r="H280">
        <f>'Points Per Match'!G280</f>
        <v>3</v>
      </c>
      <c r="I280" t="s">
        <v>269</v>
      </c>
    </row>
    <row r="281" spans="1:9" x14ac:dyDescent="0.35">
      <c r="A281">
        <f>Table7[[#This Row],[Match_ID ]]</f>
        <v>280</v>
      </c>
      <c r="B281" s="1">
        <f>Table7[[#This Row],[Date]]</f>
        <v>43897</v>
      </c>
      <c r="C281" t="str">
        <f>Table7[[#This Row],[Home_Team]]</f>
        <v>Arsenal</v>
      </c>
      <c r="D281" t="str">
        <f>Table7[[#This Row],[Away_Team]]</f>
        <v>West Ham</v>
      </c>
      <c r="E281">
        <f>Table7[[#This Row],[FT_Home_Goals]]</f>
        <v>1</v>
      </c>
      <c r="F281">
        <f>Table7[[#This Row],[FT_Away_Goals]]</f>
        <v>0</v>
      </c>
      <c r="G281" t="str" cm="1">
        <f t="array" ref="G281">_xlfn.IFS(E281&gt;F281, "W", E281=F281, "D", E281&lt;F281,"L")</f>
        <v>W</v>
      </c>
      <c r="H281">
        <f>'Points Per Match'!G281</f>
        <v>3</v>
      </c>
      <c r="I281" t="s">
        <v>269</v>
      </c>
    </row>
    <row r="282" spans="1:9" x14ac:dyDescent="0.35">
      <c r="A282">
        <f>Table7[[#This Row],[Match_ID ]]</f>
        <v>281</v>
      </c>
      <c r="B282" s="1">
        <f>Table7[[#This Row],[Date]]</f>
        <v>43897</v>
      </c>
      <c r="C282" t="str">
        <f>Table7[[#This Row],[Home_Team]]</f>
        <v>Crystal Palace</v>
      </c>
      <c r="D282" t="str">
        <f>Table7[[#This Row],[Away_Team]]</f>
        <v>Watford</v>
      </c>
      <c r="E282">
        <f>Table7[[#This Row],[FT_Home_Goals]]</f>
        <v>1</v>
      </c>
      <c r="F282">
        <f>Table7[[#This Row],[FT_Away_Goals]]</f>
        <v>0</v>
      </c>
      <c r="G282" t="str" cm="1">
        <f t="array" ref="G282">_xlfn.IFS(E282&gt;F282, "W", E282=F282, "D", E282&lt;F282,"L")</f>
        <v>W</v>
      </c>
      <c r="H282">
        <f>'Points Per Match'!G282</f>
        <v>3</v>
      </c>
      <c r="I282" t="s">
        <v>269</v>
      </c>
    </row>
    <row r="283" spans="1:9" x14ac:dyDescent="0.35">
      <c r="A283">
        <f>Table7[[#This Row],[Match_ID ]]</f>
        <v>282</v>
      </c>
      <c r="B283" s="1">
        <f>Table7[[#This Row],[Date]]</f>
        <v>43897</v>
      </c>
      <c r="C283" t="str">
        <f>Table7[[#This Row],[Home_Team]]</f>
        <v>Sheffield United</v>
      </c>
      <c r="D283" t="str">
        <f>Table7[[#This Row],[Away_Team]]</f>
        <v>Norwich</v>
      </c>
      <c r="E283">
        <f>Table7[[#This Row],[FT_Home_Goals]]</f>
        <v>1</v>
      </c>
      <c r="F283">
        <f>Table7[[#This Row],[FT_Away_Goals]]</f>
        <v>0</v>
      </c>
      <c r="G283" t="str" cm="1">
        <f t="array" ref="G283">_xlfn.IFS(E283&gt;F283, "W", E283=F283, "D", E283&lt;F283,"L")</f>
        <v>W</v>
      </c>
      <c r="H283">
        <f>'Points Per Match'!G283</f>
        <v>3</v>
      </c>
      <c r="I283" t="s">
        <v>269</v>
      </c>
    </row>
    <row r="284" spans="1:9" x14ac:dyDescent="0.35">
      <c r="A284">
        <f>Table7[[#This Row],[Match_ID ]]</f>
        <v>283</v>
      </c>
      <c r="B284" s="1">
        <f>Table7[[#This Row],[Date]]</f>
        <v>43897</v>
      </c>
      <c r="C284" t="str">
        <f>Table7[[#This Row],[Home_Team]]</f>
        <v>Southampton</v>
      </c>
      <c r="D284" t="str">
        <f>Table7[[#This Row],[Away_Team]]</f>
        <v>Newcastle</v>
      </c>
      <c r="E284">
        <f>Table7[[#This Row],[FT_Home_Goals]]</f>
        <v>0</v>
      </c>
      <c r="F284">
        <f>Table7[[#This Row],[FT_Away_Goals]]</f>
        <v>1</v>
      </c>
      <c r="G284" t="str" cm="1">
        <f t="array" ref="G284">_xlfn.IFS(E284&gt;F284, "W", E284=F284, "D", E284&lt;F284,"L")</f>
        <v>L</v>
      </c>
      <c r="H284">
        <f>'Points Per Match'!G284</f>
        <v>0</v>
      </c>
      <c r="I284" t="s">
        <v>269</v>
      </c>
    </row>
    <row r="285" spans="1:9" x14ac:dyDescent="0.35">
      <c r="A285">
        <f>Table7[[#This Row],[Match_ID ]]</f>
        <v>284</v>
      </c>
      <c r="B285" s="1">
        <f>Table7[[#This Row],[Date]]</f>
        <v>43897</v>
      </c>
      <c r="C285" t="str">
        <f>Table7[[#This Row],[Home_Team]]</f>
        <v>Wolves</v>
      </c>
      <c r="D285" t="str">
        <f>Table7[[#This Row],[Away_Team]]</f>
        <v>Brighton</v>
      </c>
      <c r="E285">
        <f>Table7[[#This Row],[FT_Home_Goals]]</f>
        <v>0</v>
      </c>
      <c r="F285">
        <f>Table7[[#This Row],[FT_Away_Goals]]</f>
        <v>0</v>
      </c>
      <c r="G285" t="str" cm="1">
        <f t="array" ref="G285">_xlfn.IFS(E285&gt;F285, "W", E285=F285, "D", E285&lt;F285,"L")</f>
        <v>D</v>
      </c>
      <c r="H285">
        <f>'Points Per Match'!G285</f>
        <v>1</v>
      </c>
      <c r="I285" t="s">
        <v>269</v>
      </c>
    </row>
    <row r="286" spans="1:9" x14ac:dyDescent="0.35">
      <c r="A286">
        <f>Table7[[#This Row],[Match_ID ]]</f>
        <v>285</v>
      </c>
      <c r="B286" s="1">
        <f>Table7[[#This Row],[Date]]</f>
        <v>43897</v>
      </c>
      <c r="C286" t="str">
        <f>Table7[[#This Row],[Home_Team]]</f>
        <v>Burnley</v>
      </c>
      <c r="D286" t="str">
        <f>Table7[[#This Row],[Away_Team]]</f>
        <v>Tottenham</v>
      </c>
      <c r="E286">
        <f>Table7[[#This Row],[FT_Home_Goals]]</f>
        <v>1</v>
      </c>
      <c r="F286">
        <f>Table7[[#This Row],[FT_Away_Goals]]</f>
        <v>1</v>
      </c>
      <c r="G286" t="str" cm="1">
        <f t="array" ref="G286">_xlfn.IFS(E286&gt;F286, "W", E286=F286, "D", E286&lt;F286,"L")</f>
        <v>D</v>
      </c>
      <c r="H286">
        <f>'Points Per Match'!G286</f>
        <v>1</v>
      </c>
      <c r="I286" t="s">
        <v>269</v>
      </c>
    </row>
    <row r="287" spans="1:9" x14ac:dyDescent="0.35">
      <c r="A287">
        <f>Table7[[#This Row],[Match_ID ]]</f>
        <v>286</v>
      </c>
      <c r="B287" s="1">
        <f>Table7[[#This Row],[Date]]</f>
        <v>43898</v>
      </c>
      <c r="C287" t="str">
        <f>Table7[[#This Row],[Home_Team]]</f>
        <v>Chelsea</v>
      </c>
      <c r="D287" t="str">
        <f>Table7[[#This Row],[Away_Team]]</f>
        <v>Everton</v>
      </c>
      <c r="E287">
        <f>Table7[[#This Row],[FT_Home_Goals]]</f>
        <v>4</v>
      </c>
      <c r="F287">
        <f>Table7[[#This Row],[FT_Away_Goals]]</f>
        <v>0</v>
      </c>
      <c r="G287" t="str" cm="1">
        <f t="array" ref="G287">_xlfn.IFS(E287&gt;F287, "W", E287=F287, "D", E287&lt;F287,"L")</f>
        <v>W</v>
      </c>
      <c r="H287">
        <f>'Points Per Match'!G287</f>
        <v>3</v>
      </c>
      <c r="I287" t="s">
        <v>269</v>
      </c>
    </row>
    <row r="288" spans="1:9" x14ac:dyDescent="0.35">
      <c r="A288">
        <f>Table7[[#This Row],[Match_ID ]]</f>
        <v>287</v>
      </c>
      <c r="B288" s="1">
        <f>Table7[[#This Row],[Date]]</f>
        <v>43898</v>
      </c>
      <c r="C288" t="str">
        <f>Table7[[#This Row],[Home_Team]]</f>
        <v>Man United</v>
      </c>
      <c r="D288" t="str">
        <f>Table7[[#This Row],[Away_Team]]</f>
        <v>Man City</v>
      </c>
      <c r="E288">
        <f>Table7[[#This Row],[FT_Home_Goals]]</f>
        <v>2</v>
      </c>
      <c r="F288">
        <f>Table7[[#This Row],[FT_Away_Goals]]</f>
        <v>0</v>
      </c>
      <c r="G288" t="str" cm="1">
        <f t="array" ref="G288">_xlfn.IFS(E288&gt;F288, "W", E288=F288, "D", E288&lt;F288,"L")</f>
        <v>W</v>
      </c>
      <c r="H288">
        <f>'Points Per Match'!G288</f>
        <v>3</v>
      </c>
      <c r="I288" t="s">
        <v>269</v>
      </c>
    </row>
    <row r="289" spans="1:9" x14ac:dyDescent="0.35">
      <c r="A289">
        <f>Table7[[#This Row],[Match_ID ]]</f>
        <v>288</v>
      </c>
      <c r="B289" s="1">
        <f>Table7[[#This Row],[Date]]</f>
        <v>43899</v>
      </c>
      <c r="C289" t="str">
        <f>Table7[[#This Row],[Home_Team]]</f>
        <v>Leicester</v>
      </c>
      <c r="D289" t="str">
        <f>Table7[[#This Row],[Away_Team]]</f>
        <v>Aston Villa</v>
      </c>
      <c r="E289">
        <f>Table7[[#This Row],[FT_Home_Goals]]</f>
        <v>4</v>
      </c>
      <c r="F289">
        <f>Table7[[#This Row],[FT_Away_Goals]]</f>
        <v>0</v>
      </c>
      <c r="G289" t="str" cm="1">
        <f t="array" ref="G289">_xlfn.IFS(E289&gt;F289, "W", E289=F289, "D", E289&lt;F289,"L")</f>
        <v>W</v>
      </c>
      <c r="H289">
        <f>'Points Per Match'!G289</f>
        <v>3</v>
      </c>
      <c r="I289" t="s">
        <v>269</v>
      </c>
    </row>
    <row r="290" spans="1:9" x14ac:dyDescent="0.35">
      <c r="A290">
        <f>Table7[[#This Row],[Match_ID ]]</f>
        <v>289</v>
      </c>
      <c r="B290" s="1">
        <f>Table7[[#This Row],[Date]]</f>
        <v>43999</v>
      </c>
      <c r="C290" t="str">
        <f>Table7[[#This Row],[Home_Team]]</f>
        <v>Aston Villa</v>
      </c>
      <c r="D290" t="str">
        <f>Table7[[#This Row],[Away_Team]]</f>
        <v>Sheffield United</v>
      </c>
      <c r="E290">
        <f>Table7[[#This Row],[FT_Home_Goals]]</f>
        <v>0</v>
      </c>
      <c r="F290">
        <f>Table7[[#This Row],[FT_Away_Goals]]</f>
        <v>0</v>
      </c>
      <c r="G290" t="str" cm="1">
        <f t="array" ref="G290">_xlfn.IFS(E290&gt;F290, "W", E290=F290, "D", E290&lt;F290,"L")</f>
        <v>D</v>
      </c>
      <c r="H290">
        <f>'Points Per Match'!G290</f>
        <v>1</v>
      </c>
      <c r="I290" t="s">
        <v>269</v>
      </c>
    </row>
    <row r="291" spans="1:9" x14ac:dyDescent="0.35">
      <c r="A291">
        <f>Table7[[#This Row],[Match_ID ]]</f>
        <v>290</v>
      </c>
      <c r="B291" s="1">
        <f>Table7[[#This Row],[Date]]</f>
        <v>43999</v>
      </c>
      <c r="C291" t="str">
        <f>Table7[[#This Row],[Home_Team]]</f>
        <v>Man City</v>
      </c>
      <c r="D291" t="str">
        <f>Table7[[#This Row],[Away_Team]]</f>
        <v>Arsenal</v>
      </c>
      <c r="E291">
        <f>Table7[[#This Row],[FT_Home_Goals]]</f>
        <v>3</v>
      </c>
      <c r="F291">
        <f>Table7[[#This Row],[FT_Away_Goals]]</f>
        <v>0</v>
      </c>
      <c r="G291" t="str" cm="1">
        <f t="array" ref="G291">_xlfn.IFS(E291&gt;F291, "W", E291=F291, "D", E291&lt;F291,"L")</f>
        <v>W</v>
      </c>
      <c r="H291">
        <f>'Points Per Match'!G291</f>
        <v>3</v>
      </c>
      <c r="I291" t="s">
        <v>269</v>
      </c>
    </row>
    <row r="292" spans="1:9" x14ac:dyDescent="0.35">
      <c r="A292">
        <f>Table7[[#This Row],[Match_ID ]]</f>
        <v>291</v>
      </c>
      <c r="B292" s="1">
        <f>Table7[[#This Row],[Date]]</f>
        <v>44001</v>
      </c>
      <c r="C292" t="str">
        <f>Table7[[#This Row],[Home_Team]]</f>
        <v>Norwich</v>
      </c>
      <c r="D292" t="str">
        <f>Table7[[#This Row],[Away_Team]]</f>
        <v>Southampton</v>
      </c>
      <c r="E292">
        <f>Table7[[#This Row],[FT_Home_Goals]]</f>
        <v>0</v>
      </c>
      <c r="F292">
        <f>Table7[[#This Row],[FT_Away_Goals]]</f>
        <v>3</v>
      </c>
      <c r="G292" t="str" cm="1">
        <f t="array" ref="G292">_xlfn.IFS(E292&gt;F292, "W", E292=F292, "D", E292&lt;F292,"L")</f>
        <v>L</v>
      </c>
      <c r="H292">
        <f>'Points Per Match'!G292</f>
        <v>0</v>
      </c>
      <c r="I292" t="s">
        <v>269</v>
      </c>
    </row>
    <row r="293" spans="1:9" x14ac:dyDescent="0.35">
      <c r="A293">
        <f>Table7[[#This Row],[Match_ID ]]</f>
        <v>292</v>
      </c>
      <c r="B293" s="1">
        <f>Table7[[#This Row],[Date]]</f>
        <v>44001</v>
      </c>
      <c r="C293" t="str">
        <f>Table7[[#This Row],[Home_Team]]</f>
        <v>Tottenham</v>
      </c>
      <c r="D293" t="str">
        <f>Table7[[#This Row],[Away_Team]]</f>
        <v>Man United</v>
      </c>
      <c r="E293">
        <f>Table7[[#This Row],[FT_Home_Goals]]</f>
        <v>1</v>
      </c>
      <c r="F293">
        <f>Table7[[#This Row],[FT_Away_Goals]]</f>
        <v>1</v>
      </c>
      <c r="G293" t="str" cm="1">
        <f t="array" ref="G293">_xlfn.IFS(E293&gt;F293, "W", E293=F293, "D", E293&lt;F293,"L")</f>
        <v>D</v>
      </c>
      <c r="H293">
        <f>'Points Per Match'!G293</f>
        <v>1</v>
      </c>
      <c r="I293" t="s">
        <v>269</v>
      </c>
    </row>
    <row r="294" spans="1:9" x14ac:dyDescent="0.35">
      <c r="A294">
        <f>Table7[[#This Row],[Match_ID ]]</f>
        <v>293</v>
      </c>
      <c r="B294" s="1">
        <f>Table7[[#This Row],[Date]]</f>
        <v>44002</v>
      </c>
      <c r="C294" t="str">
        <f>Table7[[#This Row],[Home_Team]]</f>
        <v>Watford</v>
      </c>
      <c r="D294" t="str">
        <f>Table7[[#This Row],[Away_Team]]</f>
        <v>Leicester</v>
      </c>
      <c r="E294">
        <f>Table7[[#This Row],[FT_Home_Goals]]</f>
        <v>1</v>
      </c>
      <c r="F294">
        <f>Table7[[#This Row],[FT_Away_Goals]]</f>
        <v>1</v>
      </c>
      <c r="G294" t="str" cm="1">
        <f t="array" ref="G294">_xlfn.IFS(E294&gt;F294, "W", E294=F294, "D", E294&lt;F294,"L")</f>
        <v>D</v>
      </c>
      <c r="H294">
        <f>'Points Per Match'!G294</f>
        <v>1</v>
      </c>
      <c r="I294" t="s">
        <v>269</v>
      </c>
    </row>
    <row r="295" spans="1:9" x14ac:dyDescent="0.35">
      <c r="A295">
        <f>Table7[[#This Row],[Match_ID ]]</f>
        <v>294</v>
      </c>
      <c r="B295" s="1">
        <f>Table7[[#This Row],[Date]]</f>
        <v>44002</v>
      </c>
      <c r="C295" t="str">
        <f>Table7[[#This Row],[Home_Team]]</f>
        <v>Brighton</v>
      </c>
      <c r="D295" t="str">
        <f>Table7[[#This Row],[Away_Team]]</f>
        <v>Arsenal</v>
      </c>
      <c r="E295">
        <f>Table7[[#This Row],[FT_Home_Goals]]</f>
        <v>2</v>
      </c>
      <c r="F295">
        <f>Table7[[#This Row],[FT_Away_Goals]]</f>
        <v>1</v>
      </c>
      <c r="G295" t="str" cm="1">
        <f t="array" ref="G295">_xlfn.IFS(E295&gt;F295, "W", E295=F295, "D", E295&lt;F295,"L")</f>
        <v>W</v>
      </c>
      <c r="H295">
        <f>'Points Per Match'!G295</f>
        <v>3</v>
      </c>
      <c r="I295" t="s">
        <v>269</v>
      </c>
    </row>
    <row r="296" spans="1:9" x14ac:dyDescent="0.35">
      <c r="A296">
        <f>Table7[[#This Row],[Match_ID ]]</f>
        <v>295</v>
      </c>
      <c r="B296" s="1">
        <f>Table7[[#This Row],[Date]]</f>
        <v>44002</v>
      </c>
      <c r="C296" t="str">
        <f>Table7[[#This Row],[Home_Team]]</f>
        <v>West Ham</v>
      </c>
      <c r="D296" t="str">
        <f>Table7[[#This Row],[Away_Team]]</f>
        <v>Wolves</v>
      </c>
      <c r="E296">
        <f>Table7[[#This Row],[FT_Home_Goals]]</f>
        <v>0</v>
      </c>
      <c r="F296">
        <f>Table7[[#This Row],[FT_Away_Goals]]</f>
        <v>2</v>
      </c>
      <c r="G296" t="str" cm="1">
        <f t="array" ref="G296">_xlfn.IFS(E296&gt;F296, "W", E296=F296, "D", E296&lt;F296,"L")</f>
        <v>L</v>
      </c>
      <c r="H296">
        <f>'Points Per Match'!G296</f>
        <v>0</v>
      </c>
      <c r="I296" t="s">
        <v>269</v>
      </c>
    </row>
    <row r="297" spans="1:9" x14ac:dyDescent="0.35">
      <c r="A297">
        <f>Table7[[#This Row],[Match_ID ]]</f>
        <v>296</v>
      </c>
      <c r="B297" s="1">
        <f>Table7[[#This Row],[Date]]</f>
        <v>44002</v>
      </c>
      <c r="C297" t="str">
        <f>Table7[[#This Row],[Home_Team]]</f>
        <v>Bournemouth</v>
      </c>
      <c r="D297" t="str">
        <f>Table7[[#This Row],[Away_Team]]</f>
        <v>Crystal Palace</v>
      </c>
      <c r="E297">
        <f>Table7[[#This Row],[FT_Home_Goals]]</f>
        <v>0</v>
      </c>
      <c r="F297">
        <f>Table7[[#This Row],[FT_Away_Goals]]</f>
        <v>2</v>
      </c>
      <c r="G297" t="str" cm="1">
        <f t="array" ref="G297">_xlfn.IFS(E297&gt;F297, "W", E297=F297, "D", E297&lt;F297,"L")</f>
        <v>L</v>
      </c>
      <c r="H297">
        <f>'Points Per Match'!G297</f>
        <v>0</v>
      </c>
      <c r="I297" t="s">
        <v>269</v>
      </c>
    </row>
    <row r="298" spans="1:9" x14ac:dyDescent="0.35">
      <c r="A298">
        <f>Table7[[#This Row],[Match_ID ]]</f>
        <v>297</v>
      </c>
      <c r="B298" s="1">
        <f>Table7[[#This Row],[Date]]</f>
        <v>44003</v>
      </c>
      <c r="C298" t="str">
        <f>Table7[[#This Row],[Home_Team]]</f>
        <v>Newcastle</v>
      </c>
      <c r="D298" t="str">
        <f>Table7[[#This Row],[Away_Team]]</f>
        <v>Sheffield United</v>
      </c>
      <c r="E298">
        <f>Table7[[#This Row],[FT_Home_Goals]]</f>
        <v>3</v>
      </c>
      <c r="F298">
        <f>Table7[[#This Row],[FT_Away_Goals]]</f>
        <v>0</v>
      </c>
      <c r="G298" t="str" cm="1">
        <f t="array" ref="G298">_xlfn.IFS(E298&gt;F298, "W", E298=F298, "D", E298&lt;F298,"L")</f>
        <v>W</v>
      </c>
      <c r="H298">
        <f>'Points Per Match'!G298</f>
        <v>3</v>
      </c>
      <c r="I298" t="s">
        <v>269</v>
      </c>
    </row>
    <row r="299" spans="1:9" x14ac:dyDescent="0.35">
      <c r="A299">
        <f>Table7[[#This Row],[Match_ID ]]</f>
        <v>298</v>
      </c>
      <c r="B299" s="1">
        <f>Table7[[#This Row],[Date]]</f>
        <v>44003</v>
      </c>
      <c r="C299" t="str">
        <f>Table7[[#This Row],[Home_Team]]</f>
        <v>Aston Villa</v>
      </c>
      <c r="D299" t="str">
        <f>Table7[[#This Row],[Away_Team]]</f>
        <v>Chelsea</v>
      </c>
      <c r="E299">
        <f>Table7[[#This Row],[FT_Home_Goals]]</f>
        <v>1</v>
      </c>
      <c r="F299">
        <f>Table7[[#This Row],[FT_Away_Goals]]</f>
        <v>2</v>
      </c>
      <c r="G299" t="str" cm="1">
        <f t="array" ref="G299">_xlfn.IFS(E299&gt;F299, "W", E299=F299, "D", E299&lt;F299,"L")</f>
        <v>L</v>
      </c>
      <c r="H299">
        <f>'Points Per Match'!G299</f>
        <v>0</v>
      </c>
      <c r="I299" t="s">
        <v>269</v>
      </c>
    </row>
    <row r="300" spans="1:9" x14ac:dyDescent="0.35">
      <c r="A300">
        <f>Table7[[#This Row],[Match_ID ]]</f>
        <v>299</v>
      </c>
      <c r="B300" s="1">
        <f>Table7[[#This Row],[Date]]</f>
        <v>44003</v>
      </c>
      <c r="C300" t="str">
        <f>Table7[[#This Row],[Home_Team]]</f>
        <v>Everton</v>
      </c>
      <c r="D300" t="str">
        <f>Table7[[#This Row],[Away_Team]]</f>
        <v>Liverpool</v>
      </c>
      <c r="E300">
        <f>Table7[[#This Row],[FT_Home_Goals]]</f>
        <v>0</v>
      </c>
      <c r="F300">
        <f>Table7[[#This Row],[FT_Away_Goals]]</f>
        <v>0</v>
      </c>
      <c r="G300" t="str" cm="1">
        <f t="array" ref="G300">_xlfn.IFS(E300&gt;F300, "W", E300=F300, "D", E300&lt;F300,"L")</f>
        <v>D</v>
      </c>
      <c r="H300">
        <f>'Points Per Match'!G300</f>
        <v>1</v>
      </c>
      <c r="I300" t="s">
        <v>269</v>
      </c>
    </row>
    <row r="301" spans="1:9" x14ac:dyDescent="0.35">
      <c r="A301">
        <f>Table7[[#This Row],[Match_ID ]]</f>
        <v>300</v>
      </c>
      <c r="B301" s="1">
        <f>Table7[[#This Row],[Date]]</f>
        <v>44004</v>
      </c>
      <c r="C301" t="str">
        <f>Table7[[#This Row],[Home_Team]]</f>
        <v>Man City</v>
      </c>
      <c r="D301" t="str">
        <f>Table7[[#This Row],[Away_Team]]</f>
        <v>Burnley</v>
      </c>
      <c r="E301">
        <f>Table7[[#This Row],[FT_Home_Goals]]</f>
        <v>5</v>
      </c>
      <c r="F301">
        <f>Table7[[#This Row],[FT_Away_Goals]]</f>
        <v>0</v>
      </c>
      <c r="G301" t="str" cm="1">
        <f t="array" ref="G301">_xlfn.IFS(E301&gt;F301, "W", E301=F301, "D", E301&lt;F301,"L")</f>
        <v>W</v>
      </c>
      <c r="H301">
        <f>'Points Per Match'!G301</f>
        <v>3</v>
      </c>
      <c r="I301" t="s">
        <v>269</v>
      </c>
    </row>
    <row r="302" spans="1:9" x14ac:dyDescent="0.35">
      <c r="A302">
        <f>Table7[[#This Row],[Match_ID ]]</f>
        <v>301</v>
      </c>
      <c r="B302" s="1">
        <f>Table7[[#This Row],[Date]]</f>
        <v>44005</v>
      </c>
      <c r="C302" t="str">
        <f>Table7[[#This Row],[Home_Team]]</f>
        <v>Leicester</v>
      </c>
      <c r="D302" t="str">
        <f>Table7[[#This Row],[Away_Team]]</f>
        <v>Brighton</v>
      </c>
      <c r="E302">
        <f>Table7[[#This Row],[FT_Home_Goals]]</f>
        <v>0</v>
      </c>
      <c r="F302">
        <f>Table7[[#This Row],[FT_Away_Goals]]</f>
        <v>0</v>
      </c>
      <c r="G302" t="str" cm="1">
        <f t="array" ref="G302">_xlfn.IFS(E302&gt;F302, "W", E302=F302, "D", E302&lt;F302,"L")</f>
        <v>D</v>
      </c>
      <c r="H302">
        <f>'Points Per Match'!G302</f>
        <v>1</v>
      </c>
      <c r="I302" t="s">
        <v>269</v>
      </c>
    </row>
    <row r="303" spans="1:9" x14ac:dyDescent="0.35">
      <c r="A303">
        <f>Table7[[#This Row],[Match_ID ]]</f>
        <v>302</v>
      </c>
      <c r="B303" s="1">
        <f>Table7[[#This Row],[Date]]</f>
        <v>44005</v>
      </c>
      <c r="C303" t="str">
        <f>Table7[[#This Row],[Home_Team]]</f>
        <v>Tottenham</v>
      </c>
      <c r="D303" t="str">
        <f>Table7[[#This Row],[Away_Team]]</f>
        <v>West Ham</v>
      </c>
      <c r="E303">
        <f>Table7[[#This Row],[FT_Home_Goals]]</f>
        <v>2</v>
      </c>
      <c r="F303">
        <f>Table7[[#This Row],[FT_Away_Goals]]</f>
        <v>0</v>
      </c>
      <c r="G303" t="str" cm="1">
        <f t="array" ref="G303">_xlfn.IFS(E303&gt;F303, "W", E303=F303, "D", E303&lt;F303,"L")</f>
        <v>W</v>
      </c>
      <c r="H303">
        <f>'Points Per Match'!G303</f>
        <v>3</v>
      </c>
      <c r="I303" t="s">
        <v>269</v>
      </c>
    </row>
    <row r="304" spans="1:9" x14ac:dyDescent="0.35">
      <c r="A304">
        <f>Table7[[#This Row],[Match_ID ]]</f>
        <v>303</v>
      </c>
      <c r="B304" s="1">
        <f>Table7[[#This Row],[Date]]</f>
        <v>44006</v>
      </c>
      <c r="C304" t="str">
        <f>Table7[[#This Row],[Home_Team]]</f>
        <v>Man United</v>
      </c>
      <c r="D304" t="str">
        <f>Table7[[#This Row],[Away_Team]]</f>
        <v>Sheffield United</v>
      </c>
      <c r="E304">
        <f>Table7[[#This Row],[FT_Home_Goals]]</f>
        <v>3</v>
      </c>
      <c r="F304">
        <f>Table7[[#This Row],[FT_Away_Goals]]</f>
        <v>0</v>
      </c>
      <c r="G304" t="str" cm="1">
        <f t="array" ref="G304">_xlfn.IFS(E304&gt;F304, "W", E304=F304, "D", E304&lt;F304,"L")</f>
        <v>W</v>
      </c>
      <c r="H304">
        <f>'Points Per Match'!G304</f>
        <v>3</v>
      </c>
      <c r="I304" t="s">
        <v>269</v>
      </c>
    </row>
    <row r="305" spans="1:9" x14ac:dyDescent="0.35">
      <c r="A305">
        <f>Table7[[#This Row],[Match_ID ]]</f>
        <v>304</v>
      </c>
      <c r="B305" s="1">
        <f>Table7[[#This Row],[Date]]</f>
        <v>44006</v>
      </c>
      <c r="C305" t="str">
        <f>Table7[[#This Row],[Home_Team]]</f>
        <v>Newcastle</v>
      </c>
      <c r="D305" t="str">
        <f>Table7[[#This Row],[Away_Team]]</f>
        <v>Aston Villa</v>
      </c>
      <c r="E305">
        <f>Table7[[#This Row],[FT_Home_Goals]]</f>
        <v>1</v>
      </c>
      <c r="F305">
        <f>Table7[[#This Row],[FT_Away_Goals]]</f>
        <v>1</v>
      </c>
      <c r="G305" t="str" cm="1">
        <f t="array" ref="G305">_xlfn.IFS(E305&gt;F305, "W", E305=F305, "D", E305&lt;F305,"L")</f>
        <v>D</v>
      </c>
      <c r="H305">
        <f>'Points Per Match'!G305</f>
        <v>1</v>
      </c>
      <c r="I305" t="s">
        <v>269</v>
      </c>
    </row>
    <row r="306" spans="1:9" x14ac:dyDescent="0.35">
      <c r="A306">
        <f>Table7[[#This Row],[Match_ID ]]</f>
        <v>305</v>
      </c>
      <c r="B306" s="1">
        <f>Table7[[#This Row],[Date]]</f>
        <v>44006</v>
      </c>
      <c r="C306" t="str">
        <f>Table7[[#This Row],[Home_Team]]</f>
        <v>Norwich</v>
      </c>
      <c r="D306" t="str">
        <f>Table7[[#This Row],[Away_Team]]</f>
        <v>Everton</v>
      </c>
      <c r="E306">
        <f>Table7[[#This Row],[FT_Home_Goals]]</f>
        <v>0</v>
      </c>
      <c r="F306">
        <f>Table7[[#This Row],[FT_Away_Goals]]</f>
        <v>1</v>
      </c>
      <c r="G306" t="str" cm="1">
        <f t="array" ref="G306">_xlfn.IFS(E306&gt;F306, "W", E306=F306, "D", E306&lt;F306,"L")</f>
        <v>L</v>
      </c>
      <c r="H306">
        <f>'Points Per Match'!G306</f>
        <v>0</v>
      </c>
      <c r="I306" t="s">
        <v>269</v>
      </c>
    </row>
    <row r="307" spans="1:9" x14ac:dyDescent="0.35">
      <c r="A307">
        <f>Table7[[#This Row],[Match_ID ]]</f>
        <v>306</v>
      </c>
      <c r="B307" s="1">
        <f>Table7[[#This Row],[Date]]</f>
        <v>44006</v>
      </c>
      <c r="C307" t="str">
        <f>Table7[[#This Row],[Home_Team]]</f>
        <v>Wolves</v>
      </c>
      <c r="D307" t="str">
        <f>Table7[[#This Row],[Away_Team]]</f>
        <v>Bournemouth</v>
      </c>
      <c r="E307">
        <f>Table7[[#This Row],[FT_Home_Goals]]</f>
        <v>1</v>
      </c>
      <c r="F307">
        <f>Table7[[#This Row],[FT_Away_Goals]]</f>
        <v>0</v>
      </c>
      <c r="G307" t="str" cm="1">
        <f t="array" ref="G307">_xlfn.IFS(E307&gt;F307, "W", E307=F307, "D", E307&lt;F307,"L")</f>
        <v>W</v>
      </c>
      <c r="H307">
        <f>'Points Per Match'!G307</f>
        <v>3</v>
      </c>
      <c r="I307" t="s">
        <v>269</v>
      </c>
    </row>
    <row r="308" spans="1:9" x14ac:dyDescent="0.35">
      <c r="A308">
        <f>Table7[[#This Row],[Match_ID ]]</f>
        <v>307</v>
      </c>
      <c r="B308" s="1">
        <f>Table7[[#This Row],[Date]]</f>
        <v>44006</v>
      </c>
      <c r="C308" t="str">
        <f>Table7[[#This Row],[Home_Team]]</f>
        <v>Liverpool</v>
      </c>
      <c r="D308" t="str">
        <f>Table7[[#This Row],[Away_Team]]</f>
        <v>Crystal Palace</v>
      </c>
      <c r="E308">
        <f>Table7[[#This Row],[FT_Home_Goals]]</f>
        <v>4</v>
      </c>
      <c r="F308">
        <f>Table7[[#This Row],[FT_Away_Goals]]</f>
        <v>0</v>
      </c>
      <c r="G308" t="str" cm="1">
        <f t="array" ref="G308">_xlfn.IFS(E308&gt;F308, "W", E308=F308, "D", E308&lt;F308,"L")</f>
        <v>W</v>
      </c>
      <c r="H308">
        <f>'Points Per Match'!G308</f>
        <v>3</v>
      </c>
      <c r="I308" t="s">
        <v>269</v>
      </c>
    </row>
    <row r="309" spans="1:9" x14ac:dyDescent="0.35">
      <c r="A309">
        <f>Table7[[#This Row],[Match_ID ]]</f>
        <v>308</v>
      </c>
      <c r="B309" s="1">
        <f>Table7[[#This Row],[Date]]</f>
        <v>44007</v>
      </c>
      <c r="C309" t="str">
        <f>Table7[[#This Row],[Home_Team]]</f>
        <v>Burnley</v>
      </c>
      <c r="D309" t="str">
        <f>Table7[[#This Row],[Away_Team]]</f>
        <v>Watford</v>
      </c>
      <c r="E309">
        <f>Table7[[#This Row],[FT_Home_Goals]]</f>
        <v>1</v>
      </c>
      <c r="F309">
        <f>Table7[[#This Row],[FT_Away_Goals]]</f>
        <v>0</v>
      </c>
      <c r="G309" t="str" cm="1">
        <f t="array" ref="G309">_xlfn.IFS(E309&gt;F309, "W", E309=F309, "D", E309&lt;F309,"L")</f>
        <v>W</v>
      </c>
      <c r="H309">
        <f>'Points Per Match'!G309</f>
        <v>3</v>
      </c>
      <c r="I309" t="s">
        <v>269</v>
      </c>
    </row>
    <row r="310" spans="1:9" x14ac:dyDescent="0.35">
      <c r="A310">
        <f>Table7[[#This Row],[Match_ID ]]</f>
        <v>309</v>
      </c>
      <c r="B310" s="1">
        <f>Table7[[#This Row],[Date]]</f>
        <v>44007</v>
      </c>
      <c r="C310" t="str">
        <f>Table7[[#This Row],[Home_Team]]</f>
        <v>Southampton</v>
      </c>
      <c r="D310" t="str">
        <f>Table7[[#This Row],[Away_Team]]</f>
        <v>Arsenal</v>
      </c>
      <c r="E310">
        <f>Table7[[#This Row],[FT_Home_Goals]]</f>
        <v>0</v>
      </c>
      <c r="F310">
        <f>Table7[[#This Row],[FT_Away_Goals]]</f>
        <v>2</v>
      </c>
      <c r="G310" t="str" cm="1">
        <f t="array" ref="G310">_xlfn.IFS(E310&gt;F310, "W", E310=F310, "D", E310&lt;F310,"L")</f>
        <v>L</v>
      </c>
      <c r="H310">
        <f>'Points Per Match'!G310</f>
        <v>0</v>
      </c>
      <c r="I310" t="s">
        <v>269</v>
      </c>
    </row>
    <row r="311" spans="1:9" x14ac:dyDescent="0.35">
      <c r="A311">
        <f>Table7[[#This Row],[Match_ID ]]</f>
        <v>310</v>
      </c>
      <c r="B311" s="1">
        <f>Table7[[#This Row],[Date]]</f>
        <v>44007</v>
      </c>
      <c r="C311" t="str">
        <f>Table7[[#This Row],[Home_Team]]</f>
        <v>Chelsea</v>
      </c>
      <c r="D311" t="str">
        <f>Table7[[#This Row],[Away_Team]]</f>
        <v>Man City</v>
      </c>
      <c r="E311">
        <f>Table7[[#This Row],[FT_Home_Goals]]</f>
        <v>2</v>
      </c>
      <c r="F311">
        <f>Table7[[#This Row],[FT_Away_Goals]]</f>
        <v>1</v>
      </c>
      <c r="G311" t="str" cm="1">
        <f t="array" ref="G311">_xlfn.IFS(E311&gt;F311, "W", E311=F311, "D", E311&lt;F311,"L")</f>
        <v>W</v>
      </c>
      <c r="H311">
        <f>'Points Per Match'!G311</f>
        <v>3</v>
      </c>
      <c r="I311" t="s">
        <v>269</v>
      </c>
    </row>
    <row r="312" spans="1:9" x14ac:dyDescent="0.35">
      <c r="A312">
        <f>Table7[[#This Row],[Match_ID ]]</f>
        <v>311</v>
      </c>
      <c r="B312" s="1">
        <f>Table7[[#This Row],[Date]]</f>
        <v>44009</v>
      </c>
      <c r="C312" t="str">
        <f>Table7[[#This Row],[Home_Team]]</f>
        <v>Aston Villa</v>
      </c>
      <c r="D312" t="str">
        <f>Table7[[#This Row],[Away_Team]]</f>
        <v>Wolves</v>
      </c>
      <c r="E312">
        <f>Table7[[#This Row],[FT_Home_Goals]]</f>
        <v>0</v>
      </c>
      <c r="F312">
        <f>Table7[[#This Row],[FT_Away_Goals]]</f>
        <v>1</v>
      </c>
      <c r="G312" t="str" cm="1">
        <f t="array" ref="G312">_xlfn.IFS(E312&gt;F312, "W", E312=F312, "D", E312&lt;F312,"L")</f>
        <v>L</v>
      </c>
      <c r="H312">
        <f>'Points Per Match'!G312</f>
        <v>0</v>
      </c>
      <c r="I312" t="s">
        <v>269</v>
      </c>
    </row>
    <row r="313" spans="1:9" x14ac:dyDescent="0.35">
      <c r="A313">
        <f>Table7[[#This Row],[Match_ID ]]</f>
        <v>312</v>
      </c>
      <c r="B313" s="1">
        <f>Table7[[#This Row],[Date]]</f>
        <v>44010</v>
      </c>
      <c r="C313" t="str">
        <f>Table7[[#This Row],[Home_Team]]</f>
        <v>Watford</v>
      </c>
      <c r="D313" t="str">
        <f>Table7[[#This Row],[Away_Team]]</f>
        <v>Southampton</v>
      </c>
      <c r="E313">
        <f>Table7[[#This Row],[FT_Home_Goals]]</f>
        <v>1</v>
      </c>
      <c r="F313">
        <f>Table7[[#This Row],[FT_Away_Goals]]</f>
        <v>3</v>
      </c>
      <c r="G313" t="str" cm="1">
        <f t="array" ref="G313">_xlfn.IFS(E313&gt;F313, "W", E313=F313, "D", E313&lt;F313,"L")</f>
        <v>L</v>
      </c>
      <c r="H313">
        <f>'Points Per Match'!G313</f>
        <v>0</v>
      </c>
      <c r="I313" t="s">
        <v>269</v>
      </c>
    </row>
    <row r="314" spans="1:9" x14ac:dyDescent="0.35">
      <c r="A314">
        <f>Table7[[#This Row],[Match_ID ]]</f>
        <v>313</v>
      </c>
      <c r="B314" s="1">
        <f>Table7[[#This Row],[Date]]</f>
        <v>44011</v>
      </c>
      <c r="C314" t="str">
        <f>Table7[[#This Row],[Home_Team]]</f>
        <v>Crystal Palace</v>
      </c>
      <c r="D314" t="str">
        <f>Table7[[#This Row],[Away_Team]]</f>
        <v>Burnley</v>
      </c>
      <c r="E314">
        <f>Table7[[#This Row],[FT_Home_Goals]]</f>
        <v>0</v>
      </c>
      <c r="F314">
        <f>Table7[[#This Row],[FT_Away_Goals]]</f>
        <v>1</v>
      </c>
      <c r="G314" t="str" cm="1">
        <f t="array" ref="G314">_xlfn.IFS(E314&gt;F314, "W", E314=F314, "D", E314&lt;F314,"L")</f>
        <v>L</v>
      </c>
      <c r="H314">
        <f>'Points Per Match'!G314</f>
        <v>0</v>
      </c>
      <c r="I314" t="s">
        <v>269</v>
      </c>
    </row>
    <row r="315" spans="1:9" x14ac:dyDescent="0.35">
      <c r="A315">
        <f>Table7[[#This Row],[Match_ID ]]</f>
        <v>314</v>
      </c>
      <c r="B315" s="1">
        <f>Table7[[#This Row],[Date]]</f>
        <v>44012</v>
      </c>
      <c r="C315" t="str">
        <f>Table7[[#This Row],[Home_Team]]</f>
        <v>Brighton</v>
      </c>
      <c r="D315" t="str">
        <f>Table7[[#This Row],[Away_Team]]</f>
        <v>Man United</v>
      </c>
      <c r="E315">
        <f>Table7[[#This Row],[FT_Home_Goals]]</f>
        <v>0</v>
      </c>
      <c r="F315">
        <f>Table7[[#This Row],[FT_Away_Goals]]</f>
        <v>3</v>
      </c>
      <c r="G315" t="str" cm="1">
        <f t="array" ref="G315">_xlfn.IFS(E315&gt;F315, "W", E315=F315, "D", E315&lt;F315,"L")</f>
        <v>L</v>
      </c>
      <c r="H315">
        <f>'Points Per Match'!G315</f>
        <v>0</v>
      </c>
      <c r="I315" t="s">
        <v>269</v>
      </c>
    </row>
    <row r="316" spans="1:9" x14ac:dyDescent="0.35">
      <c r="A316">
        <f>Table7[[#This Row],[Match_ID ]]</f>
        <v>315</v>
      </c>
      <c r="B316" s="1">
        <f>Table7[[#This Row],[Date]]</f>
        <v>44013</v>
      </c>
      <c r="C316" t="str">
        <f>Table7[[#This Row],[Home_Team]]</f>
        <v>Arsenal</v>
      </c>
      <c r="D316" t="str">
        <f>Table7[[#This Row],[Away_Team]]</f>
        <v>Norwich</v>
      </c>
      <c r="E316">
        <f>Table7[[#This Row],[FT_Home_Goals]]</f>
        <v>4</v>
      </c>
      <c r="F316">
        <f>Table7[[#This Row],[FT_Away_Goals]]</f>
        <v>0</v>
      </c>
      <c r="G316" t="str" cm="1">
        <f t="array" ref="G316">_xlfn.IFS(E316&gt;F316, "W", E316=F316, "D", E316&lt;F316,"L")</f>
        <v>W</v>
      </c>
      <c r="H316">
        <f>'Points Per Match'!G316</f>
        <v>3</v>
      </c>
      <c r="I316" t="s">
        <v>269</v>
      </c>
    </row>
    <row r="317" spans="1:9" x14ac:dyDescent="0.35">
      <c r="A317">
        <f>Table7[[#This Row],[Match_ID ]]</f>
        <v>316</v>
      </c>
      <c r="B317" s="1">
        <f>Table7[[#This Row],[Date]]</f>
        <v>44013</v>
      </c>
      <c r="C317" t="str">
        <f>Table7[[#This Row],[Home_Team]]</f>
        <v>Bournemouth</v>
      </c>
      <c r="D317" t="str">
        <f>Table7[[#This Row],[Away_Team]]</f>
        <v>Newcastle</v>
      </c>
      <c r="E317">
        <f>Table7[[#This Row],[FT_Home_Goals]]</f>
        <v>1</v>
      </c>
      <c r="F317">
        <f>Table7[[#This Row],[FT_Away_Goals]]</f>
        <v>4</v>
      </c>
      <c r="G317" t="str" cm="1">
        <f t="array" ref="G317">_xlfn.IFS(E317&gt;F317, "W", E317=F317, "D", E317&lt;F317,"L")</f>
        <v>L</v>
      </c>
      <c r="H317">
        <f>'Points Per Match'!G317</f>
        <v>0</v>
      </c>
      <c r="I317" t="s">
        <v>269</v>
      </c>
    </row>
    <row r="318" spans="1:9" x14ac:dyDescent="0.35">
      <c r="A318">
        <f>Table7[[#This Row],[Match_ID ]]</f>
        <v>317</v>
      </c>
      <c r="B318" s="1">
        <f>Table7[[#This Row],[Date]]</f>
        <v>44013</v>
      </c>
      <c r="C318" t="str">
        <f>Table7[[#This Row],[Home_Team]]</f>
        <v>Everton</v>
      </c>
      <c r="D318" t="str">
        <f>Table7[[#This Row],[Away_Team]]</f>
        <v>Leicester</v>
      </c>
      <c r="E318">
        <f>Table7[[#This Row],[FT_Home_Goals]]</f>
        <v>2</v>
      </c>
      <c r="F318">
        <f>Table7[[#This Row],[FT_Away_Goals]]</f>
        <v>1</v>
      </c>
      <c r="G318" t="str" cm="1">
        <f t="array" ref="G318">_xlfn.IFS(E318&gt;F318, "W", E318=F318, "D", E318&lt;F318,"L")</f>
        <v>W</v>
      </c>
      <c r="H318">
        <f>'Points Per Match'!G318</f>
        <v>3</v>
      </c>
      <c r="I318" t="s">
        <v>269</v>
      </c>
    </row>
    <row r="319" spans="1:9" x14ac:dyDescent="0.35">
      <c r="A319">
        <f>Table7[[#This Row],[Match_ID ]]</f>
        <v>318</v>
      </c>
      <c r="B319" s="1">
        <f>Table7[[#This Row],[Date]]</f>
        <v>44013</v>
      </c>
      <c r="C319" t="str">
        <f>Table7[[#This Row],[Home_Team]]</f>
        <v>West Ham</v>
      </c>
      <c r="D319" t="str">
        <f>Table7[[#This Row],[Away_Team]]</f>
        <v>Chelsea</v>
      </c>
      <c r="E319">
        <f>Table7[[#This Row],[FT_Home_Goals]]</f>
        <v>3</v>
      </c>
      <c r="F319">
        <f>Table7[[#This Row],[FT_Away_Goals]]</f>
        <v>2</v>
      </c>
      <c r="G319" t="str" cm="1">
        <f t="array" ref="G319">_xlfn.IFS(E319&gt;F319, "W", E319=F319, "D", E319&lt;F319,"L")</f>
        <v>W</v>
      </c>
      <c r="H319">
        <f>'Points Per Match'!G319</f>
        <v>3</v>
      </c>
      <c r="I319" t="s">
        <v>269</v>
      </c>
    </row>
    <row r="320" spans="1:9" x14ac:dyDescent="0.35">
      <c r="A320">
        <f>Table7[[#This Row],[Match_ID ]]</f>
        <v>319</v>
      </c>
      <c r="B320" s="1">
        <f>Table7[[#This Row],[Date]]</f>
        <v>44014</v>
      </c>
      <c r="C320" t="str">
        <f>Table7[[#This Row],[Home_Team]]</f>
        <v>Sheffield United</v>
      </c>
      <c r="D320" t="str">
        <f>Table7[[#This Row],[Away_Team]]</f>
        <v>Tottenham</v>
      </c>
      <c r="E320">
        <f>Table7[[#This Row],[FT_Home_Goals]]</f>
        <v>3</v>
      </c>
      <c r="F320">
        <f>Table7[[#This Row],[FT_Away_Goals]]</f>
        <v>1</v>
      </c>
      <c r="G320" t="str" cm="1">
        <f t="array" ref="G320">_xlfn.IFS(E320&gt;F320, "W", E320=F320, "D", E320&lt;F320,"L")</f>
        <v>W</v>
      </c>
      <c r="H320">
        <f>'Points Per Match'!G320</f>
        <v>3</v>
      </c>
      <c r="I320" t="s">
        <v>269</v>
      </c>
    </row>
    <row r="321" spans="1:9" x14ac:dyDescent="0.35">
      <c r="A321">
        <f>Table7[[#This Row],[Match_ID ]]</f>
        <v>320</v>
      </c>
      <c r="B321" s="1">
        <f>Table7[[#This Row],[Date]]</f>
        <v>44014</v>
      </c>
      <c r="C321" t="str">
        <f>Table7[[#This Row],[Home_Team]]</f>
        <v>Man City</v>
      </c>
      <c r="D321" t="str">
        <f>Table7[[#This Row],[Away_Team]]</f>
        <v>Liverpool</v>
      </c>
      <c r="E321">
        <f>Table7[[#This Row],[FT_Home_Goals]]</f>
        <v>4</v>
      </c>
      <c r="F321">
        <f>Table7[[#This Row],[FT_Away_Goals]]</f>
        <v>0</v>
      </c>
      <c r="G321" t="str" cm="1">
        <f t="array" ref="G321">_xlfn.IFS(E321&gt;F321, "W", E321=F321, "D", E321&lt;F321,"L")</f>
        <v>W</v>
      </c>
      <c r="H321">
        <f>'Points Per Match'!G321</f>
        <v>3</v>
      </c>
      <c r="I321" t="s">
        <v>269</v>
      </c>
    </row>
    <row r="322" spans="1:9" x14ac:dyDescent="0.35">
      <c r="A322">
        <f>Table7[[#This Row],[Match_ID ]]</f>
        <v>321</v>
      </c>
      <c r="B322" s="1">
        <f>Table7[[#This Row],[Date]]</f>
        <v>44016</v>
      </c>
      <c r="C322" t="str">
        <f>Table7[[#This Row],[Home_Team]]</f>
        <v>Norwich</v>
      </c>
      <c r="D322" t="str">
        <f>Table7[[#This Row],[Away_Team]]</f>
        <v>Brighton</v>
      </c>
      <c r="E322">
        <f>Table7[[#This Row],[FT_Home_Goals]]</f>
        <v>0</v>
      </c>
      <c r="F322">
        <f>Table7[[#This Row],[FT_Away_Goals]]</f>
        <v>1</v>
      </c>
      <c r="G322" t="str" cm="1">
        <f t="array" ref="G322">_xlfn.IFS(E322&gt;F322, "W", E322=F322, "D", E322&lt;F322,"L")</f>
        <v>L</v>
      </c>
      <c r="H322">
        <f>'Points Per Match'!G322</f>
        <v>0</v>
      </c>
      <c r="I322" t="s">
        <v>269</v>
      </c>
    </row>
    <row r="323" spans="1:9" x14ac:dyDescent="0.35">
      <c r="A323">
        <f>Table7[[#This Row],[Match_ID ]]</f>
        <v>322</v>
      </c>
      <c r="B323" s="1">
        <f>Table7[[#This Row],[Date]]</f>
        <v>44016</v>
      </c>
      <c r="C323" t="str">
        <f>Table7[[#This Row],[Home_Team]]</f>
        <v>Leicester</v>
      </c>
      <c r="D323" t="str">
        <f>Table7[[#This Row],[Away_Team]]</f>
        <v>Crystal Palace</v>
      </c>
      <c r="E323">
        <f>Table7[[#This Row],[FT_Home_Goals]]</f>
        <v>3</v>
      </c>
      <c r="F323">
        <f>Table7[[#This Row],[FT_Away_Goals]]</f>
        <v>0</v>
      </c>
      <c r="G323" t="str" cm="1">
        <f t="array" ref="G323">_xlfn.IFS(E323&gt;F323, "W", E323=F323, "D", E323&lt;F323,"L")</f>
        <v>W</v>
      </c>
      <c r="H323">
        <f>'Points Per Match'!G323</f>
        <v>3</v>
      </c>
      <c r="I323" t="s">
        <v>269</v>
      </c>
    </row>
    <row r="324" spans="1:9" x14ac:dyDescent="0.35">
      <c r="A324">
        <f>Table7[[#This Row],[Match_ID ]]</f>
        <v>323</v>
      </c>
      <c r="B324" s="1">
        <f>Table7[[#This Row],[Date]]</f>
        <v>44016</v>
      </c>
      <c r="C324" t="str">
        <f>Table7[[#This Row],[Home_Team]]</f>
        <v>Man United</v>
      </c>
      <c r="D324" t="str">
        <f>Table7[[#This Row],[Away_Team]]</f>
        <v>Bournemouth</v>
      </c>
      <c r="E324">
        <f>Table7[[#This Row],[FT_Home_Goals]]</f>
        <v>5</v>
      </c>
      <c r="F324">
        <f>Table7[[#This Row],[FT_Away_Goals]]</f>
        <v>2</v>
      </c>
      <c r="G324" t="str" cm="1">
        <f t="array" ref="G324">_xlfn.IFS(E324&gt;F324, "W", E324=F324, "D", E324&lt;F324,"L")</f>
        <v>W</v>
      </c>
      <c r="H324">
        <f>'Points Per Match'!G324</f>
        <v>3</v>
      </c>
      <c r="I324" t="s">
        <v>269</v>
      </c>
    </row>
    <row r="325" spans="1:9" x14ac:dyDescent="0.35">
      <c r="A325">
        <f>Table7[[#This Row],[Match_ID ]]</f>
        <v>324</v>
      </c>
      <c r="B325" s="1">
        <f>Table7[[#This Row],[Date]]</f>
        <v>44016</v>
      </c>
      <c r="C325" t="str">
        <f>Table7[[#This Row],[Home_Team]]</f>
        <v>Wolves</v>
      </c>
      <c r="D325" t="str">
        <f>Table7[[#This Row],[Away_Team]]</f>
        <v>Arsenal</v>
      </c>
      <c r="E325">
        <f>Table7[[#This Row],[FT_Home_Goals]]</f>
        <v>0</v>
      </c>
      <c r="F325">
        <f>Table7[[#This Row],[FT_Away_Goals]]</f>
        <v>2</v>
      </c>
      <c r="G325" t="str" cm="1">
        <f t="array" ref="G325">_xlfn.IFS(E325&gt;F325, "W", E325=F325, "D", E325&lt;F325,"L")</f>
        <v>L</v>
      </c>
      <c r="H325">
        <f>'Points Per Match'!G325</f>
        <v>0</v>
      </c>
      <c r="I325" t="s">
        <v>269</v>
      </c>
    </row>
    <row r="326" spans="1:9" x14ac:dyDescent="0.35">
      <c r="A326">
        <f>Table7[[#This Row],[Match_ID ]]</f>
        <v>325</v>
      </c>
      <c r="B326" s="1">
        <f>Table7[[#This Row],[Date]]</f>
        <v>44016</v>
      </c>
      <c r="C326" t="str">
        <f>Table7[[#This Row],[Home_Team]]</f>
        <v>Chelsea</v>
      </c>
      <c r="D326" t="str">
        <f>Table7[[#This Row],[Away_Team]]</f>
        <v>Watford</v>
      </c>
      <c r="E326">
        <f>Table7[[#This Row],[FT_Home_Goals]]</f>
        <v>3</v>
      </c>
      <c r="F326">
        <f>Table7[[#This Row],[FT_Away_Goals]]</f>
        <v>0</v>
      </c>
      <c r="G326" t="str" cm="1">
        <f t="array" ref="G326">_xlfn.IFS(E326&gt;F326, "W", E326=F326, "D", E326&lt;F326,"L")</f>
        <v>W</v>
      </c>
      <c r="H326">
        <f>'Points Per Match'!G326</f>
        <v>3</v>
      </c>
      <c r="I326" t="s">
        <v>269</v>
      </c>
    </row>
    <row r="327" spans="1:9" x14ac:dyDescent="0.35">
      <c r="A327">
        <f>Table7[[#This Row],[Match_ID ]]</f>
        <v>326</v>
      </c>
      <c r="B327" s="1">
        <f>Table7[[#This Row],[Date]]</f>
        <v>44017</v>
      </c>
      <c r="C327" t="str">
        <f>Table7[[#This Row],[Home_Team]]</f>
        <v>Burnley</v>
      </c>
      <c r="D327" t="str">
        <f>Table7[[#This Row],[Away_Team]]</f>
        <v>Sheffield United</v>
      </c>
      <c r="E327">
        <f>Table7[[#This Row],[FT_Home_Goals]]</f>
        <v>1</v>
      </c>
      <c r="F327">
        <f>Table7[[#This Row],[FT_Away_Goals]]</f>
        <v>1</v>
      </c>
      <c r="G327" t="str" cm="1">
        <f t="array" ref="G327">_xlfn.IFS(E327&gt;F327, "W", E327=F327, "D", E327&lt;F327,"L")</f>
        <v>D</v>
      </c>
      <c r="H327">
        <f>'Points Per Match'!G327</f>
        <v>1</v>
      </c>
      <c r="I327" t="s">
        <v>269</v>
      </c>
    </row>
    <row r="328" spans="1:9" x14ac:dyDescent="0.35">
      <c r="A328">
        <f>Table7[[#This Row],[Match_ID ]]</f>
        <v>327</v>
      </c>
      <c r="B328" s="1">
        <f>Table7[[#This Row],[Date]]</f>
        <v>44017</v>
      </c>
      <c r="C328" t="str">
        <f>Table7[[#This Row],[Home_Team]]</f>
        <v>Newcastle</v>
      </c>
      <c r="D328" t="str">
        <f>Table7[[#This Row],[Away_Team]]</f>
        <v>West Ham</v>
      </c>
      <c r="E328">
        <f>Table7[[#This Row],[FT_Home_Goals]]</f>
        <v>2</v>
      </c>
      <c r="F328">
        <f>Table7[[#This Row],[FT_Away_Goals]]</f>
        <v>2</v>
      </c>
      <c r="G328" t="str" cm="1">
        <f t="array" ref="G328">_xlfn.IFS(E328&gt;F328, "W", E328=F328, "D", E328&lt;F328,"L")</f>
        <v>D</v>
      </c>
      <c r="H328">
        <f>'Points Per Match'!G328</f>
        <v>1</v>
      </c>
      <c r="I328" t="s">
        <v>269</v>
      </c>
    </row>
    <row r="329" spans="1:9" x14ac:dyDescent="0.35">
      <c r="A329">
        <f>Table7[[#This Row],[Match_ID ]]</f>
        <v>328</v>
      </c>
      <c r="B329" s="1">
        <f>Table7[[#This Row],[Date]]</f>
        <v>44017</v>
      </c>
      <c r="C329" t="str">
        <f>Table7[[#This Row],[Home_Team]]</f>
        <v>Liverpool</v>
      </c>
      <c r="D329" t="str">
        <f>Table7[[#This Row],[Away_Team]]</f>
        <v>Aston Villa</v>
      </c>
      <c r="E329">
        <f>Table7[[#This Row],[FT_Home_Goals]]</f>
        <v>2</v>
      </c>
      <c r="F329">
        <f>Table7[[#This Row],[FT_Away_Goals]]</f>
        <v>0</v>
      </c>
      <c r="G329" t="str" cm="1">
        <f t="array" ref="G329">_xlfn.IFS(E329&gt;F329, "W", E329=F329, "D", E329&lt;F329,"L")</f>
        <v>W</v>
      </c>
      <c r="H329">
        <f>'Points Per Match'!G329</f>
        <v>3</v>
      </c>
      <c r="I329" t="s">
        <v>269</v>
      </c>
    </row>
    <row r="330" spans="1:9" x14ac:dyDescent="0.35">
      <c r="A330">
        <f>Table7[[#This Row],[Match_ID ]]</f>
        <v>329</v>
      </c>
      <c r="B330" s="1">
        <f>Table7[[#This Row],[Date]]</f>
        <v>44017</v>
      </c>
      <c r="C330" t="str">
        <f>Table7[[#This Row],[Home_Team]]</f>
        <v>Southampton</v>
      </c>
      <c r="D330" t="str">
        <f>Table7[[#This Row],[Away_Team]]</f>
        <v>Man City</v>
      </c>
      <c r="E330">
        <f>Table7[[#This Row],[FT_Home_Goals]]</f>
        <v>1</v>
      </c>
      <c r="F330">
        <f>Table7[[#This Row],[FT_Away_Goals]]</f>
        <v>0</v>
      </c>
      <c r="G330" t="str" cm="1">
        <f t="array" ref="G330">_xlfn.IFS(E330&gt;F330, "W", E330=F330, "D", E330&lt;F330,"L")</f>
        <v>W</v>
      </c>
      <c r="H330">
        <f>'Points Per Match'!G330</f>
        <v>3</v>
      </c>
      <c r="I330" t="s">
        <v>269</v>
      </c>
    </row>
    <row r="331" spans="1:9" x14ac:dyDescent="0.35">
      <c r="A331">
        <f>Table7[[#This Row],[Match_ID ]]</f>
        <v>330</v>
      </c>
      <c r="B331" s="1">
        <f>Table7[[#This Row],[Date]]</f>
        <v>44018</v>
      </c>
      <c r="C331" t="str">
        <f>Table7[[#This Row],[Home_Team]]</f>
        <v>Tottenham</v>
      </c>
      <c r="D331" t="str">
        <f>Table7[[#This Row],[Away_Team]]</f>
        <v>Everton</v>
      </c>
      <c r="E331">
        <f>Table7[[#This Row],[FT_Home_Goals]]</f>
        <v>1</v>
      </c>
      <c r="F331">
        <f>Table7[[#This Row],[FT_Away_Goals]]</f>
        <v>0</v>
      </c>
      <c r="G331" t="str" cm="1">
        <f t="array" ref="G331">_xlfn.IFS(E331&gt;F331, "W", E331=F331, "D", E331&lt;F331,"L")</f>
        <v>W</v>
      </c>
      <c r="H331">
        <f>'Points Per Match'!G331</f>
        <v>3</v>
      </c>
      <c r="I331" t="s">
        <v>269</v>
      </c>
    </row>
    <row r="332" spans="1:9" x14ac:dyDescent="0.35">
      <c r="A332">
        <f>Table7[[#This Row],[Match_ID ]]</f>
        <v>331</v>
      </c>
      <c r="B332" s="1">
        <f>Table7[[#This Row],[Date]]</f>
        <v>44019</v>
      </c>
      <c r="C332" t="str">
        <f>Table7[[#This Row],[Home_Team]]</f>
        <v>Crystal Palace</v>
      </c>
      <c r="D332" t="str">
        <f>Table7[[#This Row],[Away_Team]]</f>
        <v>Chelsea</v>
      </c>
      <c r="E332">
        <f>Table7[[#This Row],[FT_Home_Goals]]</f>
        <v>2</v>
      </c>
      <c r="F332">
        <f>Table7[[#This Row],[FT_Away_Goals]]</f>
        <v>3</v>
      </c>
      <c r="G332" t="str" cm="1">
        <f t="array" ref="G332">_xlfn.IFS(E332&gt;F332, "W", E332=F332, "D", E332&lt;F332,"L")</f>
        <v>L</v>
      </c>
      <c r="H332">
        <f>'Points Per Match'!G332</f>
        <v>0</v>
      </c>
      <c r="I332" t="s">
        <v>269</v>
      </c>
    </row>
    <row r="333" spans="1:9" x14ac:dyDescent="0.35">
      <c r="A333">
        <f>Table7[[#This Row],[Match_ID ]]</f>
        <v>332</v>
      </c>
      <c r="B333" s="1">
        <f>Table7[[#This Row],[Date]]</f>
        <v>44019</v>
      </c>
      <c r="C333" t="str">
        <f>Table7[[#This Row],[Home_Team]]</f>
        <v>Watford</v>
      </c>
      <c r="D333" t="str">
        <f>Table7[[#This Row],[Away_Team]]</f>
        <v>Norwich</v>
      </c>
      <c r="E333">
        <f>Table7[[#This Row],[FT_Home_Goals]]</f>
        <v>2</v>
      </c>
      <c r="F333">
        <f>Table7[[#This Row],[FT_Away_Goals]]</f>
        <v>1</v>
      </c>
      <c r="G333" t="str" cm="1">
        <f t="array" ref="G333">_xlfn.IFS(E333&gt;F333, "W", E333=F333, "D", E333&lt;F333,"L")</f>
        <v>W</v>
      </c>
      <c r="H333">
        <f>'Points Per Match'!G333</f>
        <v>3</v>
      </c>
      <c r="I333" t="s">
        <v>269</v>
      </c>
    </row>
    <row r="334" spans="1:9" x14ac:dyDescent="0.35">
      <c r="A334">
        <f>Table7[[#This Row],[Match_ID ]]</f>
        <v>333</v>
      </c>
      <c r="B334" s="1">
        <f>Table7[[#This Row],[Date]]</f>
        <v>44019</v>
      </c>
      <c r="C334" t="str">
        <f>Table7[[#This Row],[Home_Team]]</f>
        <v>Arsenal</v>
      </c>
      <c r="D334" t="str">
        <f>Table7[[#This Row],[Away_Team]]</f>
        <v>Leicester</v>
      </c>
      <c r="E334">
        <f>Table7[[#This Row],[FT_Home_Goals]]</f>
        <v>1</v>
      </c>
      <c r="F334">
        <f>Table7[[#This Row],[FT_Away_Goals]]</f>
        <v>1</v>
      </c>
      <c r="G334" t="str" cm="1">
        <f t="array" ref="G334">_xlfn.IFS(E334&gt;F334, "W", E334=F334, "D", E334&lt;F334,"L")</f>
        <v>D</v>
      </c>
      <c r="H334">
        <f>'Points Per Match'!G334</f>
        <v>1</v>
      </c>
      <c r="I334" t="s">
        <v>269</v>
      </c>
    </row>
    <row r="335" spans="1:9" x14ac:dyDescent="0.35">
      <c r="A335">
        <f>Table7[[#This Row],[Match_ID ]]</f>
        <v>334</v>
      </c>
      <c r="B335" s="1">
        <f>Table7[[#This Row],[Date]]</f>
        <v>44020</v>
      </c>
      <c r="C335" t="str">
        <f>Table7[[#This Row],[Home_Team]]</f>
        <v>Man City</v>
      </c>
      <c r="D335" t="str">
        <f>Table7[[#This Row],[Away_Team]]</f>
        <v>Newcastle</v>
      </c>
      <c r="E335">
        <f>Table7[[#This Row],[FT_Home_Goals]]</f>
        <v>5</v>
      </c>
      <c r="F335">
        <f>Table7[[#This Row],[FT_Away_Goals]]</f>
        <v>0</v>
      </c>
      <c r="G335" t="str" cm="1">
        <f t="array" ref="G335">_xlfn.IFS(E335&gt;F335, "W", E335=F335, "D", E335&lt;F335,"L")</f>
        <v>W</v>
      </c>
      <c r="H335">
        <f>'Points Per Match'!G335</f>
        <v>3</v>
      </c>
      <c r="I335" t="s">
        <v>269</v>
      </c>
    </row>
    <row r="336" spans="1:9" x14ac:dyDescent="0.35">
      <c r="A336">
        <f>Table7[[#This Row],[Match_ID ]]</f>
        <v>335</v>
      </c>
      <c r="B336" s="1">
        <f>Table7[[#This Row],[Date]]</f>
        <v>44020</v>
      </c>
      <c r="C336" t="str">
        <f>Table7[[#This Row],[Home_Team]]</f>
        <v>Sheffield United</v>
      </c>
      <c r="D336" t="str">
        <f>Table7[[#This Row],[Away_Team]]</f>
        <v>Wolves</v>
      </c>
      <c r="E336">
        <f>Table7[[#This Row],[FT_Home_Goals]]</f>
        <v>1</v>
      </c>
      <c r="F336">
        <f>Table7[[#This Row],[FT_Away_Goals]]</f>
        <v>0</v>
      </c>
      <c r="G336" t="str" cm="1">
        <f t="array" ref="G336">_xlfn.IFS(E336&gt;F336, "W", E336=F336, "D", E336&lt;F336,"L")</f>
        <v>W</v>
      </c>
      <c r="H336">
        <f>'Points Per Match'!G336</f>
        <v>3</v>
      </c>
      <c r="I336" t="s">
        <v>269</v>
      </c>
    </row>
    <row r="337" spans="1:9" x14ac:dyDescent="0.35">
      <c r="A337">
        <f>Table7[[#This Row],[Match_ID ]]</f>
        <v>336</v>
      </c>
      <c r="B337" s="1">
        <f>Table7[[#This Row],[Date]]</f>
        <v>44020</v>
      </c>
      <c r="C337" t="str">
        <f>Table7[[#This Row],[Home_Team]]</f>
        <v>West Ham</v>
      </c>
      <c r="D337" t="str">
        <f>Table7[[#This Row],[Away_Team]]</f>
        <v>Burnley</v>
      </c>
      <c r="E337">
        <f>Table7[[#This Row],[FT_Home_Goals]]</f>
        <v>0</v>
      </c>
      <c r="F337">
        <f>Table7[[#This Row],[FT_Away_Goals]]</f>
        <v>1</v>
      </c>
      <c r="G337" t="str" cm="1">
        <f t="array" ref="G337">_xlfn.IFS(E337&gt;F337, "W", E337=F337, "D", E337&lt;F337,"L")</f>
        <v>L</v>
      </c>
      <c r="H337">
        <f>'Points Per Match'!G337</f>
        <v>0</v>
      </c>
      <c r="I337" t="s">
        <v>269</v>
      </c>
    </row>
    <row r="338" spans="1:9" x14ac:dyDescent="0.35">
      <c r="A338">
        <f>Table7[[#This Row],[Match_ID ]]</f>
        <v>337</v>
      </c>
      <c r="B338" s="1">
        <f>Table7[[#This Row],[Date]]</f>
        <v>44020</v>
      </c>
      <c r="C338" t="str">
        <f>Table7[[#This Row],[Home_Team]]</f>
        <v>Brighton</v>
      </c>
      <c r="D338" t="str">
        <f>Table7[[#This Row],[Away_Team]]</f>
        <v>Liverpool</v>
      </c>
      <c r="E338">
        <f>Table7[[#This Row],[FT_Home_Goals]]</f>
        <v>1</v>
      </c>
      <c r="F338">
        <f>Table7[[#This Row],[FT_Away_Goals]]</f>
        <v>3</v>
      </c>
      <c r="G338" t="str" cm="1">
        <f t="array" ref="G338">_xlfn.IFS(E338&gt;F338, "W", E338=F338, "D", E338&lt;F338,"L")</f>
        <v>L</v>
      </c>
      <c r="H338">
        <f>'Points Per Match'!G338</f>
        <v>0</v>
      </c>
      <c r="I338" t="s">
        <v>269</v>
      </c>
    </row>
    <row r="339" spans="1:9" x14ac:dyDescent="0.35">
      <c r="A339">
        <f>Table7[[#This Row],[Match_ID ]]</f>
        <v>338</v>
      </c>
      <c r="B339" s="1">
        <f>Table7[[#This Row],[Date]]</f>
        <v>44021</v>
      </c>
      <c r="C339" t="str">
        <f>Table7[[#This Row],[Home_Team]]</f>
        <v>Bournemouth</v>
      </c>
      <c r="D339" t="str">
        <f>Table7[[#This Row],[Away_Team]]</f>
        <v>Tottenham</v>
      </c>
      <c r="E339">
        <f>Table7[[#This Row],[FT_Home_Goals]]</f>
        <v>0</v>
      </c>
      <c r="F339">
        <f>Table7[[#This Row],[FT_Away_Goals]]</f>
        <v>0</v>
      </c>
      <c r="G339" t="str" cm="1">
        <f t="array" ref="G339">_xlfn.IFS(E339&gt;F339, "W", E339=F339, "D", E339&lt;F339,"L")</f>
        <v>D</v>
      </c>
      <c r="H339">
        <f>'Points Per Match'!G339</f>
        <v>1</v>
      </c>
      <c r="I339" t="s">
        <v>269</v>
      </c>
    </row>
    <row r="340" spans="1:9" x14ac:dyDescent="0.35">
      <c r="A340">
        <f>Table7[[#This Row],[Match_ID ]]</f>
        <v>339</v>
      </c>
      <c r="B340" s="1">
        <f>Table7[[#This Row],[Date]]</f>
        <v>44021</v>
      </c>
      <c r="C340" t="str">
        <f>Table7[[#This Row],[Home_Team]]</f>
        <v>Everton</v>
      </c>
      <c r="D340" t="str">
        <f>Table7[[#This Row],[Away_Team]]</f>
        <v>Southampton</v>
      </c>
      <c r="E340">
        <f>Table7[[#This Row],[FT_Home_Goals]]</f>
        <v>1</v>
      </c>
      <c r="F340">
        <f>Table7[[#This Row],[FT_Away_Goals]]</f>
        <v>1</v>
      </c>
      <c r="G340" t="str" cm="1">
        <f t="array" ref="G340">_xlfn.IFS(E340&gt;F340, "W", E340=F340, "D", E340&lt;F340,"L")</f>
        <v>D</v>
      </c>
      <c r="H340">
        <f>'Points Per Match'!G340</f>
        <v>1</v>
      </c>
      <c r="I340" t="s">
        <v>269</v>
      </c>
    </row>
    <row r="341" spans="1:9" x14ac:dyDescent="0.35">
      <c r="A341">
        <f>Table7[[#This Row],[Match_ID ]]</f>
        <v>340</v>
      </c>
      <c r="B341" s="1">
        <f>Table7[[#This Row],[Date]]</f>
        <v>44021</v>
      </c>
      <c r="C341" t="str">
        <f>Table7[[#This Row],[Home_Team]]</f>
        <v>Aston Villa</v>
      </c>
      <c r="D341" t="str">
        <f>Table7[[#This Row],[Away_Team]]</f>
        <v>Man United</v>
      </c>
      <c r="E341">
        <f>Table7[[#This Row],[FT_Home_Goals]]</f>
        <v>0</v>
      </c>
      <c r="F341">
        <f>Table7[[#This Row],[FT_Away_Goals]]</f>
        <v>3</v>
      </c>
      <c r="G341" t="str" cm="1">
        <f t="array" ref="G341">_xlfn.IFS(E341&gt;F341, "W", E341=F341, "D", E341&lt;F341,"L")</f>
        <v>L</v>
      </c>
      <c r="H341">
        <f>'Points Per Match'!G341</f>
        <v>0</v>
      </c>
      <c r="I341" t="s">
        <v>269</v>
      </c>
    </row>
    <row r="342" spans="1:9" x14ac:dyDescent="0.35">
      <c r="A342">
        <f>Table7[[#This Row],[Match_ID ]]</f>
        <v>341</v>
      </c>
      <c r="B342" s="1">
        <f>Table7[[#This Row],[Date]]</f>
        <v>44023</v>
      </c>
      <c r="C342" t="str">
        <f>Table7[[#This Row],[Home_Team]]</f>
        <v>Norwich</v>
      </c>
      <c r="D342" t="str">
        <f>Table7[[#This Row],[Away_Team]]</f>
        <v>West Ham</v>
      </c>
      <c r="E342">
        <f>Table7[[#This Row],[FT_Home_Goals]]</f>
        <v>0</v>
      </c>
      <c r="F342">
        <f>Table7[[#This Row],[FT_Away_Goals]]</f>
        <v>4</v>
      </c>
      <c r="G342" t="str" cm="1">
        <f t="array" ref="G342">_xlfn.IFS(E342&gt;F342, "W", E342=F342, "D", E342&lt;F342,"L")</f>
        <v>L</v>
      </c>
      <c r="H342">
        <f>'Points Per Match'!G342</f>
        <v>0</v>
      </c>
      <c r="I342" t="s">
        <v>269</v>
      </c>
    </row>
    <row r="343" spans="1:9" x14ac:dyDescent="0.35">
      <c r="A343">
        <f>Table7[[#This Row],[Match_ID ]]</f>
        <v>342</v>
      </c>
      <c r="B343" s="1">
        <f>Table7[[#This Row],[Date]]</f>
        <v>44023</v>
      </c>
      <c r="C343" t="str">
        <f>Table7[[#This Row],[Home_Team]]</f>
        <v>Watford</v>
      </c>
      <c r="D343" t="str">
        <f>Table7[[#This Row],[Away_Team]]</f>
        <v>Newcastle</v>
      </c>
      <c r="E343">
        <f>Table7[[#This Row],[FT_Home_Goals]]</f>
        <v>2</v>
      </c>
      <c r="F343">
        <f>Table7[[#This Row],[FT_Away_Goals]]</f>
        <v>1</v>
      </c>
      <c r="G343" t="str" cm="1">
        <f t="array" ref="G343">_xlfn.IFS(E343&gt;F343, "W", E343=F343, "D", E343&lt;F343,"L")</f>
        <v>W</v>
      </c>
      <c r="H343">
        <f>'Points Per Match'!G343</f>
        <v>3</v>
      </c>
      <c r="I343" t="s">
        <v>269</v>
      </c>
    </row>
    <row r="344" spans="1:9" x14ac:dyDescent="0.35">
      <c r="A344">
        <f>Table7[[#This Row],[Match_ID ]]</f>
        <v>343</v>
      </c>
      <c r="B344" s="1">
        <f>Table7[[#This Row],[Date]]</f>
        <v>44023</v>
      </c>
      <c r="C344" t="str">
        <f>Table7[[#This Row],[Home_Team]]</f>
        <v>Liverpool</v>
      </c>
      <c r="D344" t="str">
        <f>Table7[[#This Row],[Away_Team]]</f>
        <v>Burnley</v>
      </c>
      <c r="E344">
        <f>Table7[[#This Row],[FT_Home_Goals]]</f>
        <v>1</v>
      </c>
      <c r="F344">
        <f>Table7[[#This Row],[FT_Away_Goals]]</f>
        <v>1</v>
      </c>
      <c r="G344" t="str" cm="1">
        <f t="array" ref="G344">_xlfn.IFS(E344&gt;F344, "W", E344=F344, "D", E344&lt;F344,"L")</f>
        <v>D</v>
      </c>
      <c r="H344">
        <f>'Points Per Match'!G344</f>
        <v>1</v>
      </c>
      <c r="I344" t="s">
        <v>269</v>
      </c>
    </row>
    <row r="345" spans="1:9" x14ac:dyDescent="0.35">
      <c r="A345">
        <f>Table7[[#This Row],[Match_ID ]]</f>
        <v>344</v>
      </c>
      <c r="B345" s="1">
        <f>Table7[[#This Row],[Date]]</f>
        <v>44023</v>
      </c>
      <c r="C345" t="str">
        <f>Table7[[#This Row],[Home_Team]]</f>
        <v>Sheffield United</v>
      </c>
      <c r="D345" t="str">
        <f>Table7[[#This Row],[Away_Team]]</f>
        <v>Chelsea</v>
      </c>
      <c r="E345">
        <f>Table7[[#This Row],[FT_Home_Goals]]</f>
        <v>3</v>
      </c>
      <c r="F345">
        <f>Table7[[#This Row],[FT_Away_Goals]]</f>
        <v>0</v>
      </c>
      <c r="G345" t="str" cm="1">
        <f t="array" ref="G345">_xlfn.IFS(E345&gt;F345, "W", E345=F345, "D", E345&lt;F345,"L")</f>
        <v>W</v>
      </c>
      <c r="H345">
        <f>'Points Per Match'!G345</f>
        <v>3</v>
      </c>
      <c r="I345" t="s">
        <v>269</v>
      </c>
    </row>
    <row r="346" spans="1:9" x14ac:dyDescent="0.35">
      <c r="A346">
        <f>Table7[[#This Row],[Match_ID ]]</f>
        <v>345</v>
      </c>
      <c r="B346" s="1">
        <f>Table7[[#This Row],[Date]]</f>
        <v>44023</v>
      </c>
      <c r="C346" t="str">
        <f>Table7[[#This Row],[Home_Team]]</f>
        <v>Brighton</v>
      </c>
      <c r="D346" t="str">
        <f>Table7[[#This Row],[Away_Team]]</f>
        <v>Man City</v>
      </c>
      <c r="E346">
        <f>Table7[[#This Row],[FT_Home_Goals]]</f>
        <v>0</v>
      </c>
      <c r="F346">
        <f>Table7[[#This Row],[FT_Away_Goals]]</f>
        <v>5</v>
      </c>
      <c r="G346" t="str" cm="1">
        <f t="array" ref="G346">_xlfn.IFS(E346&gt;F346, "W", E346=F346, "D", E346&lt;F346,"L")</f>
        <v>L</v>
      </c>
      <c r="H346">
        <f>'Points Per Match'!G346</f>
        <v>0</v>
      </c>
      <c r="I346" t="s">
        <v>269</v>
      </c>
    </row>
    <row r="347" spans="1:9" x14ac:dyDescent="0.35">
      <c r="A347">
        <f>Table7[[#This Row],[Match_ID ]]</f>
        <v>346</v>
      </c>
      <c r="B347" s="1">
        <f>Table7[[#This Row],[Date]]</f>
        <v>44024</v>
      </c>
      <c r="C347" t="str">
        <f>Table7[[#This Row],[Home_Team]]</f>
        <v>Wolves</v>
      </c>
      <c r="D347" t="str">
        <f>Table7[[#This Row],[Away_Team]]</f>
        <v>Everton</v>
      </c>
      <c r="E347">
        <f>Table7[[#This Row],[FT_Home_Goals]]</f>
        <v>3</v>
      </c>
      <c r="F347">
        <f>Table7[[#This Row],[FT_Away_Goals]]</f>
        <v>0</v>
      </c>
      <c r="G347" t="str" cm="1">
        <f t="array" ref="G347">_xlfn.IFS(E347&gt;F347, "W", E347=F347, "D", E347&lt;F347,"L")</f>
        <v>W</v>
      </c>
      <c r="H347">
        <f>'Points Per Match'!G347</f>
        <v>3</v>
      </c>
      <c r="I347" t="s">
        <v>269</v>
      </c>
    </row>
    <row r="348" spans="1:9" x14ac:dyDescent="0.35">
      <c r="A348">
        <f>Table7[[#This Row],[Match_ID ]]</f>
        <v>347</v>
      </c>
      <c r="B348" s="1">
        <f>Table7[[#This Row],[Date]]</f>
        <v>44024</v>
      </c>
      <c r="C348" t="str">
        <f>Table7[[#This Row],[Home_Team]]</f>
        <v>Aston Villa</v>
      </c>
      <c r="D348" t="str">
        <f>Table7[[#This Row],[Away_Team]]</f>
        <v>Crystal Palace</v>
      </c>
      <c r="E348">
        <f>Table7[[#This Row],[FT_Home_Goals]]</f>
        <v>2</v>
      </c>
      <c r="F348">
        <f>Table7[[#This Row],[FT_Away_Goals]]</f>
        <v>0</v>
      </c>
      <c r="G348" t="str" cm="1">
        <f t="array" ref="G348">_xlfn.IFS(E348&gt;F348, "W", E348=F348, "D", E348&lt;F348,"L")</f>
        <v>W</v>
      </c>
      <c r="H348">
        <f>'Points Per Match'!G348</f>
        <v>3</v>
      </c>
      <c r="I348" t="s">
        <v>269</v>
      </c>
    </row>
    <row r="349" spans="1:9" x14ac:dyDescent="0.35">
      <c r="A349">
        <f>Table7[[#This Row],[Match_ID ]]</f>
        <v>348</v>
      </c>
      <c r="B349" s="1">
        <f>Table7[[#This Row],[Date]]</f>
        <v>44024</v>
      </c>
      <c r="C349" t="str">
        <f>Table7[[#This Row],[Home_Team]]</f>
        <v>Tottenham</v>
      </c>
      <c r="D349" t="str">
        <f>Table7[[#This Row],[Away_Team]]</f>
        <v>Arsenal</v>
      </c>
      <c r="E349">
        <f>Table7[[#This Row],[FT_Home_Goals]]</f>
        <v>2</v>
      </c>
      <c r="F349">
        <f>Table7[[#This Row],[FT_Away_Goals]]</f>
        <v>1</v>
      </c>
      <c r="G349" t="str" cm="1">
        <f t="array" ref="G349">_xlfn.IFS(E349&gt;F349, "W", E349=F349, "D", E349&lt;F349,"L")</f>
        <v>W</v>
      </c>
      <c r="H349">
        <f>'Points Per Match'!G349</f>
        <v>3</v>
      </c>
      <c r="I349" t="s">
        <v>269</v>
      </c>
    </row>
    <row r="350" spans="1:9" x14ac:dyDescent="0.35">
      <c r="A350">
        <f>Table7[[#This Row],[Match_ID ]]</f>
        <v>349</v>
      </c>
      <c r="B350" s="1">
        <f>Table7[[#This Row],[Date]]</f>
        <v>44024</v>
      </c>
      <c r="C350" t="str">
        <f>Table7[[#This Row],[Home_Team]]</f>
        <v>Bournemouth</v>
      </c>
      <c r="D350" t="str">
        <f>Table7[[#This Row],[Away_Team]]</f>
        <v>Leicester</v>
      </c>
      <c r="E350">
        <f>Table7[[#This Row],[FT_Home_Goals]]</f>
        <v>4</v>
      </c>
      <c r="F350">
        <f>Table7[[#This Row],[FT_Away_Goals]]</f>
        <v>1</v>
      </c>
      <c r="G350" t="str" cm="1">
        <f t="array" ref="G350">_xlfn.IFS(E350&gt;F350, "W", E350=F350, "D", E350&lt;F350,"L")</f>
        <v>W</v>
      </c>
      <c r="H350">
        <f>'Points Per Match'!G350</f>
        <v>3</v>
      </c>
      <c r="I350" t="s">
        <v>269</v>
      </c>
    </row>
    <row r="351" spans="1:9" x14ac:dyDescent="0.35">
      <c r="A351">
        <f>Table7[[#This Row],[Match_ID ]]</f>
        <v>350</v>
      </c>
      <c r="B351" s="1">
        <f>Table7[[#This Row],[Date]]</f>
        <v>44025</v>
      </c>
      <c r="C351" t="str">
        <f>Table7[[#This Row],[Home_Team]]</f>
        <v>Man United</v>
      </c>
      <c r="D351" t="str">
        <f>Table7[[#This Row],[Away_Team]]</f>
        <v>Southampton</v>
      </c>
      <c r="E351">
        <f>Table7[[#This Row],[FT_Home_Goals]]</f>
        <v>2</v>
      </c>
      <c r="F351">
        <f>Table7[[#This Row],[FT_Away_Goals]]</f>
        <v>2</v>
      </c>
      <c r="G351" t="str" cm="1">
        <f t="array" ref="G351">_xlfn.IFS(E351&gt;F351, "W", E351=F351, "D", E351&lt;F351,"L")</f>
        <v>D</v>
      </c>
      <c r="H351">
        <f>'Points Per Match'!G351</f>
        <v>1</v>
      </c>
      <c r="I351" t="s">
        <v>269</v>
      </c>
    </row>
    <row r="352" spans="1:9" x14ac:dyDescent="0.35">
      <c r="A352">
        <f>Table7[[#This Row],[Match_ID ]]</f>
        <v>351</v>
      </c>
      <c r="B352" s="1">
        <f>Table7[[#This Row],[Date]]</f>
        <v>44026</v>
      </c>
      <c r="C352" t="str">
        <f>Table7[[#This Row],[Home_Team]]</f>
        <v>Chelsea</v>
      </c>
      <c r="D352" t="str">
        <f>Table7[[#This Row],[Away_Team]]</f>
        <v>Norwich</v>
      </c>
      <c r="E352">
        <f>Table7[[#This Row],[FT_Home_Goals]]</f>
        <v>1</v>
      </c>
      <c r="F352">
        <f>Table7[[#This Row],[FT_Away_Goals]]</f>
        <v>0</v>
      </c>
      <c r="G352" t="str" cm="1">
        <f t="array" ref="G352">_xlfn.IFS(E352&gt;F352, "W", E352=F352, "D", E352&lt;F352,"L")</f>
        <v>W</v>
      </c>
      <c r="H352">
        <f>'Points Per Match'!G352</f>
        <v>3</v>
      </c>
      <c r="I352" t="s">
        <v>269</v>
      </c>
    </row>
    <row r="353" spans="1:9" x14ac:dyDescent="0.35">
      <c r="A353">
        <f>Table7[[#This Row],[Match_ID ]]</f>
        <v>352</v>
      </c>
      <c r="B353" s="1">
        <f>Table7[[#This Row],[Date]]</f>
        <v>44027</v>
      </c>
      <c r="C353" t="str">
        <f>Table7[[#This Row],[Home_Team]]</f>
        <v>Burnley</v>
      </c>
      <c r="D353" t="str">
        <f>Table7[[#This Row],[Away_Team]]</f>
        <v>Wolves</v>
      </c>
      <c r="E353">
        <f>Table7[[#This Row],[FT_Home_Goals]]</f>
        <v>1</v>
      </c>
      <c r="F353">
        <f>Table7[[#This Row],[FT_Away_Goals]]</f>
        <v>1</v>
      </c>
      <c r="G353" t="str" cm="1">
        <f t="array" ref="G353">_xlfn.IFS(E353&gt;F353, "W", E353=F353, "D", E353&lt;F353,"L")</f>
        <v>D</v>
      </c>
      <c r="H353">
        <f>'Points Per Match'!G353</f>
        <v>1</v>
      </c>
      <c r="I353" t="s">
        <v>269</v>
      </c>
    </row>
    <row r="354" spans="1:9" x14ac:dyDescent="0.35">
      <c r="A354">
        <f>Table7[[#This Row],[Match_ID ]]</f>
        <v>353</v>
      </c>
      <c r="B354" s="1">
        <f>Table7[[#This Row],[Date]]</f>
        <v>44027</v>
      </c>
      <c r="C354" t="str">
        <f>Table7[[#This Row],[Home_Team]]</f>
        <v>Man City</v>
      </c>
      <c r="D354" t="str">
        <f>Table7[[#This Row],[Away_Team]]</f>
        <v>Bournemouth</v>
      </c>
      <c r="E354">
        <f>Table7[[#This Row],[FT_Home_Goals]]</f>
        <v>2</v>
      </c>
      <c r="F354">
        <f>Table7[[#This Row],[FT_Away_Goals]]</f>
        <v>1</v>
      </c>
      <c r="G354" t="str" cm="1">
        <f t="array" ref="G354">_xlfn.IFS(E354&gt;F354, "W", E354=F354, "D", E354&lt;F354,"L")</f>
        <v>W</v>
      </c>
      <c r="H354">
        <f>'Points Per Match'!G354</f>
        <v>3</v>
      </c>
      <c r="I354" t="s">
        <v>269</v>
      </c>
    </row>
    <row r="355" spans="1:9" x14ac:dyDescent="0.35">
      <c r="A355">
        <f>Table7[[#This Row],[Match_ID ]]</f>
        <v>354</v>
      </c>
      <c r="B355" s="1">
        <f>Table7[[#This Row],[Date]]</f>
        <v>44027</v>
      </c>
      <c r="C355" t="str">
        <f>Table7[[#This Row],[Home_Team]]</f>
        <v>Newcastle</v>
      </c>
      <c r="D355" t="str">
        <f>Table7[[#This Row],[Away_Team]]</f>
        <v>Tottenham</v>
      </c>
      <c r="E355">
        <f>Table7[[#This Row],[FT_Home_Goals]]</f>
        <v>1</v>
      </c>
      <c r="F355">
        <f>Table7[[#This Row],[FT_Away_Goals]]</f>
        <v>3</v>
      </c>
      <c r="G355" t="str" cm="1">
        <f t="array" ref="G355">_xlfn.IFS(E355&gt;F355, "W", E355=F355, "D", E355&lt;F355,"L")</f>
        <v>L</v>
      </c>
      <c r="H355">
        <f>'Points Per Match'!G355</f>
        <v>0</v>
      </c>
      <c r="I355" t="s">
        <v>269</v>
      </c>
    </row>
    <row r="356" spans="1:9" x14ac:dyDescent="0.35">
      <c r="A356">
        <f>Table7[[#This Row],[Match_ID ]]</f>
        <v>355</v>
      </c>
      <c r="B356" s="1">
        <f>Table7[[#This Row],[Date]]</f>
        <v>44027</v>
      </c>
      <c r="C356" t="str">
        <f>Table7[[#This Row],[Home_Team]]</f>
        <v>Arsenal</v>
      </c>
      <c r="D356" t="str">
        <f>Table7[[#This Row],[Away_Team]]</f>
        <v>Liverpool</v>
      </c>
      <c r="E356">
        <f>Table7[[#This Row],[FT_Home_Goals]]</f>
        <v>2</v>
      </c>
      <c r="F356">
        <f>Table7[[#This Row],[FT_Away_Goals]]</f>
        <v>1</v>
      </c>
      <c r="G356" t="str" cm="1">
        <f t="array" ref="G356">_xlfn.IFS(E356&gt;F356, "W", E356=F356, "D", E356&lt;F356,"L")</f>
        <v>W</v>
      </c>
      <c r="H356">
        <f>'Points Per Match'!G356</f>
        <v>3</v>
      </c>
      <c r="I356" t="s">
        <v>269</v>
      </c>
    </row>
    <row r="357" spans="1:9" x14ac:dyDescent="0.35">
      <c r="A357">
        <f>Table7[[#This Row],[Match_ID ]]</f>
        <v>356</v>
      </c>
      <c r="B357" s="1">
        <f>Table7[[#This Row],[Date]]</f>
        <v>44028</v>
      </c>
      <c r="C357" t="str">
        <f>Table7[[#This Row],[Home_Team]]</f>
        <v>Everton</v>
      </c>
      <c r="D357" t="str">
        <f>Table7[[#This Row],[Away_Team]]</f>
        <v>Aston Villa</v>
      </c>
      <c r="E357">
        <f>Table7[[#This Row],[FT_Home_Goals]]</f>
        <v>1</v>
      </c>
      <c r="F357">
        <f>Table7[[#This Row],[FT_Away_Goals]]</f>
        <v>1</v>
      </c>
      <c r="G357" t="str" cm="1">
        <f t="array" ref="G357">_xlfn.IFS(E357&gt;F357, "W", E357=F357, "D", E357&lt;F357,"L")</f>
        <v>D</v>
      </c>
      <c r="H357">
        <f>'Points Per Match'!G357</f>
        <v>1</v>
      </c>
      <c r="I357" t="s">
        <v>269</v>
      </c>
    </row>
    <row r="358" spans="1:9" x14ac:dyDescent="0.35">
      <c r="A358">
        <f>Table7[[#This Row],[Match_ID ]]</f>
        <v>357</v>
      </c>
      <c r="B358" s="1">
        <f>Table7[[#This Row],[Date]]</f>
        <v>44028</v>
      </c>
      <c r="C358" t="str">
        <f>Table7[[#This Row],[Home_Team]]</f>
        <v>Leicester</v>
      </c>
      <c r="D358" t="str">
        <f>Table7[[#This Row],[Away_Team]]</f>
        <v>Sheffield United</v>
      </c>
      <c r="E358">
        <f>Table7[[#This Row],[FT_Home_Goals]]</f>
        <v>2</v>
      </c>
      <c r="F358">
        <f>Table7[[#This Row],[FT_Away_Goals]]</f>
        <v>0</v>
      </c>
      <c r="G358" t="str" cm="1">
        <f t="array" ref="G358">_xlfn.IFS(E358&gt;F358, "W", E358=F358, "D", E358&lt;F358,"L")</f>
        <v>W</v>
      </c>
      <c r="H358">
        <f>'Points Per Match'!G358</f>
        <v>3</v>
      </c>
      <c r="I358" t="s">
        <v>269</v>
      </c>
    </row>
    <row r="359" spans="1:9" x14ac:dyDescent="0.35">
      <c r="A359">
        <f>Table7[[#This Row],[Match_ID ]]</f>
        <v>358</v>
      </c>
      <c r="B359" s="1">
        <f>Table7[[#This Row],[Date]]</f>
        <v>44028</v>
      </c>
      <c r="C359" t="str">
        <f>Table7[[#This Row],[Home_Team]]</f>
        <v>Crystal Palace</v>
      </c>
      <c r="D359" t="str">
        <f>Table7[[#This Row],[Away_Team]]</f>
        <v>Man United</v>
      </c>
      <c r="E359">
        <f>Table7[[#This Row],[FT_Home_Goals]]</f>
        <v>0</v>
      </c>
      <c r="F359">
        <f>Table7[[#This Row],[FT_Away_Goals]]</f>
        <v>2</v>
      </c>
      <c r="G359" t="str" cm="1">
        <f t="array" ref="G359">_xlfn.IFS(E359&gt;F359, "W", E359=F359, "D", E359&lt;F359,"L")</f>
        <v>L</v>
      </c>
      <c r="H359">
        <f>'Points Per Match'!G359</f>
        <v>0</v>
      </c>
      <c r="I359" t="s">
        <v>269</v>
      </c>
    </row>
    <row r="360" spans="1:9" x14ac:dyDescent="0.35">
      <c r="A360">
        <f>Table7[[#This Row],[Match_ID ]]</f>
        <v>359</v>
      </c>
      <c r="B360" s="1">
        <f>Table7[[#This Row],[Date]]</f>
        <v>44028</v>
      </c>
      <c r="C360" t="str">
        <f>Table7[[#This Row],[Home_Team]]</f>
        <v>Southampton</v>
      </c>
      <c r="D360" t="str">
        <f>Table7[[#This Row],[Away_Team]]</f>
        <v>Brighton</v>
      </c>
      <c r="E360">
        <f>Table7[[#This Row],[FT_Home_Goals]]</f>
        <v>1</v>
      </c>
      <c r="F360">
        <f>Table7[[#This Row],[FT_Away_Goals]]</f>
        <v>1</v>
      </c>
      <c r="G360" t="str" cm="1">
        <f t="array" ref="G360">_xlfn.IFS(E360&gt;F360, "W", E360=F360, "D", E360&lt;F360,"L")</f>
        <v>D</v>
      </c>
      <c r="H360">
        <f>'Points Per Match'!G360</f>
        <v>1</v>
      </c>
      <c r="I360" t="s">
        <v>269</v>
      </c>
    </row>
    <row r="361" spans="1:9" x14ac:dyDescent="0.35">
      <c r="A361">
        <f>Table7[[#This Row],[Match_ID ]]</f>
        <v>360</v>
      </c>
      <c r="B361" s="1">
        <f>Table7[[#This Row],[Date]]</f>
        <v>44029</v>
      </c>
      <c r="C361" t="str">
        <f>Table7[[#This Row],[Home_Team]]</f>
        <v>West Ham</v>
      </c>
      <c r="D361" t="str">
        <f>Table7[[#This Row],[Away_Team]]</f>
        <v>Watford</v>
      </c>
      <c r="E361">
        <f>Table7[[#This Row],[FT_Home_Goals]]</f>
        <v>3</v>
      </c>
      <c r="F361">
        <f>Table7[[#This Row],[FT_Away_Goals]]</f>
        <v>1</v>
      </c>
      <c r="G361" t="str" cm="1">
        <f t="array" ref="G361">_xlfn.IFS(E361&gt;F361, "W", E361=F361, "D", E361&lt;F361,"L")</f>
        <v>W</v>
      </c>
      <c r="H361">
        <f>'Points Per Match'!G361</f>
        <v>3</v>
      </c>
      <c r="I361" t="s">
        <v>269</v>
      </c>
    </row>
    <row r="362" spans="1:9" x14ac:dyDescent="0.35">
      <c r="A362">
        <f>Table7[[#This Row],[Match_ID ]]</f>
        <v>361</v>
      </c>
      <c r="B362" s="1">
        <f>Table7[[#This Row],[Date]]</f>
        <v>44030</v>
      </c>
      <c r="C362" t="str">
        <f>Table7[[#This Row],[Home_Team]]</f>
        <v>Norwich</v>
      </c>
      <c r="D362" t="str">
        <f>Table7[[#This Row],[Away_Team]]</f>
        <v>Burnley</v>
      </c>
      <c r="E362">
        <f>Table7[[#This Row],[FT_Home_Goals]]</f>
        <v>0</v>
      </c>
      <c r="F362">
        <f>Table7[[#This Row],[FT_Away_Goals]]</f>
        <v>2</v>
      </c>
      <c r="G362" t="str" cm="1">
        <f t="array" ref="G362">_xlfn.IFS(E362&gt;F362, "W", E362=F362, "D", E362&lt;F362,"L")</f>
        <v>L</v>
      </c>
      <c r="H362">
        <f>'Points Per Match'!G362</f>
        <v>0</v>
      </c>
      <c r="I362" t="s">
        <v>269</v>
      </c>
    </row>
    <row r="363" spans="1:9" x14ac:dyDescent="0.35">
      <c r="A363">
        <f>Table7[[#This Row],[Match_ID ]]</f>
        <v>362</v>
      </c>
      <c r="B363" s="1">
        <f>Table7[[#This Row],[Date]]</f>
        <v>44031</v>
      </c>
      <c r="C363" t="str">
        <f>Table7[[#This Row],[Home_Team]]</f>
        <v>Bournemouth</v>
      </c>
      <c r="D363" t="str">
        <f>Table7[[#This Row],[Away_Team]]</f>
        <v>Southampton</v>
      </c>
      <c r="E363">
        <f>Table7[[#This Row],[FT_Home_Goals]]</f>
        <v>0</v>
      </c>
      <c r="F363">
        <f>Table7[[#This Row],[FT_Away_Goals]]</f>
        <v>2</v>
      </c>
      <c r="G363" t="str" cm="1">
        <f t="array" ref="G363">_xlfn.IFS(E363&gt;F363, "W", E363=F363, "D", E363&lt;F363,"L")</f>
        <v>L</v>
      </c>
      <c r="H363">
        <f>'Points Per Match'!G363</f>
        <v>0</v>
      </c>
      <c r="I363" t="s">
        <v>269</v>
      </c>
    </row>
    <row r="364" spans="1:9" x14ac:dyDescent="0.35">
      <c r="A364">
        <f>Table7[[#This Row],[Match_ID ]]</f>
        <v>363</v>
      </c>
      <c r="B364" s="1">
        <f>Table7[[#This Row],[Date]]</f>
        <v>44031</v>
      </c>
      <c r="C364" t="str">
        <f>Table7[[#This Row],[Home_Team]]</f>
        <v>Tottenham</v>
      </c>
      <c r="D364" t="str">
        <f>Table7[[#This Row],[Away_Team]]</f>
        <v>Leicester</v>
      </c>
      <c r="E364">
        <f>Table7[[#This Row],[FT_Home_Goals]]</f>
        <v>3</v>
      </c>
      <c r="F364">
        <f>Table7[[#This Row],[FT_Away_Goals]]</f>
        <v>0</v>
      </c>
      <c r="G364" t="str" cm="1">
        <f t="array" ref="G364">_xlfn.IFS(E364&gt;F364, "W", E364=F364, "D", E364&lt;F364,"L")</f>
        <v>W</v>
      </c>
      <c r="H364">
        <f>'Points Per Match'!G364</f>
        <v>3</v>
      </c>
      <c r="I364" t="s">
        <v>269</v>
      </c>
    </row>
    <row r="365" spans="1:9" x14ac:dyDescent="0.35">
      <c r="A365">
        <f>Table7[[#This Row],[Match_ID ]]</f>
        <v>364</v>
      </c>
      <c r="B365" s="1">
        <f>Table7[[#This Row],[Date]]</f>
        <v>44032</v>
      </c>
      <c r="C365" t="str">
        <f>Table7[[#This Row],[Home_Team]]</f>
        <v>Brighton</v>
      </c>
      <c r="D365" t="str">
        <f>Table7[[#This Row],[Away_Team]]</f>
        <v>Newcastle</v>
      </c>
      <c r="E365">
        <f>Table7[[#This Row],[FT_Home_Goals]]</f>
        <v>0</v>
      </c>
      <c r="F365">
        <f>Table7[[#This Row],[FT_Away_Goals]]</f>
        <v>0</v>
      </c>
      <c r="G365" t="str" cm="1">
        <f t="array" ref="G365">_xlfn.IFS(E365&gt;F365, "W", E365=F365, "D", E365&lt;F365,"L")</f>
        <v>D</v>
      </c>
      <c r="H365">
        <f>'Points Per Match'!G365</f>
        <v>1</v>
      </c>
      <c r="I365" t="s">
        <v>269</v>
      </c>
    </row>
    <row r="366" spans="1:9" x14ac:dyDescent="0.35">
      <c r="A366">
        <f>Table7[[#This Row],[Match_ID ]]</f>
        <v>365</v>
      </c>
      <c r="B366" s="1">
        <f>Table7[[#This Row],[Date]]</f>
        <v>44032</v>
      </c>
      <c r="C366" t="str">
        <f>Table7[[#This Row],[Home_Team]]</f>
        <v>Sheffield United</v>
      </c>
      <c r="D366" t="str">
        <f>Table7[[#This Row],[Away_Team]]</f>
        <v>Everton</v>
      </c>
      <c r="E366">
        <f>Table7[[#This Row],[FT_Home_Goals]]</f>
        <v>0</v>
      </c>
      <c r="F366">
        <f>Table7[[#This Row],[FT_Away_Goals]]</f>
        <v>1</v>
      </c>
      <c r="G366" t="str" cm="1">
        <f t="array" ref="G366">_xlfn.IFS(E366&gt;F366, "W", E366=F366, "D", E366&lt;F366,"L")</f>
        <v>L</v>
      </c>
      <c r="H366">
        <f>'Points Per Match'!G366</f>
        <v>0</v>
      </c>
      <c r="I366" t="s">
        <v>269</v>
      </c>
    </row>
    <row r="367" spans="1:9" x14ac:dyDescent="0.35">
      <c r="A367">
        <f>Table7[[#This Row],[Match_ID ]]</f>
        <v>366</v>
      </c>
      <c r="B367" s="1">
        <f>Table7[[#This Row],[Date]]</f>
        <v>44032</v>
      </c>
      <c r="C367" t="str">
        <f>Table7[[#This Row],[Home_Team]]</f>
        <v>Wolves</v>
      </c>
      <c r="D367" t="str">
        <f>Table7[[#This Row],[Away_Team]]</f>
        <v>Crystal Palace</v>
      </c>
      <c r="E367">
        <f>Table7[[#This Row],[FT_Home_Goals]]</f>
        <v>2</v>
      </c>
      <c r="F367">
        <f>Table7[[#This Row],[FT_Away_Goals]]</f>
        <v>0</v>
      </c>
      <c r="G367" t="str" cm="1">
        <f t="array" ref="G367">_xlfn.IFS(E367&gt;F367, "W", E367=F367, "D", E367&lt;F367,"L")</f>
        <v>W</v>
      </c>
      <c r="H367">
        <f>'Points Per Match'!G367</f>
        <v>3</v>
      </c>
      <c r="I367" t="s">
        <v>269</v>
      </c>
    </row>
    <row r="368" spans="1:9" x14ac:dyDescent="0.35">
      <c r="A368">
        <f>Table7[[#This Row],[Match_ID ]]</f>
        <v>367</v>
      </c>
      <c r="B368" s="1">
        <f>Table7[[#This Row],[Date]]</f>
        <v>44033</v>
      </c>
      <c r="C368" t="str">
        <f>Table7[[#This Row],[Home_Team]]</f>
        <v>Watford</v>
      </c>
      <c r="D368" t="str">
        <f>Table7[[#This Row],[Away_Team]]</f>
        <v>Man City</v>
      </c>
      <c r="E368">
        <f>Table7[[#This Row],[FT_Home_Goals]]</f>
        <v>0</v>
      </c>
      <c r="F368">
        <f>Table7[[#This Row],[FT_Away_Goals]]</f>
        <v>4</v>
      </c>
      <c r="G368" t="str" cm="1">
        <f t="array" ref="G368">_xlfn.IFS(E368&gt;F368, "W", E368=F368, "D", E368&lt;F368,"L")</f>
        <v>L</v>
      </c>
      <c r="H368">
        <f>'Points Per Match'!G368</f>
        <v>0</v>
      </c>
      <c r="I368" t="s">
        <v>269</v>
      </c>
    </row>
    <row r="369" spans="1:9" x14ac:dyDescent="0.35">
      <c r="A369">
        <f>Table7[[#This Row],[Match_ID ]]</f>
        <v>368</v>
      </c>
      <c r="B369" s="1">
        <f>Table7[[#This Row],[Date]]</f>
        <v>44033</v>
      </c>
      <c r="C369" t="str">
        <f>Table7[[#This Row],[Home_Team]]</f>
        <v>Aston Villa</v>
      </c>
      <c r="D369" t="str">
        <f>Table7[[#This Row],[Away_Team]]</f>
        <v>Arsenal</v>
      </c>
      <c r="E369">
        <f>Table7[[#This Row],[FT_Home_Goals]]</f>
        <v>1</v>
      </c>
      <c r="F369">
        <f>Table7[[#This Row],[FT_Away_Goals]]</f>
        <v>0</v>
      </c>
      <c r="G369" t="str" cm="1">
        <f t="array" ref="G369">_xlfn.IFS(E369&gt;F369, "W", E369=F369, "D", E369&lt;F369,"L")</f>
        <v>W</v>
      </c>
      <c r="H369">
        <f>'Points Per Match'!G369</f>
        <v>3</v>
      </c>
      <c r="I369" t="s">
        <v>269</v>
      </c>
    </row>
    <row r="370" spans="1:9" x14ac:dyDescent="0.35">
      <c r="A370">
        <f>Table7[[#This Row],[Match_ID ]]</f>
        <v>369</v>
      </c>
      <c r="B370" s="1">
        <f>Table7[[#This Row],[Date]]</f>
        <v>44034</v>
      </c>
      <c r="C370" t="str">
        <f>Table7[[#This Row],[Home_Team]]</f>
        <v>Man United</v>
      </c>
      <c r="D370" t="str">
        <f>Table7[[#This Row],[Away_Team]]</f>
        <v>West Ham</v>
      </c>
      <c r="E370">
        <f>Table7[[#This Row],[FT_Home_Goals]]</f>
        <v>1</v>
      </c>
      <c r="F370">
        <f>Table7[[#This Row],[FT_Away_Goals]]</f>
        <v>1</v>
      </c>
      <c r="G370" t="str" cm="1">
        <f t="array" ref="G370">_xlfn.IFS(E370&gt;F370, "W", E370=F370, "D", E370&lt;F370,"L")</f>
        <v>D</v>
      </c>
      <c r="H370">
        <f>'Points Per Match'!G370</f>
        <v>1</v>
      </c>
      <c r="I370" t="s">
        <v>269</v>
      </c>
    </row>
    <row r="371" spans="1:9" x14ac:dyDescent="0.35">
      <c r="A371">
        <f>Table7[[#This Row],[Match_ID ]]</f>
        <v>370</v>
      </c>
      <c r="B371" s="1">
        <f>Table7[[#This Row],[Date]]</f>
        <v>44034</v>
      </c>
      <c r="C371" t="str">
        <f>Table7[[#This Row],[Home_Team]]</f>
        <v>Liverpool</v>
      </c>
      <c r="D371" t="str">
        <f>Table7[[#This Row],[Away_Team]]</f>
        <v>Chelsea</v>
      </c>
      <c r="E371">
        <f>Table7[[#This Row],[FT_Home_Goals]]</f>
        <v>5</v>
      </c>
      <c r="F371">
        <f>Table7[[#This Row],[FT_Away_Goals]]</f>
        <v>3</v>
      </c>
      <c r="G371" t="str" cm="1">
        <f t="array" ref="G371">_xlfn.IFS(E371&gt;F371, "W", E371=F371, "D", E371&lt;F371,"L")</f>
        <v>W</v>
      </c>
      <c r="H371">
        <f>'Points Per Match'!G371</f>
        <v>3</v>
      </c>
      <c r="I371" t="s">
        <v>269</v>
      </c>
    </row>
    <row r="372" spans="1:9" x14ac:dyDescent="0.35">
      <c r="A372">
        <f>Table7[[#This Row],[Match_ID ]]</f>
        <v>371</v>
      </c>
      <c r="B372" s="1">
        <f>Table7[[#This Row],[Date]]</f>
        <v>44038</v>
      </c>
      <c r="C372" t="str">
        <f>Table7[[#This Row],[Home_Team]]</f>
        <v>Arsenal</v>
      </c>
      <c r="D372" t="str">
        <f>Table7[[#This Row],[Away_Team]]</f>
        <v>Watford</v>
      </c>
      <c r="E372">
        <f>Table7[[#This Row],[FT_Home_Goals]]</f>
        <v>3</v>
      </c>
      <c r="F372">
        <f>Table7[[#This Row],[FT_Away_Goals]]</f>
        <v>2</v>
      </c>
      <c r="G372" t="str" cm="1">
        <f t="array" ref="G372">_xlfn.IFS(E372&gt;F372, "W", E372=F372, "D", E372&lt;F372,"L")</f>
        <v>W</v>
      </c>
      <c r="H372">
        <f>'Points Per Match'!G372</f>
        <v>3</v>
      </c>
      <c r="I372" t="s">
        <v>269</v>
      </c>
    </row>
    <row r="373" spans="1:9" x14ac:dyDescent="0.35">
      <c r="A373">
        <f>Table7[[#This Row],[Match_ID ]]</f>
        <v>372</v>
      </c>
      <c r="B373" s="1">
        <f>Table7[[#This Row],[Date]]</f>
        <v>44038</v>
      </c>
      <c r="C373" t="str">
        <f>Table7[[#This Row],[Home_Team]]</f>
        <v>Burnley</v>
      </c>
      <c r="D373" t="str">
        <f>Table7[[#This Row],[Away_Team]]</f>
        <v>Brighton</v>
      </c>
      <c r="E373">
        <f>Table7[[#This Row],[FT_Home_Goals]]</f>
        <v>1</v>
      </c>
      <c r="F373">
        <f>Table7[[#This Row],[FT_Away_Goals]]</f>
        <v>2</v>
      </c>
      <c r="G373" t="str" cm="1">
        <f t="array" ref="G373">_xlfn.IFS(E373&gt;F373, "W", E373=F373, "D", E373&lt;F373,"L")</f>
        <v>L</v>
      </c>
      <c r="H373">
        <f>'Points Per Match'!G373</f>
        <v>0</v>
      </c>
      <c r="I373" t="s">
        <v>269</v>
      </c>
    </row>
    <row r="374" spans="1:9" x14ac:dyDescent="0.35">
      <c r="A374">
        <f>Table7[[#This Row],[Match_ID ]]</f>
        <v>373</v>
      </c>
      <c r="B374" s="1">
        <f>Table7[[#This Row],[Date]]</f>
        <v>44038</v>
      </c>
      <c r="C374" t="str">
        <f>Table7[[#This Row],[Home_Team]]</f>
        <v>Chelsea</v>
      </c>
      <c r="D374" t="str">
        <f>Table7[[#This Row],[Away_Team]]</f>
        <v>Wolves</v>
      </c>
      <c r="E374">
        <f>Table7[[#This Row],[FT_Home_Goals]]</f>
        <v>2</v>
      </c>
      <c r="F374">
        <f>Table7[[#This Row],[FT_Away_Goals]]</f>
        <v>0</v>
      </c>
      <c r="G374" t="str" cm="1">
        <f t="array" ref="G374">_xlfn.IFS(E374&gt;F374, "W", E374=F374, "D", E374&lt;F374,"L")</f>
        <v>W</v>
      </c>
      <c r="H374">
        <f>'Points Per Match'!G374</f>
        <v>3</v>
      </c>
      <c r="I374" t="s">
        <v>269</v>
      </c>
    </row>
    <row r="375" spans="1:9" x14ac:dyDescent="0.35">
      <c r="A375">
        <f>Table7[[#This Row],[Match_ID ]]</f>
        <v>374</v>
      </c>
      <c r="B375" s="1">
        <f>Table7[[#This Row],[Date]]</f>
        <v>44038</v>
      </c>
      <c r="C375" t="str">
        <f>Table7[[#This Row],[Home_Team]]</f>
        <v>Crystal Palace</v>
      </c>
      <c r="D375" t="str">
        <f>Table7[[#This Row],[Away_Team]]</f>
        <v>Tottenham</v>
      </c>
      <c r="E375">
        <f>Table7[[#This Row],[FT_Home_Goals]]</f>
        <v>1</v>
      </c>
      <c r="F375">
        <f>Table7[[#This Row],[FT_Away_Goals]]</f>
        <v>1</v>
      </c>
      <c r="G375" t="str" cm="1">
        <f t="array" ref="G375">_xlfn.IFS(E375&gt;F375, "W", E375=F375, "D", E375&lt;F375,"L")</f>
        <v>D</v>
      </c>
      <c r="H375">
        <f>'Points Per Match'!G375</f>
        <v>1</v>
      </c>
      <c r="I375" t="s">
        <v>269</v>
      </c>
    </row>
    <row r="376" spans="1:9" x14ac:dyDescent="0.35">
      <c r="A376">
        <f>Table7[[#This Row],[Match_ID ]]</f>
        <v>375</v>
      </c>
      <c r="B376" s="1">
        <f>Table7[[#This Row],[Date]]</f>
        <v>44038</v>
      </c>
      <c r="C376" t="str">
        <f>Table7[[#This Row],[Home_Team]]</f>
        <v>Everton</v>
      </c>
      <c r="D376" t="str">
        <f>Table7[[#This Row],[Away_Team]]</f>
        <v>Bournemouth</v>
      </c>
      <c r="E376">
        <f>Table7[[#This Row],[FT_Home_Goals]]</f>
        <v>1</v>
      </c>
      <c r="F376">
        <f>Table7[[#This Row],[FT_Away_Goals]]</f>
        <v>3</v>
      </c>
      <c r="G376" t="str" cm="1">
        <f t="array" ref="G376">_xlfn.IFS(E376&gt;F376, "W", E376=F376, "D", E376&lt;F376,"L")</f>
        <v>L</v>
      </c>
      <c r="H376">
        <f>'Points Per Match'!G376</f>
        <v>0</v>
      </c>
      <c r="I376" t="s">
        <v>269</v>
      </c>
    </row>
    <row r="377" spans="1:9" x14ac:dyDescent="0.35">
      <c r="A377">
        <f>Table7[[#This Row],[Match_ID ]]</f>
        <v>376</v>
      </c>
      <c r="B377" s="1">
        <f>Table7[[#This Row],[Date]]</f>
        <v>44038</v>
      </c>
      <c r="C377" t="str">
        <f>Table7[[#This Row],[Home_Team]]</f>
        <v>Leicester</v>
      </c>
      <c r="D377" t="str">
        <f>Table7[[#This Row],[Away_Team]]</f>
        <v>Man United</v>
      </c>
      <c r="E377">
        <f>Table7[[#This Row],[FT_Home_Goals]]</f>
        <v>0</v>
      </c>
      <c r="F377">
        <f>Table7[[#This Row],[FT_Away_Goals]]</f>
        <v>2</v>
      </c>
      <c r="G377" t="str" cm="1">
        <f t="array" ref="G377">_xlfn.IFS(E377&gt;F377, "W", E377=F377, "D", E377&lt;F377,"L")</f>
        <v>L</v>
      </c>
      <c r="H377">
        <f>'Points Per Match'!G377</f>
        <v>0</v>
      </c>
      <c r="I377" t="s">
        <v>269</v>
      </c>
    </row>
    <row r="378" spans="1:9" x14ac:dyDescent="0.35">
      <c r="A378">
        <f>Table7[[#This Row],[Match_ID ]]</f>
        <v>377</v>
      </c>
      <c r="B378" s="1">
        <f>Table7[[#This Row],[Date]]</f>
        <v>44038</v>
      </c>
      <c r="C378" t="str">
        <f>Table7[[#This Row],[Home_Team]]</f>
        <v>Man City</v>
      </c>
      <c r="D378" t="str">
        <f>Table7[[#This Row],[Away_Team]]</f>
        <v>Norwich</v>
      </c>
      <c r="E378">
        <f>Table7[[#This Row],[FT_Home_Goals]]</f>
        <v>5</v>
      </c>
      <c r="F378">
        <f>Table7[[#This Row],[FT_Away_Goals]]</f>
        <v>0</v>
      </c>
      <c r="G378" t="str" cm="1">
        <f t="array" ref="G378">_xlfn.IFS(E378&gt;F378, "W", E378=F378, "D", E378&lt;F378,"L")</f>
        <v>W</v>
      </c>
      <c r="H378">
        <f>'Points Per Match'!G378</f>
        <v>3</v>
      </c>
      <c r="I378" t="s">
        <v>269</v>
      </c>
    </row>
    <row r="379" spans="1:9" x14ac:dyDescent="0.35">
      <c r="A379">
        <f>Table7[[#This Row],[Match_ID ]]</f>
        <v>378</v>
      </c>
      <c r="B379" s="1">
        <f>Table7[[#This Row],[Date]]</f>
        <v>44038</v>
      </c>
      <c r="C379" t="str">
        <f>Table7[[#This Row],[Home_Team]]</f>
        <v>Newcastle</v>
      </c>
      <c r="D379" t="str">
        <f>Table7[[#This Row],[Away_Team]]</f>
        <v>Liverpool</v>
      </c>
      <c r="E379">
        <f>Table7[[#This Row],[FT_Home_Goals]]</f>
        <v>1</v>
      </c>
      <c r="F379">
        <f>Table7[[#This Row],[FT_Away_Goals]]</f>
        <v>3</v>
      </c>
      <c r="G379" t="str" cm="1">
        <f t="array" ref="G379">_xlfn.IFS(E379&gt;F379, "W", E379=F379, "D", E379&lt;F379,"L")</f>
        <v>L</v>
      </c>
      <c r="H379">
        <f>'Points Per Match'!G379</f>
        <v>0</v>
      </c>
      <c r="I379" t="s">
        <v>269</v>
      </c>
    </row>
    <row r="380" spans="1:9" x14ac:dyDescent="0.35">
      <c r="A380">
        <f>Table7[[#This Row],[Match_ID ]]</f>
        <v>379</v>
      </c>
      <c r="B380" s="1">
        <f>Table7[[#This Row],[Date]]</f>
        <v>44038</v>
      </c>
      <c r="C380" t="str">
        <f>Table7[[#This Row],[Home_Team]]</f>
        <v>Southampton</v>
      </c>
      <c r="D380" t="str">
        <f>Table7[[#This Row],[Away_Team]]</f>
        <v>Sheffield United</v>
      </c>
      <c r="E380">
        <f>Table7[[#This Row],[FT_Home_Goals]]</f>
        <v>3</v>
      </c>
      <c r="F380">
        <f>Table7[[#This Row],[FT_Away_Goals]]</f>
        <v>1</v>
      </c>
      <c r="G380" t="str" cm="1">
        <f t="array" ref="G380">_xlfn.IFS(E380&gt;F380, "W", E380=F380, "D", E380&lt;F380,"L")</f>
        <v>W</v>
      </c>
      <c r="H380">
        <f>'Points Per Match'!G380</f>
        <v>3</v>
      </c>
      <c r="I380" t="s">
        <v>269</v>
      </c>
    </row>
    <row r="381" spans="1:9" x14ac:dyDescent="0.35">
      <c r="A381">
        <f>Table7[[#This Row],[Match_ID ]]</f>
        <v>380</v>
      </c>
      <c r="B381" s="1">
        <f>Table7[[#This Row],[Date]]</f>
        <v>44038</v>
      </c>
      <c r="C381" t="str">
        <f>Table7[[#This Row],[Home_Team]]</f>
        <v>West Ham</v>
      </c>
      <c r="D381" t="str">
        <f>Table7[[#This Row],[Away_Team]]</f>
        <v>Aston Villa</v>
      </c>
      <c r="E381">
        <f>Table7[[#This Row],[FT_Home_Goals]]</f>
        <v>1</v>
      </c>
      <c r="F381">
        <f>Table7[[#This Row],[FT_Away_Goals]]</f>
        <v>1</v>
      </c>
      <c r="G381" t="str" cm="1">
        <f t="array" ref="G381">_xlfn.IFS(E381&gt;F381, "W", E381=F381, "D", E381&lt;F381,"L")</f>
        <v>D</v>
      </c>
      <c r="H381">
        <f>'Points Per Match'!G381</f>
        <v>1</v>
      </c>
      <c r="I381" t="s">
        <v>269</v>
      </c>
    </row>
  </sheetData>
  <sortState xmlns:xlrd2="http://schemas.microsoft.com/office/spreadsheetml/2017/richdata2" ref="A2:I381">
    <sortCondition ref="C1:C381"/>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B02F8-256A-4ACF-8011-842D622351CB}">
  <dimension ref="A1:I381"/>
  <sheetViews>
    <sheetView workbookViewId="0">
      <selection activeCell="A17" sqref="A17"/>
    </sheetView>
  </sheetViews>
  <sheetFormatPr defaultRowHeight="14.5" x14ac:dyDescent="0.35"/>
  <cols>
    <col min="1" max="1" width="10.90625" bestFit="1" customWidth="1"/>
    <col min="2" max="2" width="10.453125" bestFit="1" customWidth="1"/>
    <col min="3" max="3" width="10.81640625" bestFit="1" customWidth="1"/>
    <col min="4" max="4" width="10.36328125" bestFit="1" customWidth="1"/>
    <col min="5" max="5" width="11.36328125" bestFit="1" customWidth="1"/>
    <col min="6" max="6" width="11.36328125" customWidth="1"/>
    <col min="7" max="7" width="11.36328125" bestFit="1" customWidth="1"/>
    <col min="8" max="8" width="10.90625" bestFit="1" customWidth="1"/>
  </cols>
  <sheetData>
    <row r="1" spans="1:9" x14ac:dyDescent="0.35">
      <c r="A1" t="s">
        <v>164</v>
      </c>
      <c r="B1" t="s">
        <v>173</v>
      </c>
      <c r="C1" t="s">
        <v>309</v>
      </c>
      <c r="D1" t="s">
        <v>310</v>
      </c>
      <c r="E1" t="s">
        <v>282</v>
      </c>
      <c r="F1" t="s">
        <v>271</v>
      </c>
      <c r="G1" t="s">
        <v>270</v>
      </c>
      <c r="H1" t="s">
        <v>272</v>
      </c>
      <c r="I1" t="s">
        <v>275</v>
      </c>
    </row>
    <row r="2" spans="1:9" x14ac:dyDescent="0.35">
      <c r="A2" t="str">
        <f>Table7[[#This Row],[Home_Team]]</f>
        <v>Liverpool</v>
      </c>
      <c r="B2" t="str">
        <f>Table7[[#This Row],[Away_Team]]</f>
        <v>Norwich</v>
      </c>
      <c r="C2">
        <f>Table7[[#This Row],[FT_Home_Goals]]</f>
        <v>4</v>
      </c>
      <c r="D2">
        <f>Table7[[#This Row],[FT_Away_Goals]]</f>
        <v>1</v>
      </c>
      <c r="E2" t="str">
        <f>Table7[[#This Row],[FT_Result]]</f>
        <v>H</v>
      </c>
      <c r="F2" t="str" cm="1">
        <f t="array" ref="F2">_xlfn.IFS(E2="H", "W", E2="D", "D", E2="A", "L")</f>
        <v>W</v>
      </c>
      <c r="G2">
        <f>VLOOKUP(F2, 'Points Value'!$B$2:$C$4, 2, FALSE)</f>
        <v>3</v>
      </c>
      <c r="H2" t="str" cm="1">
        <f t="array" ref="H2">_xlfn.IFS(E2="H", "L", E2="D", "D", E2="A", "W")</f>
        <v>L</v>
      </c>
      <c r="I2">
        <f>VLOOKUP(H2, 'Points Value'!$B$2:$C$4, 2, FALSE)</f>
        <v>0</v>
      </c>
    </row>
    <row r="3" spans="1:9" x14ac:dyDescent="0.35">
      <c r="A3" t="str">
        <f>Table7[[#This Row],[Home_Team]]</f>
        <v>West Ham</v>
      </c>
      <c r="B3" t="str">
        <f>Table7[[#This Row],[Away_Team]]</f>
        <v>Man City</v>
      </c>
      <c r="C3">
        <f>Table7[[#This Row],[FT_Home_Goals]]</f>
        <v>0</v>
      </c>
      <c r="D3">
        <f>Table7[[#This Row],[FT_Away_Goals]]</f>
        <v>5</v>
      </c>
      <c r="E3" t="str">
        <f>Table7[[#This Row],[FT_Result]]</f>
        <v>A</v>
      </c>
      <c r="F3" t="str" cm="1">
        <f t="array" ref="F3">_xlfn.IFS(E3="H", "W", E3="D", "D", E3="A", "L")</f>
        <v>L</v>
      </c>
      <c r="G3">
        <f>VLOOKUP(F3, 'Points Value'!$B$2:$C$4, 2, FALSE)</f>
        <v>0</v>
      </c>
      <c r="H3" t="str" cm="1">
        <f t="array" ref="H3">_xlfn.IFS(E3="H", "L", E3="D", "D", E3="A", "W")</f>
        <v>W</v>
      </c>
      <c r="I3">
        <f>VLOOKUP(H3, 'Points Value'!$B$2:$C$4, 2, FALSE)</f>
        <v>3</v>
      </c>
    </row>
    <row r="4" spans="1:9" x14ac:dyDescent="0.35">
      <c r="A4" t="str">
        <f>Table7[[#This Row],[Home_Team]]</f>
        <v>Bournemouth</v>
      </c>
      <c r="B4" t="str">
        <f>Table7[[#This Row],[Away_Team]]</f>
        <v>Sheffield United</v>
      </c>
      <c r="C4">
        <f>Table7[[#This Row],[FT_Home_Goals]]</f>
        <v>1</v>
      </c>
      <c r="D4">
        <f>Table7[[#This Row],[FT_Away_Goals]]</f>
        <v>1</v>
      </c>
      <c r="E4" t="str">
        <f>Table7[[#This Row],[FT_Result]]</f>
        <v>D</v>
      </c>
      <c r="F4" t="str" cm="1">
        <f t="array" ref="F4">_xlfn.IFS(E4="H", "W", E4="D", "D", E4="A", "L")</f>
        <v>D</v>
      </c>
      <c r="G4">
        <f>VLOOKUP(F4, 'Points Value'!$B$2:$C$4, 2, FALSE)</f>
        <v>1</v>
      </c>
      <c r="H4" t="str" cm="1">
        <f t="array" ref="H4">_xlfn.IFS(E4="H", "L", E4="D", "D", E4="A", "W")</f>
        <v>D</v>
      </c>
      <c r="I4">
        <f>VLOOKUP(H4, 'Points Value'!$B$2:$C$4, 2, FALSE)</f>
        <v>1</v>
      </c>
    </row>
    <row r="5" spans="1:9" x14ac:dyDescent="0.35">
      <c r="A5" t="str">
        <f>Table7[[#This Row],[Home_Team]]</f>
        <v>Burnley</v>
      </c>
      <c r="B5" t="str">
        <f>Table7[[#This Row],[Away_Team]]</f>
        <v>Southampton</v>
      </c>
      <c r="C5">
        <f>Table7[[#This Row],[FT_Home_Goals]]</f>
        <v>3</v>
      </c>
      <c r="D5">
        <f>Table7[[#This Row],[FT_Away_Goals]]</f>
        <v>0</v>
      </c>
      <c r="E5" t="str">
        <f>Table7[[#This Row],[FT_Result]]</f>
        <v>H</v>
      </c>
      <c r="F5" t="str" cm="1">
        <f t="array" ref="F5">_xlfn.IFS(E5="H", "W", E5="D", "D", E5="A", "L")</f>
        <v>W</v>
      </c>
      <c r="G5">
        <f>VLOOKUP(F5, 'Points Value'!$B$2:$C$4, 2, FALSE)</f>
        <v>3</v>
      </c>
      <c r="H5" t="str" cm="1">
        <f t="array" ref="H5">_xlfn.IFS(E5="H", "L", E5="D", "D", E5="A", "W")</f>
        <v>L</v>
      </c>
      <c r="I5">
        <f>VLOOKUP(H5, 'Points Value'!$B$2:$C$4, 2, FALSE)</f>
        <v>0</v>
      </c>
    </row>
    <row r="6" spans="1:9" x14ac:dyDescent="0.35">
      <c r="A6" t="str">
        <f>Table7[[#This Row],[Home_Team]]</f>
        <v>Crystal Palace</v>
      </c>
      <c r="B6" t="str">
        <f>Table7[[#This Row],[Away_Team]]</f>
        <v>Everton</v>
      </c>
      <c r="C6">
        <f>Table7[[#This Row],[FT_Home_Goals]]</f>
        <v>0</v>
      </c>
      <c r="D6">
        <f>Table7[[#This Row],[FT_Away_Goals]]</f>
        <v>0</v>
      </c>
      <c r="E6" t="str">
        <f>Table7[[#This Row],[FT_Result]]</f>
        <v>D</v>
      </c>
      <c r="F6" t="str" cm="1">
        <f t="array" ref="F6">_xlfn.IFS(E6="H", "W", E6="D", "D", E6="A", "L")</f>
        <v>D</v>
      </c>
      <c r="G6">
        <f>VLOOKUP(F6, 'Points Value'!$B$2:$C$4, 2, FALSE)</f>
        <v>1</v>
      </c>
      <c r="H6" t="str" cm="1">
        <f t="array" ref="H6">_xlfn.IFS(E6="H", "L", E6="D", "D", E6="A", "W")</f>
        <v>D</v>
      </c>
      <c r="I6">
        <f>VLOOKUP(H6, 'Points Value'!$B$2:$C$4, 2, FALSE)</f>
        <v>1</v>
      </c>
    </row>
    <row r="7" spans="1:9" x14ac:dyDescent="0.35">
      <c r="A7" t="str">
        <f>Table7[[#This Row],[Home_Team]]</f>
        <v>Watford</v>
      </c>
      <c r="B7" t="str">
        <f>Table7[[#This Row],[Away_Team]]</f>
        <v>Brighton</v>
      </c>
      <c r="C7">
        <f>Table7[[#This Row],[FT_Home_Goals]]</f>
        <v>0</v>
      </c>
      <c r="D7">
        <f>Table7[[#This Row],[FT_Away_Goals]]</f>
        <v>3</v>
      </c>
      <c r="E7" t="str">
        <f>Table7[[#This Row],[FT_Result]]</f>
        <v>A</v>
      </c>
      <c r="F7" t="str" cm="1">
        <f t="array" ref="F7">_xlfn.IFS(E7="H", "W", E7="D", "D", E7="A", "L")</f>
        <v>L</v>
      </c>
      <c r="G7">
        <f>VLOOKUP(F7, 'Points Value'!$B$2:$C$4, 2, FALSE)</f>
        <v>0</v>
      </c>
      <c r="H7" t="str" cm="1">
        <f t="array" ref="H7">_xlfn.IFS(E7="H", "L", E7="D", "D", E7="A", "W")</f>
        <v>W</v>
      </c>
      <c r="I7">
        <f>VLOOKUP(H7, 'Points Value'!$B$2:$C$4, 2, FALSE)</f>
        <v>3</v>
      </c>
    </row>
    <row r="8" spans="1:9" x14ac:dyDescent="0.35">
      <c r="A8" t="str">
        <f>Table7[[#This Row],[Home_Team]]</f>
        <v>Tottenham</v>
      </c>
      <c r="B8" t="str">
        <f>Table7[[#This Row],[Away_Team]]</f>
        <v>Aston Villa</v>
      </c>
      <c r="C8">
        <f>Table7[[#This Row],[FT_Home_Goals]]</f>
        <v>3</v>
      </c>
      <c r="D8">
        <f>Table7[[#This Row],[FT_Away_Goals]]</f>
        <v>1</v>
      </c>
      <c r="E8" t="str">
        <f>Table7[[#This Row],[FT_Result]]</f>
        <v>H</v>
      </c>
      <c r="F8" t="str" cm="1">
        <f t="array" ref="F8">_xlfn.IFS(E8="H", "W", E8="D", "D", E8="A", "L")</f>
        <v>W</v>
      </c>
      <c r="G8">
        <f>VLOOKUP(F8, 'Points Value'!$B$2:$C$4, 2, FALSE)</f>
        <v>3</v>
      </c>
      <c r="H8" t="str" cm="1">
        <f t="array" ref="H8">_xlfn.IFS(E8="H", "L", E8="D", "D", E8="A", "W")</f>
        <v>L</v>
      </c>
      <c r="I8">
        <f>VLOOKUP(H8, 'Points Value'!$B$2:$C$4, 2, FALSE)</f>
        <v>0</v>
      </c>
    </row>
    <row r="9" spans="1:9" x14ac:dyDescent="0.35">
      <c r="A9" t="str">
        <f>Table7[[#This Row],[Home_Team]]</f>
        <v>Leicester</v>
      </c>
      <c r="B9" t="str">
        <f>Table7[[#This Row],[Away_Team]]</f>
        <v>Wolves</v>
      </c>
      <c r="C9">
        <f>Table7[[#This Row],[FT_Home_Goals]]</f>
        <v>0</v>
      </c>
      <c r="D9">
        <f>Table7[[#This Row],[FT_Away_Goals]]</f>
        <v>0</v>
      </c>
      <c r="E9" t="str">
        <f>Table7[[#This Row],[FT_Result]]</f>
        <v>D</v>
      </c>
      <c r="F9" t="str" cm="1">
        <f t="array" ref="F9">_xlfn.IFS(E9="H", "W", E9="D", "D", E9="A", "L")</f>
        <v>D</v>
      </c>
      <c r="G9">
        <f>VLOOKUP(F9, 'Points Value'!$B$2:$C$4, 2, FALSE)</f>
        <v>1</v>
      </c>
      <c r="H9" t="str" cm="1">
        <f t="array" ref="H9">_xlfn.IFS(E9="H", "L", E9="D", "D", E9="A", "W")</f>
        <v>D</v>
      </c>
      <c r="I9">
        <f>VLOOKUP(H9, 'Points Value'!$B$2:$C$4, 2, FALSE)</f>
        <v>1</v>
      </c>
    </row>
    <row r="10" spans="1:9" x14ac:dyDescent="0.35">
      <c r="A10" t="str">
        <f>Table7[[#This Row],[Home_Team]]</f>
        <v>Newcastle</v>
      </c>
      <c r="B10" t="str">
        <f>Table7[[#This Row],[Away_Team]]</f>
        <v>Arsenal</v>
      </c>
      <c r="C10">
        <f>Table7[[#This Row],[FT_Home_Goals]]</f>
        <v>0</v>
      </c>
      <c r="D10">
        <f>Table7[[#This Row],[FT_Away_Goals]]</f>
        <v>1</v>
      </c>
      <c r="E10" t="str">
        <f>Table7[[#This Row],[FT_Result]]</f>
        <v>A</v>
      </c>
      <c r="F10" t="str" cm="1">
        <f t="array" ref="F10">_xlfn.IFS(E10="H", "W", E10="D", "D", E10="A", "L")</f>
        <v>L</v>
      </c>
      <c r="G10">
        <f>VLOOKUP(F10, 'Points Value'!$B$2:$C$4, 2, FALSE)</f>
        <v>0</v>
      </c>
      <c r="H10" t="str" cm="1">
        <f t="array" ref="H10">_xlfn.IFS(E10="H", "L", E10="D", "D", E10="A", "W")</f>
        <v>W</v>
      </c>
      <c r="I10">
        <f>VLOOKUP(H10, 'Points Value'!$B$2:$C$4, 2, FALSE)</f>
        <v>3</v>
      </c>
    </row>
    <row r="11" spans="1:9" x14ac:dyDescent="0.35">
      <c r="A11" t="str">
        <f>Table7[[#This Row],[Home_Team]]</f>
        <v>Man United</v>
      </c>
      <c r="B11" t="str">
        <f>Table7[[#This Row],[Away_Team]]</f>
        <v>Chelsea</v>
      </c>
      <c r="C11">
        <f>Table7[[#This Row],[FT_Home_Goals]]</f>
        <v>4</v>
      </c>
      <c r="D11">
        <f>Table7[[#This Row],[FT_Away_Goals]]</f>
        <v>0</v>
      </c>
      <c r="E11" t="str">
        <f>Table7[[#This Row],[FT_Result]]</f>
        <v>H</v>
      </c>
      <c r="F11" t="str" cm="1">
        <f t="array" ref="F11">_xlfn.IFS(E11="H", "W", E11="D", "D", E11="A", "L")</f>
        <v>W</v>
      </c>
      <c r="G11">
        <f>VLOOKUP(F11, 'Points Value'!$B$2:$C$4, 2, FALSE)</f>
        <v>3</v>
      </c>
      <c r="H11" t="str" cm="1">
        <f t="array" ref="H11">_xlfn.IFS(E11="H", "L", E11="D", "D", E11="A", "W")</f>
        <v>L</v>
      </c>
      <c r="I11">
        <f>VLOOKUP(H11, 'Points Value'!$B$2:$C$4, 2, FALSE)</f>
        <v>0</v>
      </c>
    </row>
    <row r="12" spans="1:9" x14ac:dyDescent="0.35">
      <c r="A12" t="str">
        <f>Table7[[#This Row],[Home_Team]]</f>
        <v>Arsenal</v>
      </c>
      <c r="B12" t="str">
        <f>Table7[[#This Row],[Away_Team]]</f>
        <v>Burnley</v>
      </c>
      <c r="C12">
        <f>Table7[[#This Row],[FT_Home_Goals]]</f>
        <v>2</v>
      </c>
      <c r="D12">
        <f>Table7[[#This Row],[FT_Away_Goals]]</f>
        <v>1</v>
      </c>
      <c r="E12" t="str">
        <f>Table7[[#This Row],[FT_Result]]</f>
        <v>H</v>
      </c>
      <c r="F12" t="str" cm="1">
        <f t="array" ref="F12">_xlfn.IFS(E12="H", "W", E12="D", "D", E12="A", "L")</f>
        <v>W</v>
      </c>
      <c r="G12">
        <f>VLOOKUP(F12, 'Points Value'!$B$2:$C$4, 2, FALSE)</f>
        <v>3</v>
      </c>
      <c r="H12" t="str" cm="1">
        <f t="array" ref="H12">_xlfn.IFS(E12="H", "L", E12="D", "D", E12="A", "W")</f>
        <v>L</v>
      </c>
      <c r="I12">
        <f>VLOOKUP(H12, 'Points Value'!$B$2:$C$4, 2, FALSE)</f>
        <v>0</v>
      </c>
    </row>
    <row r="13" spans="1:9" x14ac:dyDescent="0.35">
      <c r="A13" t="str">
        <f>Table7[[#This Row],[Home_Team]]</f>
        <v>Aston Villa</v>
      </c>
      <c r="B13" t="str">
        <f>Table7[[#This Row],[Away_Team]]</f>
        <v>Bournemouth</v>
      </c>
      <c r="C13">
        <f>Table7[[#This Row],[FT_Home_Goals]]</f>
        <v>1</v>
      </c>
      <c r="D13">
        <f>Table7[[#This Row],[FT_Away_Goals]]</f>
        <v>2</v>
      </c>
      <c r="E13" t="str">
        <f>Table7[[#This Row],[FT_Result]]</f>
        <v>A</v>
      </c>
      <c r="F13" t="str" cm="1">
        <f t="array" ref="F13">_xlfn.IFS(E13="H", "W", E13="D", "D", E13="A", "L")</f>
        <v>L</v>
      </c>
      <c r="G13">
        <f>VLOOKUP(F13, 'Points Value'!$B$2:$C$4, 2, FALSE)</f>
        <v>0</v>
      </c>
      <c r="H13" t="str" cm="1">
        <f t="array" ref="H13">_xlfn.IFS(E13="H", "L", E13="D", "D", E13="A", "W")</f>
        <v>W</v>
      </c>
      <c r="I13">
        <f>VLOOKUP(H13, 'Points Value'!$B$2:$C$4, 2, FALSE)</f>
        <v>3</v>
      </c>
    </row>
    <row r="14" spans="1:9" x14ac:dyDescent="0.35">
      <c r="A14" t="str">
        <f>Table7[[#This Row],[Home_Team]]</f>
        <v>Brighton</v>
      </c>
      <c r="B14" t="str">
        <f>Table7[[#This Row],[Away_Team]]</f>
        <v>West Ham</v>
      </c>
      <c r="C14">
        <f>Table7[[#This Row],[FT_Home_Goals]]</f>
        <v>1</v>
      </c>
      <c r="D14">
        <f>Table7[[#This Row],[FT_Away_Goals]]</f>
        <v>1</v>
      </c>
      <c r="E14" t="str">
        <f>Table7[[#This Row],[FT_Result]]</f>
        <v>D</v>
      </c>
      <c r="F14" t="str" cm="1">
        <f t="array" ref="F14">_xlfn.IFS(E14="H", "W", E14="D", "D", E14="A", "L")</f>
        <v>D</v>
      </c>
      <c r="G14">
        <f>VLOOKUP(F14, 'Points Value'!$B$2:$C$4, 2, FALSE)</f>
        <v>1</v>
      </c>
      <c r="H14" t="str" cm="1">
        <f t="array" ref="H14">_xlfn.IFS(E14="H", "L", E14="D", "D", E14="A", "W")</f>
        <v>D</v>
      </c>
      <c r="I14">
        <f>VLOOKUP(H14, 'Points Value'!$B$2:$C$4, 2, FALSE)</f>
        <v>1</v>
      </c>
    </row>
    <row r="15" spans="1:9" x14ac:dyDescent="0.35">
      <c r="A15" t="str">
        <f>Table7[[#This Row],[Home_Team]]</f>
        <v>Everton</v>
      </c>
      <c r="B15" t="str">
        <f>Table7[[#This Row],[Away_Team]]</f>
        <v>Watford</v>
      </c>
      <c r="C15">
        <f>Table7[[#This Row],[FT_Home_Goals]]</f>
        <v>1</v>
      </c>
      <c r="D15">
        <f>Table7[[#This Row],[FT_Away_Goals]]</f>
        <v>0</v>
      </c>
      <c r="E15" t="str">
        <f>Table7[[#This Row],[FT_Result]]</f>
        <v>H</v>
      </c>
      <c r="F15" t="str" cm="1">
        <f t="array" ref="F15">_xlfn.IFS(E15="H", "W", E15="D", "D", E15="A", "L")</f>
        <v>W</v>
      </c>
      <c r="G15">
        <f>VLOOKUP(F15, 'Points Value'!$B$2:$C$4, 2, FALSE)</f>
        <v>3</v>
      </c>
      <c r="H15" t="str" cm="1">
        <f t="array" ref="H15">_xlfn.IFS(E15="H", "L", E15="D", "D", E15="A", "W")</f>
        <v>L</v>
      </c>
      <c r="I15">
        <f>VLOOKUP(H15, 'Points Value'!$B$2:$C$4, 2, FALSE)</f>
        <v>0</v>
      </c>
    </row>
    <row r="16" spans="1:9" x14ac:dyDescent="0.35">
      <c r="A16" t="str">
        <f>Table7[[#This Row],[Home_Team]]</f>
        <v>Norwich</v>
      </c>
      <c r="B16" t="str">
        <f>Table7[[#This Row],[Away_Team]]</f>
        <v>Newcastle</v>
      </c>
      <c r="C16">
        <f>Table7[[#This Row],[FT_Home_Goals]]</f>
        <v>3</v>
      </c>
      <c r="D16">
        <f>Table7[[#This Row],[FT_Away_Goals]]</f>
        <v>1</v>
      </c>
      <c r="E16" t="str">
        <f>Table7[[#This Row],[FT_Result]]</f>
        <v>H</v>
      </c>
      <c r="F16" t="str" cm="1">
        <f t="array" ref="F16">_xlfn.IFS(E16="H", "W", E16="D", "D", E16="A", "L")</f>
        <v>W</v>
      </c>
      <c r="G16">
        <f>VLOOKUP(F16, 'Points Value'!$B$2:$C$4, 2, FALSE)</f>
        <v>3</v>
      </c>
      <c r="H16" t="str" cm="1">
        <f t="array" ref="H16">_xlfn.IFS(E16="H", "L", E16="D", "D", E16="A", "W")</f>
        <v>L</v>
      </c>
      <c r="I16">
        <f>VLOOKUP(H16, 'Points Value'!$B$2:$C$4, 2, FALSE)</f>
        <v>0</v>
      </c>
    </row>
    <row r="17" spans="1:9" x14ac:dyDescent="0.35">
      <c r="A17" t="str">
        <f>Table7[[#This Row],[Home_Team]]</f>
        <v>Southampton</v>
      </c>
      <c r="B17" t="str">
        <f>Table7[[#This Row],[Away_Team]]</f>
        <v>Liverpool</v>
      </c>
      <c r="C17">
        <f>Table7[[#This Row],[FT_Home_Goals]]</f>
        <v>1</v>
      </c>
      <c r="D17">
        <f>Table7[[#This Row],[FT_Away_Goals]]</f>
        <v>2</v>
      </c>
      <c r="E17" t="str">
        <f>Table7[[#This Row],[FT_Result]]</f>
        <v>A</v>
      </c>
      <c r="F17" t="str" cm="1">
        <f t="array" ref="F17">_xlfn.IFS(E17="H", "W", E17="D", "D", E17="A", "L")</f>
        <v>L</v>
      </c>
      <c r="G17">
        <f>VLOOKUP(F17, 'Points Value'!$B$2:$C$4, 2, FALSE)</f>
        <v>0</v>
      </c>
      <c r="H17" t="str" cm="1">
        <f t="array" ref="H17">_xlfn.IFS(E17="H", "L", E17="D", "D", E17="A", "W")</f>
        <v>W</v>
      </c>
      <c r="I17">
        <f>VLOOKUP(H17, 'Points Value'!$B$2:$C$4, 2, FALSE)</f>
        <v>3</v>
      </c>
    </row>
    <row r="18" spans="1:9" x14ac:dyDescent="0.35">
      <c r="A18" t="str">
        <f>Table7[[#This Row],[Home_Team]]</f>
        <v>Man City</v>
      </c>
      <c r="B18" t="str">
        <f>Table7[[#This Row],[Away_Team]]</f>
        <v>Tottenham</v>
      </c>
      <c r="C18">
        <f>Table7[[#This Row],[FT_Home_Goals]]</f>
        <v>2</v>
      </c>
      <c r="D18">
        <f>Table7[[#This Row],[FT_Away_Goals]]</f>
        <v>2</v>
      </c>
      <c r="E18" t="str">
        <f>Table7[[#This Row],[FT_Result]]</f>
        <v>D</v>
      </c>
      <c r="F18" t="str" cm="1">
        <f t="array" ref="F18">_xlfn.IFS(E18="H", "W", E18="D", "D", E18="A", "L")</f>
        <v>D</v>
      </c>
      <c r="G18">
        <f>VLOOKUP(F18, 'Points Value'!$B$2:$C$4, 2, FALSE)</f>
        <v>1</v>
      </c>
      <c r="H18" t="str" cm="1">
        <f t="array" ref="H18">_xlfn.IFS(E18="H", "L", E18="D", "D", E18="A", "W")</f>
        <v>D</v>
      </c>
      <c r="I18">
        <f>VLOOKUP(H18, 'Points Value'!$B$2:$C$4, 2, FALSE)</f>
        <v>1</v>
      </c>
    </row>
    <row r="19" spans="1:9" x14ac:dyDescent="0.35">
      <c r="A19" t="str">
        <f>Table7[[#This Row],[Home_Team]]</f>
        <v>Sheffield United</v>
      </c>
      <c r="B19" t="str">
        <f>Table7[[#This Row],[Away_Team]]</f>
        <v>Crystal Palace</v>
      </c>
      <c r="C19">
        <f>Table7[[#This Row],[FT_Home_Goals]]</f>
        <v>1</v>
      </c>
      <c r="D19">
        <f>Table7[[#This Row],[FT_Away_Goals]]</f>
        <v>0</v>
      </c>
      <c r="E19" t="str">
        <f>Table7[[#This Row],[FT_Result]]</f>
        <v>H</v>
      </c>
      <c r="F19" t="str" cm="1">
        <f t="array" ref="F19">_xlfn.IFS(E19="H", "W", E19="D", "D", E19="A", "L")</f>
        <v>W</v>
      </c>
      <c r="G19">
        <f>VLOOKUP(F19, 'Points Value'!$B$2:$C$4, 2, FALSE)</f>
        <v>3</v>
      </c>
      <c r="H19" t="str" cm="1">
        <f t="array" ref="H19">_xlfn.IFS(E19="H", "L", E19="D", "D", E19="A", "W")</f>
        <v>L</v>
      </c>
      <c r="I19">
        <f>VLOOKUP(H19, 'Points Value'!$B$2:$C$4, 2, FALSE)</f>
        <v>0</v>
      </c>
    </row>
    <row r="20" spans="1:9" x14ac:dyDescent="0.35">
      <c r="A20" t="str">
        <f>Table7[[#This Row],[Home_Team]]</f>
        <v>Chelsea</v>
      </c>
      <c r="B20" t="str">
        <f>Table7[[#This Row],[Away_Team]]</f>
        <v>Leicester</v>
      </c>
      <c r="C20">
        <f>Table7[[#This Row],[FT_Home_Goals]]</f>
        <v>1</v>
      </c>
      <c r="D20">
        <f>Table7[[#This Row],[FT_Away_Goals]]</f>
        <v>1</v>
      </c>
      <c r="E20" t="str">
        <f>Table7[[#This Row],[FT_Result]]</f>
        <v>D</v>
      </c>
      <c r="F20" t="str" cm="1">
        <f t="array" ref="F20">_xlfn.IFS(E20="H", "W", E20="D", "D", E20="A", "L")</f>
        <v>D</v>
      </c>
      <c r="G20">
        <f>VLOOKUP(F20, 'Points Value'!$B$2:$C$4, 2, FALSE)</f>
        <v>1</v>
      </c>
      <c r="H20" t="str" cm="1">
        <f t="array" ref="H20">_xlfn.IFS(E20="H", "L", E20="D", "D", E20="A", "W")</f>
        <v>D</v>
      </c>
      <c r="I20">
        <f>VLOOKUP(H20, 'Points Value'!$B$2:$C$4, 2, FALSE)</f>
        <v>1</v>
      </c>
    </row>
    <row r="21" spans="1:9" x14ac:dyDescent="0.35">
      <c r="A21" t="str">
        <f>Table7[[#This Row],[Home_Team]]</f>
        <v>Wolves</v>
      </c>
      <c r="B21" t="str">
        <f>Table7[[#This Row],[Away_Team]]</f>
        <v>Man United</v>
      </c>
      <c r="C21">
        <f>Table7[[#This Row],[FT_Home_Goals]]</f>
        <v>1</v>
      </c>
      <c r="D21">
        <f>Table7[[#This Row],[FT_Away_Goals]]</f>
        <v>1</v>
      </c>
      <c r="E21" t="str">
        <f>Table7[[#This Row],[FT_Result]]</f>
        <v>D</v>
      </c>
      <c r="F21" t="str" cm="1">
        <f t="array" ref="F21">_xlfn.IFS(E21="H", "W", E21="D", "D", E21="A", "L")</f>
        <v>D</v>
      </c>
      <c r="G21">
        <f>VLOOKUP(F21, 'Points Value'!$B$2:$C$4, 2, FALSE)</f>
        <v>1</v>
      </c>
      <c r="H21" t="str" cm="1">
        <f t="array" ref="H21">_xlfn.IFS(E21="H", "L", E21="D", "D", E21="A", "W")</f>
        <v>D</v>
      </c>
      <c r="I21">
        <f>VLOOKUP(H21, 'Points Value'!$B$2:$C$4, 2, FALSE)</f>
        <v>1</v>
      </c>
    </row>
    <row r="22" spans="1:9" x14ac:dyDescent="0.35">
      <c r="A22" t="str">
        <f>Table7[[#This Row],[Home_Team]]</f>
        <v>Aston Villa</v>
      </c>
      <c r="B22" t="str">
        <f>Table7[[#This Row],[Away_Team]]</f>
        <v>Everton</v>
      </c>
      <c r="C22">
        <f>Table7[[#This Row],[FT_Home_Goals]]</f>
        <v>2</v>
      </c>
      <c r="D22">
        <f>Table7[[#This Row],[FT_Away_Goals]]</f>
        <v>0</v>
      </c>
      <c r="E22" t="str">
        <f>Table7[[#This Row],[FT_Result]]</f>
        <v>H</v>
      </c>
      <c r="F22" t="str" cm="1">
        <f t="array" ref="F22">_xlfn.IFS(E22="H", "W", E22="D", "D", E22="A", "L")</f>
        <v>W</v>
      </c>
      <c r="G22">
        <f>VLOOKUP(F22, 'Points Value'!$B$2:$C$4, 2, FALSE)</f>
        <v>3</v>
      </c>
      <c r="H22" t="str" cm="1">
        <f t="array" ref="H22">_xlfn.IFS(E22="H", "L", E22="D", "D", E22="A", "W")</f>
        <v>L</v>
      </c>
      <c r="I22">
        <f>VLOOKUP(H22, 'Points Value'!$B$2:$C$4, 2, FALSE)</f>
        <v>0</v>
      </c>
    </row>
    <row r="23" spans="1:9" x14ac:dyDescent="0.35">
      <c r="A23" t="str">
        <f>Table7[[#This Row],[Home_Team]]</f>
        <v>Norwich</v>
      </c>
      <c r="B23" t="str">
        <f>Table7[[#This Row],[Away_Team]]</f>
        <v>Chelsea</v>
      </c>
      <c r="C23">
        <f>Table7[[#This Row],[FT_Home_Goals]]</f>
        <v>2</v>
      </c>
      <c r="D23">
        <f>Table7[[#This Row],[FT_Away_Goals]]</f>
        <v>3</v>
      </c>
      <c r="E23" t="str">
        <f>Table7[[#This Row],[FT_Result]]</f>
        <v>A</v>
      </c>
      <c r="F23" t="str" cm="1">
        <f t="array" ref="F23">_xlfn.IFS(E23="H", "W", E23="D", "D", E23="A", "L")</f>
        <v>L</v>
      </c>
      <c r="G23">
        <f>VLOOKUP(F23, 'Points Value'!$B$2:$C$4, 2, FALSE)</f>
        <v>0</v>
      </c>
      <c r="H23" t="str" cm="1">
        <f t="array" ref="H23">_xlfn.IFS(E23="H", "L", E23="D", "D", E23="A", "W")</f>
        <v>W</v>
      </c>
      <c r="I23">
        <f>VLOOKUP(H23, 'Points Value'!$B$2:$C$4, 2, FALSE)</f>
        <v>3</v>
      </c>
    </row>
    <row r="24" spans="1:9" x14ac:dyDescent="0.35">
      <c r="A24" t="str">
        <f>Table7[[#This Row],[Home_Team]]</f>
        <v>Brighton</v>
      </c>
      <c r="B24" t="str">
        <f>Table7[[#This Row],[Away_Team]]</f>
        <v>Southampton</v>
      </c>
      <c r="C24">
        <f>Table7[[#This Row],[FT_Home_Goals]]</f>
        <v>0</v>
      </c>
      <c r="D24">
        <f>Table7[[#This Row],[FT_Away_Goals]]</f>
        <v>2</v>
      </c>
      <c r="E24" t="str">
        <f>Table7[[#This Row],[FT_Result]]</f>
        <v>A</v>
      </c>
      <c r="F24" t="str" cm="1">
        <f t="array" ref="F24">_xlfn.IFS(E24="H", "W", E24="D", "D", E24="A", "L")</f>
        <v>L</v>
      </c>
      <c r="G24">
        <f>VLOOKUP(F24, 'Points Value'!$B$2:$C$4, 2, FALSE)</f>
        <v>0</v>
      </c>
      <c r="H24" t="str" cm="1">
        <f t="array" ref="H24">_xlfn.IFS(E24="H", "L", E24="D", "D", E24="A", "W")</f>
        <v>W</v>
      </c>
      <c r="I24">
        <f>VLOOKUP(H24, 'Points Value'!$B$2:$C$4, 2, FALSE)</f>
        <v>3</v>
      </c>
    </row>
    <row r="25" spans="1:9" x14ac:dyDescent="0.35">
      <c r="A25" t="str">
        <f>Table7[[#This Row],[Home_Team]]</f>
        <v>Man United</v>
      </c>
      <c r="B25" t="str">
        <f>Table7[[#This Row],[Away_Team]]</f>
        <v>Crystal Palace</v>
      </c>
      <c r="C25">
        <f>Table7[[#This Row],[FT_Home_Goals]]</f>
        <v>1</v>
      </c>
      <c r="D25">
        <f>Table7[[#This Row],[FT_Away_Goals]]</f>
        <v>2</v>
      </c>
      <c r="E25" t="str">
        <f>Table7[[#This Row],[FT_Result]]</f>
        <v>A</v>
      </c>
      <c r="F25" t="str" cm="1">
        <f t="array" ref="F25">_xlfn.IFS(E25="H", "W", E25="D", "D", E25="A", "L")</f>
        <v>L</v>
      </c>
      <c r="G25">
        <f>VLOOKUP(F25, 'Points Value'!$B$2:$C$4, 2, FALSE)</f>
        <v>0</v>
      </c>
      <c r="H25" t="str" cm="1">
        <f t="array" ref="H25">_xlfn.IFS(E25="H", "L", E25="D", "D", E25="A", "W")</f>
        <v>W</v>
      </c>
      <c r="I25">
        <f>VLOOKUP(H25, 'Points Value'!$B$2:$C$4, 2, FALSE)</f>
        <v>3</v>
      </c>
    </row>
    <row r="26" spans="1:9" x14ac:dyDescent="0.35">
      <c r="A26" t="str">
        <f>Table7[[#This Row],[Home_Team]]</f>
        <v>Sheffield United</v>
      </c>
      <c r="B26" t="str">
        <f>Table7[[#This Row],[Away_Team]]</f>
        <v>Leicester</v>
      </c>
      <c r="C26">
        <f>Table7[[#This Row],[FT_Home_Goals]]</f>
        <v>1</v>
      </c>
      <c r="D26">
        <f>Table7[[#This Row],[FT_Away_Goals]]</f>
        <v>2</v>
      </c>
      <c r="E26" t="str">
        <f>Table7[[#This Row],[FT_Result]]</f>
        <v>A</v>
      </c>
      <c r="F26" t="str" cm="1">
        <f t="array" ref="F26">_xlfn.IFS(E26="H", "W", E26="D", "D", E26="A", "L")</f>
        <v>L</v>
      </c>
      <c r="G26">
        <f>VLOOKUP(F26, 'Points Value'!$B$2:$C$4, 2, FALSE)</f>
        <v>0</v>
      </c>
      <c r="H26" t="str" cm="1">
        <f t="array" ref="H26">_xlfn.IFS(E26="H", "L", E26="D", "D", E26="A", "W")</f>
        <v>W</v>
      </c>
      <c r="I26">
        <f>VLOOKUP(H26, 'Points Value'!$B$2:$C$4, 2, FALSE)</f>
        <v>3</v>
      </c>
    </row>
    <row r="27" spans="1:9" x14ac:dyDescent="0.35">
      <c r="A27" t="str">
        <f>Table7[[#This Row],[Home_Team]]</f>
        <v>Watford</v>
      </c>
      <c r="B27" t="str">
        <f>Table7[[#This Row],[Away_Team]]</f>
        <v>West Ham</v>
      </c>
      <c r="C27">
        <f>Table7[[#This Row],[FT_Home_Goals]]</f>
        <v>1</v>
      </c>
      <c r="D27">
        <f>Table7[[#This Row],[FT_Away_Goals]]</f>
        <v>3</v>
      </c>
      <c r="E27" t="str">
        <f>Table7[[#This Row],[FT_Result]]</f>
        <v>A</v>
      </c>
      <c r="F27" t="str" cm="1">
        <f t="array" ref="F27">_xlfn.IFS(E27="H", "W", E27="D", "D", E27="A", "L")</f>
        <v>L</v>
      </c>
      <c r="G27">
        <f>VLOOKUP(F27, 'Points Value'!$B$2:$C$4, 2, FALSE)</f>
        <v>0</v>
      </c>
      <c r="H27" t="str" cm="1">
        <f t="array" ref="H27">_xlfn.IFS(E27="H", "L", E27="D", "D", E27="A", "W")</f>
        <v>W</v>
      </c>
      <c r="I27">
        <f>VLOOKUP(H27, 'Points Value'!$B$2:$C$4, 2, FALSE)</f>
        <v>3</v>
      </c>
    </row>
    <row r="28" spans="1:9" x14ac:dyDescent="0.35">
      <c r="A28" t="str">
        <f>Table7[[#This Row],[Home_Team]]</f>
        <v>Liverpool</v>
      </c>
      <c r="B28" t="str">
        <f>Table7[[#This Row],[Away_Team]]</f>
        <v>Arsenal</v>
      </c>
      <c r="C28">
        <f>Table7[[#This Row],[FT_Home_Goals]]</f>
        <v>3</v>
      </c>
      <c r="D28">
        <f>Table7[[#This Row],[FT_Away_Goals]]</f>
        <v>1</v>
      </c>
      <c r="E28" t="str">
        <f>Table7[[#This Row],[FT_Result]]</f>
        <v>H</v>
      </c>
      <c r="F28" t="str" cm="1">
        <f t="array" ref="F28">_xlfn.IFS(E28="H", "W", E28="D", "D", E28="A", "L")</f>
        <v>W</v>
      </c>
      <c r="G28">
        <f>VLOOKUP(F28, 'Points Value'!$B$2:$C$4, 2, FALSE)</f>
        <v>3</v>
      </c>
      <c r="H28" t="str" cm="1">
        <f t="array" ref="H28">_xlfn.IFS(E28="H", "L", E28="D", "D", E28="A", "W")</f>
        <v>L</v>
      </c>
      <c r="I28">
        <f>VLOOKUP(H28, 'Points Value'!$B$2:$C$4, 2, FALSE)</f>
        <v>0</v>
      </c>
    </row>
    <row r="29" spans="1:9" x14ac:dyDescent="0.35">
      <c r="A29" t="str">
        <f>Table7[[#This Row],[Home_Team]]</f>
        <v>Bournemouth</v>
      </c>
      <c r="B29" t="str">
        <f>Table7[[#This Row],[Away_Team]]</f>
        <v>Man City</v>
      </c>
      <c r="C29">
        <f>Table7[[#This Row],[FT_Home_Goals]]</f>
        <v>1</v>
      </c>
      <c r="D29">
        <f>Table7[[#This Row],[FT_Away_Goals]]</f>
        <v>3</v>
      </c>
      <c r="E29" t="str">
        <f>Table7[[#This Row],[FT_Result]]</f>
        <v>A</v>
      </c>
      <c r="F29" t="str" cm="1">
        <f t="array" ref="F29">_xlfn.IFS(E29="H", "W", E29="D", "D", E29="A", "L")</f>
        <v>L</v>
      </c>
      <c r="G29">
        <f>VLOOKUP(F29, 'Points Value'!$B$2:$C$4, 2, FALSE)</f>
        <v>0</v>
      </c>
      <c r="H29" t="str" cm="1">
        <f t="array" ref="H29">_xlfn.IFS(E29="H", "L", E29="D", "D", E29="A", "W")</f>
        <v>W</v>
      </c>
      <c r="I29">
        <f>VLOOKUP(H29, 'Points Value'!$B$2:$C$4, 2, FALSE)</f>
        <v>3</v>
      </c>
    </row>
    <row r="30" spans="1:9" x14ac:dyDescent="0.35">
      <c r="A30" t="str">
        <f>Table7[[#This Row],[Home_Team]]</f>
        <v>Tottenham</v>
      </c>
      <c r="B30" t="str">
        <f>Table7[[#This Row],[Away_Team]]</f>
        <v>Newcastle</v>
      </c>
      <c r="C30">
        <f>Table7[[#This Row],[FT_Home_Goals]]</f>
        <v>0</v>
      </c>
      <c r="D30">
        <f>Table7[[#This Row],[FT_Away_Goals]]</f>
        <v>1</v>
      </c>
      <c r="E30" t="str">
        <f>Table7[[#This Row],[FT_Result]]</f>
        <v>A</v>
      </c>
      <c r="F30" t="str" cm="1">
        <f t="array" ref="F30">_xlfn.IFS(E30="H", "W", E30="D", "D", E30="A", "L")</f>
        <v>L</v>
      </c>
      <c r="G30">
        <f>VLOOKUP(F30, 'Points Value'!$B$2:$C$4, 2, FALSE)</f>
        <v>0</v>
      </c>
      <c r="H30" t="str" cm="1">
        <f t="array" ref="H30">_xlfn.IFS(E30="H", "L", E30="D", "D", E30="A", "W")</f>
        <v>W</v>
      </c>
      <c r="I30">
        <f>VLOOKUP(H30, 'Points Value'!$B$2:$C$4, 2, FALSE)</f>
        <v>3</v>
      </c>
    </row>
    <row r="31" spans="1:9" x14ac:dyDescent="0.35">
      <c r="A31" t="str">
        <f>Table7[[#This Row],[Home_Team]]</f>
        <v>Wolves</v>
      </c>
      <c r="B31" t="str">
        <f>Table7[[#This Row],[Away_Team]]</f>
        <v>Burnley</v>
      </c>
      <c r="C31">
        <f>Table7[[#This Row],[FT_Home_Goals]]</f>
        <v>1</v>
      </c>
      <c r="D31">
        <f>Table7[[#This Row],[FT_Away_Goals]]</f>
        <v>1</v>
      </c>
      <c r="E31" t="str">
        <f>Table7[[#This Row],[FT_Result]]</f>
        <v>D</v>
      </c>
      <c r="F31" t="str" cm="1">
        <f t="array" ref="F31">_xlfn.IFS(E31="H", "W", E31="D", "D", E31="A", "L")</f>
        <v>D</v>
      </c>
      <c r="G31">
        <f>VLOOKUP(F31, 'Points Value'!$B$2:$C$4, 2, FALSE)</f>
        <v>1</v>
      </c>
      <c r="H31" t="str" cm="1">
        <f t="array" ref="H31">_xlfn.IFS(E31="H", "L", E31="D", "D", E31="A", "W")</f>
        <v>D</v>
      </c>
      <c r="I31">
        <f>VLOOKUP(H31, 'Points Value'!$B$2:$C$4, 2, FALSE)</f>
        <v>1</v>
      </c>
    </row>
    <row r="32" spans="1:9" x14ac:dyDescent="0.35">
      <c r="A32" t="str">
        <f>Table7[[#This Row],[Home_Team]]</f>
        <v>Southampton</v>
      </c>
      <c r="B32" t="str">
        <f>Table7[[#This Row],[Away_Team]]</f>
        <v>Man United</v>
      </c>
      <c r="C32">
        <f>Table7[[#This Row],[FT_Home_Goals]]</f>
        <v>1</v>
      </c>
      <c r="D32">
        <f>Table7[[#This Row],[FT_Away_Goals]]</f>
        <v>1</v>
      </c>
      <c r="E32" t="str">
        <f>Table7[[#This Row],[FT_Result]]</f>
        <v>D</v>
      </c>
      <c r="F32" t="str" cm="1">
        <f t="array" ref="F32">_xlfn.IFS(E32="H", "W", E32="D", "D", E32="A", "L")</f>
        <v>D</v>
      </c>
      <c r="G32">
        <f>VLOOKUP(F32, 'Points Value'!$B$2:$C$4, 2, FALSE)</f>
        <v>1</v>
      </c>
      <c r="H32" t="str" cm="1">
        <f t="array" ref="H32">_xlfn.IFS(E32="H", "L", E32="D", "D", E32="A", "W")</f>
        <v>D</v>
      </c>
      <c r="I32">
        <f>VLOOKUP(H32, 'Points Value'!$B$2:$C$4, 2, FALSE)</f>
        <v>1</v>
      </c>
    </row>
    <row r="33" spans="1:9" x14ac:dyDescent="0.35">
      <c r="A33" t="str">
        <f>Table7[[#This Row],[Home_Team]]</f>
        <v>Chelsea</v>
      </c>
      <c r="B33" t="str">
        <f>Table7[[#This Row],[Away_Team]]</f>
        <v>Sheffield United</v>
      </c>
      <c r="C33">
        <f>Table7[[#This Row],[FT_Home_Goals]]</f>
        <v>2</v>
      </c>
      <c r="D33">
        <f>Table7[[#This Row],[FT_Away_Goals]]</f>
        <v>2</v>
      </c>
      <c r="E33" t="str">
        <f>Table7[[#This Row],[FT_Result]]</f>
        <v>D</v>
      </c>
      <c r="F33" t="str" cm="1">
        <f t="array" ref="F33">_xlfn.IFS(E33="H", "W", E33="D", "D", E33="A", "L")</f>
        <v>D</v>
      </c>
      <c r="G33">
        <f>VLOOKUP(F33, 'Points Value'!$B$2:$C$4, 2, FALSE)</f>
        <v>1</v>
      </c>
      <c r="H33" t="str" cm="1">
        <f t="array" ref="H33">_xlfn.IFS(E33="H", "L", E33="D", "D", E33="A", "W")</f>
        <v>D</v>
      </c>
      <c r="I33">
        <f>VLOOKUP(H33, 'Points Value'!$B$2:$C$4, 2, FALSE)</f>
        <v>1</v>
      </c>
    </row>
    <row r="34" spans="1:9" x14ac:dyDescent="0.35">
      <c r="A34" t="str">
        <f>Table7[[#This Row],[Home_Team]]</f>
        <v>Crystal Palace</v>
      </c>
      <c r="B34" t="str">
        <f>Table7[[#This Row],[Away_Team]]</f>
        <v>Aston Villa</v>
      </c>
      <c r="C34">
        <f>Table7[[#This Row],[FT_Home_Goals]]</f>
        <v>1</v>
      </c>
      <c r="D34">
        <f>Table7[[#This Row],[FT_Away_Goals]]</f>
        <v>0</v>
      </c>
      <c r="E34" t="str">
        <f>Table7[[#This Row],[FT_Result]]</f>
        <v>H</v>
      </c>
      <c r="F34" t="str" cm="1">
        <f t="array" ref="F34">_xlfn.IFS(E34="H", "W", E34="D", "D", E34="A", "L")</f>
        <v>W</v>
      </c>
      <c r="G34">
        <f>VLOOKUP(F34, 'Points Value'!$B$2:$C$4, 2, FALSE)</f>
        <v>3</v>
      </c>
      <c r="H34" t="str" cm="1">
        <f t="array" ref="H34">_xlfn.IFS(E34="H", "L", E34="D", "D", E34="A", "W")</f>
        <v>L</v>
      </c>
      <c r="I34">
        <f>VLOOKUP(H34, 'Points Value'!$B$2:$C$4, 2, FALSE)</f>
        <v>0</v>
      </c>
    </row>
    <row r="35" spans="1:9" x14ac:dyDescent="0.35">
      <c r="A35" t="str">
        <f>Table7[[#This Row],[Home_Team]]</f>
        <v>Leicester</v>
      </c>
      <c r="B35" t="str">
        <f>Table7[[#This Row],[Away_Team]]</f>
        <v>Bournemouth</v>
      </c>
      <c r="C35">
        <f>Table7[[#This Row],[FT_Home_Goals]]</f>
        <v>3</v>
      </c>
      <c r="D35">
        <f>Table7[[#This Row],[FT_Away_Goals]]</f>
        <v>1</v>
      </c>
      <c r="E35" t="str">
        <f>Table7[[#This Row],[FT_Result]]</f>
        <v>H</v>
      </c>
      <c r="F35" t="str" cm="1">
        <f t="array" ref="F35">_xlfn.IFS(E35="H", "W", E35="D", "D", E35="A", "L")</f>
        <v>W</v>
      </c>
      <c r="G35">
        <f>VLOOKUP(F35, 'Points Value'!$B$2:$C$4, 2, FALSE)</f>
        <v>3</v>
      </c>
      <c r="H35" t="str" cm="1">
        <f t="array" ref="H35">_xlfn.IFS(E35="H", "L", E35="D", "D", E35="A", "W")</f>
        <v>L</v>
      </c>
      <c r="I35">
        <f>VLOOKUP(H35, 'Points Value'!$B$2:$C$4, 2, FALSE)</f>
        <v>0</v>
      </c>
    </row>
    <row r="36" spans="1:9" x14ac:dyDescent="0.35">
      <c r="A36" t="str">
        <f>Table7[[#This Row],[Home_Team]]</f>
        <v>Man City</v>
      </c>
      <c r="B36" t="str">
        <f>Table7[[#This Row],[Away_Team]]</f>
        <v>Brighton</v>
      </c>
      <c r="C36">
        <f>Table7[[#This Row],[FT_Home_Goals]]</f>
        <v>4</v>
      </c>
      <c r="D36">
        <f>Table7[[#This Row],[FT_Away_Goals]]</f>
        <v>0</v>
      </c>
      <c r="E36" t="str">
        <f>Table7[[#This Row],[FT_Result]]</f>
        <v>H</v>
      </c>
      <c r="F36" t="str" cm="1">
        <f t="array" ref="F36">_xlfn.IFS(E36="H", "W", E36="D", "D", E36="A", "L")</f>
        <v>W</v>
      </c>
      <c r="G36">
        <f>VLOOKUP(F36, 'Points Value'!$B$2:$C$4, 2, FALSE)</f>
        <v>3</v>
      </c>
      <c r="H36" t="str" cm="1">
        <f t="array" ref="H36">_xlfn.IFS(E36="H", "L", E36="D", "D", E36="A", "W")</f>
        <v>L</v>
      </c>
      <c r="I36">
        <f>VLOOKUP(H36, 'Points Value'!$B$2:$C$4, 2, FALSE)</f>
        <v>0</v>
      </c>
    </row>
    <row r="37" spans="1:9" x14ac:dyDescent="0.35">
      <c r="A37" t="str">
        <f>Table7[[#This Row],[Home_Team]]</f>
        <v>Newcastle</v>
      </c>
      <c r="B37" t="str">
        <f>Table7[[#This Row],[Away_Team]]</f>
        <v>Watford</v>
      </c>
      <c r="C37">
        <f>Table7[[#This Row],[FT_Home_Goals]]</f>
        <v>1</v>
      </c>
      <c r="D37">
        <f>Table7[[#This Row],[FT_Away_Goals]]</f>
        <v>1</v>
      </c>
      <c r="E37" t="str">
        <f>Table7[[#This Row],[FT_Result]]</f>
        <v>D</v>
      </c>
      <c r="F37" t="str" cm="1">
        <f t="array" ref="F37">_xlfn.IFS(E37="H", "W", E37="D", "D", E37="A", "L")</f>
        <v>D</v>
      </c>
      <c r="G37">
        <f>VLOOKUP(F37, 'Points Value'!$B$2:$C$4, 2, FALSE)</f>
        <v>1</v>
      </c>
      <c r="H37" t="str" cm="1">
        <f t="array" ref="H37">_xlfn.IFS(E37="H", "L", E37="D", "D", E37="A", "W")</f>
        <v>D</v>
      </c>
      <c r="I37">
        <f>VLOOKUP(H37, 'Points Value'!$B$2:$C$4, 2, FALSE)</f>
        <v>1</v>
      </c>
    </row>
    <row r="38" spans="1:9" x14ac:dyDescent="0.35">
      <c r="A38" t="str">
        <f>Table7[[#This Row],[Home_Team]]</f>
        <v>West Ham</v>
      </c>
      <c r="B38" t="str">
        <f>Table7[[#This Row],[Away_Team]]</f>
        <v>Norwich</v>
      </c>
      <c r="C38">
        <f>Table7[[#This Row],[FT_Home_Goals]]</f>
        <v>2</v>
      </c>
      <c r="D38">
        <f>Table7[[#This Row],[FT_Away_Goals]]</f>
        <v>0</v>
      </c>
      <c r="E38" t="str">
        <f>Table7[[#This Row],[FT_Result]]</f>
        <v>H</v>
      </c>
      <c r="F38" t="str" cm="1">
        <f t="array" ref="F38">_xlfn.IFS(E38="H", "W", E38="D", "D", E38="A", "L")</f>
        <v>W</v>
      </c>
      <c r="G38">
        <f>VLOOKUP(F38, 'Points Value'!$B$2:$C$4, 2, FALSE)</f>
        <v>3</v>
      </c>
      <c r="H38" t="str" cm="1">
        <f t="array" ref="H38">_xlfn.IFS(E38="H", "L", E38="D", "D", E38="A", "W")</f>
        <v>L</v>
      </c>
      <c r="I38">
        <f>VLOOKUP(H38, 'Points Value'!$B$2:$C$4, 2, FALSE)</f>
        <v>0</v>
      </c>
    </row>
    <row r="39" spans="1:9" x14ac:dyDescent="0.35">
      <c r="A39" t="str">
        <f>Table7[[#This Row],[Home_Team]]</f>
        <v>Burnley</v>
      </c>
      <c r="B39" t="str">
        <f>Table7[[#This Row],[Away_Team]]</f>
        <v>Liverpool</v>
      </c>
      <c r="C39">
        <f>Table7[[#This Row],[FT_Home_Goals]]</f>
        <v>0</v>
      </c>
      <c r="D39">
        <f>Table7[[#This Row],[FT_Away_Goals]]</f>
        <v>3</v>
      </c>
      <c r="E39" t="str">
        <f>Table7[[#This Row],[FT_Result]]</f>
        <v>A</v>
      </c>
      <c r="F39" t="str" cm="1">
        <f t="array" ref="F39">_xlfn.IFS(E39="H", "W", E39="D", "D", E39="A", "L")</f>
        <v>L</v>
      </c>
      <c r="G39">
        <f>VLOOKUP(F39, 'Points Value'!$B$2:$C$4, 2, FALSE)</f>
        <v>0</v>
      </c>
      <c r="H39" t="str" cm="1">
        <f t="array" ref="H39">_xlfn.IFS(E39="H", "L", E39="D", "D", E39="A", "W")</f>
        <v>W</v>
      </c>
      <c r="I39">
        <f>VLOOKUP(H39, 'Points Value'!$B$2:$C$4, 2, FALSE)</f>
        <v>3</v>
      </c>
    </row>
    <row r="40" spans="1:9" x14ac:dyDescent="0.35">
      <c r="A40" t="str">
        <f>Table7[[#This Row],[Home_Team]]</f>
        <v>Everton</v>
      </c>
      <c r="B40" t="str">
        <f>Table7[[#This Row],[Away_Team]]</f>
        <v>Wolves</v>
      </c>
      <c r="C40">
        <f>Table7[[#This Row],[FT_Home_Goals]]</f>
        <v>3</v>
      </c>
      <c r="D40">
        <f>Table7[[#This Row],[FT_Away_Goals]]</f>
        <v>2</v>
      </c>
      <c r="E40" t="str">
        <f>Table7[[#This Row],[FT_Result]]</f>
        <v>H</v>
      </c>
      <c r="F40" t="str" cm="1">
        <f t="array" ref="F40">_xlfn.IFS(E40="H", "W", E40="D", "D", E40="A", "L")</f>
        <v>W</v>
      </c>
      <c r="G40">
        <f>VLOOKUP(F40, 'Points Value'!$B$2:$C$4, 2, FALSE)</f>
        <v>3</v>
      </c>
      <c r="H40" t="str" cm="1">
        <f t="array" ref="H40">_xlfn.IFS(E40="H", "L", E40="D", "D", E40="A", "W")</f>
        <v>L</v>
      </c>
      <c r="I40">
        <f>VLOOKUP(H40, 'Points Value'!$B$2:$C$4, 2, FALSE)</f>
        <v>0</v>
      </c>
    </row>
    <row r="41" spans="1:9" x14ac:dyDescent="0.35">
      <c r="A41" t="str">
        <f>Table7[[#This Row],[Home_Team]]</f>
        <v>Arsenal</v>
      </c>
      <c r="B41" t="str">
        <f>Table7[[#This Row],[Away_Team]]</f>
        <v>Tottenham</v>
      </c>
      <c r="C41">
        <f>Table7[[#This Row],[FT_Home_Goals]]</f>
        <v>2</v>
      </c>
      <c r="D41">
        <f>Table7[[#This Row],[FT_Away_Goals]]</f>
        <v>2</v>
      </c>
      <c r="E41" t="str">
        <f>Table7[[#This Row],[FT_Result]]</f>
        <v>D</v>
      </c>
      <c r="F41" t="str" cm="1">
        <f t="array" ref="F41">_xlfn.IFS(E41="H", "W", E41="D", "D", E41="A", "L")</f>
        <v>D</v>
      </c>
      <c r="G41">
        <f>VLOOKUP(F41, 'Points Value'!$B$2:$C$4, 2, FALSE)</f>
        <v>1</v>
      </c>
      <c r="H41" t="str" cm="1">
        <f t="array" ref="H41">_xlfn.IFS(E41="H", "L", E41="D", "D", E41="A", "W")</f>
        <v>D</v>
      </c>
      <c r="I41">
        <f>VLOOKUP(H41, 'Points Value'!$B$2:$C$4, 2, FALSE)</f>
        <v>1</v>
      </c>
    </row>
    <row r="42" spans="1:9" x14ac:dyDescent="0.35">
      <c r="A42" t="str">
        <f>Table7[[#This Row],[Home_Team]]</f>
        <v>Liverpool</v>
      </c>
      <c r="B42" t="str">
        <f>Table7[[#This Row],[Away_Team]]</f>
        <v>Newcastle</v>
      </c>
      <c r="C42">
        <f>Table7[[#This Row],[FT_Home_Goals]]</f>
        <v>3</v>
      </c>
      <c r="D42">
        <f>Table7[[#This Row],[FT_Away_Goals]]</f>
        <v>1</v>
      </c>
      <c r="E42" t="str">
        <f>Table7[[#This Row],[FT_Result]]</f>
        <v>H</v>
      </c>
      <c r="F42" t="str" cm="1">
        <f t="array" ref="F42">_xlfn.IFS(E42="H", "W", E42="D", "D", E42="A", "L")</f>
        <v>W</v>
      </c>
      <c r="G42">
        <f>VLOOKUP(F42, 'Points Value'!$B$2:$C$4, 2, FALSE)</f>
        <v>3</v>
      </c>
      <c r="H42" t="str" cm="1">
        <f t="array" ref="H42">_xlfn.IFS(E42="H", "L", E42="D", "D", E42="A", "W")</f>
        <v>L</v>
      </c>
      <c r="I42">
        <f>VLOOKUP(H42, 'Points Value'!$B$2:$C$4, 2, FALSE)</f>
        <v>0</v>
      </c>
    </row>
    <row r="43" spans="1:9" x14ac:dyDescent="0.35">
      <c r="A43" t="str">
        <f>Table7[[#This Row],[Home_Team]]</f>
        <v>Brighton</v>
      </c>
      <c r="B43" t="str">
        <f>Table7[[#This Row],[Away_Team]]</f>
        <v>Burnley</v>
      </c>
      <c r="C43">
        <f>Table7[[#This Row],[FT_Home_Goals]]</f>
        <v>1</v>
      </c>
      <c r="D43">
        <f>Table7[[#This Row],[FT_Away_Goals]]</f>
        <v>1</v>
      </c>
      <c r="E43" t="str">
        <f>Table7[[#This Row],[FT_Result]]</f>
        <v>D</v>
      </c>
      <c r="F43" t="str" cm="1">
        <f t="array" ref="F43">_xlfn.IFS(E43="H", "W", E43="D", "D", E43="A", "L")</f>
        <v>D</v>
      </c>
      <c r="G43">
        <f>VLOOKUP(F43, 'Points Value'!$B$2:$C$4, 2, FALSE)</f>
        <v>1</v>
      </c>
      <c r="H43" t="str" cm="1">
        <f t="array" ref="H43">_xlfn.IFS(E43="H", "L", E43="D", "D", E43="A", "W")</f>
        <v>D</v>
      </c>
      <c r="I43">
        <f>VLOOKUP(H43, 'Points Value'!$B$2:$C$4, 2, FALSE)</f>
        <v>1</v>
      </c>
    </row>
    <row r="44" spans="1:9" x14ac:dyDescent="0.35">
      <c r="A44" t="str">
        <f>Table7[[#This Row],[Home_Team]]</f>
        <v>Man United</v>
      </c>
      <c r="B44" t="str">
        <f>Table7[[#This Row],[Away_Team]]</f>
        <v>Leicester</v>
      </c>
      <c r="C44">
        <f>Table7[[#This Row],[FT_Home_Goals]]</f>
        <v>1</v>
      </c>
      <c r="D44">
        <f>Table7[[#This Row],[FT_Away_Goals]]</f>
        <v>0</v>
      </c>
      <c r="E44" t="str">
        <f>Table7[[#This Row],[FT_Result]]</f>
        <v>H</v>
      </c>
      <c r="F44" t="str" cm="1">
        <f t="array" ref="F44">_xlfn.IFS(E44="H", "W", E44="D", "D", E44="A", "L")</f>
        <v>W</v>
      </c>
      <c r="G44">
        <f>VLOOKUP(F44, 'Points Value'!$B$2:$C$4, 2, FALSE)</f>
        <v>3</v>
      </c>
      <c r="H44" t="str" cm="1">
        <f t="array" ref="H44">_xlfn.IFS(E44="H", "L", E44="D", "D", E44="A", "W")</f>
        <v>L</v>
      </c>
      <c r="I44">
        <f>VLOOKUP(H44, 'Points Value'!$B$2:$C$4, 2, FALSE)</f>
        <v>0</v>
      </c>
    </row>
    <row r="45" spans="1:9" x14ac:dyDescent="0.35">
      <c r="A45" t="str">
        <f>Table7[[#This Row],[Home_Team]]</f>
        <v>Sheffield United</v>
      </c>
      <c r="B45" t="str">
        <f>Table7[[#This Row],[Away_Team]]</f>
        <v>Southampton</v>
      </c>
      <c r="C45">
        <f>Table7[[#This Row],[FT_Home_Goals]]</f>
        <v>0</v>
      </c>
      <c r="D45">
        <f>Table7[[#This Row],[FT_Away_Goals]]</f>
        <v>1</v>
      </c>
      <c r="E45" t="str">
        <f>Table7[[#This Row],[FT_Result]]</f>
        <v>A</v>
      </c>
      <c r="F45" t="str" cm="1">
        <f t="array" ref="F45">_xlfn.IFS(E45="H", "W", E45="D", "D", E45="A", "L")</f>
        <v>L</v>
      </c>
      <c r="G45">
        <f>VLOOKUP(F45, 'Points Value'!$B$2:$C$4, 2, FALSE)</f>
        <v>0</v>
      </c>
      <c r="H45" t="str" cm="1">
        <f t="array" ref="H45">_xlfn.IFS(E45="H", "L", E45="D", "D", E45="A", "W")</f>
        <v>W</v>
      </c>
      <c r="I45">
        <f>VLOOKUP(H45, 'Points Value'!$B$2:$C$4, 2, FALSE)</f>
        <v>3</v>
      </c>
    </row>
    <row r="46" spans="1:9" x14ac:dyDescent="0.35">
      <c r="A46" t="str">
        <f>Table7[[#This Row],[Home_Team]]</f>
        <v>Tottenham</v>
      </c>
      <c r="B46" t="str">
        <f>Table7[[#This Row],[Away_Team]]</f>
        <v>Crystal Palace</v>
      </c>
      <c r="C46">
        <f>Table7[[#This Row],[FT_Home_Goals]]</f>
        <v>4</v>
      </c>
      <c r="D46">
        <f>Table7[[#This Row],[FT_Away_Goals]]</f>
        <v>0</v>
      </c>
      <c r="E46" t="str">
        <f>Table7[[#This Row],[FT_Result]]</f>
        <v>H</v>
      </c>
      <c r="F46" t="str" cm="1">
        <f t="array" ref="F46">_xlfn.IFS(E46="H", "W", E46="D", "D", E46="A", "L")</f>
        <v>W</v>
      </c>
      <c r="G46">
        <f>VLOOKUP(F46, 'Points Value'!$B$2:$C$4, 2, FALSE)</f>
        <v>3</v>
      </c>
      <c r="H46" t="str" cm="1">
        <f t="array" ref="H46">_xlfn.IFS(E46="H", "L", E46="D", "D", E46="A", "W")</f>
        <v>L</v>
      </c>
      <c r="I46">
        <f>VLOOKUP(H46, 'Points Value'!$B$2:$C$4, 2, FALSE)</f>
        <v>0</v>
      </c>
    </row>
    <row r="47" spans="1:9" x14ac:dyDescent="0.35">
      <c r="A47" t="str">
        <f>Table7[[#This Row],[Home_Team]]</f>
        <v>Wolves</v>
      </c>
      <c r="B47" t="str">
        <f>Table7[[#This Row],[Away_Team]]</f>
        <v>Chelsea</v>
      </c>
      <c r="C47">
        <f>Table7[[#This Row],[FT_Home_Goals]]</f>
        <v>2</v>
      </c>
      <c r="D47">
        <f>Table7[[#This Row],[FT_Away_Goals]]</f>
        <v>5</v>
      </c>
      <c r="E47" t="str">
        <f>Table7[[#This Row],[FT_Result]]</f>
        <v>A</v>
      </c>
      <c r="F47" t="str" cm="1">
        <f t="array" ref="F47">_xlfn.IFS(E47="H", "W", E47="D", "D", E47="A", "L")</f>
        <v>L</v>
      </c>
      <c r="G47">
        <f>VLOOKUP(F47, 'Points Value'!$B$2:$C$4, 2, FALSE)</f>
        <v>0</v>
      </c>
      <c r="H47" t="str" cm="1">
        <f t="array" ref="H47">_xlfn.IFS(E47="H", "L", E47="D", "D", E47="A", "W")</f>
        <v>W</v>
      </c>
      <c r="I47">
        <f>VLOOKUP(H47, 'Points Value'!$B$2:$C$4, 2, FALSE)</f>
        <v>3</v>
      </c>
    </row>
    <row r="48" spans="1:9" x14ac:dyDescent="0.35">
      <c r="A48" t="str">
        <f>Table7[[#This Row],[Home_Team]]</f>
        <v>Norwich</v>
      </c>
      <c r="B48" t="str">
        <f>Table7[[#This Row],[Away_Team]]</f>
        <v>Man City</v>
      </c>
      <c r="C48">
        <f>Table7[[#This Row],[FT_Home_Goals]]</f>
        <v>3</v>
      </c>
      <c r="D48">
        <f>Table7[[#This Row],[FT_Away_Goals]]</f>
        <v>2</v>
      </c>
      <c r="E48" t="str">
        <f>Table7[[#This Row],[FT_Result]]</f>
        <v>H</v>
      </c>
      <c r="F48" t="str" cm="1">
        <f t="array" ref="F48">_xlfn.IFS(E48="H", "W", E48="D", "D", E48="A", "L")</f>
        <v>W</v>
      </c>
      <c r="G48">
        <f>VLOOKUP(F48, 'Points Value'!$B$2:$C$4, 2, FALSE)</f>
        <v>3</v>
      </c>
      <c r="H48" t="str" cm="1">
        <f t="array" ref="H48">_xlfn.IFS(E48="H", "L", E48="D", "D", E48="A", "W")</f>
        <v>L</v>
      </c>
      <c r="I48">
        <f>VLOOKUP(H48, 'Points Value'!$B$2:$C$4, 2, FALSE)</f>
        <v>0</v>
      </c>
    </row>
    <row r="49" spans="1:9" x14ac:dyDescent="0.35">
      <c r="A49" t="str">
        <f>Table7[[#This Row],[Home_Team]]</f>
        <v>Bournemouth</v>
      </c>
      <c r="B49" t="str">
        <f>Table7[[#This Row],[Away_Team]]</f>
        <v>Everton</v>
      </c>
      <c r="C49">
        <f>Table7[[#This Row],[FT_Home_Goals]]</f>
        <v>3</v>
      </c>
      <c r="D49">
        <f>Table7[[#This Row],[FT_Away_Goals]]</f>
        <v>1</v>
      </c>
      <c r="E49" t="str">
        <f>Table7[[#This Row],[FT_Result]]</f>
        <v>H</v>
      </c>
      <c r="F49" t="str" cm="1">
        <f t="array" ref="F49">_xlfn.IFS(E49="H", "W", E49="D", "D", E49="A", "L")</f>
        <v>W</v>
      </c>
      <c r="G49">
        <f>VLOOKUP(F49, 'Points Value'!$B$2:$C$4, 2, FALSE)</f>
        <v>3</v>
      </c>
      <c r="H49" t="str" cm="1">
        <f t="array" ref="H49">_xlfn.IFS(E49="H", "L", E49="D", "D", E49="A", "W")</f>
        <v>L</v>
      </c>
      <c r="I49">
        <f>VLOOKUP(H49, 'Points Value'!$B$2:$C$4, 2, FALSE)</f>
        <v>0</v>
      </c>
    </row>
    <row r="50" spans="1:9" x14ac:dyDescent="0.35">
      <c r="A50" t="str">
        <f>Table7[[#This Row],[Home_Team]]</f>
        <v>Watford</v>
      </c>
      <c r="B50" t="str">
        <f>Table7[[#This Row],[Away_Team]]</f>
        <v>Arsenal</v>
      </c>
      <c r="C50">
        <f>Table7[[#This Row],[FT_Home_Goals]]</f>
        <v>2</v>
      </c>
      <c r="D50">
        <f>Table7[[#This Row],[FT_Away_Goals]]</f>
        <v>2</v>
      </c>
      <c r="E50" t="str">
        <f>Table7[[#This Row],[FT_Result]]</f>
        <v>D</v>
      </c>
      <c r="F50" t="str" cm="1">
        <f t="array" ref="F50">_xlfn.IFS(E50="H", "W", E50="D", "D", E50="A", "L")</f>
        <v>D</v>
      </c>
      <c r="G50">
        <f>VLOOKUP(F50, 'Points Value'!$B$2:$C$4, 2, FALSE)</f>
        <v>1</v>
      </c>
      <c r="H50" t="str" cm="1">
        <f t="array" ref="H50">_xlfn.IFS(E50="H", "L", E50="D", "D", E50="A", "W")</f>
        <v>D</v>
      </c>
      <c r="I50">
        <f>VLOOKUP(H50, 'Points Value'!$B$2:$C$4, 2, FALSE)</f>
        <v>1</v>
      </c>
    </row>
    <row r="51" spans="1:9" x14ac:dyDescent="0.35">
      <c r="A51" t="str">
        <f>Table7[[#This Row],[Home_Team]]</f>
        <v>Aston Villa</v>
      </c>
      <c r="B51" t="str">
        <f>Table7[[#This Row],[Away_Team]]</f>
        <v>West Ham</v>
      </c>
      <c r="C51">
        <f>Table7[[#This Row],[FT_Home_Goals]]</f>
        <v>0</v>
      </c>
      <c r="D51">
        <f>Table7[[#This Row],[FT_Away_Goals]]</f>
        <v>0</v>
      </c>
      <c r="E51" t="str">
        <f>Table7[[#This Row],[FT_Result]]</f>
        <v>D</v>
      </c>
      <c r="F51" t="str" cm="1">
        <f t="array" ref="F51">_xlfn.IFS(E51="H", "W", E51="D", "D", E51="A", "L")</f>
        <v>D</v>
      </c>
      <c r="G51">
        <f>VLOOKUP(F51, 'Points Value'!$B$2:$C$4, 2, FALSE)</f>
        <v>1</v>
      </c>
      <c r="H51" t="str" cm="1">
        <f t="array" ref="H51">_xlfn.IFS(E51="H", "L", E51="D", "D", E51="A", "W")</f>
        <v>D</v>
      </c>
      <c r="I51">
        <f>VLOOKUP(H51, 'Points Value'!$B$2:$C$4, 2, FALSE)</f>
        <v>1</v>
      </c>
    </row>
    <row r="52" spans="1:9" x14ac:dyDescent="0.35">
      <c r="A52" t="str">
        <f>Table7[[#This Row],[Home_Team]]</f>
        <v>Southampton</v>
      </c>
      <c r="B52" t="str">
        <f>Table7[[#This Row],[Away_Team]]</f>
        <v>Bournemouth</v>
      </c>
      <c r="C52">
        <f>Table7[[#This Row],[FT_Home_Goals]]</f>
        <v>1</v>
      </c>
      <c r="D52">
        <f>Table7[[#This Row],[FT_Away_Goals]]</f>
        <v>3</v>
      </c>
      <c r="E52" t="str">
        <f>Table7[[#This Row],[FT_Result]]</f>
        <v>A</v>
      </c>
      <c r="F52" t="str" cm="1">
        <f t="array" ref="F52">_xlfn.IFS(E52="H", "W", E52="D", "D", E52="A", "L")</f>
        <v>L</v>
      </c>
      <c r="G52">
        <f>VLOOKUP(F52, 'Points Value'!$B$2:$C$4, 2, FALSE)</f>
        <v>0</v>
      </c>
      <c r="H52" t="str" cm="1">
        <f t="array" ref="H52">_xlfn.IFS(E52="H", "L", E52="D", "D", E52="A", "W")</f>
        <v>W</v>
      </c>
      <c r="I52">
        <f>VLOOKUP(H52, 'Points Value'!$B$2:$C$4, 2, FALSE)</f>
        <v>3</v>
      </c>
    </row>
    <row r="53" spans="1:9" x14ac:dyDescent="0.35">
      <c r="A53" t="str">
        <f>Table7[[#This Row],[Home_Team]]</f>
        <v>Leicester</v>
      </c>
      <c r="B53" t="str">
        <f>Table7[[#This Row],[Away_Team]]</f>
        <v>Tottenham</v>
      </c>
      <c r="C53">
        <f>Table7[[#This Row],[FT_Home_Goals]]</f>
        <v>2</v>
      </c>
      <c r="D53">
        <f>Table7[[#This Row],[FT_Away_Goals]]</f>
        <v>1</v>
      </c>
      <c r="E53" t="str">
        <f>Table7[[#This Row],[FT_Result]]</f>
        <v>H</v>
      </c>
      <c r="F53" t="str" cm="1">
        <f t="array" ref="F53">_xlfn.IFS(E53="H", "W", E53="D", "D", E53="A", "L")</f>
        <v>W</v>
      </c>
      <c r="G53">
        <f>VLOOKUP(F53, 'Points Value'!$B$2:$C$4, 2, FALSE)</f>
        <v>3</v>
      </c>
      <c r="H53" t="str" cm="1">
        <f t="array" ref="H53">_xlfn.IFS(E53="H", "L", E53="D", "D", E53="A", "W")</f>
        <v>L</v>
      </c>
      <c r="I53">
        <f>VLOOKUP(H53, 'Points Value'!$B$2:$C$4, 2, FALSE)</f>
        <v>0</v>
      </c>
    </row>
    <row r="54" spans="1:9" x14ac:dyDescent="0.35">
      <c r="A54" t="str">
        <f>Table7[[#This Row],[Home_Team]]</f>
        <v>Burnley</v>
      </c>
      <c r="B54" t="str">
        <f>Table7[[#This Row],[Away_Team]]</f>
        <v>Norwich</v>
      </c>
      <c r="C54">
        <f>Table7[[#This Row],[FT_Home_Goals]]</f>
        <v>2</v>
      </c>
      <c r="D54">
        <f>Table7[[#This Row],[FT_Away_Goals]]</f>
        <v>0</v>
      </c>
      <c r="E54" t="str">
        <f>Table7[[#This Row],[FT_Result]]</f>
        <v>H</v>
      </c>
      <c r="F54" t="str" cm="1">
        <f t="array" ref="F54">_xlfn.IFS(E54="H", "W", E54="D", "D", E54="A", "L")</f>
        <v>W</v>
      </c>
      <c r="G54">
        <f>VLOOKUP(F54, 'Points Value'!$B$2:$C$4, 2, FALSE)</f>
        <v>3</v>
      </c>
      <c r="H54" t="str" cm="1">
        <f t="array" ref="H54">_xlfn.IFS(E54="H", "L", E54="D", "D", E54="A", "W")</f>
        <v>L</v>
      </c>
      <c r="I54">
        <f>VLOOKUP(H54, 'Points Value'!$B$2:$C$4, 2, FALSE)</f>
        <v>0</v>
      </c>
    </row>
    <row r="55" spans="1:9" x14ac:dyDescent="0.35">
      <c r="A55" t="str">
        <f>Table7[[#This Row],[Home_Team]]</f>
        <v>Everton</v>
      </c>
      <c r="B55" t="str">
        <f>Table7[[#This Row],[Away_Team]]</f>
        <v>Sheffield United</v>
      </c>
      <c r="C55">
        <f>Table7[[#This Row],[FT_Home_Goals]]</f>
        <v>0</v>
      </c>
      <c r="D55">
        <f>Table7[[#This Row],[FT_Away_Goals]]</f>
        <v>2</v>
      </c>
      <c r="E55" t="str">
        <f>Table7[[#This Row],[FT_Result]]</f>
        <v>A</v>
      </c>
      <c r="F55" t="str" cm="1">
        <f t="array" ref="F55">_xlfn.IFS(E55="H", "W", E55="D", "D", E55="A", "L")</f>
        <v>L</v>
      </c>
      <c r="G55">
        <f>VLOOKUP(F55, 'Points Value'!$B$2:$C$4, 2, FALSE)</f>
        <v>0</v>
      </c>
      <c r="H55" t="str" cm="1">
        <f t="array" ref="H55">_xlfn.IFS(E55="H", "L", E55="D", "D", E55="A", "W")</f>
        <v>W</v>
      </c>
      <c r="I55">
        <f>VLOOKUP(H55, 'Points Value'!$B$2:$C$4, 2, FALSE)</f>
        <v>3</v>
      </c>
    </row>
    <row r="56" spans="1:9" x14ac:dyDescent="0.35">
      <c r="A56" t="str">
        <f>Table7[[#This Row],[Home_Team]]</f>
        <v>Man City</v>
      </c>
      <c r="B56" t="str">
        <f>Table7[[#This Row],[Away_Team]]</f>
        <v>Watford</v>
      </c>
      <c r="C56">
        <f>Table7[[#This Row],[FT_Home_Goals]]</f>
        <v>8</v>
      </c>
      <c r="D56">
        <f>Table7[[#This Row],[FT_Away_Goals]]</f>
        <v>0</v>
      </c>
      <c r="E56" t="str">
        <f>Table7[[#This Row],[FT_Result]]</f>
        <v>H</v>
      </c>
      <c r="F56" t="str" cm="1">
        <f t="array" ref="F56">_xlfn.IFS(E56="H", "W", E56="D", "D", E56="A", "L")</f>
        <v>W</v>
      </c>
      <c r="G56">
        <f>VLOOKUP(F56, 'Points Value'!$B$2:$C$4, 2, FALSE)</f>
        <v>3</v>
      </c>
      <c r="H56" t="str" cm="1">
        <f t="array" ref="H56">_xlfn.IFS(E56="H", "L", E56="D", "D", E56="A", "W")</f>
        <v>L</v>
      </c>
      <c r="I56">
        <f>VLOOKUP(H56, 'Points Value'!$B$2:$C$4, 2, FALSE)</f>
        <v>0</v>
      </c>
    </row>
    <row r="57" spans="1:9" x14ac:dyDescent="0.35">
      <c r="A57" t="str">
        <f>Table7[[#This Row],[Home_Team]]</f>
        <v>Newcastle</v>
      </c>
      <c r="B57" t="str">
        <f>Table7[[#This Row],[Away_Team]]</f>
        <v>Brighton</v>
      </c>
      <c r="C57">
        <f>Table7[[#This Row],[FT_Home_Goals]]</f>
        <v>0</v>
      </c>
      <c r="D57">
        <f>Table7[[#This Row],[FT_Away_Goals]]</f>
        <v>0</v>
      </c>
      <c r="E57" t="str">
        <f>Table7[[#This Row],[FT_Result]]</f>
        <v>D</v>
      </c>
      <c r="F57" t="str" cm="1">
        <f t="array" ref="F57">_xlfn.IFS(E57="H", "W", E57="D", "D", E57="A", "L")</f>
        <v>D</v>
      </c>
      <c r="G57">
        <f>VLOOKUP(F57, 'Points Value'!$B$2:$C$4, 2, FALSE)</f>
        <v>1</v>
      </c>
      <c r="H57" t="str" cm="1">
        <f t="array" ref="H57">_xlfn.IFS(E57="H", "L", E57="D", "D", E57="A", "W")</f>
        <v>D</v>
      </c>
      <c r="I57">
        <f>VLOOKUP(H57, 'Points Value'!$B$2:$C$4, 2, FALSE)</f>
        <v>1</v>
      </c>
    </row>
    <row r="58" spans="1:9" x14ac:dyDescent="0.35">
      <c r="A58" t="str">
        <f>Table7[[#This Row],[Home_Team]]</f>
        <v>Crystal Palace</v>
      </c>
      <c r="B58" t="str">
        <f>Table7[[#This Row],[Away_Team]]</f>
        <v>Wolves</v>
      </c>
      <c r="C58">
        <f>Table7[[#This Row],[FT_Home_Goals]]</f>
        <v>1</v>
      </c>
      <c r="D58">
        <f>Table7[[#This Row],[FT_Away_Goals]]</f>
        <v>1</v>
      </c>
      <c r="E58" t="str">
        <f>Table7[[#This Row],[FT_Result]]</f>
        <v>D</v>
      </c>
      <c r="F58" t="str" cm="1">
        <f t="array" ref="F58">_xlfn.IFS(E58="H", "W", E58="D", "D", E58="A", "L")</f>
        <v>D</v>
      </c>
      <c r="G58">
        <f>VLOOKUP(F58, 'Points Value'!$B$2:$C$4, 2, FALSE)</f>
        <v>1</v>
      </c>
      <c r="H58" t="str" cm="1">
        <f t="array" ref="H58">_xlfn.IFS(E58="H", "L", E58="D", "D", E58="A", "W")</f>
        <v>D</v>
      </c>
      <c r="I58">
        <f>VLOOKUP(H58, 'Points Value'!$B$2:$C$4, 2, FALSE)</f>
        <v>1</v>
      </c>
    </row>
    <row r="59" spans="1:9" x14ac:dyDescent="0.35">
      <c r="A59" t="str">
        <f>Table7[[#This Row],[Home_Team]]</f>
        <v>West Ham</v>
      </c>
      <c r="B59" t="str">
        <f>Table7[[#This Row],[Away_Team]]</f>
        <v>Man United</v>
      </c>
      <c r="C59">
        <f>Table7[[#This Row],[FT_Home_Goals]]</f>
        <v>2</v>
      </c>
      <c r="D59">
        <f>Table7[[#This Row],[FT_Away_Goals]]</f>
        <v>0</v>
      </c>
      <c r="E59" t="str">
        <f>Table7[[#This Row],[FT_Result]]</f>
        <v>H</v>
      </c>
      <c r="F59" t="str" cm="1">
        <f t="array" ref="F59">_xlfn.IFS(E59="H", "W", E59="D", "D", E59="A", "L")</f>
        <v>W</v>
      </c>
      <c r="G59">
        <f>VLOOKUP(F59, 'Points Value'!$B$2:$C$4, 2, FALSE)</f>
        <v>3</v>
      </c>
      <c r="H59" t="str" cm="1">
        <f t="array" ref="H59">_xlfn.IFS(E59="H", "L", E59="D", "D", E59="A", "W")</f>
        <v>L</v>
      </c>
      <c r="I59">
        <f>VLOOKUP(H59, 'Points Value'!$B$2:$C$4, 2, FALSE)</f>
        <v>0</v>
      </c>
    </row>
    <row r="60" spans="1:9" x14ac:dyDescent="0.35">
      <c r="A60" t="str">
        <f>Table7[[#This Row],[Home_Team]]</f>
        <v>Arsenal</v>
      </c>
      <c r="B60" t="str">
        <f>Table7[[#This Row],[Away_Team]]</f>
        <v>Aston Villa</v>
      </c>
      <c r="C60">
        <f>Table7[[#This Row],[FT_Home_Goals]]</f>
        <v>3</v>
      </c>
      <c r="D60">
        <f>Table7[[#This Row],[FT_Away_Goals]]</f>
        <v>2</v>
      </c>
      <c r="E60" t="str">
        <f>Table7[[#This Row],[FT_Result]]</f>
        <v>H</v>
      </c>
      <c r="F60" t="str" cm="1">
        <f t="array" ref="F60">_xlfn.IFS(E60="H", "W", E60="D", "D", E60="A", "L")</f>
        <v>W</v>
      </c>
      <c r="G60">
        <f>VLOOKUP(F60, 'Points Value'!$B$2:$C$4, 2, FALSE)</f>
        <v>3</v>
      </c>
      <c r="H60" t="str" cm="1">
        <f t="array" ref="H60">_xlfn.IFS(E60="H", "L", E60="D", "D", E60="A", "W")</f>
        <v>L</v>
      </c>
      <c r="I60">
        <f>VLOOKUP(H60, 'Points Value'!$B$2:$C$4, 2, FALSE)</f>
        <v>0</v>
      </c>
    </row>
    <row r="61" spans="1:9" x14ac:dyDescent="0.35">
      <c r="A61" t="str">
        <f>Table7[[#This Row],[Home_Team]]</f>
        <v>Chelsea</v>
      </c>
      <c r="B61" t="str">
        <f>Table7[[#This Row],[Away_Team]]</f>
        <v>Liverpool</v>
      </c>
      <c r="C61">
        <f>Table7[[#This Row],[FT_Home_Goals]]</f>
        <v>1</v>
      </c>
      <c r="D61">
        <f>Table7[[#This Row],[FT_Away_Goals]]</f>
        <v>2</v>
      </c>
      <c r="E61" t="str">
        <f>Table7[[#This Row],[FT_Result]]</f>
        <v>A</v>
      </c>
      <c r="F61" t="str" cm="1">
        <f t="array" ref="F61">_xlfn.IFS(E61="H", "W", E61="D", "D", E61="A", "L")</f>
        <v>L</v>
      </c>
      <c r="G61">
        <f>VLOOKUP(F61, 'Points Value'!$B$2:$C$4, 2, FALSE)</f>
        <v>0</v>
      </c>
      <c r="H61" t="str" cm="1">
        <f t="array" ref="H61">_xlfn.IFS(E61="H", "L", E61="D", "D", E61="A", "W")</f>
        <v>W</v>
      </c>
      <c r="I61">
        <f>VLOOKUP(H61, 'Points Value'!$B$2:$C$4, 2, FALSE)</f>
        <v>3</v>
      </c>
    </row>
    <row r="62" spans="1:9" x14ac:dyDescent="0.35">
      <c r="A62" t="str">
        <f>Table7[[#This Row],[Home_Team]]</f>
        <v>Sheffield United</v>
      </c>
      <c r="B62" t="str">
        <f>Table7[[#This Row],[Away_Team]]</f>
        <v>Liverpool</v>
      </c>
      <c r="C62">
        <f>Table7[[#This Row],[FT_Home_Goals]]</f>
        <v>0</v>
      </c>
      <c r="D62">
        <f>Table7[[#This Row],[FT_Away_Goals]]</f>
        <v>1</v>
      </c>
      <c r="E62" t="str">
        <f>Table7[[#This Row],[FT_Result]]</f>
        <v>A</v>
      </c>
      <c r="F62" t="str" cm="1">
        <f t="array" ref="F62">_xlfn.IFS(E62="H", "W", E62="D", "D", E62="A", "L")</f>
        <v>L</v>
      </c>
      <c r="G62">
        <f>VLOOKUP(F62, 'Points Value'!$B$2:$C$4, 2, FALSE)</f>
        <v>0</v>
      </c>
      <c r="H62" t="str" cm="1">
        <f t="array" ref="H62">_xlfn.IFS(E62="H", "L", E62="D", "D", E62="A", "W")</f>
        <v>W</v>
      </c>
      <c r="I62">
        <f>VLOOKUP(H62, 'Points Value'!$B$2:$C$4, 2, FALSE)</f>
        <v>3</v>
      </c>
    </row>
    <row r="63" spans="1:9" x14ac:dyDescent="0.35">
      <c r="A63" t="str">
        <f>Table7[[#This Row],[Home_Team]]</f>
        <v>Aston Villa</v>
      </c>
      <c r="B63" t="str">
        <f>Table7[[#This Row],[Away_Team]]</f>
        <v>Burnley</v>
      </c>
      <c r="C63">
        <f>Table7[[#This Row],[FT_Home_Goals]]</f>
        <v>2</v>
      </c>
      <c r="D63">
        <f>Table7[[#This Row],[FT_Away_Goals]]</f>
        <v>2</v>
      </c>
      <c r="E63" t="str">
        <f>Table7[[#This Row],[FT_Result]]</f>
        <v>D</v>
      </c>
      <c r="F63" t="str" cm="1">
        <f t="array" ref="F63">_xlfn.IFS(E63="H", "W", E63="D", "D", E63="A", "L")</f>
        <v>D</v>
      </c>
      <c r="G63">
        <f>VLOOKUP(F63, 'Points Value'!$B$2:$C$4, 2, FALSE)</f>
        <v>1</v>
      </c>
      <c r="H63" t="str" cm="1">
        <f t="array" ref="H63">_xlfn.IFS(E63="H", "L", E63="D", "D", E63="A", "W")</f>
        <v>D</v>
      </c>
      <c r="I63">
        <f>VLOOKUP(H63, 'Points Value'!$B$2:$C$4, 2, FALSE)</f>
        <v>1</v>
      </c>
    </row>
    <row r="64" spans="1:9" x14ac:dyDescent="0.35">
      <c r="A64" t="str">
        <f>Table7[[#This Row],[Home_Team]]</f>
        <v>Bournemouth</v>
      </c>
      <c r="B64" t="str">
        <f>Table7[[#This Row],[Away_Team]]</f>
        <v>West Ham</v>
      </c>
      <c r="C64">
        <f>Table7[[#This Row],[FT_Home_Goals]]</f>
        <v>2</v>
      </c>
      <c r="D64">
        <f>Table7[[#This Row],[FT_Away_Goals]]</f>
        <v>2</v>
      </c>
      <c r="E64" t="str">
        <f>Table7[[#This Row],[FT_Result]]</f>
        <v>D</v>
      </c>
      <c r="F64" t="str" cm="1">
        <f t="array" ref="F64">_xlfn.IFS(E64="H", "W", E64="D", "D", E64="A", "L")</f>
        <v>D</v>
      </c>
      <c r="G64">
        <f>VLOOKUP(F64, 'Points Value'!$B$2:$C$4, 2, FALSE)</f>
        <v>1</v>
      </c>
      <c r="H64" t="str" cm="1">
        <f t="array" ref="H64">_xlfn.IFS(E64="H", "L", E64="D", "D", E64="A", "W")</f>
        <v>D</v>
      </c>
      <c r="I64">
        <f>VLOOKUP(H64, 'Points Value'!$B$2:$C$4, 2, FALSE)</f>
        <v>1</v>
      </c>
    </row>
    <row r="65" spans="1:9" x14ac:dyDescent="0.35">
      <c r="A65" t="str">
        <f>Table7[[#This Row],[Home_Team]]</f>
        <v>Chelsea</v>
      </c>
      <c r="B65" t="str">
        <f>Table7[[#This Row],[Away_Team]]</f>
        <v>Brighton</v>
      </c>
      <c r="C65">
        <f>Table7[[#This Row],[FT_Home_Goals]]</f>
        <v>2</v>
      </c>
      <c r="D65">
        <f>Table7[[#This Row],[FT_Away_Goals]]</f>
        <v>0</v>
      </c>
      <c r="E65" t="str">
        <f>Table7[[#This Row],[FT_Result]]</f>
        <v>H</v>
      </c>
      <c r="F65" t="str" cm="1">
        <f t="array" ref="F65">_xlfn.IFS(E65="H", "W", E65="D", "D", E65="A", "L")</f>
        <v>W</v>
      </c>
      <c r="G65">
        <f>VLOOKUP(F65, 'Points Value'!$B$2:$C$4, 2, FALSE)</f>
        <v>3</v>
      </c>
      <c r="H65" t="str" cm="1">
        <f t="array" ref="H65">_xlfn.IFS(E65="H", "L", E65="D", "D", E65="A", "W")</f>
        <v>L</v>
      </c>
      <c r="I65">
        <f>VLOOKUP(H65, 'Points Value'!$B$2:$C$4, 2, FALSE)</f>
        <v>0</v>
      </c>
    </row>
    <row r="66" spans="1:9" x14ac:dyDescent="0.35">
      <c r="A66" t="str">
        <f>Table7[[#This Row],[Home_Team]]</f>
        <v>Crystal Palace</v>
      </c>
      <c r="B66" t="str">
        <f>Table7[[#This Row],[Away_Team]]</f>
        <v>Norwich</v>
      </c>
      <c r="C66">
        <f>Table7[[#This Row],[FT_Home_Goals]]</f>
        <v>2</v>
      </c>
      <c r="D66">
        <f>Table7[[#This Row],[FT_Away_Goals]]</f>
        <v>0</v>
      </c>
      <c r="E66" t="str">
        <f>Table7[[#This Row],[FT_Result]]</f>
        <v>H</v>
      </c>
      <c r="F66" t="str" cm="1">
        <f t="array" ref="F66">_xlfn.IFS(E66="H", "W", E66="D", "D", E66="A", "L")</f>
        <v>W</v>
      </c>
      <c r="G66">
        <f>VLOOKUP(F66, 'Points Value'!$B$2:$C$4, 2, FALSE)</f>
        <v>3</v>
      </c>
      <c r="H66" t="str" cm="1">
        <f t="array" ref="H66">_xlfn.IFS(E66="H", "L", E66="D", "D", E66="A", "W")</f>
        <v>L</v>
      </c>
      <c r="I66">
        <f>VLOOKUP(H66, 'Points Value'!$B$2:$C$4, 2, FALSE)</f>
        <v>0</v>
      </c>
    </row>
    <row r="67" spans="1:9" x14ac:dyDescent="0.35">
      <c r="A67" t="str">
        <f>Table7[[#This Row],[Home_Team]]</f>
        <v>Tottenham</v>
      </c>
      <c r="B67" t="str">
        <f>Table7[[#This Row],[Away_Team]]</f>
        <v>Southampton</v>
      </c>
      <c r="C67">
        <f>Table7[[#This Row],[FT_Home_Goals]]</f>
        <v>2</v>
      </c>
      <c r="D67">
        <f>Table7[[#This Row],[FT_Away_Goals]]</f>
        <v>1</v>
      </c>
      <c r="E67" t="str">
        <f>Table7[[#This Row],[FT_Result]]</f>
        <v>H</v>
      </c>
      <c r="F67" t="str" cm="1">
        <f t="array" ref="F67">_xlfn.IFS(E67="H", "W", E67="D", "D", E67="A", "L")</f>
        <v>W</v>
      </c>
      <c r="G67">
        <f>VLOOKUP(F67, 'Points Value'!$B$2:$C$4, 2, FALSE)</f>
        <v>3</v>
      </c>
      <c r="H67" t="str" cm="1">
        <f t="array" ref="H67">_xlfn.IFS(E67="H", "L", E67="D", "D", E67="A", "W")</f>
        <v>L</v>
      </c>
      <c r="I67">
        <f>VLOOKUP(H67, 'Points Value'!$B$2:$C$4, 2, FALSE)</f>
        <v>0</v>
      </c>
    </row>
    <row r="68" spans="1:9" x14ac:dyDescent="0.35">
      <c r="A68" t="str">
        <f>Table7[[#This Row],[Home_Team]]</f>
        <v>Wolves</v>
      </c>
      <c r="B68" t="str">
        <f>Table7[[#This Row],[Away_Team]]</f>
        <v>Watford</v>
      </c>
      <c r="C68">
        <f>Table7[[#This Row],[FT_Home_Goals]]</f>
        <v>2</v>
      </c>
      <c r="D68">
        <f>Table7[[#This Row],[FT_Away_Goals]]</f>
        <v>0</v>
      </c>
      <c r="E68" t="str">
        <f>Table7[[#This Row],[FT_Result]]</f>
        <v>H</v>
      </c>
      <c r="F68" t="str" cm="1">
        <f t="array" ref="F68">_xlfn.IFS(E68="H", "W", E68="D", "D", E68="A", "L")</f>
        <v>W</v>
      </c>
      <c r="G68">
        <f>VLOOKUP(F68, 'Points Value'!$B$2:$C$4, 2, FALSE)</f>
        <v>3</v>
      </c>
      <c r="H68" t="str" cm="1">
        <f t="array" ref="H68">_xlfn.IFS(E68="H", "L", E68="D", "D", E68="A", "W")</f>
        <v>L</v>
      </c>
      <c r="I68">
        <f>VLOOKUP(H68, 'Points Value'!$B$2:$C$4, 2, FALSE)</f>
        <v>0</v>
      </c>
    </row>
    <row r="69" spans="1:9" x14ac:dyDescent="0.35">
      <c r="A69" t="str">
        <f>Table7[[#This Row],[Home_Team]]</f>
        <v>Everton</v>
      </c>
      <c r="B69" t="str">
        <f>Table7[[#This Row],[Away_Team]]</f>
        <v>Man City</v>
      </c>
      <c r="C69">
        <f>Table7[[#This Row],[FT_Home_Goals]]</f>
        <v>1</v>
      </c>
      <c r="D69">
        <f>Table7[[#This Row],[FT_Away_Goals]]</f>
        <v>3</v>
      </c>
      <c r="E69" t="str">
        <f>Table7[[#This Row],[FT_Result]]</f>
        <v>A</v>
      </c>
      <c r="F69" t="str" cm="1">
        <f t="array" ref="F69">_xlfn.IFS(E69="H", "W", E69="D", "D", E69="A", "L")</f>
        <v>L</v>
      </c>
      <c r="G69">
        <f>VLOOKUP(F69, 'Points Value'!$B$2:$C$4, 2, FALSE)</f>
        <v>0</v>
      </c>
      <c r="H69" t="str" cm="1">
        <f t="array" ref="H69">_xlfn.IFS(E69="H", "L", E69="D", "D", E69="A", "W")</f>
        <v>W</v>
      </c>
      <c r="I69">
        <f>VLOOKUP(H69, 'Points Value'!$B$2:$C$4, 2, FALSE)</f>
        <v>3</v>
      </c>
    </row>
    <row r="70" spans="1:9" x14ac:dyDescent="0.35">
      <c r="A70" t="str">
        <f>Table7[[#This Row],[Home_Team]]</f>
        <v>Leicester</v>
      </c>
      <c r="B70" t="str">
        <f>Table7[[#This Row],[Away_Team]]</f>
        <v>Newcastle</v>
      </c>
      <c r="C70">
        <f>Table7[[#This Row],[FT_Home_Goals]]</f>
        <v>5</v>
      </c>
      <c r="D70">
        <f>Table7[[#This Row],[FT_Away_Goals]]</f>
        <v>0</v>
      </c>
      <c r="E70" t="str">
        <f>Table7[[#This Row],[FT_Result]]</f>
        <v>H</v>
      </c>
      <c r="F70" t="str" cm="1">
        <f t="array" ref="F70">_xlfn.IFS(E70="H", "W", E70="D", "D", E70="A", "L")</f>
        <v>W</v>
      </c>
      <c r="G70">
        <f>VLOOKUP(F70, 'Points Value'!$B$2:$C$4, 2, FALSE)</f>
        <v>3</v>
      </c>
      <c r="H70" t="str" cm="1">
        <f t="array" ref="H70">_xlfn.IFS(E70="H", "L", E70="D", "D", E70="A", "W")</f>
        <v>L</v>
      </c>
      <c r="I70">
        <f>VLOOKUP(H70, 'Points Value'!$B$2:$C$4, 2, FALSE)</f>
        <v>0</v>
      </c>
    </row>
    <row r="71" spans="1:9" x14ac:dyDescent="0.35">
      <c r="A71" t="str">
        <f>Table7[[#This Row],[Home_Team]]</f>
        <v>Man United</v>
      </c>
      <c r="B71" t="str">
        <f>Table7[[#This Row],[Away_Team]]</f>
        <v>Arsenal</v>
      </c>
      <c r="C71">
        <f>Table7[[#This Row],[FT_Home_Goals]]</f>
        <v>1</v>
      </c>
      <c r="D71">
        <f>Table7[[#This Row],[FT_Away_Goals]]</f>
        <v>1</v>
      </c>
      <c r="E71" t="str">
        <f>Table7[[#This Row],[FT_Result]]</f>
        <v>D</v>
      </c>
      <c r="F71" t="str" cm="1">
        <f t="array" ref="F71">_xlfn.IFS(E71="H", "W", E71="D", "D", E71="A", "L")</f>
        <v>D</v>
      </c>
      <c r="G71">
        <f>VLOOKUP(F71, 'Points Value'!$B$2:$C$4, 2, FALSE)</f>
        <v>1</v>
      </c>
      <c r="H71" t="str" cm="1">
        <f t="array" ref="H71">_xlfn.IFS(E71="H", "L", E71="D", "D", E71="A", "W")</f>
        <v>D</v>
      </c>
      <c r="I71">
        <f>VLOOKUP(H71, 'Points Value'!$B$2:$C$4, 2, FALSE)</f>
        <v>1</v>
      </c>
    </row>
    <row r="72" spans="1:9" x14ac:dyDescent="0.35">
      <c r="A72" t="str">
        <f>Table7[[#This Row],[Home_Team]]</f>
        <v>Brighton</v>
      </c>
      <c r="B72" t="str">
        <f>Table7[[#This Row],[Away_Team]]</f>
        <v>Tottenham</v>
      </c>
      <c r="C72">
        <f>Table7[[#This Row],[FT_Home_Goals]]</f>
        <v>3</v>
      </c>
      <c r="D72">
        <f>Table7[[#This Row],[FT_Away_Goals]]</f>
        <v>0</v>
      </c>
      <c r="E72" t="str">
        <f>Table7[[#This Row],[FT_Result]]</f>
        <v>H</v>
      </c>
      <c r="F72" t="str" cm="1">
        <f t="array" ref="F72">_xlfn.IFS(E72="H", "W", E72="D", "D", E72="A", "L")</f>
        <v>W</v>
      </c>
      <c r="G72">
        <f>VLOOKUP(F72, 'Points Value'!$B$2:$C$4, 2, FALSE)</f>
        <v>3</v>
      </c>
      <c r="H72" t="str" cm="1">
        <f t="array" ref="H72">_xlfn.IFS(E72="H", "L", E72="D", "D", E72="A", "W")</f>
        <v>L</v>
      </c>
      <c r="I72">
        <f>VLOOKUP(H72, 'Points Value'!$B$2:$C$4, 2, FALSE)</f>
        <v>0</v>
      </c>
    </row>
    <row r="73" spans="1:9" x14ac:dyDescent="0.35">
      <c r="A73" t="str">
        <f>Table7[[#This Row],[Home_Team]]</f>
        <v>Burnley</v>
      </c>
      <c r="B73" t="str">
        <f>Table7[[#This Row],[Away_Team]]</f>
        <v>Everton</v>
      </c>
      <c r="C73">
        <f>Table7[[#This Row],[FT_Home_Goals]]</f>
        <v>1</v>
      </c>
      <c r="D73">
        <f>Table7[[#This Row],[FT_Away_Goals]]</f>
        <v>0</v>
      </c>
      <c r="E73" t="str">
        <f>Table7[[#This Row],[FT_Result]]</f>
        <v>H</v>
      </c>
      <c r="F73" t="str" cm="1">
        <f t="array" ref="F73">_xlfn.IFS(E73="H", "W", E73="D", "D", E73="A", "L")</f>
        <v>W</v>
      </c>
      <c r="G73">
        <f>VLOOKUP(F73, 'Points Value'!$B$2:$C$4, 2, FALSE)</f>
        <v>3</v>
      </c>
      <c r="H73" t="str" cm="1">
        <f t="array" ref="H73">_xlfn.IFS(E73="H", "L", E73="D", "D", E73="A", "W")</f>
        <v>L</v>
      </c>
      <c r="I73">
        <f>VLOOKUP(H73, 'Points Value'!$B$2:$C$4, 2, FALSE)</f>
        <v>0</v>
      </c>
    </row>
    <row r="74" spans="1:9" x14ac:dyDescent="0.35">
      <c r="A74" t="str">
        <f>Table7[[#This Row],[Home_Team]]</f>
        <v>Liverpool</v>
      </c>
      <c r="B74" t="str">
        <f>Table7[[#This Row],[Away_Team]]</f>
        <v>Leicester</v>
      </c>
      <c r="C74">
        <f>Table7[[#This Row],[FT_Home_Goals]]</f>
        <v>2</v>
      </c>
      <c r="D74">
        <f>Table7[[#This Row],[FT_Away_Goals]]</f>
        <v>1</v>
      </c>
      <c r="E74" t="str">
        <f>Table7[[#This Row],[FT_Result]]</f>
        <v>H</v>
      </c>
      <c r="F74" t="str" cm="1">
        <f t="array" ref="F74">_xlfn.IFS(E74="H", "W", E74="D", "D", E74="A", "L")</f>
        <v>W</v>
      </c>
      <c r="G74">
        <f>VLOOKUP(F74, 'Points Value'!$B$2:$C$4, 2, FALSE)</f>
        <v>3</v>
      </c>
      <c r="H74" t="str" cm="1">
        <f t="array" ref="H74">_xlfn.IFS(E74="H", "L", E74="D", "D", E74="A", "W")</f>
        <v>L</v>
      </c>
      <c r="I74">
        <f>VLOOKUP(H74, 'Points Value'!$B$2:$C$4, 2, FALSE)</f>
        <v>0</v>
      </c>
    </row>
    <row r="75" spans="1:9" x14ac:dyDescent="0.35">
      <c r="A75" t="str">
        <f>Table7[[#This Row],[Home_Team]]</f>
        <v>Norwich</v>
      </c>
      <c r="B75" t="str">
        <f>Table7[[#This Row],[Away_Team]]</f>
        <v>Aston Villa</v>
      </c>
      <c r="C75">
        <f>Table7[[#This Row],[FT_Home_Goals]]</f>
        <v>1</v>
      </c>
      <c r="D75">
        <f>Table7[[#This Row],[FT_Away_Goals]]</f>
        <v>5</v>
      </c>
      <c r="E75" t="str">
        <f>Table7[[#This Row],[FT_Result]]</f>
        <v>A</v>
      </c>
      <c r="F75" t="str" cm="1">
        <f t="array" ref="F75">_xlfn.IFS(E75="H", "W", E75="D", "D", E75="A", "L")</f>
        <v>L</v>
      </c>
      <c r="G75">
        <f>VLOOKUP(F75, 'Points Value'!$B$2:$C$4, 2, FALSE)</f>
        <v>0</v>
      </c>
      <c r="H75" t="str" cm="1">
        <f t="array" ref="H75">_xlfn.IFS(E75="H", "L", E75="D", "D", E75="A", "W")</f>
        <v>W</v>
      </c>
      <c r="I75">
        <f>VLOOKUP(H75, 'Points Value'!$B$2:$C$4, 2, FALSE)</f>
        <v>3</v>
      </c>
    </row>
    <row r="76" spans="1:9" x14ac:dyDescent="0.35">
      <c r="A76" t="str">
        <f>Table7[[#This Row],[Home_Team]]</f>
        <v>Watford</v>
      </c>
      <c r="B76" t="str">
        <f>Table7[[#This Row],[Away_Team]]</f>
        <v>Sheffield United</v>
      </c>
      <c r="C76">
        <f>Table7[[#This Row],[FT_Home_Goals]]</f>
        <v>0</v>
      </c>
      <c r="D76">
        <f>Table7[[#This Row],[FT_Away_Goals]]</f>
        <v>0</v>
      </c>
      <c r="E76" t="str">
        <f>Table7[[#This Row],[FT_Result]]</f>
        <v>D</v>
      </c>
      <c r="F76" t="str" cm="1">
        <f t="array" ref="F76">_xlfn.IFS(E76="H", "W", E76="D", "D", E76="A", "L")</f>
        <v>D</v>
      </c>
      <c r="G76">
        <f>VLOOKUP(F76, 'Points Value'!$B$2:$C$4, 2, FALSE)</f>
        <v>1</v>
      </c>
      <c r="H76" t="str" cm="1">
        <f t="array" ref="H76">_xlfn.IFS(E76="H", "L", E76="D", "D", E76="A", "W")</f>
        <v>D</v>
      </c>
      <c r="I76">
        <f>VLOOKUP(H76, 'Points Value'!$B$2:$C$4, 2, FALSE)</f>
        <v>1</v>
      </c>
    </row>
    <row r="77" spans="1:9" x14ac:dyDescent="0.35">
      <c r="A77" t="str">
        <f>Table7[[#This Row],[Home_Team]]</f>
        <v>West Ham</v>
      </c>
      <c r="B77" t="str">
        <f>Table7[[#This Row],[Away_Team]]</f>
        <v>Crystal Palace</v>
      </c>
      <c r="C77">
        <f>Table7[[#This Row],[FT_Home_Goals]]</f>
        <v>1</v>
      </c>
      <c r="D77">
        <f>Table7[[#This Row],[FT_Away_Goals]]</f>
        <v>2</v>
      </c>
      <c r="E77" t="str">
        <f>Table7[[#This Row],[FT_Result]]</f>
        <v>A</v>
      </c>
      <c r="F77" t="str" cm="1">
        <f t="array" ref="F77">_xlfn.IFS(E77="H", "W", E77="D", "D", E77="A", "L")</f>
        <v>L</v>
      </c>
      <c r="G77">
        <f>VLOOKUP(F77, 'Points Value'!$B$2:$C$4, 2, FALSE)</f>
        <v>0</v>
      </c>
      <c r="H77" t="str" cm="1">
        <f t="array" ref="H77">_xlfn.IFS(E77="H", "L", E77="D", "D", E77="A", "W")</f>
        <v>W</v>
      </c>
      <c r="I77">
        <f>VLOOKUP(H77, 'Points Value'!$B$2:$C$4, 2, FALSE)</f>
        <v>3</v>
      </c>
    </row>
    <row r="78" spans="1:9" x14ac:dyDescent="0.35">
      <c r="A78" t="str">
        <f>Table7[[#This Row],[Home_Team]]</f>
        <v>Arsenal</v>
      </c>
      <c r="B78" t="str">
        <f>Table7[[#This Row],[Away_Team]]</f>
        <v>Bournemouth</v>
      </c>
      <c r="C78">
        <f>Table7[[#This Row],[FT_Home_Goals]]</f>
        <v>1</v>
      </c>
      <c r="D78">
        <f>Table7[[#This Row],[FT_Away_Goals]]</f>
        <v>0</v>
      </c>
      <c r="E78" t="str">
        <f>Table7[[#This Row],[FT_Result]]</f>
        <v>H</v>
      </c>
      <c r="F78" t="str" cm="1">
        <f t="array" ref="F78">_xlfn.IFS(E78="H", "W", E78="D", "D", E78="A", "L")</f>
        <v>W</v>
      </c>
      <c r="G78">
        <f>VLOOKUP(F78, 'Points Value'!$B$2:$C$4, 2, FALSE)</f>
        <v>3</v>
      </c>
      <c r="H78" t="str" cm="1">
        <f t="array" ref="H78">_xlfn.IFS(E78="H", "L", E78="D", "D", E78="A", "W")</f>
        <v>L</v>
      </c>
      <c r="I78">
        <f>VLOOKUP(H78, 'Points Value'!$B$2:$C$4, 2, FALSE)</f>
        <v>0</v>
      </c>
    </row>
    <row r="79" spans="1:9" x14ac:dyDescent="0.35">
      <c r="A79" t="str">
        <f>Table7[[#This Row],[Home_Team]]</f>
        <v>Man City</v>
      </c>
      <c r="B79" t="str">
        <f>Table7[[#This Row],[Away_Team]]</f>
        <v>Wolves</v>
      </c>
      <c r="C79">
        <f>Table7[[#This Row],[FT_Home_Goals]]</f>
        <v>0</v>
      </c>
      <c r="D79">
        <f>Table7[[#This Row],[FT_Away_Goals]]</f>
        <v>2</v>
      </c>
      <c r="E79" t="str">
        <f>Table7[[#This Row],[FT_Result]]</f>
        <v>A</v>
      </c>
      <c r="F79" t="str" cm="1">
        <f t="array" ref="F79">_xlfn.IFS(E79="H", "W", E79="D", "D", E79="A", "L")</f>
        <v>L</v>
      </c>
      <c r="G79">
        <f>VLOOKUP(F79, 'Points Value'!$B$2:$C$4, 2, FALSE)</f>
        <v>0</v>
      </c>
      <c r="H79" t="str" cm="1">
        <f t="array" ref="H79">_xlfn.IFS(E79="H", "L", E79="D", "D", E79="A", "W")</f>
        <v>W</v>
      </c>
      <c r="I79">
        <f>VLOOKUP(H79, 'Points Value'!$B$2:$C$4, 2, FALSE)</f>
        <v>3</v>
      </c>
    </row>
    <row r="80" spans="1:9" x14ac:dyDescent="0.35">
      <c r="A80" t="str">
        <f>Table7[[#This Row],[Home_Team]]</f>
        <v>Southampton</v>
      </c>
      <c r="B80" t="str">
        <f>Table7[[#This Row],[Away_Team]]</f>
        <v>Chelsea</v>
      </c>
      <c r="C80">
        <f>Table7[[#This Row],[FT_Home_Goals]]</f>
        <v>1</v>
      </c>
      <c r="D80">
        <f>Table7[[#This Row],[FT_Away_Goals]]</f>
        <v>4</v>
      </c>
      <c r="E80" t="str">
        <f>Table7[[#This Row],[FT_Result]]</f>
        <v>A</v>
      </c>
      <c r="F80" t="str" cm="1">
        <f t="array" ref="F80">_xlfn.IFS(E80="H", "W", E80="D", "D", E80="A", "L")</f>
        <v>L</v>
      </c>
      <c r="G80">
        <f>VLOOKUP(F80, 'Points Value'!$B$2:$C$4, 2, FALSE)</f>
        <v>0</v>
      </c>
      <c r="H80" t="str" cm="1">
        <f t="array" ref="H80">_xlfn.IFS(E80="H", "L", E80="D", "D", E80="A", "W")</f>
        <v>W</v>
      </c>
      <c r="I80">
        <f>VLOOKUP(H80, 'Points Value'!$B$2:$C$4, 2, FALSE)</f>
        <v>3</v>
      </c>
    </row>
    <row r="81" spans="1:9" x14ac:dyDescent="0.35">
      <c r="A81" t="str">
        <f>Table7[[#This Row],[Home_Team]]</f>
        <v>Newcastle</v>
      </c>
      <c r="B81" t="str">
        <f>Table7[[#This Row],[Away_Team]]</f>
        <v>Man United</v>
      </c>
      <c r="C81">
        <f>Table7[[#This Row],[FT_Home_Goals]]</f>
        <v>1</v>
      </c>
      <c r="D81">
        <f>Table7[[#This Row],[FT_Away_Goals]]</f>
        <v>0</v>
      </c>
      <c r="E81" t="str">
        <f>Table7[[#This Row],[FT_Result]]</f>
        <v>H</v>
      </c>
      <c r="F81" t="str" cm="1">
        <f t="array" ref="F81">_xlfn.IFS(E81="H", "W", E81="D", "D", E81="A", "L")</f>
        <v>W</v>
      </c>
      <c r="G81">
        <f>VLOOKUP(F81, 'Points Value'!$B$2:$C$4, 2, FALSE)</f>
        <v>3</v>
      </c>
      <c r="H81" t="str" cm="1">
        <f t="array" ref="H81">_xlfn.IFS(E81="H", "L", E81="D", "D", E81="A", "W")</f>
        <v>L</v>
      </c>
      <c r="I81">
        <f>VLOOKUP(H81, 'Points Value'!$B$2:$C$4, 2, FALSE)</f>
        <v>0</v>
      </c>
    </row>
    <row r="82" spans="1:9" x14ac:dyDescent="0.35">
      <c r="A82" t="str">
        <f>Table7[[#This Row],[Home_Team]]</f>
        <v>Everton</v>
      </c>
      <c r="B82" t="str">
        <f>Table7[[#This Row],[Away_Team]]</f>
        <v>West Ham</v>
      </c>
      <c r="C82">
        <f>Table7[[#This Row],[FT_Home_Goals]]</f>
        <v>2</v>
      </c>
      <c r="D82">
        <f>Table7[[#This Row],[FT_Away_Goals]]</f>
        <v>0</v>
      </c>
      <c r="E82" t="str">
        <f>Table7[[#This Row],[FT_Result]]</f>
        <v>H</v>
      </c>
      <c r="F82" t="str" cm="1">
        <f t="array" ref="F82">_xlfn.IFS(E82="H", "W", E82="D", "D", E82="A", "L")</f>
        <v>W</v>
      </c>
      <c r="G82">
        <f>VLOOKUP(F82, 'Points Value'!$B$2:$C$4, 2, FALSE)</f>
        <v>3</v>
      </c>
      <c r="H82" t="str" cm="1">
        <f t="array" ref="H82">_xlfn.IFS(E82="H", "L", E82="D", "D", E82="A", "W")</f>
        <v>L</v>
      </c>
      <c r="I82">
        <f>VLOOKUP(H82, 'Points Value'!$B$2:$C$4, 2, FALSE)</f>
        <v>0</v>
      </c>
    </row>
    <row r="83" spans="1:9" x14ac:dyDescent="0.35">
      <c r="A83" t="str">
        <f>Table7[[#This Row],[Home_Team]]</f>
        <v>Aston Villa</v>
      </c>
      <c r="B83" t="str">
        <f>Table7[[#This Row],[Away_Team]]</f>
        <v>Brighton</v>
      </c>
      <c r="C83">
        <f>Table7[[#This Row],[FT_Home_Goals]]</f>
        <v>2</v>
      </c>
      <c r="D83">
        <f>Table7[[#This Row],[FT_Away_Goals]]</f>
        <v>1</v>
      </c>
      <c r="E83" t="str">
        <f>Table7[[#This Row],[FT_Result]]</f>
        <v>H</v>
      </c>
      <c r="F83" t="str" cm="1">
        <f t="array" ref="F83">_xlfn.IFS(E83="H", "W", E83="D", "D", E83="A", "L")</f>
        <v>W</v>
      </c>
      <c r="G83">
        <f>VLOOKUP(F83, 'Points Value'!$B$2:$C$4, 2, FALSE)</f>
        <v>3</v>
      </c>
      <c r="H83" t="str" cm="1">
        <f t="array" ref="H83">_xlfn.IFS(E83="H", "L", E83="D", "D", E83="A", "W")</f>
        <v>L</v>
      </c>
      <c r="I83">
        <f>VLOOKUP(H83, 'Points Value'!$B$2:$C$4, 2, FALSE)</f>
        <v>0</v>
      </c>
    </row>
    <row r="84" spans="1:9" x14ac:dyDescent="0.35">
      <c r="A84" t="str">
        <f>Table7[[#This Row],[Home_Team]]</f>
        <v>Bournemouth</v>
      </c>
      <c r="B84" t="str">
        <f>Table7[[#This Row],[Away_Team]]</f>
        <v>Norwich</v>
      </c>
      <c r="C84">
        <f>Table7[[#This Row],[FT_Home_Goals]]</f>
        <v>0</v>
      </c>
      <c r="D84">
        <f>Table7[[#This Row],[FT_Away_Goals]]</f>
        <v>0</v>
      </c>
      <c r="E84" t="str">
        <f>Table7[[#This Row],[FT_Result]]</f>
        <v>D</v>
      </c>
      <c r="F84" t="str" cm="1">
        <f t="array" ref="F84">_xlfn.IFS(E84="H", "W", E84="D", "D", E84="A", "L")</f>
        <v>D</v>
      </c>
      <c r="G84">
        <f>VLOOKUP(F84, 'Points Value'!$B$2:$C$4, 2, FALSE)</f>
        <v>1</v>
      </c>
      <c r="H84" t="str" cm="1">
        <f t="array" ref="H84">_xlfn.IFS(E84="H", "L", E84="D", "D", E84="A", "W")</f>
        <v>D</v>
      </c>
      <c r="I84">
        <f>VLOOKUP(H84, 'Points Value'!$B$2:$C$4, 2, FALSE)</f>
        <v>1</v>
      </c>
    </row>
    <row r="85" spans="1:9" x14ac:dyDescent="0.35">
      <c r="A85" t="str">
        <f>Table7[[#This Row],[Home_Team]]</f>
        <v>Chelsea</v>
      </c>
      <c r="B85" t="str">
        <f>Table7[[#This Row],[Away_Team]]</f>
        <v>Newcastle</v>
      </c>
      <c r="C85">
        <f>Table7[[#This Row],[FT_Home_Goals]]</f>
        <v>1</v>
      </c>
      <c r="D85">
        <f>Table7[[#This Row],[FT_Away_Goals]]</f>
        <v>0</v>
      </c>
      <c r="E85" t="str">
        <f>Table7[[#This Row],[FT_Result]]</f>
        <v>H</v>
      </c>
      <c r="F85" t="str" cm="1">
        <f t="array" ref="F85">_xlfn.IFS(E85="H", "W", E85="D", "D", E85="A", "L")</f>
        <v>W</v>
      </c>
      <c r="G85">
        <f>VLOOKUP(F85, 'Points Value'!$B$2:$C$4, 2, FALSE)</f>
        <v>3</v>
      </c>
      <c r="H85" t="str" cm="1">
        <f t="array" ref="H85">_xlfn.IFS(E85="H", "L", E85="D", "D", E85="A", "W")</f>
        <v>L</v>
      </c>
      <c r="I85">
        <f>VLOOKUP(H85, 'Points Value'!$B$2:$C$4, 2, FALSE)</f>
        <v>0</v>
      </c>
    </row>
    <row r="86" spans="1:9" x14ac:dyDescent="0.35">
      <c r="A86" t="str">
        <f>Table7[[#This Row],[Home_Team]]</f>
        <v>Leicester</v>
      </c>
      <c r="B86" t="str">
        <f>Table7[[#This Row],[Away_Team]]</f>
        <v>Burnley</v>
      </c>
      <c r="C86">
        <f>Table7[[#This Row],[FT_Home_Goals]]</f>
        <v>2</v>
      </c>
      <c r="D86">
        <f>Table7[[#This Row],[FT_Away_Goals]]</f>
        <v>1</v>
      </c>
      <c r="E86" t="str">
        <f>Table7[[#This Row],[FT_Result]]</f>
        <v>H</v>
      </c>
      <c r="F86" t="str" cm="1">
        <f t="array" ref="F86">_xlfn.IFS(E86="H", "W", E86="D", "D", E86="A", "L")</f>
        <v>W</v>
      </c>
      <c r="G86">
        <f>VLOOKUP(F86, 'Points Value'!$B$2:$C$4, 2, FALSE)</f>
        <v>3</v>
      </c>
      <c r="H86" t="str" cm="1">
        <f t="array" ref="H86">_xlfn.IFS(E86="H", "L", E86="D", "D", E86="A", "W")</f>
        <v>L</v>
      </c>
      <c r="I86">
        <f>VLOOKUP(H86, 'Points Value'!$B$2:$C$4, 2, FALSE)</f>
        <v>0</v>
      </c>
    </row>
    <row r="87" spans="1:9" x14ac:dyDescent="0.35">
      <c r="A87" t="str">
        <f>Table7[[#This Row],[Home_Team]]</f>
        <v>Tottenham</v>
      </c>
      <c r="B87" t="str">
        <f>Table7[[#This Row],[Away_Team]]</f>
        <v>Watford</v>
      </c>
      <c r="C87">
        <f>Table7[[#This Row],[FT_Home_Goals]]</f>
        <v>1</v>
      </c>
      <c r="D87">
        <f>Table7[[#This Row],[FT_Away_Goals]]</f>
        <v>1</v>
      </c>
      <c r="E87" t="str">
        <f>Table7[[#This Row],[FT_Result]]</f>
        <v>D</v>
      </c>
      <c r="F87" t="str" cm="1">
        <f t="array" ref="F87">_xlfn.IFS(E87="H", "W", E87="D", "D", E87="A", "L")</f>
        <v>D</v>
      </c>
      <c r="G87">
        <f>VLOOKUP(F87, 'Points Value'!$B$2:$C$4, 2, FALSE)</f>
        <v>1</v>
      </c>
      <c r="H87" t="str" cm="1">
        <f t="array" ref="H87">_xlfn.IFS(E87="H", "L", E87="D", "D", E87="A", "W")</f>
        <v>D</v>
      </c>
      <c r="I87">
        <f>VLOOKUP(H87, 'Points Value'!$B$2:$C$4, 2, FALSE)</f>
        <v>1</v>
      </c>
    </row>
    <row r="88" spans="1:9" x14ac:dyDescent="0.35">
      <c r="A88" t="str">
        <f>Table7[[#This Row],[Home_Team]]</f>
        <v>Wolves</v>
      </c>
      <c r="B88" t="str">
        <f>Table7[[#This Row],[Away_Team]]</f>
        <v>Southampton</v>
      </c>
      <c r="C88">
        <f>Table7[[#This Row],[FT_Home_Goals]]</f>
        <v>1</v>
      </c>
      <c r="D88">
        <f>Table7[[#This Row],[FT_Away_Goals]]</f>
        <v>1</v>
      </c>
      <c r="E88" t="str">
        <f>Table7[[#This Row],[FT_Result]]</f>
        <v>D</v>
      </c>
      <c r="F88" t="str" cm="1">
        <f t="array" ref="F88">_xlfn.IFS(E88="H", "W", E88="D", "D", E88="A", "L")</f>
        <v>D</v>
      </c>
      <c r="G88">
        <f>VLOOKUP(F88, 'Points Value'!$B$2:$C$4, 2, FALSE)</f>
        <v>1</v>
      </c>
      <c r="H88" t="str" cm="1">
        <f t="array" ref="H88">_xlfn.IFS(E88="H", "L", E88="D", "D", E88="A", "W")</f>
        <v>D</v>
      </c>
      <c r="I88">
        <f>VLOOKUP(H88, 'Points Value'!$B$2:$C$4, 2, FALSE)</f>
        <v>1</v>
      </c>
    </row>
    <row r="89" spans="1:9" x14ac:dyDescent="0.35">
      <c r="A89" t="str">
        <f>Table7[[#This Row],[Home_Team]]</f>
        <v>Crystal Palace</v>
      </c>
      <c r="B89" t="str">
        <f>Table7[[#This Row],[Away_Team]]</f>
        <v>Man City</v>
      </c>
      <c r="C89">
        <f>Table7[[#This Row],[FT_Home_Goals]]</f>
        <v>0</v>
      </c>
      <c r="D89">
        <f>Table7[[#This Row],[FT_Away_Goals]]</f>
        <v>2</v>
      </c>
      <c r="E89" t="str">
        <f>Table7[[#This Row],[FT_Result]]</f>
        <v>A</v>
      </c>
      <c r="F89" t="str" cm="1">
        <f t="array" ref="F89">_xlfn.IFS(E89="H", "W", E89="D", "D", E89="A", "L")</f>
        <v>L</v>
      </c>
      <c r="G89">
        <f>VLOOKUP(F89, 'Points Value'!$B$2:$C$4, 2, FALSE)</f>
        <v>0</v>
      </c>
      <c r="H89" t="str" cm="1">
        <f t="array" ref="H89">_xlfn.IFS(E89="H", "L", E89="D", "D", E89="A", "W")</f>
        <v>W</v>
      </c>
      <c r="I89">
        <f>VLOOKUP(H89, 'Points Value'!$B$2:$C$4, 2, FALSE)</f>
        <v>3</v>
      </c>
    </row>
    <row r="90" spans="1:9" x14ac:dyDescent="0.35">
      <c r="A90" t="str">
        <f>Table7[[#This Row],[Home_Team]]</f>
        <v>Man United</v>
      </c>
      <c r="B90" t="str">
        <f>Table7[[#This Row],[Away_Team]]</f>
        <v>Liverpool</v>
      </c>
      <c r="C90">
        <f>Table7[[#This Row],[FT_Home_Goals]]</f>
        <v>1</v>
      </c>
      <c r="D90">
        <f>Table7[[#This Row],[FT_Away_Goals]]</f>
        <v>1</v>
      </c>
      <c r="E90" t="str">
        <f>Table7[[#This Row],[FT_Result]]</f>
        <v>D</v>
      </c>
      <c r="F90" t="str" cm="1">
        <f t="array" ref="F90">_xlfn.IFS(E90="H", "W", E90="D", "D", E90="A", "L")</f>
        <v>D</v>
      </c>
      <c r="G90">
        <f>VLOOKUP(F90, 'Points Value'!$B$2:$C$4, 2, FALSE)</f>
        <v>1</v>
      </c>
      <c r="H90" t="str" cm="1">
        <f t="array" ref="H90">_xlfn.IFS(E90="H", "L", E90="D", "D", E90="A", "W")</f>
        <v>D</v>
      </c>
      <c r="I90">
        <f>VLOOKUP(H90, 'Points Value'!$B$2:$C$4, 2, FALSE)</f>
        <v>1</v>
      </c>
    </row>
    <row r="91" spans="1:9" x14ac:dyDescent="0.35">
      <c r="A91" t="str">
        <f>Table7[[#This Row],[Home_Team]]</f>
        <v>Sheffield United</v>
      </c>
      <c r="B91" t="str">
        <f>Table7[[#This Row],[Away_Team]]</f>
        <v>Arsenal</v>
      </c>
      <c r="C91">
        <f>Table7[[#This Row],[FT_Home_Goals]]</f>
        <v>1</v>
      </c>
      <c r="D91">
        <f>Table7[[#This Row],[FT_Away_Goals]]</f>
        <v>0</v>
      </c>
      <c r="E91" t="str">
        <f>Table7[[#This Row],[FT_Result]]</f>
        <v>H</v>
      </c>
      <c r="F91" t="str" cm="1">
        <f t="array" ref="F91">_xlfn.IFS(E91="H", "W", E91="D", "D", E91="A", "L")</f>
        <v>W</v>
      </c>
      <c r="G91">
        <f>VLOOKUP(F91, 'Points Value'!$B$2:$C$4, 2, FALSE)</f>
        <v>3</v>
      </c>
      <c r="H91" t="str" cm="1">
        <f t="array" ref="H91">_xlfn.IFS(E91="H", "L", E91="D", "D", E91="A", "W")</f>
        <v>L</v>
      </c>
      <c r="I91">
        <f>VLOOKUP(H91, 'Points Value'!$B$2:$C$4, 2, FALSE)</f>
        <v>0</v>
      </c>
    </row>
    <row r="92" spans="1:9" x14ac:dyDescent="0.35">
      <c r="A92" t="str">
        <f>Table7[[#This Row],[Home_Team]]</f>
        <v>Southampton</v>
      </c>
      <c r="B92" t="str">
        <f>Table7[[#This Row],[Away_Team]]</f>
        <v>Leicester</v>
      </c>
      <c r="C92">
        <f>Table7[[#This Row],[FT_Home_Goals]]</f>
        <v>0</v>
      </c>
      <c r="D92">
        <f>Table7[[#This Row],[FT_Away_Goals]]</f>
        <v>9</v>
      </c>
      <c r="E92" t="str">
        <f>Table7[[#This Row],[FT_Result]]</f>
        <v>A</v>
      </c>
      <c r="F92" t="str" cm="1">
        <f t="array" ref="F92">_xlfn.IFS(E92="H", "W", E92="D", "D", E92="A", "L")</f>
        <v>L</v>
      </c>
      <c r="G92">
        <f>VLOOKUP(F92, 'Points Value'!$B$2:$C$4, 2, FALSE)</f>
        <v>0</v>
      </c>
      <c r="H92" t="str" cm="1">
        <f t="array" ref="H92">_xlfn.IFS(E92="H", "L", E92="D", "D", E92="A", "W")</f>
        <v>W</v>
      </c>
      <c r="I92">
        <f>VLOOKUP(H92, 'Points Value'!$B$2:$C$4, 2, FALSE)</f>
        <v>3</v>
      </c>
    </row>
    <row r="93" spans="1:9" x14ac:dyDescent="0.35">
      <c r="A93" t="str">
        <f>Table7[[#This Row],[Home_Team]]</f>
        <v>Man City</v>
      </c>
      <c r="B93" t="str">
        <f>Table7[[#This Row],[Away_Team]]</f>
        <v>Aston Villa</v>
      </c>
      <c r="C93">
        <f>Table7[[#This Row],[FT_Home_Goals]]</f>
        <v>3</v>
      </c>
      <c r="D93">
        <f>Table7[[#This Row],[FT_Away_Goals]]</f>
        <v>0</v>
      </c>
      <c r="E93" t="str">
        <f>Table7[[#This Row],[FT_Result]]</f>
        <v>H</v>
      </c>
      <c r="F93" t="str" cm="1">
        <f t="array" ref="F93">_xlfn.IFS(E93="H", "W", E93="D", "D", E93="A", "L")</f>
        <v>W</v>
      </c>
      <c r="G93">
        <f>VLOOKUP(F93, 'Points Value'!$B$2:$C$4, 2, FALSE)</f>
        <v>3</v>
      </c>
      <c r="H93" t="str" cm="1">
        <f t="array" ref="H93">_xlfn.IFS(E93="H", "L", E93="D", "D", E93="A", "W")</f>
        <v>L</v>
      </c>
      <c r="I93">
        <f>VLOOKUP(H93, 'Points Value'!$B$2:$C$4, 2, FALSE)</f>
        <v>0</v>
      </c>
    </row>
    <row r="94" spans="1:9" x14ac:dyDescent="0.35">
      <c r="A94" t="str">
        <f>Table7[[#This Row],[Home_Team]]</f>
        <v>Brighton</v>
      </c>
      <c r="B94" t="str">
        <f>Table7[[#This Row],[Away_Team]]</f>
        <v>Everton</v>
      </c>
      <c r="C94">
        <f>Table7[[#This Row],[FT_Home_Goals]]</f>
        <v>3</v>
      </c>
      <c r="D94">
        <f>Table7[[#This Row],[FT_Away_Goals]]</f>
        <v>2</v>
      </c>
      <c r="E94" t="str">
        <f>Table7[[#This Row],[FT_Result]]</f>
        <v>H</v>
      </c>
      <c r="F94" t="str" cm="1">
        <f t="array" ref="F94">_xlfn.IFS(E94="H", "W", E94="D", "D", E94="A", "L")</f>
        <v>W</v>
      </c>
      <c r="G94">
        <f>VLOOKUP(F94, 'Points Value'!$B$2:$C$4, 2, FALSE)</f>
        <v>3</v>
      </c>
      <c r="H94" t="str" cm="1">
        <f t="array" ref="H94">_xlfn.IFS(E94="H", "L", E94="D", "D", E94="A", "W")</f>
        <v>L</v>
      </c>
      <c r="I94">
        <f>VLOOKUP(H94, 'Points Value'!$B$2:$C$4, 2, FALSE)</f>
        <v>0</v>
      </c>
    </row>
    <row r="95" spans="1:9" x14ac:dyDescent="0.35">
      <c r="A95" t="str">
        <f>Table7[[#This Row],[Home_Team]]</f>
        <v>Watford</v>
      </c>
      <c r="B95" t="str">
        <f>Table7[[#This Row],[Away_Team]]</f>
        <v>Bournemouth</v>
      </c>
      <c r="C95">
        <f>Table7[[#This Row],[FT_Home_Goals]]</f>
        <v>0</v>
      </c>
      <c r="D95">
        <f>Table7[[#This Row],[FT_Away_Goals]]</f>
        <v>0</v>
      </c>
      <c r="E95" t="str">
        <f>Table7[[#This Row],[FT_Result]]</f>
        <v>D</v>
      </c>
      <c r="F95" t="str" cm="1">
        <f t="array" ref="F95">_xlfn.IFS(E95="H", "W", E95="D", "D", E95="A", "L")</f>
        <v>D</v>
      </c>
      <c r="G95">
        <f>VLOOKUP(F95, 'Points Value'!$B$2:$C$4, 2, FALSE)</f>
        <v>1</v>
      </c>
      <c r="H95" t="str" cm="1">
        <f t="array" ref="H95">_xlfn.IFS(E95="H", "L", E95="D", "D", E95="A", "W")</f>
        <v>D</v>
      </c>
      <c r="I95">
        <f>VLOOKUP(H95, 'Points Value'!$B$2:$C$4, 2, FALSE)</f>
        <v>1</v>
      </c>
    </row>
    <row r="96" spans="1:9" x14ac:dyDescent="0.35">
      <c r="A96" t="str">
        <f>Table7[[#This Row],[Home_Team]]</f>
        <v>West Ham</v>
      </c>
      <c r="B96" t="str">
        <f>Table7[[#This Row],[Away_Team]]</f>
        <v>Sheffield United</v>
      </c>
      <c r="C96">
        <f>Table7[[#This Row],[FT_Home_Goals]]</f>
        <v>1</v>
      </c>
      <c r="D96">
        <f>Table7[[#This Row],[FT_Away_Goals]]</f>
        <v>1</v>
      </c>
      <c r="E96" t="str">
        <f>Table7[[#This Row],[FT_Result]]</f>
        <v>D</v>
      </c>
      <c r="F96" t="str" cm="1">
        <f t="array" ref="F96">_xlfn.IFS(E96="H", "W", E96="D", "D", E96="A", "L")</f>
        <v>D</v>
      </c>
      <c r="G96">
        <f>VLOOKUP(F96, 'Points Value'!$B$2:$C$4, 2, FALSE)</f>
        <v>1</v>
      </c>
      <c r="H96" t="str" cm="1">
        <f t="array" ref="H96">_xlfn.IFS(E96="H", "L", E96="D", "D", E96="A", "W")</f>
        <v>D</v>
      </c>
      <c r="I96">
        <f>VLOOKUP(H96, 'Points Value'!$B$2:$C$4, 2, FALSE)</f>
        <v>1</v>
      </c>
    </row>
    <row r="97" spans="1:9" x14ac:dyDescent="0.35">
      <c r="A97" t="str">
        <f>Table7[[#This Row],[Home_Team]]</f>
        <v>Burnley</v>
      </c>
      <c r="B97" t="str">
        <f>Table7[[#This Row],[Away_Team]]</f>
        <v>Chelsea</v>
      </c>
      <c r="C97">
        <f>Table7[[#This Row],[FT_Home_Goals]]</f>
        <v>2</v>
      </c>
      <c r="D97">
        <f>Table7[[#This Row],[FT_Away_Goals]]</f>
        <v>4</v>
      </c>
      <c r="E97" t="str">
        <f>Table7[[#This Row],[FT_Result]]</f>
        <v>A</v>
      </c>
      <c r="F97" t="str" cm="1">
        <f t="array" ref="F97">_xlfn.IFS(E97="H", "W", E97="D", "D", E97="A", "L")</f>
        <v>L</v>
      </c>
      <c r="G97">
        <f>VLOOKUP(F97, 'Points Value'!$B$2:$C$4, 2, FALSE)</f>
        <v>0</v>
      </c>
      <c r="H97" t="str" cm="1">
        <f t="array" ref="H97">_xlfn.IFS(E97="H", "L", E97="D", "D", E97="A", "W")</f>
        <v>W</v>
      </c>
      <c r="I97">
        <f>VLOOKUP(H97, 'Points Value'!$B$2:$C$4, 2, FALSE)</f>
        <v>3</v>
      </c>
    </row>
    <row r="98" spans="1:9" x14ac:dyDescent="0.35">
      <c r="A98" t="str">
        <f>Table7[[#This Row],[Home_Team]]</f>
        <v>Newcastle</v>
      </c>
      <c r="B98" t="str">
        <f>Table7[[#This Row],[Away_Team]]</f>
        <v>Wolves</v>
      </c>
      <c r="C98">
        <f>Table7[[#This Row],[FT_Home_Goals]]</f>
        <v>1</v>
      </c>
      <c r="D98">
        <f>Table7[[#This Row],[FT_Away_Goals]]</f>
        <v>1</v>
      </c>
      <c r="E98" t="str">
        <f>Table7[[#This Row],[FT_Result]]</f>
        <v>D</v>
      </c>
      <c r="F98" t="str" cm="1">
        <f t="array" ref="F98">_xlfn.IFS(E98="H", "W", E98="D", "D", E98="A", "L")</f>
        <v>D</v>
      </c>
      <c r="G98">
        <f>VLOOKUP(F98, 'Points Value'!$B$2:$C$4, 2, FALSE)</f>
        <v>1</v>
      </c>
      <c r="H98" t="str" cm="1">
        <f t="array" ref="H98">_xlfn.IFS(E98="H", "L", E98="D", "D", E98="A", "W")</f>
        <v>D</v>
      </c>
      <c r="I98">
        <f>VLOOKUP(H98, 'Points Value'!$B$2:$C$4, 2, FALSE)</f>
        <v>1</v>
      </c>
    </row>
    <row r="99" spans="1:9" x14ac:dyDescent="0.35">
      <c r="A99" t="str">
        <f>Table7[[#This Row],[Home_Team]]</f>
        <v>Arsenal</v>
      </c>
      <c r="B99" t="str">
        <f>Table7[[#This Row],[Away_Team]]</f>
        <v>Crystal Palace</v>
      </c>
      <c r="C99">
        <f>Table7[[#This Row],[FT_Home_Goals]]</f>
        <v>2</v>
      </c>
      <c r="D99">
        <f>Table7[[#This Row],[FT_Away_Goals]]</f>
        <v>2</v>
      </c>
      <c r="E99" t="str">
        <f>Table7[[#This Row],[FT_Result]]</f>
        <v>D</v>
      </c>
      <c r="F99" t="str" cm="1">
        <f t="array" ref="F99">_xlfn.IFS(E99="H", "W", E99="D", "D", E99="A", "L")</f>
        <v>D</v>
      </c>
      <c r="G99">
        <f>VLOOKUP(F99, 'Points Value'!$B$2:$C$4, 2, FALSE)</f>
        <v>1</v>
      </c>
      <c r="H99" t="str" cm="1">
        <f t="array" ref="H99">_xlfn.IFS(E99="H", "L", E99="D", "D", E99="A", "W")</f>
        <v>D</v>
      </c>
      <c r="I99">
        <f>VLOOKUP(H99, 'Points Value'!$B$2:$C$4, 2, FALSE)</f>
        <v>1</v>
      </c>
    </row>
    <row r="100" spans="1:9" x14ac:dyDescent="0.35">
      <c r="A100" t="str">
        <f>Table7[[#This Row],[Home_Team]]</f>
        <v>Liverpool</v>
      </c>
      <c r="B100" t="str">
        <f>Table7[[#This Row],[Away_Team]]</f>
        <v>Tottenham</v>
      </c>
      <c r="C100">
        <f>Table7[[#This Row],[FT_Home_Goals]]</f>
        <v>2</v>
      </c>
      <c r="D100">
        <f>Table7[[#This Row],[FT_Away_Goals]]</f>
        <v>1</v>
      </c>
      <c r="E100" t="str">
        <f>Table7[[#This Row],[FT_Result]]</f>
        <v>H</v>
      </c>
      <c r="F100" t="str" cm="1">
        <f t="array" ref="F100">_xlfn.IFS(E100="H", "W", E100="D", "D", E100="A", "L")</f>
        <v>W</v>
      </c>
      <c r="G100">
        <f>VLOOKUP(F100, 'Points Value'!$B$2:$C$4, 2, FALSE)</f>
        <v>3</v>
      </c>
      <c r="H100" t="str" cm="1">
        <f t="array" ref="H100">_xlfn.IFS(E100="H", "L", E100="D", "D", E100="A", "W")</f>
        <v>L</v>
      </c>
      <c r="I100">
        <f>VLOOKUP(H100, 'Points Value'!$B$2:$C$4, 2, FALSE)</f>
        <v>0</v>
      </c>
    </row>
    <row r="101" spans="1:9" x14ac:dyDescent="0.35">
      <c r="A101" t="str">
        <f>Table7[[#This Row],[Home_Team]]</f>
        <v>Norwich</v>
      </c>
      <c r="B101" t="str">
        <f>Table7[[#This Row],[Away_Team]]</f>
        <v>Man United</v>
      </c>
      <c r="C101">
        <f>Table7[[#This Row],[FT_Home_Goals]]</f>
        <v>1</v>
      </c>
      <c r="D101">
        <f>Table7[[#This Row],[FT_Away_Goals]]</f>
        <v>3</v>
      </c>
      <c r="E101" t="str">
        <f>Table7[[#This Row],[FT_Result]]</f>
        <v>A</v>
      </c>
      <c r="F101" t="str" cm="1">
        <f t="array" ref="F101">_xlfn.IFS(E101="H", "W", E101="D", "D", E101="A", "L")</f>
        <v>L</v>
      </c>
      <c r="G101">
        <f>VLOOKUP(F101, 'Points Value'!$B$2:$C$4, 2, FALSE)</f>
        <v>0</v>
      </c>
      <c r="H101" t="str" cm="1">
        <f t="array" ref="H101">_xlfn.IFS(E101="H", "L", E101="D", "D", E101="A", "W")</f>
        <v>W</v>
      </c>
      <c r="I101">
        <f>VLOOKUP(H101, 'Points Value'!$B$2:$C$4, 2, FALSE)</f>
        <v>3</v>
      </c>
    </row>
    <row r="102" spans="1:9" x14ac:dyDescent="0.35">
      <c r="A102" t="str">
        <f>Table7[[#This Row],[Home_Team]]</f>
        <v>Bournemouth</v>
      </c>
      <c r="B102" t="str">
        <f>Table7[[#This Row],[Away_Team]]</f>
        <v>Man United</v>
      </c>
      <c r="C102">
        <f>Table7[[#This Row],[FT_Home_Goals]]</f>
        <v>1</v>
      </c>
      <c r="D102">
        <f>Table7[[#This Row],[FT_Away_Goals]]</f>
        <v>0</v>
      </c>
      <c r="E102" t="str">
        <f>Table7[[#This Row],[FT_Result]]</f>
        <v>H</v>
      </c>
      <c r="F102" t="str" cm="1">
        <f t="array" ref="F102">_xlfn.IFS(E102="H", "W", E102="D", "D", E102="A", "L")</f>
        <v>W</v>
      </c>
      <c r="G102">
        <f>VLOOKUP(F102, 'Points Value'!$B$2:$C$4, 2, FALSE)</f>
        <v>3</v>
      </c>
      <c r="H102" t="str" cm="1">
        <f t="array" ref="H102">_xlfn.IFS(E102="H", "L", E102="D", "D", E102="A", "W")</f>
        <v>L</v>
      </c>
      <c r="I102">
        <f>VLOOKUP(H102, 'Points Value'!$B$2:$C$4, 2, FALSE)</f>
        <v>0</v>
      </c>
    </row>
    <row r="103" spans="1:9" x14ac:dyDescent="0.35">
      <c r="A103" t="str">
        <f>Table7[[#This Row],[Home_Team]]</f>
        <v>Arsenal</v>
      </c>
      <c r="B103" t="str">
        <f>Table7[[#This Row],[Away_Team]]</f>
        <v>Wolves</v>
      </c>
      <c r="C103">
        <f>Table7[[#This Row],[FT_Home_Goals]]</f>
        <v>1</v>
      </c>
      <c r="D103">
        <f>Table7[[#This Row],[FT_Away_Goals]]</f>
        <v>1</v>
      </c>
      <c r="E103" t="str">
        <f>Table7[[#This Row],[FT_Result]]</f>
        <v>D</v>
      </c>
      <c r="F103" t="str" cm="1">
        <f t="array" ref="F103">_xlfn.IFS(E103="H", "W", E103="D", "D", E103="A", "L")</f>
        <v>D</v>
      </c>
      <c r="G103">
        <f>VLOOKUP(F103, 'Points Value'!$B$2:$C$4, 2, FALSE)</f>
        <v>1</v>
      </c>
      <c r="H103" t="str" cm="1">
        <f t="array" ref="H103">_xlfn.IFS(E103="H", "L", E103="D", "D", E103="A", "W")</f>
        <v>D</v>
      </c>
      <c r="I103">
        <f>VLOOKUP(H103, 'Points Value'!$B$2:$C$4, 2, FALSE)</f>
        <v>1</v>
      </c>
    </row>
    <row r="104" spans="1:9" x14ac:dyDescent="0.35">
      <c r="A104" t="str">
        <f>Table7[[#This Row],[Home_Team]]</f>
        <v>Aston Villa</v>
      </c>
      <c r="B104" t="str">
        <f>Table7[[#This Row],[Away_Team]]</f>
        <v>Liverpool</v>
      </c>
      <c r="C104">
        <f>Table7[[#This Row],[FT_Home_Goals]]</f>
        <v>1</v>
      </c>
      <c r="D104">
        <f>Table7[[#This Row],[FT_Away_Goals]]</f>
        <v>2</v>
      </c>
      <c r="E104" t="str">
        <f>Table7[[#This Row],[FT_Result]]</f>
        <v>A</v>
      </c>
      <c r="F104" t="str" cm="1">
        <f t="array" ref="F104">_xlfn.IFS(E104="H", "W", E104="D", "D", E104="A", "L")</f>
        <v>L</v>
      </c>
      <c r="G104">
        <f>VLOOKUP(F104, 'Points Value'!$B$2:$C$4, 2, FALSE)</f>
        <v>0</v>
      </c>
      <c r="H104" t="str" cm="1">
        <f t="array" ref="H104">_xlfn.IFS(E104="H", "L", E104="D", "D", E104="A", "W")</f>
        <v>W</v>
      </c>
      <c r="I104">
        <f>VLOOKUP(H104, 'Points Value'!$B$2:$C$4, 2, FALSE)</f>
        <v>3</v>
      </c>
    </row>
    <row r="105" spans="1:9" x14ac:dyDescent="0.35">
      <c r="A105" t="str">
        <f>Table7[[#This Row],[Home_Team]]</f>
        <v>Brighton</v>
      </c>
      <c r="B105" t="str">
        <f>Table7[[#This Row],[Away_Team]]</f>
        <v>Norwich</v>
      </c>
      <c r="C105">
        <f>Table7[[#This Row],[FT_Home_Goals]]</f>
        <v>2</v>
      </c>
      <c r="D105">
        <f>Table7[[#This Row],[FT_Away_Goals]]</f>
        <v>0</v>
      </c>
      <c r="E105" t="str">
        <f>Table7[[#This Row],[FT_Result]]</f>
        <v>H</v>
      </c>
      <c r="F105" t="str" cm="1">
        <f t="array" ref="F105">_xlfn.IFS(E105="H", "W", E105="D", "D", E105="A", "L")</f>
        <v>W</v>
      </c>
      <c r="G105">
        <f>VLOOKUP(F105, 'Points Value'!$B$2:$C$4, 2, FALSE)</f>
        <v>3</v>
      </c>
      <c r="H105" t="str" cm="1">
        <f t="array" ref="H105">_xlfn.IFS(E105="H", "L", E105="D", "D", E105="A", "W")</f>
        <v>L</v>
      </c>
      <c r="I105">
        <f>VLOOKUP(H105, 'Points Value'!$B$2:$C$4, 2, FALSE)</f>
        <v>0</v>
      </c>
    </row>
    <row r="106" spans="1:9" x14ac:dyDescent="0.35">
      <c r="A106" t="str">
        <f>Table7[[#This Row],[Home_Team]]</f>
        <v>Man City</v>
      </c>
      <c r="B106" t="str">
        <f>Table7[[#This Row],[Away_Team]]</f>
        <v>Southampton</v>
      </c>
      <c r="C106">
        <f>Table7[[#This Row],[FT_Home_Goals]]</f>
        <v>2</v>
      </c>
      <c r="D106">
        <f>Table7[[#This Row],[FT_Away_Goals]]</f>
        <v>1</v>
      </c>
      <c r="E106" t="str">
        <f>Table7[[#This Row],[FT_Result]]</f>
        <v>H</v>
      </c>
      <c r="F106" t="str" cm="1">
        <f t="array" ref="F106">_xlfn.IFS(E106="H", "W", E106="D", "D", E106="A", "L")</f>
        <v>W</v>
      </c>
      <c r="G106">
        <f>VLOOKUP(F106, 'Points Value'!$B$2:$C$4, 2, FALSE)</f>
        <v>3</v>
      </c>
      <c r="H106" t="str" cm="1">
        <f t="array" ref="H106">_xlfn.IFS(E106="H", "L", E106="D", "D", E106="A", "W")</f>
        <v>L</v>
      </c>
      <c r="I106">
        <f>VLOOKUP(H106, 'Points Value'!$B$2:$C$4, 2, FALSE)</f>
        <v>0</v>
      </c>
    </row>
    <row r="107" spans="1:9" x14ac:dyDescent="0.35">
      <c r="A107" t="str">
        <f>Table7[[#This Row],[Home_Team]]</f>
        <v>Sheffield United</v>
      </c>
      <c r="B107" t="str">
        <f>Table7[[#This Row],[Away_Team]]</f>
        <v>Burnley</v>
      </c>
      <c r="C107">
        <f>Table7[[#This Row],[FT_Home_Goals]]</f>
        <v>3</v>
      </c>
      <c r="D107">
        <f>Table7[[#This Row],[FT_Away_Goals]]</f>
        <v>0</v>
      </c>
      <c r="E107" t="str">
        <f>Table7[[#This Row],[FT_Result]]</f>
        <v>H</v>
      </c>
      <c r="F107" t="str" cm="1">
        <f t="array" ref="F107">_xlfn.IFS(E107="H", "W", E107="D", "D", E107="A", "L")</f>
        <v>W</v>
      </c>
      <c r="G107">
        <f>VLOOKUP(F107, 'Points Value'!$B$2:$C$4, 2, FALSE)</f>
        <v>3</v>
      </c>
      <c r="H107" t="str" cm="1">
        <f t="array" ref="H107">_xlfn.IFS(E107="H", "L", E107="D", "D", E107="A", "W")</f>
        <v>L</v>
      </c>
      <c r="I107">
        <f>VLOOKUP(H107, 'Points Value'!$B$2:$C$4, 2, FALSE)</f>
        <v>0</v>
      </c>
    </row>
    <row r="108" spans="1:9" x14ac:dyDescent="0.35">
      <c r="A108" t="str">
        <f>Table7[[#This Row],[Home_Team]]</f>
        <v>West Ham</v>
      </c>
      <c r="B108" t="str">
        <f>Table7[[#This Row],[Away_Team]]</f>
        <v>Newcastle</v>
      </c>
      <c r="C108">
        <f>Table7[[#This Row],[FT_Home_Goals]]</f>
        <v>2</v>
      </c>
      <c r="D108">
        <f>Table7[[#This Row],[FT_Away_Goals]]</f>
        <v>3</v>
      </c>
      <c r="E108" t="str">
        <f>Table7[[#This Row],[FT_Result]]</f>
        <v>A</v>
      </c>
      <c r="F108" t="str" cm="1">
        <f t="array" ref="F108">_xlfn.IFS(E108="H", "W", E108="D", "D", E108="A", "L")</f>
        <v>L</v>
      </c>
      <c r="G108">
        <f>VLOOKUP(F108, 'Points Value'!$B$2:$C$4, 2, FALSE)</f>
        <v>0</v>
      </c>
      <c r="H108" t="str" cm="1">
        <f t="array" ref="H108">_xlfn.IFS(E108="H", "L", E108="D", "D", E108="A", "W")</f>
        <v>W</v>
      </c>
      <c r="I108">
        <f>VLOOKUP(H108, 'Points Value'!$B$2:$C$4, 2, FALSE)</f>
        <v>3</v>
      </c>
    </row>
    <row r="109" spans="1:9" x14ac:dyDescent="0.35">
      <c r="A109" t="str">
        <f>Table7[[#This Row],[Home_Team]]</f>
        <v>Watford</v>
      </c>
      <c r="B109" t="str">
        <f>Table7[[#This Row],[Away_Team]]</f>
        <v>Chelsea</v>
      </c>
      <c r="C109">
        <f>Table7[[#This Row],[FT_Home_Goals]]</f>
        <v>1</v>
      </c>
      <c r="D109">
        <f>Table7[[#This Row],[FT_Away_Goals]]</f>
        <v>2</v>
      </c>
      <c r="E109" t="str">
        <f>Table7[[#This Row],[FT_Result]]</f>
        <v>A</v>
      </c>
      <c r="F109" t="str" cm="1">
        <f t="array" ref="F109">_xlfn.IFS(E109="H", "W", E109="D", "D", E109="A", "L")</f>
        <v>L</v>
      </c>
      <c r="G109">
        <f>VLOOKUP(F109, 'Points Value'!$B$2:$C$4, 2, FALSE)</f>
        <v>0</v>
      </c>
      <c r="H109" t="str" cm="1">
        <f t="array" ref="H109">_xlfn.IFS(E109="H", "L", E109="D", "D", E109="A", "W")</f>
        <v>W</v>
      </c>
      <c r="I109">
        <f>VLOOKUP(H109, 'Points Value'!$B$2:$C$4, 2, FALSE)</f>
        <v>3</v>
      </c>
    </row>
    <row r="110" spans="1:9" x14ac:dyDescent="0.35">
      <c r="A110" t="str">
        <f>Table7[[#This Row],[Home_Team]]</f>
        <v>Crystal Palace</v>
      </c>
      <c r="B110" t="str">
        <f>Table7[[#This Row],[Away_Team]]</f>
        <v>Leicester</v>
      </c>
      <c r="C110">
        <f>Table7[[#This Row],[FT_Home_Goals]]</f>
        <v>0</v>
      </c>
      <c r="D110">
        <f>Table7[[#This Row],[FT_Away_Goals]]</f>
        <v>2</v>
      </c>
      <c r="E110" t="str">
        <f>Table7[[#This Row],[FT_Result]]</f>
        <v>A</v>
      </c>
      <c r="F110" t="str" cm="1">
        <f t="array" ref="F110">_xlfn.IFS(E110="H", "W", E110="D", "D", E110="A", "L")</f>
        <v>L</v>
      </c>
      <c r="G110">
        <f>VLOOKUP(F110, 'Points Value'!$B$2:$C$4, 2, FALSE)</f>
        <v>0</v>
      </c>
      <c r="H110" t="str" cm="1">
        <f t="array" ref="H110">_xlfn.IFS(E110="H", "L", E110="D", "D", E110="A", "W")</f>
        <v>W</v>
      </c>
      <c r="I110">
        <f>VLOOKUP(H110, 'Points Value'!$B$2:$C$4, 2, FALSE)</f>
        <v>3</v>
      </c>
    </row>
    <row r="111" spans="1:9" x14ac:dyDescent="0.35">
      <c r="A111" t="str">
        <f>Table7[[#This Row],[Home_Team]]</f>
        <v>Everton</v>
      </c>
      <c r="B111" t="str">
        <f>Table7[[#This Row],[Away_Team]]</f>
        <v>Tottenham</v>
      </c>
      <c r="C111">
        <f>Table7[[#This Row],[FT_Home_Goals]]</f>
        <v>1</v>
      </c>
      <c r="D111">
        <f>Table7[[#This Row],[FT_Away_Goals]]</f>
        <v>1</v>
      </c>
      <c r="E111" t="str">
        <f>Table7[[#This Row],[FT_Result]]</f>
        <v>D</v>
      </c>
      <c r="F111" t="str" cm="1">
        <f t="array" ref="F111">_xlfn.IFS(E111="H", "W", E111="D", "D", E111="A", "L")</f>
        <v>D</v>
      </c>
      <c r="G111">
        <f>VLOOKUP(F111, 'Points Value'!$B$2:$C$4, 2, FALSE)</f>
        <v>1</v>
      </c>
      <c r="H111" t="str" cm="1">
        <f t="array" ref="H111">_xlfn.IFS(E111="H", "L", E111="D", "D", E111="A", "W")</f>
        <v>D</v>
      </c>
      <c r="I111">
        <f>VLOOKUP(H111, 'Points Value'!$B$2:$C$4, 2, FALSE)</f>
        <v>1</v>
      </c>
    </row>
    <row r="112" spans="1:9" x14ac:dyDescent="0.35">
      <c r="A112" t="str">
        <f>Table7[[#This Row],[Home_Team]]</f>
        <v>Norwich</v>
      </c>
      <c r="B112" t="str">
        <f>Table7[[#This Row],[Away_Team]]</f>
        <v>Watford</v>
      </c>
      <c r="C112">
        <f>Table7[[#This Row],[FT_Home_Goals]]</f>
        <v>0</v>
      </c>
      <c r="D112">
        <f>Table7[[#This Row],[FT_Away_Goals]]</f>
        <v>2</v>
      </c>
      <c r="E112" t="str">
        <f>Table7[[#This Row],[FT_Result]]</f>
        <v>A</v>
      </c>
      <c r="F112" t="str" cm="1">
        <f t="array" ref="F112">_xlfn.IFS(E112="H", "W", E112="D", "D", E112="A", "L")</f>
        <v>L</v>
      </c>
      <c r="G112">
        <f>VLOOKUP(F112, 'Points Value'!$B$2:$C$4, 2, FALSE)</f>
        <v>0</v>
      </c>
      <c r="H112" t="str" cm="1">
        <f t="array" ref="H112">_xlfn.IFS(E112="H", "L", E112="D", "D", E112="A", "W")</f>
        <v>W</v>
      </c>
      <c r="I112">
        <f>VLOOKUP(H112, 'Points Value'!$B$2:$C$4, 2, FALSE)</f>
        <v>3</v>
      </c>
    </row>
    <row r="113" spans="1:9" x14ac:dyDescent="0.35">
      <c r="A113" t="str">
        <f>Table7[[#This Row],[Home_Team]]</f>
        <v>Chelsea</v>
      </c>
      <c r="B113" t="str">
        <f>Table7[[#This Row],[Away_Team]]</f>
        <v>Crystal Palace</v>
      </c>
      <c r="C113">
        <f>Table7[[#This Row],[FT_Home_Goals]]</f>
        <v>2</v>
      </c>
      <c r="D113">
        <f>Table7[[#This Row],[FT_Away_Goals]]</f>
        <v>0</v>
      </c>
      <c r="E113" t="str">
        <f>Table7[[#This Row],[FT_Result]]</f>
        <v>H</v>
      </c>
      <c r="F113" t="str" cm="1">
        <f t="array" ref="F113">_xlfn.IFS(E113="H", "W", E113="D", "D", E113="A", "L")</f>
        <v>W</v>
      </c>
      <c r="G113">
        <f>VLOOKUP(F113, 'Points Value'!$B$2:$C$4, 2, FALSE)</f>
        <v>3</v>
      </c>
      <c r="H113" t="str" cm="1">
        <f t="array" ref="H113">_xlfn.IFS(E113="H", "L", E113="D", "D", E113="A", "W")</f>
        <v>L</v>
      </c>
      <c r="I113">
        <f>VLOOKUP(H113, 'Points Value'!$B$2:$C$4, 2, FALSE)</f>
        <v>0</v>
      </c>
    </row>
    <row r="114" spans="1:9" x14ac:dyDescent="0.35">
      <c r="A114" t="str">
        <f>Table7[[#This Row],[Home_Team]]</f>
        <v>Burnley</v>
      </c>
      <c r="B114" t="str">
        <f>Table7[[#This Row],[Away_Team]]</f>
        <v>West Ham</v>
      </c>
      <c r="C114">
        <f>Table7[[#This Row],[FT_Home_Goals]]</f>
        <v>3</v>
      </c>
      <c r="D114">
        <f>Table7[[#This Row],[FT_Away_Goals]]</f>
        <v>0</v>
      </c>
      <c r="E114" t="str">
        <f>Table7[[#This Row],[FT_Result]]</f>
        <v>H</v>
      </c>
      <c r="F114" t="str" cm="1">
        <f t="array" ref="F114">_xlfn.IFS(E114="H", "W", E114="D", "D", E114="A", "L")</f>
        <v>W</v>
      </c>
      <c r="G114">
        <f>VLOOKUP(F114, 'Points Value'!$B$2:$C$4, 2, FALSE)</f>
        <v>3</v>
      </c>
      <c r="H114" t="str" cm="1">
        <f t="array" ref="H114">_xlfn.IFS(E114="H", "L", E114="D", "D", E114="A", "W")</f>
        <v>L</v>
      </c>
      <c r="I114">
        <f>VLOOKUP(H114, 'Points Value'!$B$2:$C$4, 2, FALSE)</f>
        <v>0</v>
      </c>
    </row>
    <row r="115" spans="1:9" x14ac:dyDescent="0.35">
      <c r="A115" t="str">
        <f>Table7[[#This Row],[Home_Team]]</f>
        <v>Newcastle</v>
      </c>
      <c r="B115" t="str">
        <f>Table7[[#This Row],[Away_Team]]</f>
        <v>Bournemouth</v>
      </c>
      <c r="C115">
        <f>Table7[[#This Row],[FT_Home_Goals]]</f>
        <v>2</v>
      </c>
      <c r="D115">
        <f>Table7[[#This Row],[FT_Away_Goals]]</f>
        <v>1</v>
      </c>
      <c r="E115" t="str">
        <f>Table7[[#This Row],[FT_Result]]</f>
        <v>H</v>
      </c>
      <c r="F115" t="str" cm="1">
        <f t="array" ref="F115">_xlfn.IFS(E115="H", "W", E115="D", "D", E115="A", "L")</f>
        <v>W</v>
      </c>
      <c r="G115">
        <f>VLOOKUP(F115, 'Points Value'!$B$2:$C$4, 2, FALSE)</f>
        <v>3</v>
      </c>
      <c r="H115" t="str" cm="1">
        <f t="array" ref="H115">_xlfn.IFS(E115="H", "L", E115="D", "D", E115="A", "W")</f>
        <v>L</v>
      </c>
      <c r="I115">
        <f>VLOOKUP(H115, 'Points Value'!$B$2:$C$4, 2, FALSE)</f>
        <v>0</v>
      </c>
    </row>
    <row r="116" spans="1:9" x14ac:dyDescent="0.35">
      <c r="A116" t="str">
        <f>Table7[[#This Row],[Home_Team]]</f>
        <v>Southampton</v>
      </c>
      <c r="B116" t="str">
        <f>Table7[[#This Row],[Away_Team]]</f>
        <v>Everton</v>
      </c>
      <c r="C116">
        <f>Table7[[#This Row],[FT_Home_Goals]]</f>
        <v>1</v>
      </c>
      <c r="D116">
        <f>Table7[[#This Row],[FT_Away_Goals]]</f>
        <v>2</v>
      </c>
      <c r="E116" t="str">
        <f>Table7[[#This Row],[FT_Result]]</f>
        <v>A</v>
      </c>
      <c r="F116" t="str" cm="1">
        <f t="array" ref="F116">_xlfn.IFS(E116="H", "W", E116="D", "D", E116="A", "L")</f>
        <v>L</v>
      </c>
      <c r="G116">
        <f>VLOOKUP(F116, 'Points Value'!$B$2:$C$4, 2, FALSE)</f>
        <v>0</v>
      </c>
      <c r="H116" t="str" cm="1">
        <f t="array" ref="H116">_xlfn.IFS(E116="H", "L", E116="D", "D", E116="A", "W")</f>
        <v>W</v>
      </c>
      <c r="I116">
        <f>VLOOKUP(H116, 'Points Value'!$B$2:$C$4, 2, FALSE)</f>
        <v>3</v>
      </c>
    </row>
    <row r="117" spans="1:9" x14ac:dyDescent="0.35">
      <c r="A117" t="str">
        <f>Table7[[#This Row],[Home_Team]]</f>
        <v>Tottenham</v>
      </c>
      <c r="B117" t="str">
        <f>Table7[[#This Row],[Away_Team]]</f>
        <v>Sheffield United</v>
      </c>
      <c r="C117">
        <f>Table7[[#This Row],[FT_Home_Goals]]</f>
        <v>1</v>
      </c>
      <c r="D117">
        <f>Table7[[#This Row],[FT_Away_Goals]]</f>
        <v>1</v>
      </c>
      <c r="E117" t="str">
        <f>Table7[[#This Row],[FT_Result]]</f>
        <v>D</v>
      </c>
      <c r="F117" t="str" cm="1">
        <f t="array" ref="F117">_xlfn.IFS(E117="H", "W", E117="D", "D", E117="A", "L")</f>
        <v>D</v>
      </c>
      <c r="G117">
        <f>VLOOKUP(F117, 'Points Value'!$B$2:$C$4, 2, FALSE)</f>
        <v>1</v>
      </c>
      <c r="H117" t="str" cm="1">
        <f t="array" ref="H117">_xlfn.IFS(E117="H", "L", E117="D", "D", E117="A", "W")</f>
        <v>D</v>
      </c>
      <c r="I117">
        <f>VLOOKUP(H117, 'Points Value'!$B$2:$C$4, 2, FALSE)</f>
        <v>1</v>
      </c>
    </row>
    <row r="118" spans="1:9" x14ac:dyDescent="0.35">
      <c r="A118" t="str">
        <f>Table7[[#This Row],[Home_Team]]</f>
        <v>Leicester</v>
      </c>
      <c r="B118" t="str">
        <f>Table7[[#This Row],[Away_Team]]</f>
        <v>Arsenal</v>
      </c>
      <c r="C118">
        <f>Table7[[#This Row],[FT_Home_Goals]]</f>
        <v>2</v>
      </c>
      <c r="D118">
        <f>Table7[[#This Row],[FT_Away_Goals]]</f>
        <v>0</v>
      </c>
      <c r="E118" t="str">
        <f>Table7[[#This Row],[FT_Result]]</f>
        <v>H</v>
      </c>
      <c r="F118" t="str" cm="1">
        <f t="array" ref="F118">_xlfn.IFS(E118="H", "W", E118="D", "D", E118="A", "L")</f>
        <v>W</v>
      </c>
      <c r="G118">
        <f>VLOOKUP(F118, 'Points Value'!$B$2:$C$4, 2, FALSE)</f>
        <v>3</v>
      </c>
      <c r="H118" t="str" cm="1">
        <f t="array" ref="H118">_xlfn.IFS(E118="H", "L", E118="D", "D", E118="A", "W")</f>
        <v>L</v>
      </c>
      <c r="I118">
        <f>VLOOKUP(H118, 'Points Value'!$B$2:$C$4, 2, FALSE)</f>
        <v>0</v>
      </c>
    </row>
    <row r="119" spans="1:9" x14ac:dyDescent="0.35">
      <c r="A119" t="str">
        <f>Table7[[#This Row],[Home_Team]]</f>
        <v>Man United</v>
      </c>
      <c r="B119" t="str">
        <f>Table7[[#This Row],[Away_Team]]</f>
        <v>Brighton</v>
      </c>
      <c r="C119">
        <f>Table7[[#This Row],[FT_Home_Goals]]</f>
        <v>3</v>
      </c>
      <c r="D119">
        <f>Table7[[#This Row],[FT_Away_Goals]]</f>
        <v>1</v>
      </c>
      <c r="E119" t="str">
        <f>Table7[[#This Row],[FT_Result]]</f>
        <v>H</v>
      </c>
      <c r="F119" t="str" cm="1">
        <f t="array" ref="F119">_xlfn.IFS(E119="H", "W", E119="D", "D", E119="A", "L")</f>
        <v>W</v>
      </c>
      <c r="G119">
        <f>VLOOKUP(F119, 'Points Value'!$B$2:$C$4, 2, FALSE)</f>
        <v>3</v>
      </c>
      <c r="H119" t="str" cm="1">
        <f t="array" ref="H119">_xlfn.IFS(E119="H", "L", E119="D", "D", E119="A", "W")</f>
        <v>L</v>
      </c>
      <c r="I119">
        <f>VLOOKUP(H119, 'Points Value'!$B$2:$C$4, 2, FALSE)</f>
        <v>0</v>
      </c>
    </row>
    <row r="120" spans="1:9" x14ac:dyDescent="0.35">
      <c r="A120" t="str">
        <f>Table7[[#This Row],[Home_Team]]</f>
        <v>Wolves</v>
      </c>
      <c r="B120" t="str">
        <f>Table7[[#This Row],[Away_Team]]</f>
        <v>Aston Villa</v>
      </c>
      <c r="C120">
        <f>Table7[[#This Row],[FT_Home_Goals]]</f>
        <v>2</v>
      </c>
      <c r="D120">
        <f>Table7[[#This Row],[FT_Away_Goals]]</f>
        <v>1</v>
      </c>
      <c r="E120" t="str">
        <f>Table7[[#This Row],[FT_Result]]</f>
        <v>H</v>
      </c>
      <c r="F120" t="str" cm="1">
        <f t="array" ref="F120">_xlfn.IFS(E120="H", "W", E120="D", "D", E120="A", "L")</f>
        <v>W</v>
      </c>
      <c r="G120">
        <f>VLOOKUP(F120, 'Points Value'!$B$2:$C$4, 2, FALSE)</f>
        <v>3</v>
      </c>
      <c r="H120" t="str" cm="1">
        <f t="array" ref="H120">_xlfn.IFS(E120="H", "L", E120="D", "D", E120="A", "W")</f>
        <v>L</v>
      </c>
      <c r="I120">
        <f>VLOOKUP(H120, 'Points Value'!$B$2:$C$4, 2, FALSE)</f>
        <v>0</v>
      </c>
    </row>
    <row r="121" spans="1:9" x14ac:dyDescent="0.35">
      <c r="A121" t="str">
        <f>Table7[[#This Row],[Home_Team]]</f>
        <v>Liverpool</v>
      </c>
      <c r="B121" t="str">
        <f>Table7[[#This Row],[Away_Team]]</f>
        <v>Man City</v>
      </c>
      <c r="C121">
        <f>Table7[[#This Row],[FT_Home_Goals]]</f>
        <v>3</v>
      </c>
      <c r="D121">
        <f>Table7[[#This Row],[FT_Away_Goals]]</f>
        <v>1</v>
      </c>
      <c r="E121" t="str">
        <f>Table7[[#This Row],[FT_Result]]</f>
        <v>H</v>
      </c>
      <c r="F121" t="str" cm="1">
        <f t="array" ref="F121">_xlfn.IFS(E121="H", "W", E121="D", "D", E121="A", "L")</f>
        <v>W</v>
      </c>
      <c r="G121">
        <f>VLOOKUP(F121, 'Points Value'!$B$2:$C$4, 2, FALSE)</f>
        <v>3</v>
      </c>
      <c r="H121" t="str" cm="1">
        <f t="array" ref="H121">_xlfn.IFS(E121="H", "L", E121="D", "D", E121="A", "W")</f>
        <v>L</v>
      </c>
      <c r="I121">
        <f>VLOOKUP(H121, 'Points Value'!$B$2:$C$4, 2, FALSE)</f>
        <v>0</v>
      </c>
    </row>
    <row r="122" spans="1:9" x14ac:dyDescent="0.35">
      <c r="A122" t="str">
        <f>Table7[[#This Row],[Home_Team]]</f>
        <v>West Ham</v>
      </c>
      <c r="B122" t="str">
        <f>Table7[[#This Row],[Away_Team]]</f>
        <v>Tottenham</v>
      </c>
      <c r="C122">
        <f>Table7[[#This Row],[FT_Home_Goals]]</f>
        <v>2</v>
      </c>
      <c r="D122">
        <f>Table7[[#This Row],[FT_Away_Goals]]</f>
        <v>3</v>
      </c>
      <c r="E122" t="str">
        <f>Table7[[#This Row],[FT_Result]]</f>
        <v>A</v>
      </c>
      <c r="F122" t="str" cm="1">
        <f t="array" ref="F122">_xlfn.IFS(E122="H", "W", E122="D", "D", E122="A", "L")</f>
        <v>L</v>
      </c>
      <c r="G122">
        <f>VLOOKUP(F122, 'Points Value'!$B$2:$C$4, 2, FALSE)</f>
        <v>0</v>
      </c>
      <c r="H122" t="str" cm="1">
        <f t="array" ref="H122">_xlfn.IFS(E122="H", "L", E122="D", "D", E122="A", "W")</f>
        <v>W</v>
      </c>
      <c r="I122">
        <f>VLOOKUP(H122, 'Points Value'!$B$2:$C$4, 2, FALSE)</f>
        <v>3</v>
      </c>
    </row>
    <row r="123" spans="1:9" x14ac:dyDescent="0.35">
      <c r="A123" t="str">
        <f>Table7[[#This Row],[Home_Team]]</f>
        <v>Arsenal</v>
      </c>
      <c r="B123" t="str">
        <f>Table7[[#This Row],[Away_Team]]</f>
        <v>Southampton</v>
      </c>
      <c r="C123">
        <f>Table7[[#This Row],[FT_Home_Goals]]</f>
        <v>2</v>
      </c>
      <c r="D123">
        <f>Table7[[#This Row],[FT_Away_Goals]]</f>
        <v>2</v>
      </c>
      <c r="E123" t="str">
        <f>Table7[[#This Row],[FT_Result]]</f>
        <v>D</v>
      </c>
      <c r="F123" t="str" cm="1">
        <f t="array" ref="F123">_xlfn.IFS(E123="H", "W", E123="D", "D", E123="A", "L")</f>
        <v>D</v>
      </c>
      <c r="G123">
        <f>VLOOKUP(F123, 'Points Value'!$B$2:$C$4, 2, FALSE)</f>
        <v>1</v>
      </c>
      <c r="H123" t="str" cm="1">
        <f t="array" ref="H123">_xlfn.IFS(E123="H", "L", E123="D", "D", E123="A", "W")</f>
        <v>D</v>
      </c>
      <c r="I123">
        <f>VLOOKUP(H123, 'Points Value'!$B$2:$C$4, 2, FALSE)</f>
        <v>1</v>
      </c>
    </row>
    <row r="124" spans="1:9" x14ac:dyDescent="0.35">
      <c r="A124" t="str">
        <f>Table7[[#This Row],[Home_Team]]</f>
        <v>Bournemouth</v>
      </c>
      <c r="B124" t="str">
        <f>Table7[[#This Row],[Away_Team]]</f>
        <v>Wolves</v>
      </c>
      <c r="C124">
        <f>Table7[[#This Row],[FT_Home_Goals]]</f>
        <v>1</v>
      </c>
      <c r="D124">
        <f>Table7[[#This Row],[FT_Away_Goals]]</f>
        <v>2</v>
      </c>
      <c r="E124" t="str">
        <f>Table7[[#This Row],[FT_Result]]</f>
        <v>A</v>
      </c>
      <c r="F124" t="str" cm="1">
        <f t="array" ref="F124">_xlfn.IFS(E124="H", "W", E124="D", "D", E124="A", "L")</f>
        <v>L</v>
      </c>
      <c r="G124">
        <f>VLOOKUP(F124, 'Points Value'!$B$2:$C$4, 2, FALSE)</f>
        <v>0</v>
      </c>
      <c r="H124" t="str" cm="1">
        <f t="array" ref="H124">_xlfn.IFS(E124="H", "L", E124="D", "D", E124="A", "W")</f>
        <v>W</v>
      </c>
      <c r="I124">
        <f>VLOOKUP(H124, 'Points Value'!$B$2:$C$4, 2, FALSE)</f>
        <v>3</v>
      </c>
    </row>
    <row r="125" spans="1:9" x14ac:dyDescent="0.35">
      <c r="A125" t="str">
        <f>Table7[[#This Row],[Home_Team]]</f>
        <v>Brighton</v>
      </c>
      <c r="B125" t="str">
        <f>Table7[[#This Row],[Away_Team]]</f>
        <v>Leicester</v>
      </c>
      <c r="C125">
        <f>Table7[[#This Row],[FT_Home_Goals]]</f>
        <v>0</v>
      </c>
      <c r="D125">
        <f>Table7[[#This Row],[FT_Away_Goals]]</f>
        <v>2</v>
      </c>
      <c r="E125" t="str">
        <f>Table7[[#This Row],[FT_Result]]</f>
        <v>A</v>
      </c>
      <c r="F125" t="str" cm="1">
        <f t="array" ref="F125">_xlfn.IFS(E125="H", "W", E125="D", "D", E125="A", "L")</f>
        <v>L</v>
      </c>
      <c r="G125">
        <f>VLOOKUP(F125, 'Points Value'!$B$2:$C$4, 2, FALSE)</f>
        <v>0</v>
      </c>
      <c r="H125" t="str" cm="1">
        <f t="array" ref="H125">_xlfn.IFS(E125="H", "L", E125="D", "D", E125="A", "W")</f>
        <v>W</v>
      </c>
      <c r="I125">
        <f>VLOOKUP(H125, 'Points Value'!$B$2:$C$4, 2, FALSE)</f>
        <v>3</v>
      </c>
    </row>
    <row r="126" spans="1:9" x14ac:dyDescent="0.35">
      <c r="A126" t="str">
        <f>Table7[[#This Row],[Home_Team]]</f>
        <v>Crystal Palace</v>
      </c>
      <c r="B126" t="str">
        <f>Table7[[#This Row],[Away_Team]]</f>
        <v>Liverpool</v>
      </c>
      <c r="C126">
        <f>Table7[[#This Row],[FT_Home_Goals]]</f>
        <v>1</v>
      </c>
      <c r="D126">
        <f>Table7[[#This Row],[FT_Away_Goals]]</f>
        <v>2</v>
      </c>
      <c r="E126" t="str">
        <f>Table7[[#This Row],[FT_Result]]</f>
        <v>A</v>
      </c>
      <c r="F126" t="str" cm="1">
        <f t="array" ref="F126">_xlfn.IFS(E126="H", "W", E126="D", "D", E126="A", "L")</f>
        <v>L</v>
      </c>
      <c r="G126">
        <f>VLOOKUP(F126, 'Points Value'!$B$2:$C$4, 2, FALSE)</f>
        <v>0</v>
      </c>
      <c r="H126" t="str" cm="1">
        <f t="array" ref="H126">_xlfn.IFS(E126="H", "L", E126="D", "D", E126="A", "W")</f>
        <v>W</v>
      </c>
      <c r="I126">
        <f>VLOOKUP(H126, 'Points Value'!$B$2:$C$4, 2, FALSE)</f>
        <v>3</v>
      </c>
    </row>
    <row r="127" spans="1:9" x14ac:dyDescent="0.35">
      <c r="A127" t="str">
        <f>Table7[[#This Row],[Home_Team]]</f>
        <v>Everton</v>
      </c>
      <c r="B127" t="str">
        <f>Table7[[#This Row],[Away_Team]]</f>
        <v>Norwich</v>
      </c>
      <c r="C127">
        <f>Table7[[#This Row],[FT_Home_Goals]]</f>
        <v>0</v>
      </c>
      <c r="D127">
        <f>Table7[[#This Row],[FT_Away_Goals]]</f>
        <v>2</v>
      </c>
      <c r="E127" t="str">
        <f>Table7[[#This Row],[FT_Result]]</f>
        <v>A</v>
      </c>
      <c r="F127" t="str" cm="1">
        <f t="array" ref="F127">_xlfn.IFS(E127="H", "W", E127="D", "D", E127="A", "L")</f>
        <v>L</v>
      </c>
      <c r="G127">
        <f>VLOOKUP(F127, 'Points Value'!$B$2:$C$4, 2, FALSE)</f>
        <v>0</v>
      </c>
      <c r="H127" t="str" cm="1">
        <f t="array" ref="H127">_xlfn.IFS(E127="H", "L", E127="D", "D", E127="A", "W")</f>
        <v>W</v>
      </c>
      <c r="I127">
        <f>VLOOKUP(H127, 'Points Value'!$B$2:$C$4, 2, FALSE)</f>
        <v>3</v>
      </c>
    </row>
    <row r="128" spans="1:9" x14ac:dyDescent="0.35">
      <c r="A128" t="str">
        <f>Table7[[#This Row],[Home_Team]]</f>
        <v>Watford</v>
      </c>
      <c r="B128" t="str">
        <f>Table7[[#This Row],[Away_Team]]</f>
        <v>Burnley</v>
      </c>
      <c r="C128">
        <f>Table7[[#This Row],[FT_Home_Goals]]</f>
        <v>0</v>
      </c>
      <c r="D128">
        <f>Table7[[#This Row],[FT_Away_Goals]]</f>
        <v>3</v>
      </c>
      <c r="E128" t="str">
        <f>Table7[[#This Row],[FT_Result]]</f>
        <v>A</v>
      </c>
      <c r="F128" t="str" cm="1">
        <f t="array" ref="F128">_xlfn.IFS(E128="H", "W", E128="D", "D", E128="A", "L")</f>
        <v>L</v>
      </c>
      <c r="G128">
        <f>VLOOKUP(F128, 'Points Value'!$B$2:$C$4, 2, FALSE)</f>
        <v>0</v>
      </c>
      <c r="H128" t="str" cm="1">
        <f t="array" ref="H128">_xlfn.IFS(E128="H", "L", E128="D", "D", E128="A", "W")</f>
        <v>W</v>
      </c>
      <c r="I128">
        <f>VLOOKUP(H128, 'Points Value'!$B$2:$C$4, 2, FALSE)</f>
        <v>3</v>
      </c>
    </row>
    <row r="129" spans="1:9" x14ac:dyDescent="0.35">
      <c r="A129" t="str">
        <f>Table7[[#This Row],[Home_Team]]</f>
        <v>Man City</v>
      </c>
      <c r="B129" t="str">
        <f>Table7[[#This Row],[Away_Team]]</f>
        <v>Chelsea</v>
      </c>
      <c r="C129">
        <f>Table7[[#This Row],[FT_Home_Goals]]</f>
        <v>2</v>
      </c>
      <c r="D129">
        <f>Table7[[#This Row],[FT_Away_Goals]]</f>
        <v>1</v>
      </c>
      <c r="E129" t="str">
        <f>Table7[[#This Row],[FT_Result]]</f>
        <v>H</v>
      </c>
      <c r="F129" t="str" cm="1">
        <f t="array" ref="F129">_xlfn.IFS(E129="H", "W", E129="D", "D", E129="A", "L")</f>
        <v>W</v>
      </c>
      <c r="G129">
        <f>VLOOKUP(F129, 'Points Value'!$B$2:$C$4, 2, FALSE)</f>
        <v>3</v>
      </c>
      <c r="H129" t="str" cm="1">
        <f t="array" ref="H129">_xlfn.IFS(E129="H", "L", E129="D", "D", E129="A", "W")</f>
        <v>L</v>
      </c>
      <c r="I129">
        <f>VLOOKUP(H129, 'Points Value'!$B$2:$C$4, 2, FALSE)</f>
        <v>0</v>
      </c>
    </row>
    <row r="130" spans="1:9" x14ac:dyDescent="0.35">
      <c r="A130" t="str">
        <f>Table7[[#This Row],[Home_Team]]</f>
        <v>Sheffield United</v>
      </c>
      <c r="B130" t="str">
        <f>Table7[[#This Row],[Away_Team]]</f>
        <v>Man United</v>
      </c>
      <c r="C130">
        <f>Table7[[#This Row],[FT_Home_Goals]]</f>
        <v>3</v>
      </c>
      <c r="D130">
        <f>Table7[[#This Row],[FT_Away_Goals]]</f>
        <v>3</v>
      </c>
      <c r="E130" t="str">
        <f>Table7[[#This Row],[FT_Result]]</f>
        <v>D</v>
      </c>
      <c r="F130" t="str" cm="1">
        <f t="array" ref="F130">_xlfn.IFS(E130="H", "W", E130="D", "D", E130="A", "L")</f>
        <v>D</v>
      </c>
      <c r="G130">
        <f>VLOOKUP(F130, 'Points Value'!$B$2:$C$4, 2, FALSE)</f>
        <v>1</v>
      </c>
      <c r="H130" t="str" cm="1">
        <f t="array" ref="H130">_xlfn.IFS(E130="H", "L", E130="D", "D", E130="A", "W")</f>
        <v>D</v>
      </c>
      <c r="I130">
        <f>VLOOKUP(H130, 'Points Value'!$B$2:$C$4, 2, FALSE)</f>
        <v>1</v>
      </c>
    </row>
    <row r="131" spans="1:9" x14ac:dyDescent="0.35">
      <c r="A131" t="str">
        <f>Table7[[#This Row],[Home_Team]]</f>
        <v>Aston Villa</v>
      </c>
      <c r="B131" t="str">
        <f>Table7[[#This Row],[Away_Team]]</f>
        <v>Newcastle</v>
      </c>
      <c r="C131">
        <f>Table7[[#This Row],[FT_Home_Goals]]</f>
        <v>2</v>
      </c>
      <c r="D131">
        <f>Table7[[#This Row],[FT_Away_Goals]]</f>
        <v>0</v>
      </c>
      <c r="E131" t="str">
        <f>Table7[[#This Row],[FT_Result]]</f>
        <v>H</v>
      </c>
      <c r="F131" t="str" cm="1">
        <f t="array" ref="F131">_xlfn.IFS(E131="H", "W", E131="D", "D", E131="A", "L")</f>
        <v>W</v>
      </c>
      <c r="G131">
        <f>VLOOKUP(F131, 'Points Value'!$B$2:$C$4, 2, FALSE)</f>
        <v>3</v>
      </c>
      <c r="H131" t="str" cm="1">
        <f t="array" ref="H131">_xlfn.IFS(E131="H", "L", E131="D", "D", E131="A", "W")</f>
        <v>L</v>
      </c>
      <c r="I131">
        <f>VLOOKUP(H131, 'Points Value'!$B$2:$C$4, 2, FALSE)</f>
        <v>0</v>
      </c>
    </row>
    <row r="132" spans="1:9" x14ac:dyDescent="0.35">
      <c r="A132" t="str">
        <f>Table7[[#This Row],[Home_Team]]</f>
        <v>Newcastle</v>
      </c>
      <c r="B132" t="str">
        <f>Table7[[#This Row],[Away_Team]]</f>
        <v>Man City</v>
      </c>
      <c r="C132">
        <f>Table7[[#This Row],[FT_Home_Goals]]</f>
        <v>2</v>
      </c>
      <c r="D132">
        <f>Table7[[#This Row],[FT_Away_Goals]]</f>
        <v>2</v>
      </c>
      <c r="E132" t="str">
        <f>Table7[[#This Row],[FT_Result]]</f>
        <v>D</v>
      </c>
      <c r="F132" t="str" cm="1">
        <f t="array" ref="F132">_xlfn.IFS(E132="H", "W", E132="D", "D", E132="A", "L")</f>
        <v>D</v>
      </c>
      <c r="G132">
        <f>VLOOKUP(F132, 'Points Value'!$B$2:$C$4, 2, FALSE)</f>
        <v>1</v>
      </c>
      <c r="H132" t="str" cm="1">
        <f t="array" ref="H132">_xlfn.IFS(E132="H", "L", E132="D", "D", E132="A", "W")</f>
        <v>D</v>
      </c>
      <c r="I132">
        <f>VLOOKUP(H132, 'Points Value'!$B$2:$C$4, 2, FALSE)</f>
        <v>1</v>
      </c>
    </row>
    <row r="133" spans="1:9" x14ac:dyDescent="0.35">
      <c r="A133" t="str">
        <f>Table7[[#This Row],[Home_Team]]</f>
        <v>Burnley</v>
      </c>
      <c r="B133" t="str">
        <f>Table7[[#This Row],[Away_Team]]</f>
        <v>Crystal Palace</v>
      </c>
      <c r="C133">
        <f>Table7[[#This Row],[FT_Home_Goals]]</f>
        <v>0</v>
      </c>
      <c r="D133">
        <f>Table7[[#This Row],[FT_Away_Goals]]</f>
        <v>2</v>
      </c>
      <c r="E133" t="str">
        <f>Table7[[#This Row],[FT_Result]]</f>
        <v>A</v>
      </c>
      <c r="F133" t="str" cm="1">
        <f t="array" ref="F133">_xlfn.IFS(E133="H", "W", E133="D", "D", E133="A", "L")</f>
        <v>L</v>
      </c>
      <c r="G133">
        <f>VLOOKUP(F133, 'Points Value'!$B$2:$C$4, 2, FALSE)</f>
        <v>0</v>
      </c>
      <c r="H133" t="str" cm="1">
        <f t="array" ref="H133">_xlfn.IFS(E133="H", "L", E133="D", "D", E133="A", "W")</f>
        <v>W</v>
      </c>
      <c r="I133">
        <f>VLOOKUP(H133, 'Points Value'!$B$2:$C$4, 2, FALSE)</f>
        <v>3</v>
      </c>
    </row>
    <row r="134" spans="1:9" x14ac:dyDescent="0.35">
      <c r="A134" t="str">
        <f>Table7[[#This Row],[Home_Team]]</f>
        <v>Chelsea</v>
      </c>
      <c r="B134" t="str">
        <f>Table7[[#This Row],[Away_Team]]</f>
        <v>West Ham</v>
      </c>
      <c r="C134">
        <f>Table7[[#This Row],[FT_Home_Goals]]</f>
        <v>0</v>
      </c>
      <c r="D134">
        <f>Table7[[#This Row],[FT_Away_Goals]]</f>
        <v>1</v>
      </c>
      <c r="E134" t="str">
        <f>Table7[[#This Row],[FT_Result]]</f>
        <v>A</v>
      </c>
      <c r="F134" t="str" cm="1">
        <f t="array" ref="F134">_xlfn.IFS(E134="H", "W", E134="D", "D", E134="A", "L")</f>
        <v>L</v>
      </c>
      <c r="G134">
        <f>VLOOKUP(F134, 'Points Value'!$B$2:$C$4, 2, FALSE)</f>
        <v>0</v>
      </c>
      <c r="H134" t="str" cm="1">
        <f t="array" ref="H134">_xlfn.IFS(E134="H", "L", E134="D", "D", E134="A", "W")</f>
        <v>W</v>
      </c>
      <c r="I134">
        <f>VLOOKUP(H134, 'Points Value'!$B$2:$C$4, 2, FALSE)</f>
        <v>3</v>
      </c>
    </row>
    <row r="135" spans="1:9" x14ac:dyDescent="0.35">
      <c r="A135" t="str">
        <f>Table7[[#This Row],[Home_Team]]</f>
        <v>Liverpool</v>
      </c>
      <c r="B135" t="str">
        <f>Table7[[#This Row],[Away_Team]]</f>
        <v>Brighton</v>
      </c>
      <c r="C135">
        <f>Table7[[#This Row],[FT_Home_Goals]]</f>
        <v>2</v>
      </c>
      <c r="D135">
        <f>Table7[[#This Row],[FT_Away_Goals]]</f>
        <v>1</v>
      </c>
      <c r="E135" t="str">
        <f>Table7[[#This Row],[FT_Result]]</f>
        <v>H</v>
      </c>
      <c r="F135" t="str" cm="1">
        <f t="array" ref="F135">_xlfn.IFS(E135="H", "W", E135="D", "D", E135="A", "L")</f>
        <v>W</v>
      </c>
      <c r="G135">
        <f>VLOOKUP(F135, 'Points Value'!$B$2:$C$4, 2, FALSE)</f>
        <v>3</v>
      </c>
      <c r="H135" t="str" cm="1">
        <f t="array" ref="H135">_xlfn.IFS(E135="H", "L", E135="D", "D", E135="A", "W")</f>
        <v>L</v>
      </c>
      <c r="I135">
        <f>VLOOKUP(H135, 'Points Value'!$B$2:$C$4, 2, FALSE)</f>
        <v>0</v>
      </c>
    </row>
    <row r="136" spans="1:9" x14ac:dyDescent="0.35">
      <c r="A136" t="str">
        <f>Table7[[#This Row],[Home_Team]]</f>
        <v>Tottenham</v>
      </c>
      <c r="B136" t="str">
        <f>Table7[[#This Row],[Away_Team]]</f>
        <v>Bournemouth</v>
      </c>
      <c r="C136">
        <f>Table7[[#This Row],[FT_Home_Goals]]</f>
        <v>3</v>
      </c>
      <c r="D136">
        <f>Table7[[#This Row],[FT_Away_Goals]]</f>
        <v>2</v>
      </c>
      <c r="E136" t="str">
        <f>Table7[[#This Row],[FT_Result]]</f>
        <v>H</v>
      </c>
      <c r="F136" t="str" cm="1">
        <f t="array" ref="F136">_xlfn.IFS(E136="H", "W", E136="D", "D", E136="A", "L")</f>
        <v>W</v>
      </c>
      <c r="G136">
        <f>VLOOKUP(F136, 'Points Value'!$B$2:$C$4, 2, FALSE)</f>
        <v>3</v>
      </c>
      <c r="H136" t="str" cm="1">
        <f t="array" ref="H136">_xlfn.IFS(E136="H", "L", E136="D", "D", E136="A", "W")</f>
        <v>L</v>
      </c>
      <c r="I136">
        <f>VLOOKUP(H136, 'Points Value'!$B$2:$C$4, 2, FALSE)</f>
        <v>0</v>
      </c>
    </row>
    <row r="137" spans="1:9" x14ac:dyDescent="0.35">
      <c r="A137" t="str">
        <f>Table7[[#This Row],[Home_Team]]</f>
        <v>Southampton</v>
      </c>
      <c r="B137" t="str">
        <f>Table7[[#This Row],[Away_Team]]</f>
        <v>Watford</v>
      </c>
      <c r="C137">
        <f>Table7[[#This Row],[FT_Home_Goals]]</f>
        <v>2</v>
      </c>
      <c r="D137">
        <f>Table7[[#This Row],[FT_Away_Goals]]</f>
        <v>1</v>
      </c>
      <c r="E137" t="str">
        <f>Table7[[#This Row],[FT_Result]]</f>
        <v>H</v>
      </c>
      <c r="F137" t="str" cm="1">
        <f t="array" ref="F137">_xlfn.IFS(E137="H", "W", E137="D", "D", E137="A", "L")</f>
        <v>W</v>
      </c>
      <c r="G137">
        <f>VLOOKUP(F137, 'Points Value'!$B$2:$C$4, 2, FALSE)</f>
        <v>3</v>
      </c>
      <c r="H137" t="str" cm="1">
        <f t="array" ref="H137">_xlfn.IFS(E137="H", "L", E137="D", "D", E137="A", "W")</f>
        <v>L</v>
      </c>
      <c r="I137">
        <f>VLOOKUP(H137, 'Points Value'!$B$2:$C$4, 2, FALSE)</f>
        <v>0</v>
      </c>
    </row>
    <row r="138" spans="1:9" x14ac:dyDescent="0.35">
      <c r="A138" t="str">
        <f>Table7[[#This Row],[Home_Team]]</f>
        <v>Norwich</v>
      </c>
      <c r="B138" t="str">
        <f>Table7[[#This Row],[Away_Team]]</f>
        <v>Arsenal</v>
      </c>
      <c r="C138">
        <f>Table7[[#This Row],[FT_Home_Goals]]</f>
        <v>2</v>
      </c>
      <c r="D138">
        <f>Table7[[#This Row],[FT_Away_Goals]]</f>
        <v>2</v>
      </c>
      <c r="E138" t="str">
        <f>Table7[[#This Row],[FT_Result]]</f>
        <v>D</v>
      </c>
      <c r="F138" t="str" cm="1">
        <f t="array" ref="F138">_xlfn.IFS(E138="H", "W", E138="D", "D", E138="A", "L")</f>
        <v>D</v>
      </c>
      <c r="G138">
        <f>VLOOKUP(F138, 'Points Value'!$B$2:$C$4, 2, FALSE)</f>
        <v>1</v>
      </c>
      <c r="H138" t="str" cm="1">
        <f t="array" ref="H138">_xlfn.IFS(E138="H", "L", E138="D", "D", E138="A", "W")</f>
        <v>D</v>
      </c>
      <c r="I138">
        <f>VLOOKUP(H138, 'Points Value'!$B$2:$C$4, 2, FALSE)</f>
        <v>1</v>
      </c>
    </row>
    <row r="139" spans="1:9" x14ac:dyDescent="0.35">
      <c r="A139" t="str">
        <f>Table7[[#This Row],[Home_Team]]</f>
        <v>Wolves</v>
      </c>
      <c r="B139" t="str">
        <f>Table7[[#This Row],[Away_Team]]</f>
        <v>Sheffield United</v>
      </c>
      <c r="C139">
        <f>Table7[[#This Row],[FT_Home_Goals]]</f>
        <v>1</v>
      </c>
      <c r="D139">
        <f>Table7[[#This Row],[FT_Away_Goals]]</f>
        <v>1</v>
      </c>
      <c r="E139" t="str">
        <f>Table7[[#This Row],[FT_Result]]</f>
        <v>D</v>
      </c>
      <c r="F139" t="str" cm="1">
        <f t="array" ref="F139">_xlfn.IFS(E139="H", "W", E139="D", "D", E139="A", "L")</f>
        <v>D</v>
      </c>
      <c r="G139">
        <f>VLOOKUP(F139, 'Points Value'!$B$2:$C$4, 2, FALSE)</f>
        <v>1</v>
      </c>
      <c r="H139" t="str" cm="1">
        <f t="array" ref="H139">_xlfn.IFS(E139="H", "L", E139="D", "D", E139="A", "W")</f>
        <v>D</v>
      </c>
      <c r="I139">
        <f>VLOOKUP(H139, 'Points Value'!$B$2:$C$4, 2, FALSE)</f>
        <v>1</v>
      </c>
    </row>
    <row r="140" spans="1:9" x14ac:dyDescent="0.35">
      <c r="A140" t="str">
        <f>Table7[[#This Row],[Home_Team]]</f>
        <v>Leicester</v>
      </c>
      <c r="B140" t="str">
        <f>Table7[[#This Row],[Away_Team]]</f>
        <v>Everton</v>
      </c>
      <c r="C140">
        <f>Table7[[#This Row],[FT_Home_Goals]]</f>
        <v>2</v>
      </c>
      <c r="D140">
        <f>Table7[[#This Row],[FT_Away_Goals]]</f>
        <v>1</v>
      </c>
      <c r="E140" t="str">
        <f>Table7[[#This Row],[FT_Result]]</f>
        <v>H</v>
      </c>
      <c r="F140" t="str" cm="1">
        <f t="array" ref="F140">_xlfn.IFS(E140="H", "W", E140="D", "D", E140="A", "L")</f>
        <v>W</v>
      </c>
      <c r="G140">
        <f>VLOOKUP(F140, 'Points Value'!$B$2:$C$4, 2, FALSE)</f>
        <v>3</v>
      </c>
      <c r="H140" t="str" cm="1">
        <f t="array" ref="H140">_xlfn.IFS(E140="H", "L", E140="D", "D", E140="A", "W")</f>
        <v>L</v>
      </c>
      <c r="I140">
        <f>VLOOKUP(H140, 'Points Value'!$B$2:$C$4, 2, FALSE)</f>
        <v>0</v>
      </c>
    </row>
    <row r="141" spans="1:9" x14ac:dyDescent="0.35">
      <c r="A141" t="str">
        <f>Table7[[#This Row],[Home_Team]]</f>
        <v>Man United</v>
      </c>
      <c r="B141" t="str">
        <f>Table7[[#This Row],[Away_Team]]</f>
        <v>Aston Villa</v>
      </c>
      <c r="C141">
        <f>Table7[[#This Row],[FT_Home_Goals]]</f>
        <v>2</v>
      </c>
      <c r="D141">
        <f>Table7[[#This Row],[FT_Away_Goals]]</f>
        <v>2</v>
      </c>
      <c r="E141" t="str">
        <f>Table7[[#This Row],[FT_Result]]</f>
        <v>D</v>
      </c>
      <c r="F141" t="str" cm="1">
        <f t="array" ref="F141">_xlfn.IFS(E141="H", "W", E141="D", "D", E141="A", "L")</f>
        <v>D</v>
      </c>
      <c r="G141">
        <f>VLOOKUP(F141, 'Points Value'!$B$2:$C$4, 2, FALSE)</f>
        <v>1</v>
      </c>
      <c r="H141" t="str" cm="1">
        <f t="array" ref="H141">_xlfn.IFS(E141="H", "L", E141="D", "D", E141="A", "W")</f>
        <v>D</v>
      </c>
      <c r="I141">
        <f>VLOOKUP(H141, 'Points Value'!$B$2:$C$4, 2, FALSE)</f>
        <v>1</v>
      </c>
    </row>
    <row r="142" spans="1:9" x14ac:dyDescent="0.35">
      <c r="A142" t="str">
        <f>Table7[[#This Row],[Home_Team]]</f>
        <v>Crystal Palace</v>
      </c>
      <c r="B142" t="str">
        <f>Table7[[#This Row],[Away_Team]]</f>
        <v>Bournemouth</v>
      </c>
      <c r="C142">
        <f>Table7[[#This Row],[FT_Home_Goals]]</f>
        <v>1</v>
      </c>
      <c r="D142">
        <f>Table7[[#This Row],[FT_Away_Goals]]</f>
        <v>0</v>
      </c>
      <c r="E142" t="str">
        <f>Table7[[#This Row],[FT_Result]]</f>
        <v>H</v>
      </c>
      <c r="F142" t="str" cm="1">
        <f t="array" ref="F142">_xlfn.IFS(E142="H", "W", E142="D", "D", E142="A", "L")</f>
        <v>W</v>
      </c>
      <c r="G142">
        <f>VLOOKUP(F142, 'Points Value'!$B$2:$C$4, 2, FALSE)</f>
        <v>3</v>
      </c>
      <c r="H142" t="str" cm="1">
        <f t="array" ref="H142">_xlfn.IFS(E142="H", "L", E142="D", "D", E142="A", "W")</f>
        <v>L</v>
      </c>
      <c r="I142">
        <f>VLOOKUP(H142, 'Points Value'!$B$2:$C$4, 2, FALSE)</f>
        <v>0</v>
      </c>
    </row>
    <row r="143" spans="1:9" x14ac:dyDescent="0.35">
      <c r="A143" t="str">
        <f>Table7[[#This Row],[Home_Team]]</f>
        <v>Burnley</v>
      </c>
      <c r="B143" t="str">
        <f>Table7[[#This Row],[Away_Team]]</f>
        <v>Man City</v>
      </c>
      <c r="C143">
        <f>Table7[[#This Row],[FT_Home_Goals]]</f>
        <v>1</v>
      </c>
      <c r="D143">
        <f>Table7[[#This Row],[FT_Away_Goals]]</f>
        <v>4</v>
      </c>
      <c r="E143" t="str">
        <f>Table7[[#This Row],[FT_Result]]</f>
        <v>A</v>
      </c>
      <c r="F143" t="str" cm="1">
        <f t="array" ref="F143">_xlfn.IFS(E143="H", "W", E143="D", "D", E143="A", "L")</f>
        <v>L</v>
      </c>
      <c r="G143">
        <f>VLOOKUP(F143, 'Points Value'!$B$2:$C$4, 2, FALSE)</f>
        <v>0</v>
      </c>
      <c r="H143" t="str" cm="1">
        <f t="array" ref="H143">_xlfn.IFS(E143="H", "L", E143="D", "D", E143="A", "W")</f>
        <v>W</v>
      </c>
      <c r="I143">
        <f>VLOOKUP(H143, 'Points Value'!$B$2:$C$4, 2, FALSE)</f>
        <v>3</v>
      </c>
    </row>
    <row r="144" spans="1:9" x14ac:dyDescent="0.35">
      <c r="A144" t="str">
        <f>Table7[[#This Row],[Home_Team]]</f>
        <v>Chelsea</v>
      </c>
      <c r="B144" t="str">
        <f>Table7[[#This Row],[Away_Team]]</f>
        <v>Aston Villa</v>
      </c>
      <c r="C144">
        <f>Table7[[#This Row],[FT_Home_Goals]]</f>
        <v>2</v>
      </c>
      <c r="D144">
        <f>Table7[[#This Row],[FT_Away_Goals]]</f>
        <v>1</v>
      </c>
      <c r="E144" t="str">
        <f>Table7[[#This Row],[FT_Result]]</f>
        <v>H</v>
      </c>
      <c r="F144" t="str" cm="1">
        <f t="array" ref="F144">_xlfn.IFS(E144="H", "W", E144="D", "D", E144="A", "L")</f>
        <v>W</v>
      </c>
      <c r="G144">
        <f>VLOOKUP(F144, 'Points Value'!$B$2:$C$4, 2, FALSE)</f>
        <v>3</v>
      </c>
      <c r="H144" t="str" cm="1">
        <f t="array" ref="H144">_xlfn.IFS(E144="H", "L", E144="D", "D", E144="A", "W")</f>
        <v>L</v>
      </c>
      <c r="I144">
        <f>VLOOKUP(H144, 'Points Value'!$B$2:$C$4, 2, FALSE)</f>
        <v>0</v>
      </c>
    </row>
    <row r="145" spans="1:9" x14ac:dyDescent="0.35">
      <c r="A145" t="str">
        <f>Table7[[#This Row],[Home_Team]]</f>
        <v>Leicester</v>
      </c>
      <c r="B145" t="str">
        <f>Table7[[#This Row],[Away_Team]]</f>
        <v>Watford</v>
      </c>
      <c r="C145">
        <f>Table7[[#This Row],[FT_Home_Goals]]</f>
        <v>2</v>
      </c>
      <c r="D145">
        <f>Table7[[#This Row],[FT_Away_Goals]]</f>
        <v>0</v>
      </c>
      <c r="E145" t="str">
        <f>Table7[[#This Row],[FT_Result]]</f>
        <v>H</v>
      </c>
      <c r="F145" t="str" cm="1">
        <f t="array" ref="F145">_xlfn.IFS(E145="H", "W", E145="D", "D", E145="A", "L")</f>
        <v>W</v>
      </c>
      <c r="G145">
        <f>VLOOKUP(F145, 'Points Value'!$B$2:$C$4, 2, FALSE)</f>
        <v>3</v>
      </c>
      <c r="H145" t="str" cm="1">
        <f t="array" ref="H145">_xlfn.IFS(E145="H", "L", E145="D", "D", E145="A", "W")</f>
        <v>L</v>
      </c>
      <c r="I145">
        <f>VLOOKUP(H145, 'Points Value'!$B$2:$C$4, 2, FALSE)</f>
        <v>0</v>
      </c>
    </row>
    <row r="146" spans="1:9" x14ac:dyDescent="0.35">
      <c r="A146" t="str">
        <f>Table7[[#This Row],[Home_Team]]</f>
        <v>Man United</v>
      </c>
      <c r="B146" t="str">
        <f>Table7[[#This Row],[Away_Team]]</f>
        <v>Tottenham</v>
      </c>
      <c r="C146">
        <f>Table7[[#This Row],[FT_Home_Goals]]</f>
        <v>2</v>
      </c>
      <c r="D146">
        <f>Table7[[#This Row],[FT_Away_Goals]]</f>
        <v>1</v>
      </c>
      <c r="E146" t="str">
        <f>Table7[[#This Row],[FT_Result]]</f>
        <v>H</v>
      </c>
      <c r="F146" t="str" cm="1">
        <f t="array" ref="F146">_xlfn.IFS(E146="H", "W", E146="D", "D", E146="A", "L")</f>
        <v>W</v>
      </c>
      <c r="G146">
        <f>VLOOKUP(F146, 'Points Value'!$B$2:$C$4, 2, FALSE)</f>
        <v>3</v>
      </c>
      <c r="H146" t="str" cm="1">
        <f t="array" ref="H146">_xlfn.IFS(E146="H", "L", E146="D", "D", E146="A", "W")</f>
        <v>L</v>
      </c>
      <c r="I146">
        <f>VLOOKUP(H146, 'Points Value'!$B$2:$C$4, 2, FALSE)</f>
        <v>0</v>
      </c>
    </row>
    <row r="147" spans="1:9" x14ac:dyDescent="0.35">
      <c r="A147" t="str">
        <f>Table7[[#This Row],[Home_Team]]</f>
        <v>Southampton</v>
      </c>
      <c r="B147" t="str">
        <f>Table7[[#This Row],[Away_Team]]</f>
        <v>Norwich</v>
      </c>
      <c r="C147">
        <f>Table7[[#This Row],[FT_Home_Goals]]</f>
        <v>2</v>
      </c>
      <c r="D147">
        <f>Table7[[#This Row],[FT_Away_Goals]]</f>
        <v>1</v>
      </c>
      <c r="E147" t="str">
        <f>Table7[[#This Row],[FT_Result]]</f>
        <v>H</v>
      </c>
      <c r="F147" t="str" cm="1">
        <f t="array" ref="F147">_xlfn.IFS(E147="H", "W", E147="D", "D", E147="A", "L")</f>
        <v>W</v>
      </c>
      <c r="G147">
        <f>VLOOKUP(F147, 'Points Value'!$B$2:$C$4, 2, FALSE)</f>
        <v>3</v>
      </c>
      <c r="H147" t="str" cm="1">
        <f t="array" ref="H147">_xlfn.IFS(E147="H", "L", E147="D", "D", E147="A", "W")</f>
        <v>L</v>
      </c>
      <c r="I147">
        <f>VLOOKUP(H147, 'Points Value'!$B$2:$C$4, 2, FALSE)</f>
        <v>0</v>
      </c>
    </row>
    <row r="148" spans="1:9" x14ac:dyDescent="0.35">
      <c r="A148" t="str">
        <f>Table7[[#This Row],[Home_Team]]</f>
        <v>Wolves</v>
      </c>
      <c r="B148" t="str">
        <f>Table7[[#This Row],[Away_Team]]</f>
        <v>West Ham</v>
      </c>
      <c r="C148">
        <f>Table7[[#This Row],[FT_Home_Goals]]</f>
        <v>2</v>
      </c>
      <c r="D148">
        <f>Table7[[#This Row],[FT_Away_Goals]]</f>
        <v>0</v>
      </c>
      <c r="E148" t="str">
        <f>Table7[[#This Row],[FT_Result]]</f>
        <v>H</v>
      </c>
      <c r="F148" t="str" cm="1">
        <f t="array" ref="F148">_xlfn.IFS(E148="H", "W", E148="D", "D", E148="A", "L")</f>
        <v>W</v>
      </c>
      <c r="G148">
        <f>VLOOKUP(F148, 'Points Value'!$B$2:$C$4, 2, FALSE)</f>
        <v>3</v>
      </c>
      <c r="H148" t="str" cm="1">
        <f t="array" ref="H148">_xlfn.IFS(E148="H", "L", E148="D", "D", E148="A", "W")</f>
        <v>L</v>
      </c>
      <c r="I148">
        <f>VLOOKUP(H148, 'Points Value'!$B$2:$C$4, 2, FALSE)</f>
        <v>0</v>
      </c>
    </row>
    <row r="149" spans="1:9" x14ac:dyDescent="0.35">
      <c r="A149" t="str">
        <f>Table7[[#This Row],[Home_Team]]</f>
        <v>Liverpool</v>
      </c>
      <c r="B149" t="str">
        <f>Table7[[#This Row],[Away_Team]]</f>
        <v>Everton</v>
      </c>
      <c r="C149">
        <f>Table7[[#This Row],[FT_Home_Goals]]</f>
        <v>5</v>
      </c>
      <c r="D149">
        <f>Table7[[#This Row],[FT_Away_Goals]]</f>
        <v>2</v>
      </c>
      <c r="E149" t="str">
        <f>Table7[[#This Row],[FT_Result]]</f>
        <v>H</v>
      </c>
      <c r="F149" t="str" cm="1">
        <f t="array" ref="F149">_xlfn.IFS(E149="H", "W", E149="D", "D", E149="A", "L")</f>
        <v>W</v>
      </c>
      <c r="G149">
        <f>VLOOKUP(F149, 'Points Value'!$B$2:$C$4, 2, FALSE)</f>
        <v>3</v>
      </c>
      <c r="H149" t="str" cm="1">
        <f t="array" ref="H149">_xlfn.IFS(E149="H", "L", E149="D", "D", E149="A", "W")</f>
        <v>L</v>
      </c>
      <c r="I149">
        <f>VLOOKUP(H149, 'Points Value'!$B$2:$C$4, 2, FALSE)</f>
        <v>0</v>
      </c>
    </row>
    <row r="150" spans="1:9" x14ac:dyDescent="0.35">
      <c r="A150" t="str">
        <f>Table7[[#This Row],[Home_Team]]</f>
        <v>Sheffield United</v>
      </c>
      <c r="B150" t="str">
        <f>Table7[[#This Row],[Away_Team]]</f>
        <v>Newcastle</v>
      </c>
      <c r="C150">
        <f>Table7[[#This Row],[FT_Home_Goals]]</f>
        <v>0</v>
      </c>
      <c r="D150">
        <f>Table7[[#This Row],[FT_Away_Goals]]</f>
        <v>2</v>
      </c>
      <c r="E150" t="str">
        <f>Table7[[#This Row],[FT_Result]]</f>
        <v>A</v>
      </c>
      <c r="F150" t="str" cm="1">
        <f t="array" ref="F150">_xlfn.IFS(E150="H", "W", E150="D", "D", E150="A", "L")</f>
        <v>L</v>
      </c>
      <c r="G150">
        <f>VLOOKUP(F150, 'Points Value'!$B$2:$C$4, 2, FALSE)</f>
        <v>0</v>
      </c>
      <c r="H150" t="str" cm="1">
        <f t="array" ref="H150">_xlfn.IFS(E150="H", "L", E150="D", "D", E150="A", "W")</f>
        <v>W</v>
      </c>
      <c r="I150">
        <f>VLOOKUP(H150, 'Points Value'!$B$2:$C$4, 2, FALSE)</f>
        <v>3</v>
      </c>
    </row>
    <row r="151" spans="1:9" x14ac:dyDescent="0.35">
      <c r="A151" t="str">
        <f>Table7[[#This Row],[Home_Team]]</f>
        <v>Arsenal</v>
      </c>
      <c r="B151" t="str">
        <f>Table7[[#This Row],[Away_Team]]</f>
        <v>Brighton</v>
      </c>
      <c r="C151">
        <f>Table7[[#This Row],[FT_Home_Goals]]</f>
        <v>1</v>
      </c>
      <c r="D151">
        <f>Table7[[#This Row],[FT_Away_Goals]]</f>
        <v>2</v>
      </c>
      <c r="E151" t="str">
        <f>Table7[[#This Row],[FT_Result]]</f>
        <v>A</v>
      </c>
      <c r="F151" t="str" cm="1">
        <f t="array" ref="F151">_xlfn.IFS(E151="H", "W", E151="D", "D", E151="A", "L")</f>
        <v>L</v>
      </c>
      <c r="G151">
        <f>VLOOKUP(F151, 'Points Value'!$B$2:$C$4, 2, FALSE)</f>
        <v>0</v>
      </c>
      <c r="H151" t="str" cm="1">
        <f t="array" ref="H151">_xlfn.IFS(E151="H", "L", E151="D", "D", E151="A", "W")</f>
        <v>W</v>
      </c>
      <c r="I151">
        <f>VLOOKUP(H151, 'Points Value'!$B$2:$C$4, 2, FALSE)</f>
        <v>3</v>
      </c>
    </row>
    <row r="152" spans="1:9" x14ac:dyDescent="0.35">
      <c r="A152" t="str">
        <f>Table7[[#This Row],[Home_Team]]</f>
        <v>Everton</v>
      </c>
      <c r="B152" t="str">
        <f>Table7[[#This Row],[Away_Team]]</f>
        <v>Chelsea</v>
      </c>
      <c r="C152">
        <f>Table7[[#This Row],[FT_Home_Goals]]</f>
        <v>3</v>
      </c>
      <c r="D152">
        <f>Table7[[#This Row],[FT_Away_Goals]]</f>
        <v>1</v>
      </c>
      <c r="E152" t="str">
        <f>Table7[[#This Row],[FT_Result]]</f>
        <v>H</v>
      </c>
      <c r="F152" t="str" cm="1">
        <f t="array" ref="F152">_xlfn.IFS(E152="H", "W", E152="D", "D", E152="A", "L")</f>
        <v>W</v>
      </c>
      <c r="G152">
        <f>VLOOKUP(F152, 'Points Value'!$B$2:$C$4, 2, FALSE)</f>
        <v>3</v>
      </c>
      <c r="H152" t="str" cm="1">
        <f t="array" ref="H152">_xlfn.IFS(E152="H", "L", E152="D", "D", E152="A", "W")</f>
        <v>L</v>
      </c>
      <c r="I152">
        <f>VLOOKUP(H152, 'Points Value'!$B$2:$C$4, 2, FALSE)</f>
        <v>0</v>
      </c>
    </row>
    <row r="153" spans="1:9" x14ac:dyDescent="0.35">
      <c r="A153" t="str">
        <f>Table7[[#This Row],[Home_Team]]</f>
        <v>Bournemouth</v>
      </c>
      <c r="B153" t="str">
        <f>Table7[[#This Row],[Away_Team]]</f>
        <v>Liverpool</v>
      </c>
      <c r="C153">
        <f>Table7[[#This Row],[FT_Home_Goals]]</f>
        <v>0</v>
      </c>
      <c r="D153">
        <f>Table7[[#This Row],[FT_Away_Goals]]</f>
        <v>3</v>
      </c>
      <c r="E153" t="str">
        <f>Table7[[#This Row],[FT_Result]]</f>
        <v>A</v>
      </c>
      <c r="F153" t="str" cm="1">
        <f t="array" ref="F153">_xlfn.IFS(E153="H", "W", E153="D", "D", E153="A", "L")</f>
        <v>L</v>
      </c>
      <c r="G153">
        <f>VLOOKUP(F153, 'Points Value'!$B$2:$C$4, 2, FALSE)</f>
        <v>0</v>
      </c>
      <c r="H153" t="str" cm="1">
        <f t="array" ref="H153">_xlfn.IFS(E153="H", "L", E153="D", "D", E153="A", "W")</f>
        <v>W</v>
      </c>
      <c r="I153">
        <f>VLOOKUP(H153, 'Points Value'!$B$2:$C$4, 2, FALSE)</f>
        <v>3</v>
      </c>
    </row>
    <row r="154" spans="1:9" x14ac:dyDescent="0.35">
      <c r="A154" t="str">
        <f>Table7[[#This Row],[Home_Team]]</f>
        <v>Tottenham</v>
      </c>
      <c r="B154" t="str">
        <f>Table7[[#This Row],[Away_Team]]</f>
        <v>Burnley</v>
      </c>
      <c r="C154">
        <f>Table7[[#This Row],[FT_Home_Goals]]</f>
        <v>5</v>
      </c>
      <c r="D154">
        <f>Table7[[#This Row],[FT_Away_Goals]]</f>
        <v>0</v>
      </c>
      <c r="E154" t="str">
        <f>Table7[[#This Row],[FT_Result]]</f>
        <v>H</v>
      </c>
      <c r="F154" t="str" cm="1">
        <f t="array" ref="F154">_xlfn.IFS(E154="H", "W", E154="D", "D", E154="A", "L")</f>
        <v>W</v>
      </c>
      <c r="G154">
        <f>VLOOKUP(F154, 'Points Value'!$B$2:$C$4, 2, FALSE)</f>
        <v>3</v>
      </c>
      <c r="H154" t="str" cm="1">
        <f t="array" ref="H154">_xlfn.IFS(E154="H", "L", E154="D", "D", E154="A", "W")</f>
        <v>L</v>
      </c>
      <c r="I154">
        <f>VLOOKUP(H154, 'Points Value'!$B$2:$C$4, 2, FALSE)</f>
        <v>0</v>
      </c>
    </row>
    <row r="155" spans="1:9" x14ac:dyDescent="0.35">
      <c r="A155" t="str">
        <f>Table7[[#This Row],[Home_Team]]</f>
        <v>Watford</v>
      </c>
      <c r="B155" t="str">
        <f>Table7[[#This Row],[Away_Team]]</f>
        <v>Crystal Palace</v>
      </c>
      <c r="C155">
        <f>Table7[[#This Row],[FT_Home_Goals]]</f>
        <v>0</v>
      </c>
      <c r="D155">
        <f>Table7[[#This Row],[FT_Away_Goals]]</f>
        <v>0</v>
      </c>
      <c r="E155" t="str">
        <f>Table7[[#This Row],[FT_Result]]</f>
        <v>D</v>
      </c>
      <c r="F155" t="str" cm="1">
        <f t="array" ref="F155">_xlfn.IFS(E155="H", "W", E155="D", "D", E155="A", "L")</f>
        <v>D</v>
      </c>
      <c r="G155">
        <f>VLOOKUP(F155, 'Points Value'!$B$2:$C$4, 2, FALSE)</f>
        <v>1</v>
      </c>
      <c r="H155" t="str" cm="1">
        <f t="array" ref="H155">_xlfn.IFS(E155="H", "L", E155="D", "D", E155="A", "W")</f>
        <v>D</v>
      </c>
      <c r="I155">
        <f>VLOOKUP(H155, 'Points Value'!$B$2:$C$4, 2, FALSE)</f>
        <v>1</v>
      </c>
    </row>
    <row r="156" spans="1:9" x14ac:dyDescent="0.35">
      <c r="A156" t="str">
        <f>Table7[[#This Row],[Home_Team]]</f>
        <v>Man City</v>
      </c>
      <c r="B156" t="str">
        <f>Table7[[#This Row],[Away_Team]]</f>
        <v>Man United</v>
      </c>
      <c r="C156">
        <f>Table7[[#This Row],[FT_Home_Goals]]</f>
        <v>1</v>
      </c>
      <c r="D156">
        <f>Table7[[#This Row],[FT_Away_Goals]]</f>
        <v>2</v>
      </c>
      <c r="E156" t="str">
        <f>Table7[[#This Row],[FT_Result]]</f>
        <v>A</v>
      </c>
      <c r="F156" t="str" cm="1">
        <f t="array" ref="F156">_xlfn.IFS(E156="H", "W", E156="D", "D", E156="A", "L")</f>
        <v>L</v>
      </c>
      <c r="G156">
        <f>VLOOKUP(F156, 'Points Value'!$B$2:$C$4, 2, FALSE)</f>
        <v>0</v>
      </c>
      <c r="H156" t="str" cm="1">
        <f t="array" ref="H156">_xlfn.IFS(E156="H", "L", E156="D", "D", E156="A", "W")</f>
        <v>W</v>
      </c>
      <c r="I156">
        <f>VLOOKUP(H156, 'Points Value'!$B$2:$C$4, 2, FALSE)</f>
        <v>3</v>
      </c>
    </row>
    <row r="157" spans="1:9" x14ac:dyDescent="0.35">
      <c r="A157" t="str">
        <f>Table7[[#This Row],[Home_Team]]</f>
        <v>Aston Villa</v>
      </c>
      <c r="B157" t="str">
        <f>Table7[[#This Row],[Away_Team]]</f>
        <v>Leicester</v>
      </c>
      <c r="C157">
        <f>Table7[[#This Row],[FT_Home_Goals]]</f>
        <v>1</v>
      </c>
      <c r="D157">
        <f>Table7[[#This Row],[FT_Away_Goals]]</f>
        <v>4</v>
      </c>
      <c r="E157" t="str">
        <f>Table7[[#This Row],[FT_Result]]</f>
        <v>A</v>
      </c>
      <c r="F157" t="str" cm="1">
        <f t="array" ref="F157">_xlfn.IFS(E157="H", "W", E157="D", "D", E157="A", "L")</f>
        <v>L</v>
      </c>
      <c r="G157">
        <f>VLOOKUP(F157, 'Points Value'!$B$2:$C$4, 2, FALSE)</f>
        <v>0</v>
      </c>
      <c r="H157" t="str" cm="1">
        <f t="array" ref="H157">_xlfn.IFS(E157="H", "L", E157="D", "D", E157="A", "W")</f>
        <v>W</v>
      </c>
      <c r="I157">
        <f>VLOOKUP(H157, 'Points Value'!$B$2:$C$4, 2, FALSE)</f>
        <v>3</v>
      </c>
    </row>
    <row r="158" spans="1:9" x14ac:dyDescent="0.35">
      <c r="A158" t="str">
        <f>Table7[[#This Row],[Home_Team]]</f>
        <v>Newcastle</v>
      </c>
      <c r="B158" t="str">
        <f>Table7[[#This Row],[Away_Team]]</f>
        <v>Southampton</v>
      </c>
      <c r="C158">
        <f>Table7[[#This Row],[FT_Home_Goals]]</f>
        <v>2</v>
      </c>
      <c r="D158">
        <f>Table7[[#This Row],[FT_Away_Goals]]</f>
        <v>1</v>
      </c>
      <c r="E158" t="str">
        <f>Table7[[#This Row],[FT_Result]]</f>
        <v>H</v>
      </c>
      <c r="F158" t="str" cm="1">
        <f t="array" ref="F158">_xlfn.IFS(E158="H", "W", E158="D", "D", E158="A", "L")</f>
        <v>W</v>
      </c>
      <c r="G158">
        <f>VLOOKUP(F158, 'Points Value'!$B$2:$C$4, 2, FALSE)</f>
        <v>3</v>
      </c>
      <c r="H158" t="str" cm="1">
        <f t="array" ref="H158">_xlfn.IFS(E158="H", "L", E158="D", "D", E158="A", "W")</f>
        <v>L</v>
      </c>
      <c r="I158">
        <f>VLOOKUP(H158, 'Points Value'!$B$2:$C$4, 2, FALSE)</f>
        <v>0</v>
      </c>
    </row>
    <row r="159" spans="1:9" x14ac:dyDescent="0.35">
      <c r="A159" t="str">
        <f>Table7[[#This Row],[Home_Team]]</f>
        <v>Norwich</v>
      </c>
      <c r="B159" t="str">
        <f>Table7[[#This Row],[Away_Team]]</f>
        <v>Sheffield United</v>
      </c>
      <c r="C159">
        <f>Table7[[#This Row],[FT_Home_Goals]]</f>
        <v>1</v>
      </c>
      <c r="D159">
        <f>Table7[[#This Row],[FT_Away_Goals]]</f>
        <v>2</v>
      </c>
      <c r="E159" t="str">
        <f>Table7[[#This Row],[FT_Result]]</f>
        <v>A</v>
      </c>
      <c r="F159" t="str" cm="1">
        <f t="array" ref="F159">_xlfn.IFS(E159="H", "W", E159="D", "D", E159="A", "L")</f>
        <v>L</v>
      </c>
      <c r="G159">
        <f>VLOOKUP(F159, 'Points Value'!$B$2:$C$4, 2, FALSE)</f>
        <v>0</v>
      </c>
      <c r="H159" t="str" cm="1">
        <f t="array" ref="H159">_xlfn.IFS(E159="H", "L", E159="D", "D", E159="A", "W")</f>
        <v>W</v>
      </c>
      <c r="I159">
        <f>VLOOKUP(H159, 'Points Value'!$B$2:$C$4, 2, FALSE)</f>
        <v>3</v>
      </c>
    </row>
    <row r="160" spans="1:9" x14ac:dyDescent="0.35">
      <c r="A160" t="str">
        <f>Table7[[#This Row],[Home_Team]]</f>
        <v>Brighton</v>
      </c>
      <c r="B160" t="str">
        <f>Table7[[#This Row],[Away_Team]]</f>
        <v>Wolves</v>
      </c>
      <c r="C160">
        <f>Table7[[#This Row],[FT_Home_Goals]]</f>
        <v>2</v>
      </c>
      <c r="D160">
        <f>Table7[[#This Row],[FT_Away_Goals]]</f>
        <v>2</v>
      </c>
      <c r="E160" t="str">
        <f>Table7[[#This Row],[FT_Result]]</f>
        <v>D</v>
      </c>
      <c r="F160" t="str" cm="1">
        <f t="array" ref="F160">_xlfn.IFS(E160="H", "W", E160="D", "D", E160="A", "L")</f>
        <v>D</v>
      </c>
      <c r="G160">
        <f>VLOOKUP(F160, 'Points Value'!$B$2:$C$4, 2, FALSE)</f>
        <v>1</v>
      </c>
      <c r="H160" t="str" cm="1">
        <f t="array" ref="H160">_xlfn.IFS(E160="H", "L", E160="D", "D", E160="A", "W")</f>
        <v>D</v>
      </c>
      <c r="I160">
        <f>VLOOKUP(H160, 'Points Value'!$B$2:$C$4, 2, FALSE)</f>
        <v>1</v>
      </c>
    </row>
    <row r="161" spans="1:9" x14ac:dyDescent="0.35">
      <c r="A161" t="str">
        <f>Table7[[#This Row],[Home_Team]]</f>
        <v>West Ham</v>
      </c>
      <c r="B161" t="str">
        <f>Table7[[#This Row],[Away_Team]]</f>
        <v>Arsenal</v>
      </c>
      <c r="C161">
        <f>Table7[[#This Row],[FT_Home_Goals]]</f>
        <v>1</v>
      </c>
      <c r="D161">
        <f>Table7[[#This Row],[FT_Away_Goals]]</f>
        <v>3</v>
      </c>
      <c r="E161" t="str">
        <f>Table7[[#This Row],[FT_Result]]</f>
        <v>A</v>
      </c>
      <c r="F161" t="str" cm="1">
        <f t="array" ref="F161">_xlfn.IFS(E161="H", "W", E161="D", "D", E161="A", "L")</f>
        <v>L</v>
      </c>
      <c r="G161">
        <f>VLOOKUP(F161, 'Points Value'!$B$2:$C$4, 2, FALSE)</f>
        <v>0</v>
      </c>
      <c r="H161" t="str" cm="1">
        <f t="array" ref="H161">_xlfn.IFS(E161="H", "L", E161="D", "D", E161="A", "W")</f>
        <v>W</v>
      </c>
      <c r="I161">
        <f>VLOOKUP(H161, 'Points Value'!$B$2:$C$4, 2, FALSE)</f>
        <v>3</v>
      </c>
    </row>
    <row r="162" spans="1:9" x14ac:dyDescent="0.35">
      <c r="A162" t="str">
        <f>Table7[[#This Row],[Home_Team]]</f>
        <v>Liverpool</v>
      </c>
      <c r="B162" t="str">
        <f>Table7[[#This Row],[Away_Team]]</f>
        <v>Watford</v>
      </c>
      <c r="C162">
        <f>Table7[[#This Row],[FT_Home_Goals]]</f>
        <v>2</v>
      </c>
      <c r="D162">
        <f>Table7[[#This Row],[FT_Away_Goals]]</f>
        <v>0</v>
      </c>
      <c r="E162" t="str">
        <f>Table7[[#This Row],[FT_Result]]</f>
        <v>H</v>
      </c>
      <c r="F162" t="str" cm="1">
        <f t="array" ref="F162">_xlfn.IFS(E162="H", "W", E162="D", "D", E162="A", "L")</f>
        <v>W</v>
      </c>
      <c r="G162">
        <f>VLOOKUP(F162, 'Points Value'!$B$2:$C$4, 2, FALSE)</f>
        <v>3</v>
      </c>
      <c r="H162" t="str" cm="1">
        <f t="array" ref="H162">_xlfn.IFS(E162="H", "L", E162="D", "D", E162="A", "W")</f>
        <v>L</v>
      </c>
      <c r="I162">
        <f>VLOOKUP(H162, 'Points Value'!$B$2:$C$4, 2, FALSE)</f>
        <v>0</v>
      </c>
    </row>
    <row r="163" spans="1:9" x14ac:dyDescent="0.35">
      <c r="A163" t="str">
        <f>Table7[[#This Row],[Home_Team]]</f>
        <v>Burnley</v>
      </c>
      <c r="B163" t="str">
        <f>Table7[[#This Row],[Away_Team]]</f>
        <v>Newcastle</v>
      </c>
      <c r="C163">
        <f>Table7[[#This Row],[FT_Home_Goals]]</f>
        <v>1</v>
      </c>
      <c r="D163">
        <f>Table7[[#This Row],[FT_Away_Goals]]</f>
        <v>0</v>
      </c>
      <c r="E163" t="str">
        <f>Table7[[#This Row],[FT_Result]]</f>
        <v>H</v>
      </c>
      <c r="F163" t="str" cm="1">
        <f t="array" ref="F163">_xlfn.IFS(E163="H", "W", E163="D", "D", E163="A", "L")</f>
        <v>W</v>
      </c>
      <c r="G163">
        <f>VLOOKUP(F163, 'Points Value'!$B$2:$C$4, 2, FALSE)</f>
        <v>3</v>
      </c>
      <c r="H163" t="str" cm="1">
        <f t="array" ref="H163">_xlfn.IFS(E163="H", "L", E163="D", "D", E163="A", "W")</f>
        <v>L</v>
      </c>
      <c r="I163">
        <f>VLOOKUP(H163, 'Points Value'!$B$2:$C$4, 2, FALSE)</f>
        <v>0</v>
      </c>
    </row>
    <row r="164" spans="1:9" x14ac:dyDescent="0.35">
      <c r="A164" t="str">
        <f>Table7[[#This Row],[Home_Team]]</f>
        <v>Chelsea</v>
      </c>
      <c r="B164" t="str">
        <f>Table7[[#This Row],[Away_Team]]</f>
        <v>Bournemouth</v>
      </c>
      <c r="C164">
        <f>Table7[[#This Row],[FT_Home_Goals]]</f>
        <v>0</v>
      </c>
      <c r="D164">
        <f>Table7[[#This Row],[FT_Away_Goals]]</f>
        <v>1</v>
      </c>
      <c r="E164" t="str">
        <f>Table7[[#This Row],[FT_Result]]</f>
        <v>A</v>
      </c>
      <c r="F164" t="str" cm="1">
        <f t="array" ref="F164">_xlfn.IFS(E164="H", "W", E164="D", "D", E164="A", "L")</f>
        <v>L</v>
      </c>
      <c r="G164">
        <f>VLOOKUP(F164, 'Points Value'!$B$2:$C$4, 2, FALSE)</f>
        <v>0</v>
      </c>
      <c r="H164" t="str" cm="1">
        <f t="array" ref="H164">_xlfn.IFS(E164="H", "L", E164="D", "D", E164="A", "W")</f>
        <v>W</v>
      </c>
      <c r="I164">
        <f>VLOOKUP(H164, 'Points Value'!$B$2:$C$4, 2, FALSE)</f>
        <v>3</v>
      </c>
    </row>
    <row r="165" spans="1:9" x14ac:dyDescent="0.35">
      <c r="A165" t="str">
        <f>Table7[[#This Row],[Home_Team]]</f>
        <v>Leicester</v>
      </c>
      <c r="B165" t="str">
        <f>Table7[[#This Row],[Away_Team]]</f>
        <v>Norwich</v>
      </c>
      <c r="C165">
        <f>Table7[[#This Row],[FT_Home_Goals]]</f>
        <v>1</v>
      </c>
      <c r="D165">
        <f>Table7[[#This Row],[FT_Away_Goals]]</f>
        <v>1</v>
      </c>
      <c r="E165" t="str">
        <f>Table7[[#This Row],[FT_Result]]</f>
        <v>D</v>
      </c>
      <c r="F165" t="str" cm="1">
        <f t="array" ref="F165">_xlfn.IFS(E165="H", "W", E165="D", "D", E165="A", "L")</f>
        <v>D</v>
      </c>
      <c r="G165">
        <f>VLOOKUP(F165, 'Points Value'!$B$2:$C$4, 2, FALSE)</f>
        <v>1</v>
      </c>
      <c r="H165" t="str" cm="1">
        <f t="array" ref="H165">_xlfn.IFS(E165="H", "L", E165="D", "D", E165="A", "W")</f>
        <v>D</v>
      </c>
      <c r="I165">
        <f>VLOOKUP(H165, 'Points Value'!$B$2:$C$4, 2, FALSE)</f>
        <v>1</v>
      </c>
    </row>
    <row r="166" spans="1:9" x14ac:dyDescent="0.35">
      <c r="A166" t="str">
        <f>Table7[[#This Row],[Home_Team]]</f>
        <v>Sheffield United</v>
      </c>
      <c r="B166" t="str">
        <f>Table7[[#This Row],[Away_Team]]</f>
        <v>Aston Villa</v>
      </c>
      <c r="C166">
        <f>Table7[[#This Row],[FT_Home_Goals]]</f>
        <v>2</v>
      </c>
      <c r="D166">
        <f>Table7[[#This Row],[FT_Away_Goals]]</f>
        <v>0</v>
      </c>
      <c r="E166" t="str">
        <f>Table7[[#This Row],[FT_Result]]</f>
        <v>H</v>
      </c>
      <c r="F166" t="str" cm="1">
        <f t="array" ref="F166">_xlfn.IFS(E166="H", "W", E166="D", "D", E166="A", "L")</f>
        <v>W</v>
      </c>
      <c r="G166">
        <f>VLOOKUP(F166, 'Points Value'!$B$2:$C$4, 2, FALSE)</f>
        <v>3</v>
      </c>
      <c r="H166" t="str" cm="1">
        <f t="array" ref="H166">_xlfn.IFS(E166="H", "L", E166="D", "D", E166="A", "W")</f>
        <v>L</v>
      </c>
      <c r="I166">
        <f>VLOOKUP(H166, 'Points Value'!$B$2:$C$4, 2, FALSE)</f>
        <v>0</v>
      </c>
    </row>
    <row r="167" spans="1:9" x14ac:dyDescent="0.35">
      <c r="A167" t="str">
        <f>Table7[[#This Row],[Home_Team]]</f>
        <v>Southampton</v>
      </c>
      <c r="B167" t="str">
        <f>Table7[[#This Row],[Away_Team]]</f>
        <v>West Ham</v>
      </c>
      <c r="C167">
        <f>Table7[[#This Row],[FT_Home_Goals]]</f>
        <v>0</v>
      </c>
      <c r="D167">
        <f>Table7[[#This Row],[FT_Away_Goals]]</f>
        <v>1</v>
      </c>
      <c r="E167" t="str">
        <f>Table7[[#This Row],[FT_Result]]</f>
        <v>A</v>
      </c>
      <c r="F167" t="str" cm="1">
        <f t="array" ref="F167">_xlfn.IFS(E167="H", "W", E167="D", "D", E167="A", "L")</f>
        <v>L</v>
      </c>
      <c r="G167">
        <f>VLOOKUP(F167, 'Points Value'!$B$2:$C$4, 2, FALSE)</f>
        <v>0</v>
      </c>
      <c r="H167" t="str" cm="1">
        <f t="array" ref="H167">_xlfn.IFS(E167="H", "L", E167="D", "D", E167="A", "W")</f>
        <v>W</v>
      </c>
      <c r="I167">
        <f>VLOOKUP(H167, 'Points Value'!$B$2:$C$4, 2, FALSE)</f>
        <v>3</v>
      </c>
    </row>
    <row r="168" spans="1:9" x14ac:dyDescent="0.35">
      <c r="A168" t="str">
        <f>Table7[[#This Row],[Home_Team]]</f>
        <v>Man United</v>
      </c>
      <c r="B168" t="str">
        <f>Table7[[#This Row],[Away_Team]]</f>
        <v>Everton</v>
      </c>
      <c r="C168">
        <f>Table7[[#This Row],[FT_Home_Goals]]</f>
        <v>1</v>
      </c>
      <c r="D168">
        <f>Table7[[#This Row],[FT_Away_Goals]]</f>
        <v>1</v>
      </c>
      <c r="E168" t="str">
        <f>Table7[[#This Row],[FT_Result]]</f>
        <v>D</v>
      </c>
      <c r="F168" t="str" cm="1">
        <f t="array" ref="F168">_xlfn.IFS(E168="H", "W", E168="D", "D", E168="A", "L")</f>
        <v>D</v>
      </c>
      <c r="G168">
        <f>VLOOKUP(F168, 'Points Value'!$B$2:$C$4, 2, FALSE)</f>
        <v>1</v>
      </c>
      <c r="H168" t="str" cm="1">
        <f t="array" ref="H168">_xlfn.IFS(E168="H", "L", E168="D", "D", E168="A", "W")</f>
        <v>D</v>
      </c>
      <c r="I168">
        <f>VLOOKUP(H168, 'Points Value'!$B$2:$C$4, 2, FALSE)</f>
        <v>1</v>
      </c>
    </row>
    <row r="169" spans="1:9" x14ac:dyDescent="0.35">
      <c r="A169" t="str">
        <f>Table7[[#This Row],[Home_Team]]</f>
        <v>Wolves</v>
      </c>
      <c r="B169" t="str">
        <f>Table7[[#This Row],[Away_Team]]</f>
        <v>Tottenham</v>
      </c>
      <c r="C169">
        <f>Table7[[#This Row],[FT_Home_Goals]]</f>
        <v>1</v>
      </c>
      <c r="D169">
        <f>Table7[[#This Row],[FT_Away_Goals]]</f>
        <v>2</v>
      </c>
      <c r="E169" t="str">
        <f>Table7[[#This Row],[FT_Result]]</f>
        <v>A</v>
      </c>
      <c r="F169" t="str" cm="1">
        <f t="array" ref="F169">_xlfn.IFS(E169="H", "W", E169="D", "D", E169="A", "L")</f>
        <v>L</v>
      </c>
      <c r="G169">
        <f>VLOOKUP(F169, 'Points Value'!$B$2:$C$4, 2, FALSE)</f>
        <v>0</v>
      </c>
      <c r="H169" t="str" cm="1">
        <f t="array" ref="H169">_xlfn.IFS(E169="H", "L", E169="D", "D", E169="A", "W")</f>
        <v>W</v>
      </c>
      <c r="I169">
        <f>VLOOKUP(H169, 'Points Value'!$B$2:$C$4, 2, FALSE)</f>
        <v>3</v>
      </c>
    </row>
    <row r="170" spans="1:9" x14ac:dyDescent="0.35">
      <c r="A170" t="str">
        <f>Table7[[#This Row],[Home_Team]]</f>
        <v>Arsenal</v>
      </c>
      <c r="B170" t="str">
        <f>Table7[[#This Row],[Away_Team]]</f>
        <v>Man City</v>
      </c>
      <c r="C170">
        <f>Table7[[#This Row],[FT_Home_Goals]]</f>
        <v>0</v>
      </c>
      <c r="D170">
        <f>Table7[[#This Row],[FT_Away_Goals]]</f>
        <v>3</v>
      </c>
      <c r="E170" t="str">
        <f>Table7[[#This Row],[FT_Result]]</f>
        <v>A</v>
      </c>
      <c r="F170" t="str" cm="1">
        <f t="array" ref="F170">_xlfn.IFS(E170="H", "W", E170="D", "D", E170="A", "L")</f>
        <v>L</v>
      </c>
      <c r="G170">
        <f>VLOOKUP(F170, 'Points Value'!$B$2:$C$4, 2, FALSE)</f>
        <v>0</v>
      </c>
      <c r="H170" t="str" cm="1">
        <f t="array" ref="H170">_xlfn.IFS(E170="H", "L", E170="D", "D", E170="A", "W")</f>
        <v>W</v>
      </c>
      <c r="I170">
        <f>VLOOKUP(H170, 'Points Value'!$B$2:$C$4, 2, FALSE)</f>
        <v>3</v>
      </c>
    </row>
    <row r="171" spans="1:9" x14ac:dyDescent="0.35">
      <c r="A171" t="str">
        <f>Table7[[#This Row],[Home_Team]]</f>
        <v>Crystal Palace</v>
      </c>
      <c r="B171" t="str">
        <f>Table7[[#This Row],[Away_Team]]</f>
        <v>Brighton</v>
      </c>
      <c r="C171">
        <f>Table7[[#This Row],[FT_Home_Goals]]</f>
        <v>1</v>
      </c>
      <c r="D171">
        <f>Table7[[#This Row],[FT_Away_Goals]]</f>
        <v>1</v>
      </c>
      <c r="E171" t="str">
        <f>Table7[[#This Row],[FT_Result]]</f>
        <v>D</v>
      </c>
      <c r="F171" t="str" cm="1">
        <f t="array" ref="F171">_xlfn.IFS(E171="H", "W", E171="D", "D", E171="A", "L")</f>
        <v>D</v>
      </c>
      <c r="G171">
        <f>VLOOKUP(F171, 'Points Value'!$B$2:$C$4, 2, FALSE)</f>
        <v>1</v>
      </c>
      <c r="H171" t="str" cm="1">
        <f t="array" ref="H171">_xlfn.IFS(E171="H", "L", E171="D", "D", E171="A", "W")</f>
        <v>D</v>
      </c>
      <c r="I171">
        <f>VLOOKUP(H171, 'Points Value'!$B$2:$C$4, 2, FALSE)</f>
        <v>1</v>
      </c>
    </row>
    <row r="172" spans="1:9" x14ac:dyDescent="0.35">
      <c r="A172" t="str">
        <f>Table7[[#This Row],[Home_Team]]</f>
        <v>Everton</v>
      </c>
      <c r="B172" t="str">
        <f>Table7[[#This Row],[Away_Team]]</f>
        <v>Arsenal</v>
      </c>
      <c r="C172">
        <f>Table7[[#This Row],[FT_Home_Goals]]</f>
        <v>0</v>
      </c>
      <c r="D172">
        <f>Table7[[#This Row],[FT_Away_Goals]]</f>
        <v>0</v>
      </c>
      <c r="E172" t="str">
        <f>Table7[[#This Row],[FT_Result]]</f>
        <v>D</v>
      </c>
      <c r="F172" t="str" cm="1">
        <f t="array" ref="F172">_xlfn.IFS(E172="H", "W", E172="D", "D", E172="A", "L")</f>
        <v>D</v>
      </c>
      <c r="G172">
        <f>VLOOKUP(F172, 'Points Value'!$B$2:$C$4, 2, FALSE)</f>
        <v>1</v>
      </c>
      <c r="H172" t="str" cm="1">
        <f t="array" ref="H172">_xlfn.IFS(E172="H", "L", E172="D", "D", E172="A", "W")</f>
        <v>D</v>
      </c>
      <c r="I172">
        <f>VLOOKUP(H172, 'Points Value'!$B$2:$C$4, 2, FALSE)</f>
        <v>1</v>
      </c>
    </row>
    <row r="173" spans="1:9" x14ac:dyDescent="0.35">
      <c r="A173" t="str">
        <f>Table7[[#This Row],[Home_Team]]</f>
        <v>Aston Villa</v>
      </c>
      <c r="B173" t="str">
        <f>Table7[[#This Row],[Away_Team]]</f>
        <v>Southampton</v>
      </c>
      <c r="C173">
        <f>Table7[[#This Row],[FT_Home_Goals]]</f>
        <v>1</v>
      </c>
      <c r="D173">
        <f>Table7[[#This Row],[FT_Away_Goals]]</f>
        <v>3</v>
      </c>
      <c r="E173" t="str">
        <f>Table7[[#This Row],[FT_Result]]</f>
        <v>A</v>
      </c>
      <c r="F173" t="str" cm="1">
        <f t="array" ref="F173">_xlfn.IFS(E173="H", "W", E173="D", "D", E173="A", "L")</f>
        <v>L</v>
      </c>
      <c r="G173">
        <f>VLOOKUP(F173, 'Points Value'!$B$2:$C$4, 2, FALSE)</f>
        <v>0</v>
      </c>
      <c r="H173" t="str" cm="1">
        <f t="array" ref="H173">_xlfn.IFS(E173="H", "L", E173="D", "D", E173="A", "W")</f>
        <v>W</v>
      </c>
      <c r="I173">
        <f>VLOOKUP(H173, 'Points Value'!$B$2:$C$4, 2, FALSE)</f>
        <v>3</v>
      </c>
    </row>
    <row r="174" spans="1:9" x14ac:dyDescent="0.35">
      <c r="A174" t="str">
        <f>Table7[[#This Row],[Home_Team]]</f>
        <v>Bournemouth</v>
      </c>
      <c r="B174" t="str">
        <f>Table7[[#This Row],[Away_Team]]</f>
        <v>Burnley</v>
      </c>
      <c r="C174">
        <f>Table7[[#This Row],[FT_Home_Goals]]</f>
        <v>0</v>
      </c>
      <c r="D174">
        <f>Table7[[#This Row],[FT_Away_Goals]]</f>
        <v>1</v>
      </c>
      <c r="E174" t="str">
        <f>Table7[[#This Row],[FT_Result]]</f>
        <v>A</v>
      </c>
      <c r="F174" t="str" cm="1">
        <f t="array" ref="F174">_xlfn.IFS(E174="H", "W", E174="D", "D", E174="A", "L")</f>
        <v>L</v>
      </c>
      <c r="G174">
        <f>VLOOKUP(F174, 'Points Value'!$B$2:$C$4, 2, FALSE)</f>
        <v>0</v>
      </c>
      <c r="H174" t="str" cm="1">
        <f t="array" ref="H174">_xlfn.IFS(E174="H", "L", E174="D", "D", E174="A", "W")</f>
        <v>W</v>
      </c>
      <c r="I174">
        <f>VLOOKUP(H174, 'Points Value'!$B$2:$C$4, 2, FALSE)</f>
        <v>3</v>
      </c>
    </row>
    <row r="175" spans="1:9" x14ac:dyDescent="0.35">
      <c r="A175" t="str">
        <f>Table7[[#This Row],[Home_Team]]</f>
        <v>Brighton</v>
      </c>
      <c r="B175" t="str">
        <f>Table7[[#This Row],[Away_Team]]</f>
        <v>Sheffield United</v>
      </c>
      <c r="C175">
        <f>Table7[[#This Row],[FT_Home_Goals]]</f>
        <v>0</v>
      </c>
      <c r="D175">
        <f>Table7[[#This Row],[FT_Away_Goals]]</f>
        <v>1</v>
      </c>
      <c r="E175" t="str">
        <f>Table7[[#This Row],[FT_Result]]</f>
        <v>A</v>
      </c>
      <c r="F175" t="str" cm="1">
        <f t="array" ref="F175">_xlfn.IFS(E175="H", "W", E175="D", "D", E175="A", "L")</f>
        <v>L</v>
      </c>
      <c r="G175">
        <f>VLOOKUP(F175, 'Points Value'!$B$2:$C$4, 2, FALSE)</f>
        <v>0</v>
      </c>
      <c r="H175" t="str" cm="1">
        <f t="array" ref="H175">_xlfn.IFS(E175="H", "L", E175="D", "D", E175="A", "W")</f>
        <v>W</v>
      </c>
      <c r="I175">
        <f>VLOOKUP(H175, 'Points Value'!$B$2:$C$4, 2, FALSE)</f>
        <v>3</v>
      </c>
    </row>
    <row r="176" spans="1:9" x14ac:dyDescent="0.35">
      <c r="A176" t="str">
        <f>Table7[[#This Row],[Home_Team]]</f>
        <v>Newcastle</v>
      </c>
      <c r="B176" t="str">
        <f>Table7[[#This Row],[Away_Team]]</f>
        <v>Crystal Palace</v>
      </c>
      <c r="C176">
        <f>Table7[[#This Row],[FT_Home_Goals]]</f>
        <v>1</v>
      </c>
      <c r="D176">
        <f>Table7[[#This Row],[FT_Away_Goals]]</f>
        <v>0</v>
      </c>
      <c r="E176" t="str">
        <f>Table7[[#This Row],[FT_Result]]</f>
        <v>H</v>
      </c>
      <c r="F176" t="str" cm="1">
        <f t="array" ref="F176">_xlfn.IFS(E176="H", "W", E176="D", "D", E176="A", "L")</f>
        <v>W</v>
      </c>
      <c r="G176">
        <f>VLOOKUP(F176, 'Points Value'!$B$2:$C$4, 2, FALSE)</f>
        <v>3</v>
      </c>
      <c r="H176" t="str" cm="1">
        <f t="array" ref="H176">_xlfn.IFS(E176="H", "L", E176="D", "D", E176="A", "W")</f>
        <v>L</v>
      </c>
      <c r="I176">
        <f>VLOOKUP(H176, 'Points Value'!$B$2:$C$4, 2, FALSE)</f>
        <v>0</v>
      </c>
    </row>
    <row r="177" spans="1:9" x14ac:dyDescent="0.35">
      <c r="A177" t="str">
        <f>Table7[[#This Row],[Home_Team]]</f>
        <v>Norwich</v>
      </c>
      <c r="B177" t="str">
        <f>Table7[[#This Row],[Away_Team]]</f>
        <v>Wolves</v>
      </c>
      <c r="C177">
        <f>Table7[[#This Row],[FT_Home_Goals]]</f>
        <v>1</v>
      </c>
      <c r="D177">
        <f>Table7[[#This Row],[FT_Away_Goals]]</f>
        <v>2</v>
      </c>
      <c r="E177" t="str">
        <f>Table7[[#This Row],[FT_Result]]</f>
        <v>A</v>
      </c>
      <c r="F177" t="str" cm="1">
        <f t="array" ref="F177">_xlfn.IFS(E177="H", "W", E177="D", "D", E177="A", "L")</f>
        <v>L</v>
      </c>
      <c r="G177">
        <f>VLOOKUP(F177, 'Points Value'!$B$2:$C$4, 2, FALSE)</f>
        <v>0</v>
      </c>
      <c r="H177" t="str" cm="1">
        <f t="array" ref="H177">_xlfn.IFS(E177="H", "L", E177="D", "D", E177="A", "W")</f>
        <v>W</v>
      </c>
      <c r="I177">
        <f>VLOOKUP(H177, 'Points Value'!$B$2:$C$4, 2, FALSE)</f>
        <v>3</v>
      </c>
    </row>
    <row r="178" spans="1:9" x14ac:dyDescent="0.35">
      <c r="A178" t="str">
        <f>Table7[[#This Row],[Home_Team]]</f>
        <v>Man City</v>
      </c>
      <c r="B178" t="str">
        <f>Table7[[#This Row],[Away_Team]]</f>
        <v>Leicester</v>
      </c>
      <c r="C178">
        <f>Table7[[#This Row],[FT_Home_Goals]]</f>
        <v>3</v>
      </c>
      <c r="D178">
        <f>Table7[[#This Row],[FT_Away_Goals]]</f>
        <v>1</v>
      </c>
      <c r="E178" t="str">
        <f>Table7[[#This Row],[FT_Result]]</f>
        <v>H</v>
      </c>
      <c r="F178" t="str" cm="1">
        <f t="array" ref="F178">_xlfn.IFS(E178="H", "W", E178="D", "D", E178="A", "L")</f>
        <v>W</v>
      </c>
      <c r="G178">
        <f>VLOOKUP(F178, 'Points Value'!$B$2:$C$4, 2, FALSE)</f>
        <v>3</v>
      </c>
      <c r="H178" t="str" cm="1">
        <f t="array" ref="H178">_xlfn.IFS(E178="H", "L", E178="D", "D", E178="A", "W")</f>
        <v>L</v>
      </c>
      <c r="I178">
        <f>VLOOKUP(H178, 'Points Value'!$B$2:$C$4, 2, FALSE)</f>
        <v>0</v>
      </c>
    </row>
    <row r="179" spans="1:9" x14ac:dyDescent="0.35">
      <c r="A179" t="str">
        <f>Table7[[#This Row],[Home_Team]]</f>
        <v>Watford</v>
      </c>
      <c r="B179" t="str">
        <f>Table7[[#This Row],[Away_Team]]</f>
        <v>Man United</v>
      </c>
      <c r="C179">
        <f>Table7[[#This Row],[FT_Home_Goals]]</f>
        <v>2</v>
      </c>
      <c r="D179">
        <f>Table7[[#This Row],[FT_Away_Goals]]</f>
        <v>0</v>
      </c>
      <c r="E179" t="str">
        <f>Table7[[#This Row],[FT_Result]]</f>
        <v>H</v>
      </c>
      <c r="F179" t="str" cm="1">
        <f t="array" ref="F179">_xlfn.IFS(E179="H", "W", E179="D", "D", E179="A", "L")</f>
        <v>W</v>
      </c>
      <c r="G179">
        <f>VLOOKUP(F179, 'Points Value'!$B$2:$C$4, 2, FALSE)</f>
        <v>3</v>
      </c>
      <c r="H179" t="str" cm="1">
        <f t="array" ref="H179">_xlfn.IFS(E179="H", "L", E179="D", "D", E179="A", "W")</f>
        <v>L</v>
      </c>
      <c r="I179">
        <f>VLOOKUP(H179, 'Points Value'!$B$2:$C$4, 2, FALSE)</f>
        <v>0</v>
      </c>
    </row>
    <row r="180" spans="1:9" x14ac:dyDescent="0.35">
      <c r="A180" t="str">
        <f>Table7[[#This Row],[Home_Team]]</f>
        <v>Tottenham</v>
      </c>
      <c r="B180" t="str">
        <f>Table7[[#This Row],[Away_Team]]</f>
        <v>Chelsea</v>
      </c>
      <c r="C180">
        <f>Table7[[#This Row],[FT_Home_Goals]]</f>
        <v>0</v>
      </c>
      <c r="D180">
        <f>Table7[[#This Row],[FT_Away_Goals]]</f>
        <v>2</v>
      </c>
      <c r="E180" t="str">
        <f>Table7[[#This Row],[FT_Result]]</f>
        <v>A</v>
      </c>
      <c r="F180" t="str" cm="1">
        <f t="array" ref="F180">_xlfn.IFS(E180="H", "W", E180="D", "D", E180="A", "L")</f>
        <v>L</v>
      </c>
      <c r="G180">
        <f>VLOOKUP(F180, 'Points Value'!$B$2:$C$4, 2, FALSE)</f>
        <v>0</v>
      </c>
      <c r="H180" t="str" cm="1">
        <f t="array" ref="H180">_xlfn.IFS(E180="H", "L", E180="D", "D", E180="A", "W")</f>
        <v>W</v>
      </c>
      <c r="I180">
        <f>VLOOKUP(H180, 'Points Value'!$B$2:$C$4, 2, FALSE)</f>
        <v>3</v>
      </c>
    </row>
    <row r="181" spans="1:9" x14ac:dyDescent="0.35">
      <c r="A181" t="str">
        <f>Table7[[#This Row],[Home_Team]]</f>
        <v>Tottenham</v>
      </c>
      <c r="B181" t="str">
        <f>Table7[[#This Row],[Away_Team]]</f>
        <v>Brighton</v>
      </c>
      <c r="C181">
        <f>Table7[[#This Row],[FT_Home_Goals]]</f>
        <v>2</v>
      </c>
      <c r="D181">
        <f>Table7[[#This Row],[FT_Away_Goals]]</f>
        <v>1</v>
      </c>
      <c r="E181" t="str">
        <f>Table7[[#This Row],[FT_Result]]</f>
        <v>H</v>
      </c>
      <c r="F181" t="str" cm="1">
        <f t="array" ref="F181">_xlfn.IFS(E181="H", "W", E181="D", "D", E181="A", "L")</f>
        <v>W</v>
      </c>
      <c r="G181">
        <f>VLOOKUP(F181, 'Points Value'!$B$2:$C$4, 2, FALSE)</f>
        <v>3</v>
      </c>
      <c r="H181" t="str" cm="1">
        <f t="array" ref="H181">_xlfn.IFS(E181="H", "L", E181="D", "D", E181="A", "W")</f>
        <v>L</v>
      </c>
      <c r="I181">
        <f>VLOOKUP(H181, 'Points Value'!$B$2:$C$4, 2, FALSE)</f>
        <v>0</v>
      </c>
    </row>
    <row r="182" spans="1:9" x14ac:dyDescent="0.35">
      <c r="A182" t="str">
        <f>Table7[[#This Row],[Home_Team]]</f>
        <v>Aston Villa</v>
      </c>
      <c r="B182" t="str">
        <f>Table7[[#This Row],[Away_Team]]</f>
        <v>Norwich</v>
      </c>
      <c r="C182">
        <f>Table7[[#This Row],[FT_Home_Goals]]</f>
        <v>1</v>
      </c>
      <c r="D182">
        <f>Table7[[#This Row],[FT_Away_Goals]]</f>
        <v>0</v>
      </c>
      <c r="E182" t="str">
        <f>Table7[[#This Row],[FT_Result]]</f>
        <v>H</v>
      </c>
      <c r="F182" t="str" cm="1">
        <f t="array" ref="F182">_xlfn.IFS(E182="H", "W", E182="D", "D", E182="A", "L")</f>
        <v>W</v>
      </c>
      <c r="G182">
        <f>VLOOKUP(F182, 'Points Value'!$B$2:$C$4, 2, FALSE)</f>
        <v>3</v>
      </c>
      <c r="H182" t="str" cm="1">
        <f t="array" ref="H182">_xlfn.IFS(E182="H", "L", E182="D", "D", E182="A", "W")</f>
        <v>L</v>
      </c>
      <c r="I182">
        <f>VLOOKUP(H182, 'Points Value'!$B$2:$C$4, 2, FALSE)</f>
        <v>0</v>
      </c>
    </row>
    <row r="183" spans="1:9" x14ac:dyDescent="0.35">
      <c r="A183" t="str">
        <f>Table7[[#This Row],[Home_Team]]</f>
        <v>Bournemouth</v>
      </c>
      <c r="B183" t="str">
        <f>Table7[[#This Row],[Away_Team]]</f>
        <v>Arsenal</v>
      </c>
      <c r="C183">
        <f>Table7[[#This Row],[FT_Home_Goals]]</f>
        <v>1</v>
      </c>
      <c r="D183">
        <f>Table7[[#This Row],[FT_Away_Goals]]</f>
        <v>1</v>
      </c>
      <c r="E183" t="str">
        <f>Table7[[#This Row],[FT_Result]]</f>
        <v>D</v>
      </c>
      <c r="F183" t="str" cm="1">
        <f t="array" ref="F183">_xlfn.IFS(E183="H", "W", E183="D", "D", E183="A", "L")</f>
        <v>D</v>
      </c>
      <c r="G183">
        <f>VLOOKUP(F183, 'Points Value'!$B$2:$C$4, 2, FALSE)</f>
        <v>1</v>
      </c>
      <c r="H183" t="str" cm="1">
        <f t="array" ref="H183">_xlfn.IFS(E183="H", "L", E183="D", "D", E183="A", "W")</f>
        <v>D</v>
      </c>
      <c r="I183">
        <f>VLOOKUP(H183, 'Points Value'!$B$2:$C$4, 2, FALSE)</f>
        <v>1</v>
      </c>
    </row>
    <row r="184" spans="1:9" x14ac:dyDescent="0.35">
      <c r="A184" t="str">
        <f>Table7[[#This Row],[Home_Team]]</f>
        <v>Chelsea</v>
      </c>
      <c r="B184" t="str">
        <f>Table7[[#This Row],[Away_Team]]</f>
        <v>Southampton</v>
      </c>
      <c r="C184">
        <f>Table7[[#This Row],[FT_Home_Goals]]</f>
        <v>0</v>
      </c>
      <c r="D184">
        <f>Table7[[#This Row],[FT_Away_Goals]]</f>
        <v>2</v>
      </c>
      <c r="E184" t="str">
        <f>Table7[[#This Row],[FT_Result]]</f>
        <v>A</v>
      </c>
      <c r="F184" t="str" cm="1">
        <f t="array" ref="F184">_xlfn.IFS(E184="H", "W", E184="D", "D", E184="A", "L")</f>
        <v>L</v>
      </c>
      <c r="G184">
        <f>VLOOKUP(F184, 'Points Value'!$B$2:$C$4, 2, FALSE)</f>
        <v>0</v>
      </c>
      <c r="H184" t="str" cm="1">
        <f t="array" ref="H184">_xlfn.IFS(E184="H", "L", E184="D", "D", E184="A", "W")</f>
        <v>W</v>
      </c>
      <c r="I184">
        <f>VLOOKUP(H184, 'Points Value'!$B$2:$C$4, 2, FALSE)</f>
        <v>3</v>
      </c>
    </row>
    <row r="185" spans="1:9" x14ac:dyDescent="0.35">
      <c r="A185" t="str">
        <f>Table7[[#This Row],[Home_Team]]</f>
        <v>Crystal Palace</v>
      </c>
      <c r="B185" t="str">
        <f>Table7[[#This Row],[Away_Team]]</f>
        <v>West Ham</v>
      </c>
      <c r="C185">
        <f>Table7[[#This Row],[FT_Home_Goals]]</f>
        <v>2</v>
      </c>
      <c r="D185">
        <f>Table7[[#This Row],[FT_Away_Goals]]</f>
        <v>1</v>
      </c>
      <c r="E185" t="str">
        <f>Table7[[#This Row],[FT_Result]]</f>
        <v>H</v>
      </c>
      <c r="F185" t="str" cm="1">
        <f t="array" ref="F185">_xlfn.IFS(E185="H", "W", E185="D", "D", E185="A", "L")</f>
        <v>W</v>
      </c>
      <c r="G185">
        <f>VLOOKUP(F185, 'Points Value'!$B$2:$C$4, 2, FALSE)</f>
        <v>3</v>
      </c>
      <c r="H185" t="str" cm="1">
        <f t="array" ref="H185">_xlfn.IFS(E185="H", "L", E185="D", "D", E185="A", "W")</f>
        <v>L</v>
      </c>
      <c r="I185">
        <f>VLOOKUP(H185, 'Points Value'!$B$2:$C$4, 2, FALSE)</f>
        <v>0</v>
      </c>
    </row>
    <row r="186" spans="1:9" x14ac:dyDescent="0.35">
      <c r="A186" t="str">
        <f>Table7[[#This Row],[Home_Team]]</f>
        <v>Everton</v>
      </c>
      <c r="B186" t="str">
        <f>Table7[[#This Row],[Away_Team]]</f>
        <v>Burnley</v>
      </c>
      <c r="C186">
        <f>Table7[[#This Row],[FT_Home_Goals]]</f>
        <v>1</v>
      </c>
      <c r="D186">
        <f>Table7[[#This Row],[FT_Away_Goals]]</f>
        <v>0</v>
      </c>
      <c r="E186" t="str">
        <f>Table7[[#This Row],[FT_Result]]</f>
        <v>H</v>
      </c>
      <c r="F186" t="str" cm="1">
        <f t="array" ref="F186">_xlfn.IFS(E186="H", "W", E186="D", "D", E186="A", "L")</f>
        <v>W</v>
      </c>
      <c r="G186">
        <f>VLOOKUP(F186, 'Points Value'!$B$2:$C$4, 2, FALSE)</f>
        <v>3</v>
      </c>
      <c r="H186" t="str" cm="1">
        <f t="array" ref="H186">_xlfn.IFS(E186="H", "L", E186="D", "D", E186="A", "W")</f>
        <v>L</v>
      </c>
      <c r="I186">
        <f>VLOOKUP(H186, 'Points Value'!$B$2:$C$4, 2, FALSE)</f>
        <v>0</v>
      </c>
    </row>
    <row r="187" spans="1:9" x14ac:dyDescent="0.35">
      <c r="A187" t="str">
        <f>Table7[[#This Row],[Home_Team]]</f>
        <v>Sheffield United</v>
      </c>
      <c r="B187" t="str">
        <f>Table7[[#This Row],[Away_Team]]</f>
        <v>Watford</v>
      </c>
      <c r="C187">
        <f>Table7[[#This Row],[FT_Home_Goals]]</f>
        <v>1</v>
      </c>
      <c r="D187">
        <f>Table7[[#This Row],[FT_Away_Goals]]</f>
        <v>1</v>
      </c>
      <c r="E187" t="str">
        <f>Table7[[#This Row],[FT_Result]]</f>
        <v>D</v>
      </c>
      <c r="F187" t="str" cm="1">
        <f t="array" ref="F187">_xlfn.IFS(E187="H", "W", E187="D", "D", E187="A", "L")</f>
        <v>D</v>
      </c>
      <c r="G187">
        <f>VLOOKUP(F187, 'Points Value'!$B$2:$C$4, 2, FALSE)</f>
        <v>1</v>
      </c>
      <c r="H187" t="str" cm="1">
        <f t="array" ref="H187">_xlfn.IFS(E187="H", "L", E187="D", "D", E187="A", "W")</f>
        <v>D</v>
      </c>
      <c r="I187">
        <f>VLOOKUP(H187, 'Points Value'!$B$2:$C$4, 2, FALSE)</f>
        <v>1</v>
      </c>
    </row>
    <row r="188" spans="1:9" x14ac:dyDescent="0.35">
      <c r="A188" t="str">
        <f>Table7[[#This Row],[Home_Team]]</f>
        <v>Man United</v>
      </c>
      <c r="B188" t="str">
        <f>Table7[[#This Row],[Away_Team]]</f>
        <v>Newcastle</v>
      </c>
      <c r="C188">
        <f>Table7[[#This Row],[FT_Home_Goals]]</f>
        <v>4</v>
      </c>
      <c r="D188">
        <f>Table7[[#This Row],[FT_Away_Goals]]</f>
        <v>1</v>
      </c>
      <c r="E188" t="str">
        <f>Table7[[#This Row],[FT_Result]]</f>
        <v>H</v>
      </c>
      <c r="F188" t="str" cm="1">
        <f t="array" ref="F188">_xlfn.IFS(E188="H", "W", E188="D", "D", E188="A", "L")</f>
        <v>W</v>
      </c>
      <c r="G188">
        <f>VLOOKUP(F188, 'Points Value'!$B$2:$C$4, 2, FALSE)</f>
        <v>3</v>
      </c>
      <c r="H188" t="str" cm="1">
        <f t="array" ref="H188">_xlfn.IFS(E188="H", "L", E188="D", "D", E188="A", "W")</f>
        <v>L</v>
      </c>
      <c r="I188">
        <f>VLOOKUP(H188, 'Points Value'!$B$2:$C$4, 2, FALSE)</f>
        <v>0</v>
      </c>
    </row>
    <row r="189" spans="1:9" x14ac:dyDescent="0.35">
      <c r="A189" t="str">
        <f>Table7[[#This Row],[Home_Team]]</f>
        <v>Leicester</v>
      </c>
      <c r="B189" t="str">
        <f>Table7[[#This Row],[Away_Team]]</f>
        <v>Liverpool</v>
      </c>
      <c r="C189">
        <f>Table7[[#This Row],[FT_Home_Goals]]</f>
        <v>0</v>
      </c>
      <c r="D189">
        <f>Table7[[#This Row],[FT_Away_Goals]]</f>
        <v>4</v>
      </c>
      <c r="E189" t="str">
        <f>Table7[[#This Row],[FT_Result]]</f>
        <v>A</v>
      </c>
      <c r="F189" t="str" cm="1">
        <f t="array" ref="F189">_xlfn.IFS(E189="H", "W", E189="D", "D", E189="A", "L")</f>
        <v>L</v>
      </c>
      <c r="G189">
        <f>VLOOKUP(F189, 'Points Value'!$B$2:$C$4, 2, FALSE)</f>
        <v>0</v>
      </c>
      <c r="H189" t="str" cm="1">
        <f t="array" ref="H189">_xlfn.IFS(E189="H", "L", E189="D", "D", E189="A", "W")</f>
        <v>W</v>
      </c>
      <c r="I189">
        <f>VLOOKUP(H189, 'Points Value'!$B$2:$C$4, 2, FALSE)</f>
        <v>3</v>
      </c>
    </row>
    <row r="190" spans="1:9" x14ac:dyDescent="0.35">
      <c r="A190" t="str">
        <f>Table7[[#This Row],[Home_Team]]</f>
        <v>Wolves</v>
      </c>
      <c r="B190" t="str">
        <f>Table7[[#This Row],[Away_Team]]</f>
        <v>Man City</v>
      </c>
      <c r="C190">
        <f>Table7[[#This Row],[FT_Home_Goals]]</f>
        <v>3</v>
      </c>
      <c r="D190">
        <f>Table7[[#This Row],[FT_Away_Goals]]</f>
        <v>2</v>
      </c>
      <c r="E190" t="str">
        <f>Table7[[#This Row],[FT_Result]]</f>
        <v>H</v>
      </c>
      <c r="F190" t="str" cm="1">
        <f t="array" ref="F190">_xlfn.IFS(E190="H", "W", E190="D", "D", E190="A", "L")</f>
        <v>W</v>
      </c>
      <c r="G190">
        <f>VLOOKUP(F190, 'Points Value'!$B$2:$C$4, 2, FALSE)</f>
        <v>3</v>
      </c>
      <c r="H190" t="str" cm="1">
        <f t="array" ref="H190">_xlfn.IFS(E190="H", "L", E190="D", "D", E190="A", "W")</f>
        <v>L</v>
      </c>
      <c r="I190">
        <f>VLOOKUP(H190, 'Points Value'!$B$2:$C$4, 2, FALSE)</f>
        <v>0</v>
      </c>
    </row>
    <row r="191" spans="1:9" x14ac:dyDescent="0.35">
      <c r="A191" t="str">
        <f>Table7[[#This Row],[Home_Team]]</f>
        <v>Brighton</v>
      </c>
      <c r="B191" t="str">
        <f>Table7[[#This Row],[Away_Team]]</f>
        <v>Bournemouth</v>
      </c>
      <c r="C191">
        <f>Table7[[#This Row],[FT_Home_Goals]]</f>
        <v>2</v>
      </c>
      <c r="D191">
        <f>Table7[[#This Row],[FT_Away_Goals]]</f>
        <v>0</v>
      </c>
      <c r="E191" t="str">
        <f>Table7[[#This Row],[FT_Result]]</f>
        <v>H</v>
      </c>
      <c r="F191" t="str" cm="1">
        <f t="array" ref="F191">_xlfn.IFS(E191="H", "W", E191="D", "D", E191="A", "L")</f>
        <v>W</v>
      </c>
      <c r="G191">
        <f>VLOOKUP(F191, 'Points Value'!$B$2:$C$4, 2, FALSE)</f>
        <v>3</v>
      </c>
      <c r="H191" t="str" cm="1">
        <f t="array" ref="H191">_xlfn.IFS(E191="H", "L", E191="D", "D", E191="A", "W")</f>
        <v>L</v>
      </c>
      <c r="I191">
        <f>VLOOKUP(H191, 'Points Value'!$B$2:$C$4, 2, FALSE)</f>
        <v>0</v>
      </c>
    </row>
    <row r="192" spans="1:9" x14ac:dyDescent="0.35">
      <c r="A192" t="str">
        <f>Table7[[#This Row],[Home_Team]]</f>
        <v>Newcastle</v>
      </c>
      <c r="B192" t="str">
        <f>Table7[[#This Row],[Away_Team]]</f>
        <v>Everton</v>
      </c>
      <c r="C192">
        <f>Table7[[#This Row],[FT_Home_Goals]]</f>
        <v>1</v>
      </c>
      <c r="D192">
        <f>Table7[[#This Row],[FT_Away_Goals]]</f>
        <v>2</v>
      </c>
      <c r="E192" t="str">
        <f>Table7[[#This Row],[FT_Result]]</f>
        <v>A</v>
      </c>
      <c r="F192" t="str" cm="1">
        <f t="array" ref="F192">_xlfn.IFS(E192="H", "W", E192="D", "D", E192="A", "L")</f>
        <v>L</v>
      </c>
      <c r="G192">
        <f>VLOOKUP(F192, 'Points Value'!$B$2:$C$4, 2, FALSE)</f>
        <v>0</v>
      </c>
      <c r="H192" t="str" cm="1">
        <f t="array" ref="H192">_xlfn.IFS(E192="H", "L", E192="D", "D", E192="A", "W")</f>
        <v>W</v>
      </c>
      <c r="I192">
        <f>VLOOKUP(H192, 'Points Value'!$B$2:$C$4, 2, FALSE)</f>
        <v>3</v>
      </c>
    </row>
    <row r="193" spans="1:9" x14ac:dyDescent="0.35">
      <c r="A193" t="str">
        <f>Table7[[#This Row],[Home_Team]]</f>
        <v>Southampton</v>
      </c>
      <c r="B193" t="str">
        <f>Table7[[#This Row],[Away_Team]]</f>
        <v>Crystal Palace</v>
      </c>
      <c r="C193">
        <f>Table7[[#This Row],[FT_Home_Goals]]</f>
        <v>1</v>
      </c>
      <c r="D193">
        <f>Table7[[#This Row],[FT_Away_Goals]]</f>
        <v>1</v>
      </c>
      <c r="E193" t="str">
        <f>Table7[[#This Row],[FT_Result]]</f>
        <v>D</v>
      </c>
      <c r="F193" t="str" cm="1">
        <f t="array" ref="F193">_xlfn.IFS(E193="H", "W", E193="D", "D", E193="A", "L")</f>
        <v>D</v>
      </c>
      <c r="G193">
        <f>VLOOKUP(F193, 'Points Value'!$B$2:$C$4, 2, FALSE)</f>
        <v>1</v>
      </c>
      <c r="H193" t="str" cm="1">
        <f t="array" ref="H193">_xlfn.IFS(E193="H", "L", E193="D", "D", E193="A", "W")</f>
        <v>D</v>
      </c>
      <c r="I193">
        <f>VLOOKUP(H193, 'Points Value'!$B$2:$C$4, 2, FALSE)</f>
        <v>1</v>
      </c>
    </row>
    <row r="194" spans="1:9" x14ac:dyDescent="0.35">
      <c r="A194" t="str">
        <f>Table7[[#This Row],[Home_Team]]</f>
        <v>Watford</v>
      </c>
      <c r="B194" t="str">
        <f>Table7[[#This Row],[Away_Team]]</f>
        <v>Aston Villa</v>
      </c>
      <c r="C194">
        <f>Table7[[#This Row],[FT_Home_Goals]]</f>
        <v>3</v>
      </c>
      <c r="D194">
        <f>Table7[[#This Row],[FT_Away_Goals]]</f>
        <v>0</v>
      </c>
      <c r="E194" t="str">
        <f>Table7[[#This Row],[FT_Result]]</f>
        <v>H</v>
      </c>
      <c r="F194" t="str" cm="1">
        <f t="array" ref="F194">_xlfn.IFS(E194="H", "W", E194="D", "D", E194="A", "L")</f>
        <v>W</v>
      </c>
      <c r="G194">
        <f>VLOOKUP(F194, 'Points Value'!$B$2:$C$4, 2, FALSE)</f>
        <v>3</v>
      </c>
      <c r="H194" t="str" cm="1">
        <f t="array" ref="H194">_xlfn.IFS(E194="H", "L", E194="D", "D", E194="A", "W")</f>
        <v>L</v>
      </c>
      <c r="I194">
        <f>VLOOKUP(H194, 'Points Value'!$B$2:$C$4, 2, FALSE)</f>
        <v>0</v>
      </c>
    </row>
    <row r="195" spans="1:9" x14ac:dyDescent="0.35">
      <c r="A195" t="str">
        <f>Table7[[#This Row],[Home_Team]]</f>
        <v>Norwich</v>
      </c>
      <c r="B195" t="str">
        <f>Table7[[#This Row],[Away_Team]]</f>
        <v>Tottenham</v>
      </c>
      <c r="C195">
        <f>Table7[[#This Row],[FT_Home_Goals]]</f>
        <v>2</v>
      </c>
      <c r="D195">
        <f>Table7[[#This Row],[FT_Away_Goals]]</f>
        <v>2</v>
      </c>
      <c r="E195" t="str">
        <f>Table7[[#This Row],[FT_Result]]</f>
        <v>D</v>
      </c>
      <c r="F195" t="str" cm="1">
        <f t="array" ref="F195">_xlfn.IFS(E195="H", "W", E195="D", "D", E195="A", "L")</f>
        <v>D</v>
      </c>
      <c r="G195">
        <f>VLOOKUP(F195, 'Points Value'!$B$2:$C$4, 2, FALSE)</f>
        <v>1</v>
      </c>
      <c r="H195" t="str" cm="1">
        <f t="array" ref="H195">_xlfn.IFS(E195="H", "L", E195="D", "D", E195="A", "W")</f>
        <v>D</v>
      </c>
      <c r="I195">
        <f>VLOOKUP(H195, 'Points Value'!$B$2:$C$4, 2, FALSE)</f>
        <v>1</v>
      </c>
    </row>
    <row r="196" spans="1:9" x14ac:dyDescent="0.35">
      <c r="A196" t="str">
        <f>Table7[[#This Row],[Home_Team]]</f>
        <v>West Ham</v>
      </c>
      <c r="B196" t="str">
        <f>Table7[[#This Row],[Away_Team]]</f>
        <v>Leicester</v>
      </c>
      <c r="C196">
        <f>Table7[[#This Row],[FT_Home_Goals]]</f>
        <v>1</v>
      </c>
      <c r="D196">
        <f>Table7[[#This Row],[FT_Away_Goals]]</f>
        <v>2</v>
      </c>
      <c r="E196" t="str">
        <f>Table7[[#This Row],[FT_Result]]</f>
        <v>A</v>
      </c>
      <c r="F196" t="str" cm="1">
        <f t="array" ref="F196">_xlfn.IFS(E196="H", "W", E196="D", "D", E196="A", "L")</f>
        <v>L</v>
      </c>
      <c r="G196">
        <f>VLOOKUP(F196, 'Points Value'!$B$2:$C$4, 2, FALSE)</f>
        <v>0</v>
      </c>
      <c r="H196" t="str" cm="1">
        <f t="array" ref="H196">_xlfn.IFS(E196="H", "L", E196="D", "D", E196="A", "W")</f>
        <v>W</v>
      </c>
      <c r="I196">
        <f>VLOOKUP(H196, 'Points Value'!$B$2:$C$4, 2, FALSE)</f>
        <v>3</v>
      </c>
    </row>
    <row r="197" spans="1:9" x14ac:dyDescent="0.35">
      <c r="A197" t="str">
        <f>Table7[[#This Row],[Home_Team]]</f>
        <v>Burnley</v>
      </c>
      <c r="B197" t="str">
        <f>Table7[[#This Row],[Away_Team]]</f>
        <v>Man United</v>
      </c>
      <c r="C197">
        <f>Table7[[#This Row],[FT_Home_Goals]]</f>
        <v>0</v>
      </c>
      <c r="D197">
        <f>Table7[[#This Row],[FT_Away_Goals]]</f>
        <v>2</v>
      </c>
      <c r="E197" t="str">
        <f>Table7[[#This Row],[FT_Result]]</f>
        <v>A</v>
      </c>
      <c r="F197" t="str" cm="1">
        <f t="array" ref="F197">_xlfn.IFS(E197="H", "W", E197="D", "D", E197="A", "L")</f>
        <v>L</v>
      </c>
      <c r="G197">
        <f>VLOOKUP(F197, 'Points Value'!$B$2:$C$4, 2, FALSE)</f>
        <v>0</v>
      </c>
      <c r="H197" t="str" cm="1">
        <f t="array" ref="H197">_xlfn.IFS(E197="H", "L", E197="D", "D", E197="A", "W")</f>
        <v>W</v>
      </c>
      <c r="I197">
        <f>VLOOKUP(H197, 'Points Value'!$B$2:$C$4, 2, FALSE)</f>
        <v>3</v>
      </c>
    </row>
    <row r="198" spans="1:9" x14ac:dyDescent="0.35">
      <c r="A198" t="str">
        <f>Table7[[#This Row],[Home_Team]]</f>
        <v>Arsenal</v>
      </c>
      <c r="B198" t="str">
        <f>Table7[[#This Row],[Away_Team]]</f>
        <v>Chelsea</v>
      </c>
      <c r="C198">
        <f>Table7[[#This Row],[FT_Home_Goals]]</f>
        <v>1</v>
      </c>
      <c r="D198">
        <f>Table7[[#This Row],[FT_Away_Goals]]</f>
        <v>2</v>
      </c>
      <c r="E198" t="str">
        <f>Table7[[#This Row],[FT_Result]]</f>
        <v>A</v>
      </c>
      <c r="F198" t="str" cm="1">
        <f t="array" ref="F198">_xlfn.IFS(E198="H", "W", E198="D", "D", E198="A", "L")</f>
        <v>L</v>
      </c>
      <c r="G198">
        <f>VLOOKUP(F198, 'Points Value'!$B$2:$C$4, 2, FALSE)</f>
        <v>0</v>
      </c>
      <c r="H198" t="str" cm="1">
        <f t="array" ref="H198">_xlfn.IFS(E198="H", "L", E198="D", "D", E198="A", "W")</f>
        <v>W</v>
      </c>
      <c r="I198">
        <f>VLOOKUP(H198, 'Points Value'!$B$2:$C$4, 2, FALSE)</f>
        <v>3</v>
      </c>
    </row>
    <row r="199" spans="1:9" x14ac:dyDescent="0.35">
      <c r="A199" t="str">
        <f>Table7[[#This Row],[Home_Team]]</f>
        <v>Liverpool</v>
      </c>
      <c r="B199" t="str">
        <f>Table7[[#This Row],[Away_Team]]</f>
        <v>Wolves</v>
      </c>
      <c r="C199">
        <f>Table7[[#This Row],[FT_Home_Goals]]</f>
        <v>1</v>
      </c>
      <c r="D199">
        <f>Table7[[#This Row],[FT_Away_Goals]]</f>
        <v>0</v>
      </c>
      <c r="E199" t="str">
        <f>Table7[[#This Row],[FT_Result]]</f>
        <v>H</v>
      </c>
      <c r="F199" t="str" cm="1">
        <f t="array" ref="F199">_xlfn.IFS(E199="H", "W", E199="D", "D", E199="A", "L")</f>
        <v>W</v>
      </c>
      <c r="G199">
        <f>VLOOKUP(F199, 'Points Value'!$B$2:$C$4, 2, FALSE)</f>
        <v>3</v>
      </c>
      <c r="H199" t="str" cm="1">
        <f t="array" ref="H199">_xlfn.IFS(E199="H", "L", E199="D", "D", E199="A", "W")</f>
        <v>L</v>
      </c>
      <c r="I199">
        <f>VLOOKUP(H199, 'Points Value'!$B$2:$C$4, 2, FALSE)</f>
        <v>0</v>
      </c>
    </row>
    <row r="200" spans="1:9" x14ac:dyDescent="0.35">
      <c r="A200" t="str">
        <f>Table7[[#This Row],[Home_Team]]</f>
        <v>Man City</v>
      </c>
      <c r="B200" t="str">
        <f>Table7[[#This Row],[Away_Team]]</f>
        <v>Sheffield United</v>
      </c>
      <c r="C200">
        <f>Table7[[#This Row],[FT_Home_Goals]]</f>
        <v>2</v>
      </c>
      <c r="D200">
        <f>Table7[[#This Row],[FT_Away_Goals]]</f>
        <v>0</v>
      </c>
      <c r="E200" t="str">
        <f>Table7[[#This Row],[FT_Result]]</f>
        <v>H</v>
      </c>
      <c r="F200" t="str" cm="1">
        <f t="array" ref="F200">_xlfn.IFS(E200="H", "W", E200="D", "D", E200="A", "L")</f>
        <v>W</v>
      </c>
      <c r="G200">
        <f>VLOOKUP(F200, 'Points Value'!$B$2:$C$4, 2, FALSE)</f>
        <v>3</v>
      </c>
      <c r="H200" t="str" cm="1">
        <f t="array" ref="H200">_xlfn.IFS(E200="H", "L", E200="D", "D", E200="A", "W")</f>
        <v>L</v>
      </c>
      <c r="I200">
        <f>VLOOKUP(H200, 'Points Value'!$B$2:$C$4, 2, FALSE)</f>
        <v>0</v>
      </c>
    </row>
    <row r="201" spans="1:9" x14ac:dyDescent="0.35">
      <c r="A201" t="str">
        <f>Table7[[#This Row],[Home_Team]]</f>
        <v>Brighton</v>
      </c>
      <c r="B201" t="str">
        <f>Table7[[#This Row],[Away_Team]]</f>
        <v>Chelsea</v>
      </c>
      <c r="C201">
        <f>Table7[[#This Row],[FT_Home_Goals]]</f>
        <v>1</v>
      </c>
      <c r="D201">
        <f>Table7[[#This Row],[FT_Away_Goals]]</f>
        <v>1</v>
      </c>
      <c r="E201" t="str">
        <f>Table7[[#This Row],[FT_Result]]</f>
        <v>D</v>
      </c>
      <c r="F201" t="str" cm="1">
        <f t="array" ref="F201">_xlfn.IFS(E201="H", "W", E201="D", "D", E201="A", "L")</f>
        <v>D</v>
      </c>
      <c r="G201">
        <f>VLOOKUP(F201, 'Points Value'!$B$2:$C$4, 2, FALSE)</f>
        <v>1</v>
      </c>
      <c r="H201" t="str" cm="1">
        <f t="array" ref="H201">_xlfn.IFS(E201="H", "L", E201="D", "D", E201="A", "W")</f>
        <v>D</v>
      </c>
      <c r="I201">
        <f>VLOOKUP(H201, 'Points Value'!$B$2:$C$4, 2, FALSE)</f>
        <v>1</v>
      </c>
    </row>
    <row r="202" spans="1:9" x14ac:dyDescent="0.35">
      <c r="A202" t="str">
        <f>Table7[[#This Row],[Home_Team]]</f>
        <v>Burnley</v>
      </c>
      <c r="B202" t="str">
        <f>Table7[[#This Row],[Away_Team]]</f>
        <v>Aston Villa</v>
      </c>
      <c r="C202">
        <f>Table7[[#This Row],[FT_Home_Goals]]</f>
        <v>1</v>
      </c>
      <c r="D202">
        <f>Table7[[#This Row],[FT_Away_Goals]]</f>
        <v>2</v>
      </c>
      <c r="E202" t="str">
        <f>Table7[[#This Row],[FT_Result]]</f>
        <v>A</v>
      </c>
      <c r="F202" t="str" cm="1">
        <f t="array" ref="F202">_xlfn.IFS(E202="H", "W", E202="D", "D", E202="A", "L")</f>
        <v>L</v>
      </c>
      <c r="G202">
        <f>VLOOKUP(F202, 'Points Value'!$B$2:$C$4, 2, FALSE)</f>
        <v>0</v>
      </c>
      <c r="H202" t="str" cm="1">
        <f t="array" ref="H202">_xlfn.IFS(E202="H", "L", E202="D", "D", E202="A", "W")</f>
        <v>W</v>
      </c>
      <c r="I202">
        <f>VLOOKUP(H202, 'Points Value'!$B$2:$C$4, 2, FALSE)</f>
        <v>3</v>
      </c>
    </row>
    <row r="203" spans="1:9" x14ac:dyDescent="0.35">
      <c r="A203" t="str">
        <f>Table7[[#This Row],[Home_Team]]</f>
        <v>Newcastle</v>
      </c>
      <c r="B203" t="str">
        <f>Table7[[#This Row],[Away_Team]]</f>
        <v>Leicester</v>
      </c>
      <c r="C203">
        <f>Table7[[#This Row],[FT_Home_Goals]]</f>
        <v>0</v>
      </c>
      <c r="D203">
        <f>Table7[[#This Row],[FT_Away_Goals]]</f>
        <v>3</v>
      </c>
      <c r="E203" t="str">
        <f>Table7[[#This Row],[FT_Result]]</f>
        <v>A</v>
      </c>
      <c r="F203" t="str" cm="1">
        <f t="array" ref="F203">_xlfn.IFS(E203="H", "W", E203="D", "D", E203="A", "L")</f>
        <v>L</v>
      </c>
      <c r="G203">
        <f>VLOOKUP(F203, 'Points Value'!$B$2:$C$4, 2, FALSE)</f>
        <v>0</v>
      </c>
      <c r="H203" t="str" cm="1">
        <f t="array" ref="H203">_xlfn.IFS(E203="H", "L", E203="D", "D", E203="A", "W")</f>
        <v>W</v>
      </c>
      <c r="I203">
        <f>VLOOKUP(H203, 'Points Value'!$B$2:$C$4, 2, FALSE)</f>
        <v>3</v>
      </c>
    </row>
    <row r="204" spans="1:9" x14ac:dyDescent="0.35">
      <c r="A204" t="str">
        <f>Table7[[#This Row],[Home_Team]]</f>
        <v>Southampton</v>
      </c>
      <c r="B204" t="str">
        <f>Table7[[#This Row],[Away_Team]]</f>
        <v>Tottenham</v>
      </c>
      <c r="C204">
        <f>Table7[[#This Row],[FT_Home_Goals]]</f>
        <v>1</v>
      </c>
      <c r="D204">
        <f>Table7[[#This Row],[FT_Away_Goals]]</f>
        <v>0</v>
      </c>
      <c r="E204" t="str">
        <f>Table7[[#This Row],[FT_Result]]</f>
        <v>H</v>
      </c>
      <c r="F204" t="str" cm="1">
        <f t="array" ref="F204">_xlfn.IFS(E204="H", "W", E204="D", "D", E204="A", "L")</f>
        <v>W</v>
      </c>
      <c r="G204">
        <f>VLOOKUP(F204, 'Points Value'!$B$2:$C$4, 2, FALSE)</f>
        <v>3</v>
      </c>
      <c r="H204" t="str" cm="1">
        <f t="array" ref="H204">_xlfn.IFS(E204="H", "L", E204="D", "D", E204="A", "W")</f>
        <v>L</v>
      </c>
      <c r="I204">
        <f>VLOOKUP(H204, 'Points Value'!$B$2:$C$4, 2, FALSE)</f>
        <v>0</v>
      </c>
    </row>
    <row r="205" spans="1:9" x14ac:dyDescent="0.35">
      <c r="A205" t="str">
        <f>Table7[[#This Row],[Home_Team]]</f>
        <v>Watford</v>
      </c>
      <c r="B205" t="str">
        <f>Table7[[#This Row],[Away_Team]]</f>
        <v>Wolves</v>
      </c>
      <c r="C205">
        <f>Table7[[#This Row],[FT_Home_Goals]]</f>
        <v>2</v>
      </c>
      <c r="D205">
        <f>Table7[[#This Row],[FT_Away_Goals]]</f>
        <v>1</v>
      </c>
      <c r="E205" t="str">
        <f>Table7[[#This Row],[FT_Result]]</f>
        <v>H</v>
      </c>
      <c r="F205" t="str" cm="1">
        <f t="array" ref="F205">_xlfn.IFS(E205="H", "W", E205="D", "D", E205="A", "L")</f>
        <v>W</v>
      </c>
      <c r="G205">
        <f>VLOOKUP(F205, 'Points Value'!$B$2:$C$4, 2, FALSE)</f>
        <v>3</v>
      </c>
      <c r="H205" t="str" cm="1">
        <f t="array" ref="H205">_xlfn.IFS(E205="H", "L", E205="D", "D", E205="A", "W")</f>
        <v>L</v>
      </c>
      <c r="I205">
        <f>VLOOKUP(H205, 'Points Value'!$B$2:$C$4, 2, FALSE)</f>
        <v>0</v>
      </c>
    </row>
    <row r="206" spans="1:9" x14ac:dyDescent="0.35">
      <c r="A206" t="str">
        <f>Table7[[#This Row],[Home_Team]]</f>
        <v>Man City</v>
      </c>
      <c r="B206" t="str">
        <f>Table7[[#This Row],[Away_Team]]</f>
        <v>Everton</v>
      </c>
      <c r="C206">
        <f>Table7[[#This Row],[FT_Home_Goals]]</f>
        <v>2</v>
      </c>
      <c r="D206">
        <f>Table7[[#This Row],[FT_Away_Goals]]</f>
        <v>1</v>
      </c>
      <c r="E206" t="str">
        <f>Table7[[#This Row],[FT_Result]]</f>
        <v>H</v>
      </c>
      <c r="F206" t="str" cm="1">
        <f t="array" ref="F206">_xlfn.IFS(E206="H", "W", E206="D", "D", E206="A", "L")</f>
        <v>W</v>
      </c>
      <c r="G206">
        <f>VLOOKUP(F206, 'Points Value'!$B$2:$C$4, 2, FALSE)</f>
        <v>3</v>
      </c>
      <c r="H206" t="str" cm="1">
        <f t="array" ref="H206">_xlfn.IFS(E206="H", "L", E206="D", "D", E206="A", "W")</f>
        <v>L</v>
      </c>
      <c r="I206">
        <f>VLOOKUP(H206, 'Points Value'!$B$2:$C$4, 2, FALSE)</f>
        <v>0</v>
      </c>
    </row>
    <row r="207" spans="1:9" x14ac:dyDescent="0.35">
      <c r="A207" t="str">
        <f>Table7[[#This Row],[Home_Team]]</f>
        <v>Norwich</v>
      </c>
      <c r="B207" t="str">
        <f>Table7[[#This Row],[Away_Team]]</f>
        <v>Crystal Palace</v>
      </c>
      <c r="C207">
        <f>Table7[[#This Row],[FT_Home_Goals]]</f>
        <v>1</v>
      </c>
      <c r="D207">
        <f>Table7[[#This Row],[FT_Away_Goals]]</f>
        <v>1</v>
      </c>
      <c r="E207" t="str">
        <f>Table7[[#This Row],[FT_Result]]</f>
        <v>D</v>
      </c>
      <c r="F207" t="str" cm="1">
        <f t="array" ref="F207">_xlfn.IFS(E207="H", "W", E207="D", "D", E207="A", "L")</f>
        <v>D</v>
      </c>
      <c r="G207">
        <f>VLOOKUP(F207, 'Points Value'!$B$2:$C$4, 2, FALSE)</f>
        <v>1</v>
      </c>
      <c r="H207" t="str" cm="1">
        <f t="array" ref="H207">_xlfn.IFS(E207="H", "L", E207="D", "D", E207="A", "W")</f>
        <v>D</v>
      </c>
      <c r="I207">
        <f>VLOOKUP(H207, 'Points Value'!$B$2:$C$4, 2, FALSE)</f>
        <v>1</v>
      </c>
    </row>
    <row r="208" spans="1:9" x14ac:dyDescent="0.35">
      <c r="A208" t="str">
        <f>Table7[[#This Row],[Home_Team]]</f>
        <v>West Ham</v>
      </c>
      <c r="B208" t="str">
        <f>Table7[[#This Row],[Away_Team]]</f>
        <v>Bournemouth</v>
      </c>
      <c r="C208">
        <f>Table7[[#This Row],[FT_Home_Goals]]</f>
        <v>4</v>
      </c>
      <c r="D208">
        <f>Table7[[#This Row],[FT_Away_Goals]]</f>
        <v>0</v>
      </c>
      <c r="E208" t="str">
        <f>Table7[[#This Row],[FT_Result]]</f>
        <v>H</v>
      </c>
      <c r="F208" t="str" cm="1">
        <f t="array" ref="F208">_xlfn.IFS(E208="H", "W", E208="D", "D", E208="A", "L")</f>
        <v>W</v>
      </c>
      <c r="G208">
        <f>VLOOKUP(F208, 'Points Value'!$B$2:$C$4, 2, FALSE)</f>
        <v>3</v>
      </c>
      <c r="H208" t="str" cm="1">
        <f t="array" ref="H208">_xlfn.IFS(E208="H", "L", E208="D", "D", E208="A", "W")</f>
        <v>L</v>
      </c>
      <c r="I208">
        <f>VLOOKUP(H208, 'Points Value'!$B$2:$C$4, 2, FALSE)</f>
        <v>0</v>
      </c>
    </row>
    <row r="209" spans="1:9" x14ac:dyDescent="0.35">
      <c r="A209" t="str">
        <f>Table7[[#This Row],[Home_Team]]</f>
        <v>Arsenal</v>
      </c>
      <c r="B209" t="str">
        <f>Table7[[#This Row],[Away_Team]]</f>
        <v>Man United</v>
      </c>
      <c r="C209">
        <f>Table7[[#This Row],[FT_Home_Goals]]</f>
        <v>2</v>
      </c>
      <c r="D209">
        <f>Table7[[#This Row],[FT_Away_Goals]]</f>
        <v>0</v>
      </c>
      <c r="E209" t="str">
        <f>Table7[[#This Row],[FT_Result]]</f>
        <v>H</v>
      </c>
      <c r="F209" t="str" cm="1">
        <f t="array" ref="F209">_xlfn.IFS(E209="H", "W", E209="D", "D", E209="A", "L")</f>
        <v>W</v>
      </c>
      <c r="G209">
        <f>VLOOKUP(F209, 'Points Value'!$B$2:$C$4, 2, FALSE)</f>
        <v>3</v>
      </c>
      <c r="H209" t="str" cm="1">
        <f t="array" ref="H209">_xlfn.IFS(E209="H", "L", E209="D", "D", E209="A", "W")</f>
        <v>L</v>
      </c>
      <c r="I209">
        <f>VLOOKUP(H209, 'Points Value'!$B$2:$C$4, 2, FALSE)</f>
        <v>0</v>
      </c>
    </row>
    <row r="210" spans="1:9" x14ac:dyDescent="0.35">
      <c r="A210" t="str">
        <f>Table7[[#This Row],[Home_Team]]</f>
        <v>Liverpool</v>
      </c>
      <c r="B210" t="str">
        <f>Table7[[#This Row],[Away_Team]]</f>
        <v>Sheffield United</v>
      </c>
      <c r="C210">
        <f>Table7[[#This Row],[FT_Home_Goals]]</f>
        <v>2</v>
      </c>
      <c r="D210">
        <f>Table7[[#This Row],[FT_Away_Goals]]</f>
        <v>0</v>
      </c>
      <c r="E210" t="str">
        <f>Table7[[#This Row],[FT_Result]]</f>
        <v>H</v>
      </c>
      <c r="F210" t="str" cm="1">
        <f t="array" ref="F210">_xlfn.IFS(E210="H", "W", E210="D", "D", E210="A", "L")</f>
        <v>W</v>
      </c>
      <c r="G210">
        <f>VLOOKUP(F210, 'Points Value'!$B$2:$C$4, 2, FALSE)</f>
        <v>3</v>
      </c>
      <c r="H210" t="str" cm="1">
        <f t="array" ref="H210">_xlfn.IFS(E210="H", "L", E210="D", "D", E210="A", "W")</f>
        <v>L</v>
      </c>
      <c r="I210">
        <f>VLOOKUP(H210, 'Points Value'!$B$2:$C$4, 2, FALSE)</f>
        <v>0</v>
      </c>
    </row>
    <row r="211" spans="1:9" x14ac:dyDescent="0.35">
      <c r="A211" t="str">
        <f>Table7[[#This Row],[Home_Team]]</f>
        <v>Sheffield United</v>
      </c>
      <c r="B211" t="str">
        <f>Table7[[#This Row],[Away_Team]]</f>
        <v>West Ham</v>
      </c>
      <c r="C211">
        <f>Table7[[#This Row],[FT_Home_Goals]]</f>
        <v>1</v>
      </c>
      <c r="D211">
        <f>Table7[[#This Row],[FT_Away_Goals]]</f>
        <v>0</v>
      </c>
      <c r="E211" t="str">
        <f>Table7[[#This Row],[FT_Result]]</f>
        <v>H</v>
      </c>
      <c r="F211" t="str" cm="1">
        <f t="array" ref="F211">_xlfn.IFS(E211="H", "W", E211="D", "D", E211="A", "L")</f>
        <v>W</v>
      </c>
      <c r="G211">
        <f>VLOOKUP(F211, 'Points Value'!$B$2:$C$4, 2, FALSE)</f>
        <v>3</v>
      </c>
      <c r="H211" t="str" cm="1">
        <f t="array" ref="H211">_xlfn.IFS(E211="H", "L", E211="D", "D", E211="A", "W")</f>
        <v>L</v>
      </c>
      <c r="I211">
        <f>VLOOKUP(H211, 'Points Value'!$B$2:$C$4, 2, FALSE)</f>
        <v>0</v>
      </c>
    </row>
    <row r="212" spans="1:9" x14ac:dyDescent="0.35">
      <c r="A212" t="str">
        <f>Table7[[#This Row],[Home_Team]]</f>
        <v>Crystal Palace</v>
      </c>
      <c r="B212" t="str">
        <f>Table7[[#This Row],[Away_Team]]</f>
        <v>Arsenal</v>
      </c>
      <c r="C212">
        <f>Table7[[#This Row],[FT_Home_Goals]]</f>
        <v>1</v>
      </c>
      <c r="D212">
        <f>Table7[[#This Row],[FT_Away_Goals]]</f>
        <v>1</v>
      </c>
      <c r="E212" t="str">
        <f>Table7[[#This Row],[FT_Result]]</f>
        <v>D</v>
      </c>
      <c r="F212" t="str" cm="1">
        <f t="array" ref="F212">_xlfn.IFS(E212="H", "W", E212="D", "D", E212="A", "L")</f>
        <v>D</v>
      </c>
      <c r="G212">
        <f>VLOOKUP(F212, 'Points Value'!$B$2:$C$4, 2, FALSE)</f>
        <v>1</v>
      </c>
      <c r="H212" t="str" cm="1">
        <f t="array" ref="H212">_xlfn.IFS(E212="H", "L", E212="D", "D", E212="A", "W")</f>
        <v>D</v>
      </c>
      <c r="I212">
        <f>VLOOKUP(H212, 'Points Value'!$B$2:$C$4, 2, FALSE)</f>
        <v>1</v>
      </c>
    </row>
    <row r="213" spans="1:9" x14ac:dyDescent="0.35">
      <c r="A213" t="str">
        <f>Table7[[#This Row],[Home_Team]]</f>
        <v>Chelsea</v>
      </c>
      <c r="B213" t="str">
        <f>Table7[[#This Row],[Away_Team]]</f>
        <v>Burnley</v>
      </c>
      <c r="C213">
        <f>Table7[[#This Row],[FT_Home_Goals]]</f>
        <v>3</v>
      </c>
      <c r="D213">
        <f>Table7[[#This Row],[FT_Away_Goals]]</f>
        <v>0</v>
      </c>
      <c r="E213" t="str">
        <f>Table7[[#This Row],[FT_Result]]</f>
        <v>H</v>
      </c>
      <c r="F213" t="str" cm="1">
        <f t="array" ref="F213">_xlfn.IFS(E213="H", "W", E213="D", "D", E213="A", "L")</f>
        <v>W</v>
      </c>
      <c r="G213">
        <f>VLOOKUP(F213, 'Points Value'!$B$2:$C$4, 2, FALSE)</f>
        <v>3</v>
      </c>
      <c r="H213" t="str" cm="1">
        <f t="array" ref="H213">_xlfn.IFS(E213="H", "L", E213="D", "D", E213="A", "W")</f>
        <v>L</v>
      </c>
      <c r="I213">
        <f>VLOOKUP(H213, 'Points Value'!$B$2:$C$4, 2, FALSE)</f>
        <v>0</v>
      </c>
    </row>
    <row r="214" spans="1:9" x14ac:dyDescent="0.35">
      <c r="A214" t="str">
        <f>Table7[[#This Row],[Home_Team]]</f>
        <v>Everton</v>
      </c>
      <c r="B214" t="str">
        <f>Table7[[#This Row],[Away_Team]]</f>
        <v>Brighton</v>
      </c>
      <c r="C214">
        <f>Table7[[#This Row],[FT_Home_Goals]]</f>
        <v>1</v>
      </c>
      <c r="D214">
        <f>Table7[[#This Row],[FT_Away_Goals]]</f>
        <v>0</v>
      </c>
      <c r="E214" t="str">
        <f>Table7[[#This Row],[FT_Result]]</f>
        <v>H</v>
      </c>
      <c r="F214" t="str" cm="1">
        <f t="array" ref="F214">_xlfn.IFS(E214="H", "W", E214="D", "D", E214="A", "L")</f>
        <v>W</v>
      </c>
      <c r="G214">
        <f>VLOOKUP(F214, 'Points Value'!$B$2:$C$4, 2, FALSE)</f>
        <v>3</v>
      </c>
      <c r="H214" t="str" cm="1">
        <f t="array" ref="H214">_xlfn.IFS(E214="H", "L", E214="D", "D", E214="A", "W")</f>
        <v>L</v>
      </c>
      <c r="I214">
        <f>VLOOKUP(H214, 'Points Value'!$B$2:$C$4, 2, FALSE)</f>
        <v>0</v>
      </c>
    </row>
    <row r="215" spans="1:9" x14ac:dyDescent="0.35">
      <c r="A215" t="str">
        <f>Table7[[#This Row],[Home_Team]]</f>
        <v>Leicester</v>
      </c>
      <c r="B215" t="str">
        <f>Table7[[#This Row],[Away_Team]]</f>
        <v>Southampton</v>
      </c>
      <c r="C215">
        <f>Table7[[#This Row],[FT_Home_Goals]]</f>
        <v>1</v>
      </c>
      <c r="D215">
        <f>Table7[[#This Row],[FT_Away_Goals]]</f>
        <v>2</v>
      </c>
      <c r="E215" t="str">
        <f>Table7[[#This Row],[FT_Result]]</f>
        <v>A</v>
      </c>
      <c r="F215" t="str" cm="1">
        <f t="array" ref="F215">_xlfn.IFS(E215="H", "W", E215="D", "D", E215="A", "L")</f>
        <v>L</v>
      </c>
      <c r="G215">
        <f>VLOOKUP(F215, 'Points Value'!$B$2:$C$4, 2, FALSE)</f>
        <v>0</v>
      </c>
      <c r="H215" t="str" cm="1">
        <f t="array" ref="H215">_xlfn.IFS(E215="H", "L", E215="D", "D", E215="A", "W")</f>
        <v>W</v>
      </c>
      <c r="I215">
        <f>VLOOKUP(H215, 'Points Value'!$B$2:$C$4, 2, FALSE)</f>
        <v>3</v>
      </c>
    </row>
    <row r="216" spans="1:9" x14ac:dyDescent="0.35">
      <c r="A216" t="str">
        <f>Table7[[#This Row],[Home_Team]]</f>
        <v>Man United</v>
      </c>
      <c r="B216" t="str">
        <f>Table7[[#This Row],[Away_Team]]</f>
        <v>Norwich</v>
      </c>
      <c r="C216">
        <f>Table7[[#This Row],[FT_Home_Goals]]</f>
        <v>4</v>
      </c>
      <c r="D216">
        <f>Table7[[#This Row],[FT_Away_Goals]]</f>
        <v>0</v>
      </c>
      <c r="E216" t="str">
        <f>Table7[[#This Row],[FT_Result]]</f>
        <v>H</v>
      </c>
      <c r="F216" t="str" cm="1">
        <f t="array" ref="F216">_xlfn.IFS(E216="H", "W", E216="D", "D", E216="A", "L")</f>
        <v>W</v>
      </c>
      <c r="G216">
        <f>VLOOKUP(F216, 'Points Value'!$B$2:$C$4, 2, FALSE)</f>
        <v>3</v>
      </c>
      <c r="H216" t="str" cm="1">
        <f t="array" ref="H216">_xlfn.IFS(E216="H", "L", E216="D", "D", E216="A", "W")</f>
        <v>L</v>
      </c>
      <c r="I216">
        <f>VLOOKUP(H216, 'Points Value'!$B$2:$C$4, 2, FALSE)</f>
        <v>0</v>
      </c>
    </row>
    <row r="217" spans="1:9" x14ac:dyDescent="0.35">
      <c r="A217" t="str">
        <f>Table7[[#This Row],[Home_Team]]</f>
        <v>Wolves</v>
      </c>
      <c r="B217" t="str">
        <f>Table7[[#This Row],[Away_Team]]</f>
        <v>Newcastle</v>
      </c>
      <c r="C217">
        <f>Table7[[#This Row],[FT_Home_Goals]]</f>
        <v>1</v>
      </c>
      <c r="D217">
        <f>Table7[[#This Row],[FT_Away_Goals]]</f>
        <v>1</v>
      </c>
      <c r="E217" t="str">
        <f>Table7[[#This Row],[FT_Result]]</f>
        <v>D</v>
      </c>
      <c r="F217" t="str" cm="1">
        <f t="array" ref="F217">_xlfn.IFS(E217="H", "W", E217="D", "D", E217="A", "L")</f>
        <v>D</v>
      </c>
      <c r="G217">
        <f>VLOOKUP(F217, 'Points Value'!$B$2:$C$4, 2, FALSE)</f>
        <v>1</v>
      </c>
      <c r="H217" t="str" cm="1">
        <f t="array" ref="H217">_xlfn.IFS(E217="H", "L", E217="D", "D", E217="A", "W")</f>
        <v>D</v>
      </c>
      <c r="I217">
        <f>VLOOKUP(H217, 'Points Value'!$B$2:$C$4, 2, FALSE)</f>
        <v>1</v>
      </c>
    </row>
    <row r="218" spans="1:9" x14ac:dyDescent="0.35">
      <c r="A218" t="str">
        <f>Table7[[#This Row],[Home_Team]]</f>
        <v>Tottenham</v>
      </c>
      <c r="B218" t="str">
        <f>Table7[[#This Row],[Away_Team]]</f>
        <v>Liverpool</v>
      </c>
      <c r="C218">
        <f>Table7[[#This Row],[FT_Home_Goals]]</f>
        <v>0</v>
      </c>
      <c r="D218">
        <f>Table7[[#This Row],[FT_Away_Goals]]</f>
        <v>1</v>
      </c>
      <c r="E218" t="str">
        <f>Table7[[#This Row],[FT_Result]]</f>
        <v>A</v>
      </c>
      <c r="F218" t="str" cm="1">
        <f t="array" ref="F218">_xlfn.IFS(E218="H", "W", E218="D", "D", E218="A", "L")</f>
        <v>L</v>
      </c>
      <c r="G218">
        <f>VLOOKUP(F218, 'Points Value'!$B$2:$C$4, 2, FALSE)</f>
        <v>0</v>
      </c>
      <c r="H218" t="str" cm="1">
        <f t="array" ref="H218">_xlfn.IFS(E218="H", "L", E218="D", "D", E218="A", "W")</f>
        <v>W</v>
      </c>
      <c r="I218">
        <f>VLOOKUP(H218, 'Points Value'!$B$2:$C$4, 2, FALSE)</f>
        <v>3</v>
      </c>
    </row>
    <row r="219" spans="1:9" x14ac:dyDescent="0.35">
      <c r="A219" t="str">
        <f>Table7[[#This Row],[Home_Team]]</f>
        <v>Bournemouth</v>
      </c>
      <c r="B219" t="str">
        <f>Table7[[#This Row],[Away_Team]]</f>
        <v>Watford</v>
      </c>
      <c r="C219">
        <f>Table7[[#This Row],[FT_Home_Goals]]</f>
        <v>0</v>
      </c>
      <c r="D219">
        <f>Table7[[#This Row],[FT_Away_Goals]]</f>
        <v>3</v>
      </c>
      <c r="E219" t="str">
        <f>Table7[[#This Row],[FT_Result]]</f>
        <v>A</v>
      </c>
      <c r="F219" t="str" cm="1">
        <f t="array" ref="F219">_xlfn.IFS(E219="H", "W", E219="D", "D", E219="A", "L")</f>
        <v>L</v>
      </c>
      <c r="G219">
        <f>VLOOKUP(F219, 'Points Value'!$B$2:$C$4, 2, FALSE)</f>
        <v>0</v>
      </c>
      <c r="H219" t="str" cm="1">
        <f t="array" ref="H219">_xlfn.IFS(E219="H", "L", E219="D", "D", E219="A", "W")</f>
        <v>W</v>
      </c>
      <c r="I219">
        <f>VLOOKUP(H219, 'Points Value'!$B$2:$C$4, 2, FALSE)</f>
        <v>3</v>
      </c>
    </row>
    <row r="220" spans="1:9" x14ac:dyDescent="0.35">
      <c r="A220" t="str">
        <f>Table7[[#This Row],[Home_Team]]</f>
        <v>Aston Villa</v>
      </c>
      <c r="B220" t="str">
        <f>Table7[[#This Row],[Away_Team]]</f>
        <v>Man City</v>
      </c>
      <c r="C220">
        <f>Table7[[#This Row],[FT_Home_Goals]]</f>
        <v>1</v>
      </c>
      <c r="D220">
        <f>Table7[[#This Row],[FT_Away_Goals]]</f>
        <v>6</v>
      </c>
      <c r="E220" t="str">
        <f>Table7[[#This Row],[FT_Result]]</f>
        <v>A</v>
      </c>
      <c r="F220" t="str" cm="1">
        <f t="array" ref="F220">_xlfn.IFS(E220="H", "W", E220="D", "D", E220="A", "L")</f>
        <v>L</v>
      </c>
      <c r="G220">
        <f>VLOOKUP(F220, 'Points Value'!$B$2:$C$4, 2, FALSE)</f>
        <v>0</v>
      </c>
      <c r="H220" t="str" cm="1">
        <f t="array" ref="H220">_xlfn.IFS(E220="H", "L", E220="D", "D", E220="A", "W")</f>
        <v>W</v>
      </c>
      <c r="I220">
        <f>VLOOKUP(H220, 'Points Value'!$B$2:$C$4, 2, FALSE)</f>
        <v>3</v>
      </c>
    </row>
    <row r="221" spans="1:9" x14ac:dyDescent="0.35">
      <c r="A221" t="str">
        <f>Table7[[#This Row],[Home_Team]]</f>
        <v>Watford</v>
      </c>
      <c r="B221" t="str">
        <f>Table7[[#This Row],[Away_Team]]</f>
        <v>Tottenham</v>
      </c>
      <c r="C221">
        <f>Table7[[#This Row],[FT_Home_Goals]]</f>
        <v>0</v>
      </c>
      <c r="D221">
        <f>Table7[[#This Row],[FT_Away_Goals]]</f>
        <v>0</v>
      </c>
      <c r="E221" t="str">
        <f>Table7[[#This Row],[FT_Result]]</f>
        <v>D</v>
      </c>
      <c r="F221" t="str" cm="1">
        <f t="array" ref="F221">_xlfn.IFS(E221="H", "W", E221="D", "D", E221="A", "L")</f>
        <v>D</v>
      </c>
      <c r="G221">
        <f>VLOOKUP(F221, 'Points Value'!$B$2:$C$4, 2, FALSE)</f>
        <v>1</v>
      </c>
      <c r="H221" t="str" cm="1">
        <f t="array" ref="H221">_xlfn.IFS(E221="H", "L", E221="D", "D", E221="A", "W")</f>
        <v>D</v>
      </c>
      <c r="I221">
        <f>VLOOKUP(H221, 'Points Value'!$B$2:$C$4, 2, FALSE)</f>
        <v>1</v>
      </c>
    </row>
    <row r="222" spans="1:9" x14ac:dyDescent="0.35">
      <c r="A222" t="str">
        <f>Table7[[#This Row],[Home_Team]]</f>
        <v>Arsenal</v>
      </c>
      <c r="B222" t="str">
        <f>Table7[[#This Row],[Away_Team]]</f>
        <v>Sheffield United</v>
      </c>
      <c r="C222">
        <f>Table7[[#This Row],[FT_Home_Goals]]</f>
        <v>1</v>
      </c>
      <c r="D222">
        <f>Table7[[#This Row],[FT_Away_Goals]]</f>
        <v>1</v>
      </c>
      <c r="E222" t="str">
        <f>Table7[[#This Row],[FT_Result]]</f>
        <v>D</v>
      </c>
      <c r="F222" t="str" cm="1">
        <f t="array" ref="F222">_xlfn.IFS(E222="H", "W", E222="D", "D", E222="A", "L")</f>
        <v>D</v>
      </c>
      <c r="G222">
        <f>VLOOKUP(F222, 'Points Value'!$B$2:$C$4, 2, FALSE)</f>
        <v>1</v>
      </c>
      <c r="H222" t="str" cm="1">
        <f t="array" ref="H222">_xlfn.IFS(E222="H", "L", E222="D", "D", E222="A", "W")</f>
        <v>D</v>
      </c>
      <c r="I222">
        <f>VLOOKUP(H222, 'Points Value'!$B$2:$C$4, 2, FALSE)</f>
        <v>1</v>
      </c>
    </row>
    <row r="223" spans="1:9" x14ac:dyDescent="0.35">
      <c r="A223" t="str">
        <f>Table7[[#This Row],[Home_Team]]</f>
        <v>Brighton</v>
      </c>
      <c r="B223" t="str">
        <f>Table7[[#This Row],[Away_Team]]</f>
        <v>Aston Villa</v>
      </c>
      <c r="C223">
        <f>Table7[[#This Row],[FT_Home_Goals]]</f>
        <v>1</v>
      </c>
      <c r="D223">
        <f>Table7[[#This Row],[FT_Away_Goals]]</f>
        <v>1</v>
      </c>
      <c r="E223" t="str">
        <f>Table7[[#This Row],[FT_Result]]</f>
        <v>D</v>
      </c>
      <c r="F223" t="str" cm="1">
        <f t="array" ref="F223">_xlfn.IFS(E223="H", "W", E223="D", "D", E223="A", "L")</f>
        <v>D</v>
      </c>
      <c r="G223">
        <f>VLOOKUP(F223, 'Points Value'!$B$2:$C$4, 2, FALSE)</f>
        <v>1</v>
      </c>
      <c r="H223" t="str" cm="1">
        <f t="array" ref="H223">_xlfn.IFS(E223="H", "L", E223="D", "D", E223="A", "W")</f>
        <v>D</v>
      </c>
      <c r="I223">
        <f>VLOOKUP(H223, 'Points Value'!$B$2:$C$4, 2, FALSE)</f>
        <v>1</v>
      </c>
    </row>
    <row r="224" spans="1:9" x14ac:dyDescent="0.35">
      <c r="A224" t="str">
        <f>Table7[[#This Row],[Home_Team]]</f>
        <v>Man City</v>
      </c>
      <c r="B224" t="str">
        <f>Table7[[#This Row],[Away_Team]]</f>
        <v>Crystal Palace</v>
      </c>
      <c r="C224">
        <f>Table7[[#This Row],[FT_Home_Goals]]</f>
        <v>2</v>
      </c>
      <c r="D224">
        <f>Table7[[#This Row],[FT_Away_Goals]]</f>
        <v>2</v>
      </c>
      <c r="E224" t="str">
        <f>Table7[[#This Row],[FT_Result]]</f>
        <v>D</v>
      </c>
      <c r="F224" t="str" cm="1">
        <f t="array" ref="F224">_xlfn.IFS(E224="H", "W", E224="D", "D", E224="A", "L")</f>
        <v>D</v>
      </c>
      <c r="G224">
        <f>VLOOKUP(F224, 'Points Value'!$B$2:$C$4, 2, FALSE)</f>
        <v>1</v>
      </c>
      <c r="H224" t="str" cm="1">
        <f t="array" ref="H224">_xlfn.IFS(E224="H", "L", E224="D", "D", E224="A", "W")</f>
        <v>D</v>
      </c>
      <c r="I224">
        <f>VLOOKUP(H224, 'Points Value'!$B$2:$C$4, 2, FALSE)</f>
        <v>1</v>
      </c>
    </row>
    <row r="225" spans="1:9" x14ac:dyDescent="0.35">
      <c r="A225" t="str">
        <f>Table7[[#This Row],[Home_Team]]</f>
        <v>Norwich</v>
      </c>
      <c r="B225" t="str">
        <f>Table7[[#This Row],[Away_Team]]</f>
        <v>Bournemouth</v>
      </c>
      <c r="C225">
        <f>Table7[[#This Row],[FT_Home_Goals]]</f>
        <v>1</v>
      </c>
      <c r="D225">
        <f>Table7[[#This Row],[FT_Away_Goals]]</f>
        <v>0</v>
      </c>
      <c r="E225" t="str">
        <f>Table7[[#This Row],[FT_Result]]</f>
        <v>H</v>
      </c>
      <c r="F225" t="str" cm="1">
        <f t="array" ref="F225">_xlfn.IFS(E225="H", "W", E225="D", "D", E225="A", "L")</f>
        <v>W</v>
      </c>
      <c r="G225">
        <f>VLOOKUP(F225, 'Points Value'!$B$2:$C$4, 2, FALSE)</f>
        <v>3</v>
      </c>
      <c r="H225" t="str" cm="1">
        <f t="array" ref="H225">_xlfn.IFS(E225="H", "L", E225="D", "D", E225="A", "W")</f>
        <v>L</v>
      </c>
      <c r="I225">
        <f>VLOOKUP(H225, 'Points Value'!$B$2:$C$4, 2, FALSE)</f>
        <v>0</v>
      </c>
    </row>
    <row r="226" spans="1:9" x14ac:dyDescent="0.35">
      <c r="A226" t="str">
        <f>Table7[[#This Row],[Home_Team]]</f>
        <v>Southampton</v>
      </c>
      <c r="B226" t="str">
        <f>Table7[[#This Row],[Away_Team]]</f>
        <v>Wolves</v>
      </c>
      <c r="C226">
        <f>Table7[[#This Row],[FT_Home_Goals]]</f>
        <v>2</v>
      </c>
      <c r="D226">
        <f>Table7[[#This Row],[FT_Away_Goals]]</f>
        <v>3</v>
      </c>
      <c r="E226" t="str">
        <f>Table7[[#This Row],[FT_Result]]</f>
        <v>A</v>
      </c>
      <c r="F226" t="str" cm="1">
        <f t="array" ref="F226">_xlfn.IFS(E226="H", "W", E226="D", "D", E226="A", "L")</f>
        <v>L</v>
      </c>
      <c r="G226">
        <f>VLOOKUP(F226, 'Points Value'!$B$2:$C$4, 2, FALSE)</f>
        <v>0</v>
      </c>
      <c r="H226" t="str" cm="1">
        <f t="array" ref="H226">_xlfn.IFS(E226="H", "L", E226="D", "D", E226="A", "W")</f>
        <v>W</v>
      </c>
      <c r="I226">
        <f>VLOOKUP(H226, 'Points Value'!$B$2:$C$4, 2, FALSE)</f>
        <v>3</v>
      </c>
    </row>
    <row r="227" spans="1:9" x14ac:dyDescent="0.35">
      <c r="A227" t="str">
        <f>Table7[[#This Row],[Home_Team]]</f>
        <v>West Ham</v>
      </c>
      <c r="B227" t="str">
        <f>Table7[[#This Row],[Away_Team]]</f>
        <v>Everton</v>
      </c>
      <c r="C227">
        <f>Table7[[#This Row],[FT_Home_Goals]]</f>
        <v>1</v>
      </c>
      <c r="D227">
        <f>Table7[[#This Row],[FT_Away_Goals]]</f>
        <v>1</v>
      </c>
      <c r="E227" t="str">
        <f>Table7[[#This Row],[FT_Result]]</f>
        <v>D</v>
      </c>
      <c r="F227" t="str" cm="1">
        <f t="array" ref="F227">_xlfn.IFS(E227="H", "W", E227="D", "D", E227="A", "L")</f>
        <v>D</v>
      </c>
      <c r="G227">
        <f>VLOOKUP(F227, 'Points Value'!$B$2:$C$4, 2, FALSE)</f>
        <v>1</v>
      </c>
      <c r="H227" t="str" cm="1">
        <f t="array" ref="H227">_xlfn.IFS(E227="H", "L", E227="D", "D", E227="A", "W")</f>
        <v>D</v>
      </c>
      <c r="I227">
        <f>VLOOKUP(H227, 'Points Value'!$B$2:$C$4, 2, FALSE)</f>
        <v>1</v>
      </c>
    </row>
    <row r="228" spans="1:9" x14ac:dyDescent="0.35">
      <c r="A228" t="str">
        <f>Table7[[#This Row],[Home_Team]]</f>
        <v>Newcastle</v>
      </c>
      <c r="B228" t="str">
        <f>Table7[[#This Row],[Away_Team]]</f>
        <v>Chelsea</v>
      </c>
      <c r="C228">
        <f>Table7[[#This Row],[FT_Home_Goals]]</f>
        <v>1</v>
      </c>
      <c r="D228">
        <f>Table7[[#This Row],[FT_Away_Goals]]</f>
        <v>0</v>
      </c>
      <c r="E228" t="str">
        <f>Table7[[#This Row],[FT_Result]]</f>
        <v>H</v>
      </c>
      <c r="F228" t="str" cm="1">
        <f t="array" ref="F228">_xlfn.IFS(E228="H", "W", E228="D", "D", E228="A", "L")</f>
        <v>W</v>
      </c>
      <c r="G228">
        <f>VLOOKUP(F228, 'Points Value'!$B$2:$C$4, 2, FALSE)</f>
        <v>3</v>
      </c>
      <c r="H228" t="str" cm="1">
        <f t="array" ref="H228">_xlfn.IFS(E228="H", "L", E228="D", "D", E228="A", "W")</f>
        <v>L</v>
      </c>
      <c r="I228">
        <f>VLOOKUP(H228, 'Points Value'!$B$2:$C$4, 2, FALSE)</f>
        <v>0</v>
      </c>
    </row>
    <row r="229" spans="1:9" x14ac:dyDescent="0.35">
      <c r="A229" t="str">
        <f>Table7[[#This Row],[Home_Team]]</f>
        <v>Burnley</v>
      </c>
      <c r="B229" t="str">
        <f>Table7[[#This Row],[Away_Team]]</f>
        <v>Leicester</v>
      </c>
      <c r="C229">
        <f>Table7[[#This Row],[FT_Home_Goals]]</f>
        <v>2</v>
      </c>
      <c r="D229">
        <f>Table7[[#This Row],[FT_Away_Goals]]</f>
        <v>1</v>
      </c>
      <c r="E229" t="str">
        <f>Table7[[#This Row],[FT_Result]]</f>
        <v>H</v>
      </c>
      <c r="F229" t="str" cm="1">
        <f t="array" ref="F229">_xlfn.IFS(E229="H", "W", E229="D", "D", E229="A", "L")</f>
        <v>W</v>
      </c>
      <c r="G229">
        <f>VLOOKUP(F229, 'Points Value'!$B$2:$C$4, 2, FALSE)</f>
        <v>3</v>
      </c>
      <c r="H229" t="str" cm="1">
        <f t="array" ref="H229">_xlfn.IFS(E229="H", "L", E229="D", "D", E229="A", "W")</f>
        <v>L</v>
      </c>
      <c r="I229">
        <f>VLOOKUP(H229, 'Points Value'!$B$2:$C$4, 2, FALSE)</f>
        <v>0</v>
      </c>
    </row>
    <row r="230" spans="1:9" x14ac:dyDescent="0.35">
      <c r="A230" t="str">
        <f>Table7[[#This Row],[Home_Team]]</f>
        <v>Liverpool</v>
      </c>
      <c r="B230" t="str">
        <f>Table7[[#This Row],[Away_Team]]</f>
        <v>Man United</v>
      </c>
      <c r="C230">
        <f>Table7[[#This Row],[FT_Home_Goals]]</f>
        <v>2</v>
      </c>
      <c r="D230">
        <f>Table7[[#This Row],[FT_Away_Goals]]</f>
        <v>0</v>
      </c>
      <c r="E230" t="str">
        <f>Table7[[#This Row],[FT_Result]]</f>
        <v>H</v>
      </c>
      <c r="F230" t="str" cm="1">
        <f t="array" ref="F230">_xlfn.IFS(E230="H", "W", E230="D", "D", E230="A", "L")</f>
        <v>W</v>
      </c>
      <c r="G230">
        <f>VLOOKUP(F230, 'Points Value'!$B$2:$C$4, 2, FALSE)</f>
        <v>3</v>
      </c>
      <c r="H230" t="str" cm="1">
        <f t="array" ref="H230">_xlfn.IFS(E230="H", "L", E230="D", "D", E230="A", "W")</f>
        <v>L</v>
      </c>
      <c r="I230">
        <f>VLOOKUP(H230, 'Points Value'!$B$2:$C$4, 2, FALSE)</f>
        <v>0</v>
      </c>
    </row>
    <row r="231" spans="1:9" x14ac:dyDescent="0.35">
      <c r="A231" t="str">
        <f>Table7[[#This Row],[Home_Team]]</f>
        <v>Aston Villa</v>
      </c>
      <c r="B231" t="str">
        <f>Table7[[#This Row],[Away_Team]]</f>
        <v>Watford</v>
      </c>
      <c r="C231">
        <f>Table7[[#This Row],[FT_Home_Goals]]</f>
        <v>2</v>
      </c>
      <c r="D231">
        <f>Table7[[#This Row],[FT_Away_Goals]]</f>
        <v>1</v>
      </c>
      <c r="E231" t="str">
        <f>Table7[[#This Row],[FT_Result]]</f>
        <v>H</v>
      </c>
      <c r="F231" t="str" cm="1">
        <f t="array" ref="F231">_xlfn.IFS(E231="H", "W", E231="D", "D", E231="A", "L")</f>
        <v>W</v>
      </c>
      <c r="G231">
        <f>VLOOKUP(F231, 'Points Value'!$B$2:$C$4, 2, FALSE)</f>
        <v>3</v>
      </c>
      <c r="H231" t="str" cm="1">
        <f t="array" ref="H231">_xlfn.IFS(E231="H", "L", E231="D", "D", E231="A", "W")</f>
        <v>L</v>
      </c>
      <c r="I231">
        <f>VLOOKUP(H231, 'Points Value'!$B$2:$C$4, 2, FALSE)</f>
        <v>0</v>
      </c>
    </row>
    <row r="232" spans="1:9" x14ac:dyDescent="0.35">
      <c r="A232" t="str">
        <f>Table7[[#This Row],[Home_Team]]</f>
        <v>Bournemouth</v>
      </c>
      <c r="B232" t="str">
        <f>Table7[[#This Row],[Away_Team]]</f>
        <v>Brighton</v>
      </c>
      <c r="C232">
        <f>Table7[[#This Row],[FT_Home_Goals]]</f>
        <v>3</v>
      </c>
      <c r="D232">
        <f>Table7[[#This Row],[FT_Away_Goals]]</f>
        <v>1</v>
      </c>
      <c r="E232" t="str">
        <f>Table7[[#This Row],[FT_Result]]</f>
        <v>H</v>
      </c>
      <c r="F232" t="str" cm="1">
        <f t="array" ref="F232">_xlfn.IFS(E232="H", "W", E232="D", "D", E232="A", "L")</f>
        <v>W</v>
      </c>
      <c r="G232">
        <f>VLOOKUP(F232, 'Points Value'!$B$2:$C$4, 2, FALSE)</f>
        <v>3</v>
      </c>
      <c r="H232" t="str" cm="1">
        <f t="array" ref="H232">_xlfn.IFS(E232="H", "L", E232="D", "D", E232="A", "W")</f>
        <v>L</v>
      </c>
      <c r="I232">
        <f>VLOOKUP(H232, 'Points Value'!$B$2:$C$4, 2, FALSE)</f>
        <v>0</v>
      </c>
    </row>
    <row r="233" spans="1:9" x14ac:dyDescent="0.35">
      <c r="A233" t="str">
        <f>Table7[[#This Row],[Home_Team]]</f>
        <v>Crystal Palace</v>
      </c>
      <c r="B233" t="str">
        <f>Table7[[#This Row],[Away_Team]]</f>
        <v>Southampton</v>
      </c>
      <c r="C233">
        <f>Table7[[#This Row],[FT_Home_Goals]]</f>
        <v>0</v>
      </c>
      <c r="D233">
        <f>Table7[[#This Row],[FT_Away_Goals]]</f>
        <v>2</v>
      </c>
      <c r="E233" t="str">
        <f>Table7[[#This Row],[FT_Result]]</f>
        <v>A</v>
      </c>
      <c r="F233" t="str" cm="1">
        <f t="array" ref="F233">_xlfn.IFS(E233="H", "W", E233="D", "D", E233="A", "L")</f>
        <v>L</v>
      </c>
      <c r="G233">
        <f>VLOOKUP(F233, 'Points Value'!$B$2:$C$4, 2, FALSE)</f>
        <v>0</v>
      </c>
      <c r="H233" t="str" cm="1">
        <f t="array" ref="H233">_xlfn.IFS(E233="H", "L", E233="D", "D", E233="A", "W")</f>
        <v>W</v>
      </c>
      <c r="I233">
        <f>VLOOKUP(H233, 'Points Value'!$B$2:$C$4, 2, FALSE)</f>
        <v>3</v>
      </c>
    </row>
    <row r="234" spans="1:9" x14ac:dyDescent="0.35">
      <c r="A234" t="str">
        <f>Table7[[#This Row],[Home_Team]]</f>
        <v>Everton</v>
      </c>
      <c r="B234" t="str">
        <f>Table7[[#This Row],[Away_Team]]</f>
        <v>Newcastle</v>
      </c>
      <c r="C234">
        <f>Table7[[#This Row],[FT_Home_Goals]]</f>
        <v>2</v>
      </c>
      <c r="D234">
        <f>Table7[[#This Row],[FT_Away_Goals]]</f>
        <v>2</v>
      </c>
      <c r="E234" t="str">
        <f>Table7[[#This Row],[FT_Result]]</f>
        <v>D</v>
      </c>
      <c r="F234" t="str" cm="1">
        <f t="array" ref="F234">_xlfn.IFS(E234="H", "W", E234="D", "D", E234="A", "L")</f>
        <v>D</v>
      </c>
      <c r="G234">
        <f>VLOOKUP(F234, 'Points Value'!$B$2:$C$4, 2, FALSE)</f>
        <v>1</v>
      </c>
      <c r="H234" t="str" cm="1">
        <f t="array" ref="H234">_xlfn.IFS(E234="H", "L", E234="D", "D", E234="A", "W")</f>
        <v>D</v>
      </c>
      <c r="I234">
        <f>VLOOKUP(H234, 'Points Value'!$B$2:$C$4, 2, FALSE)</f>
        <v>1</v>
      </c>
    </row>
    <row r="235" spans="1:9" x14ac:dyDescent="0.35">
      <c r="A235" t="str">
        <f>Table7[[#This Row],[Home_Team]]</f>
        <v>Sheffield United</v>
      </c>
      <c r="B235" t="str">
        <f>Table7[[#This Row],[Away_Team]]</f>
        <v>Man City</v>
      </c>
      <c r="C235">
        <f>Table7[[#This Row],[FT_Home_Goals]]</f>
        <v>0</v>
      </c>
      <c r="D235">
        <f>Table7[[#This Row],[FT_Away_Goals]]</f>
        <v>1</v>
      </c>
      <c r="E235" t="str">
        <f>Table7[[#This Row],[FT_Result]]</f>
        <v>A</v>
      </c>
      <c r="F235" t="str" cm="1">
        <f t="array" ref="F235">_xlfn.IFS(E235="H", "W", E235="D", "D", E235="A", "L")</f>
        <v>L</v>
      </c>
      <c r="G235">
        <f>VLOOKUP(F235, 'Points Value'!$B$2:$C$4, 2, FALSE)</f>
        <v>0</v>
      </c>
      <c r="H235" t="str" cm="1">
        <f t="array" ref="H235">_xlfn.IFS(E235="H", "L", E235="D", "D", E235="A", "W")</f>
        <v>W</v>
      </c>
      <c r="I235">
        <f>VLOOKUP(H235, 'Points Value'!$B$2:$C$4, 2, FALSE)</f>
        <v>3</v>
      </c>
    </row>
    <row r="236" spans="1:9" x14ac:dyDescent="0.35">
      <c r="A236" t="str">
        <f>Table7[[#This Row],[Home_Team]]</f>
        <v>Chelsea</v>
      </c>
      <c r="B236" t="str">
        <f>Table7[[#This Row],[Away_Team]]</f>
        <v>Arsenal</v>
      </c>
      <c r="C236">
        <f>Table7[[#This Row],[FT_Home_Goals]]</f>
        <v>2</v>
      </c>
      <c r="D236">
        <f>Table7[[#This Row],[FT_Away_Goals]]</f>
        <v>2</v>
      </c>
      <c r="E236" t="str">
        <f>Table7[[#This Row],[FT_Result]]</f>
        <v>D</v>
      </c>
      <c r="F236" t="str" cm="1">
        <f t="array" ref="F236">_xlfn.IFS(E236="H", "W", E236="D", "D", E236="A", "L")</f>
        <v>D</v>
      </c>
      <c r="G236">
        <f>VLOOKUP(F236, 'Points Value'!$B$2:$C$4, 2, FALSE)</f>
        <v>1</v>
      </c>
      <c r="H236" t="str" cm="1">
        <f t="array" ref="H236">_xlfn.IFS(E236="H", "L", E236="D", "D", E236="A", "W")</f>
        <v>D</v>
      </c>
      <c r="I236">
        <f>VLOOKUP(H236, 'Points Value'!$B$2:$C$4, 2, FALSE)</f>
        <v>1</v>
      </c>
    </row>
    <row r="237" spans="1:9" x14ac:dyDescent="0.35">
      <c r="A237" t="str">
        <f>Table7[[#This Row],[Home_Team]]</f>
        <v>Leicester</v>
      </c>
      <c r="B237" t="str">
        <f>Table7[[#This Row],[Away_Team]]</f>
        <v>West Ham</v>
      </c>
      <c r="C237">
        <f>Table7[[#This Row],[FT_Home_Goals]]</f>
        <v>4</v>
      </c>
      <c r="D237">
        <f>Table7[[#This Row],[FT_Away_Goals]]</f>
        <v>1</v>
      </c>
      <c r="E237" t="str">
        <f>Table7[[#This Row],[FT_Result]]</f>
        <v>H</v>
      </c>
      <c r="F237" t="str" cm="1">
        <f t="array" ref="F237">_xlfn.IFS(E237="H", "W", E237="D", "D", E237="A", "L")</f>
        <v>W</v>
      </c>
      <c r="G237">
        <f>VLOOKUP(F237, 'Points Value'!$B$2:$C$4, 2, FALSE)</f>
        <v>3</v>
      </c>
      <c r="H237" t="str" cm="1">
        <f t="array" ref="H237">_xlfn.IFS(E237="H", "L", E237="D", "D", E237="A", "W")</f>
        <v>L</v>
      </c>
      <c r="I237">
        <f>VLOOKUP(H237, 'Points Value'!$B$2:$C$4, 2, FALSE)</f>
        <v>0</v>
      </c>
    </row>
    <row r="238" spans="1:9" x14ac:dyDescent="0.35">
      <c r="A238" t="str">
        <f>Table7[[#This Row],[Home_Team]]</f>
        <v>Tottenham</v>
      </c>
      <c r="B238" t="str">
        <f>Table7[[#This Row],[Away_Team]]</f>
        <v>Norwich</v>
      </c>
      <c r="C238">
        <f>Table7[[#This Row],[FT_Home_Goals]]</f>
        <v>2</v>
      </c>
      <c r="D238">
        <f>Table7[[#This Row],[FT_Away_Goals]]</f>
        <v>1</v>
      </c>
      <c r="E238" t="str">
        <f>Table7[[#This Row],[FT_Result]]</f>
        <v>H</v>
      </c>
      <c r="F238" t="str" cm="1">
        <f t="array" ref="F238">_xlfn.IFS(E238="H", "W", E238="D", "D", E238="A", "L")</f>
        <v>W</v>
      </c>
      <c r="G238">
        <f>VLOOKUP(F238, 'Points Value'!$B$2:$C$4, 2, FALSE)</f>
        <v>3</v>
      </c>
      <c r="H238" t="str" cm="1">
        <f t="array" ref="H238">_xlfn.IFS(E238="H", "L", E238="D", "D", E238="A", "W")</f>
        <v>L</v>
      </c>
      <c r="I238">
        <f>VLOOKUP(H238, 'Points Value'!$B$2:$C$4, 2, FALSE)</f>
        <v>0</v>
      </c>
    </row>
    <row r="239" spans="1:9" x14ac:dyDescent="0.35">
      <c r="A239" t="str">
        <f>Table7[[#This Row],[Home_Team]]</f>
        <v>Man United</v>
      </c>
      <c r="B239" t="str">
        <f>Table7[[#This Row],[Away_Team]]</f>
        <v>Burnley</v>
      </c>
      <c r="C239">
        <f>Table7[[#This Row],[FT_Home_Goals]]</f>
        <v>0</v>
      </c>
      <c r="D239">
        <f>Table7[[#This Row],[FT_Away_Goals]]</f>
        <v>2</v>
      </c>
      <c r="E239" t="str">
        <f>Table7[[#This Row],[FT_Result]]</f>
        <v>A</v>
      </c>
      <c r="F239" t="str" cm="1">
        <f t="array" ref="F239">_xlfn.IFS(E239="H", "W", E239="D", "D", E239="A", "L")</f>
        <v>L</v>
      </c>
      <c r="G239">
        <f>VLOOKUP(F239, 'Points Value'!$B$2:$C$4, 2, FALSE)</f>
        <v>0</v>
      </c>
      <c r="H239" t="str" cm="1">
        <f t="array" ref="H239">_xlfn.IFS(E239="H", "L", E239="D", "D", E239="A", "W")</f>
        <v>W</v>
      </c>
      <c r="I239">
        <f>VLOOKUP(H239, 'Points Value'!$B$2:$C$4, 2, FALSE)</f>
        <v>3</v>
      </c>
    </row>
    <row r="240" spans="1:9" x14ac:dyDescent="0.35">
      <c r="A240" t="str">
        <f>Table7[[#This Row],[Home_Team]]</f>
        <v>Wolves</v>
      </c>
      <c r="B240" t="str">
        <f>Table7[[#This Row],[Away_Team]]</f>
        <v>Liverpool</v>
      </c>
      <c r="C240">
        <f>Table7[[#This Row],[FT_Home_Goals]]</f>
        <v>1</v>
      </c>
      <c r="D240">
        <f>Table7[[#This Row],[FT_Away_Goals]]</f>
        <v>2</v>
      </c>
      <c r="E240" t="str">
        <f>Table7[[#This Row],[FT_Result]]</f>
        <v>A</v>
      </c>
      <c r="F240" t="str" cm="1">
        <f t="array" ref="F240">_xlfn.IFS(E240="H", "W", E240="D", "D", E240="A", "L")</f>
        <v>L</v>
      </c>
      <c r="G240">
        <f>VLOOKUP(F240, 'Points Value'!$B$2:$C$4, 2, FALSE)</f>
        <v>0</v>
      </c>
      <c r="H240" t="str" cm="1">
        <f t="array" ref="H240">_xlfn.IFS(E240="H", "L", E240="D", "D", E240="A", "W")</f>
        <v>W</v>
      </c>
      <c r="I240">
        <f>VLOOKUP(H240, 'Points Value'!$B$2:$C$4, 2, FALSE)</f>
        <v>3</v>
      </c>
    </row>
    <row r="241" spans="1:9" x14ac:dyDescent="0.35">
      <c r="A241" t="str">
        <f>Table7[[#This Row],[Home_Team]]</f>
        <v>West Ham</v>
      </c>
      <c r="B241" t="str">
        <f>Table7[[#This Row],[Away_Team]]</f>
        <v>Liverpool</v>
      </c>
      <c r="C241">
        <f>Table7[[#This Row],[FT_Home_Goals]]</f>
        <v>0</v>
      </c>
      <c r="D241">
        <f>Table7[[#This Row],[FT_Away_Goals]]</f>
        <v>2</v>
      </c>
      <c r="E241" t="str">
        <f>Table7[[#This Row],[FT_Result]]</f>
        <v>A</v>
      </c>
      <c r="F241" t="str" cm="1">
        <f t="array" ref="F241">_xlfn.IFS(E241="H", "W", E241="D", "D", E241="A", "L")</f>
        <v>L</v>
      </c>
      <c r="G241">
        <f>VLOOKUP(F241, 'Points Value'!$B$2:$C$4, 2, FALSE)</f>
        <v>0</v>
      </c>
      <c r="H241" t="str" cm="1">
        <f t="array" ref="H241">_xlfn.IFS(E241="H", "L", E241="D", "D", E241="A", "W")</f>
        <v>W</v>
      </c>
      <c r="I241">
        <f>VLOOKUP(H241, 'Points Value'!$B$2:$C$4, 2, FALSE)</f>
        <v>3</v>
      </c>
    </row>
    <row r="242" spans="1:9" x14ac:dyDescent="0.35">
      <c r="A242" t="str">
        <f>Table7[[#This Row],[Home_Team]]</f>
        <v>Leicester</v>
      </c>
      <c r="B242" t="str">
        <f>Table7[[#This Row],[Away_Team]]</f>
        <v>Chelsea</v>
      </c>
      <c r="C242">
        <f>Table7[[#This Row],[FT_Home_Goals]]</f>
        <v>2</v>
      </c>
      <c r="D242">
        <f>Table7[[#This Row],[FT_Away_Goals]]</f>
        <v>2</v>
      </c>
      <c r="E242" t="str">
        <f>Table7[[#This Row],[FT_Result]]</f>
        <v>D</v>
      </c>
      <c r="F242" t="str" cm="1">
        <f t="array" ref="F242">_xlfn.IFS(E242="H", "W", E242="D", "D", E242="A", "L")</f>
        <v>D</v>
      </c>
      <c r="G242">
        <f>VLOOKUP(F242, 'Points Value'!$B$2:$C$4, 2, FALSE)</f>
        <v>1</v>
      </c>
      <c r="H242" t="str" cm="1">
        <f t="array" ref="H242">_xlfn.IFS(E242="H", "L", E242="D", "D", E242="A", "W")</f>
        <v>D</v>
      </c>
      <c r="I242">
        <f>VLOOKUP(H242, 'Points Value'!$B$2:$C$4, 2, FALSE)</f>
        <v>1</v>
      </c>
    </row>
    <row r="243" spans="1:9" x14ac:dyDescent="0.35">
      <c r="A243" t="str">
        <f>Table7[[#This Row],[Home_Team]]</f>
        <v>Bournemouth</v>
      </c>
      <c r="B243" t="str">
        <f>Table7[[#This Row],[Away_Team]]</f>
        <v>Aston Villa</v>
      </c>
      <c r="C243">
        <f>Table7[[#This Row],[FT_Home_Goals]]</f>
        <v>2</v>
      </c>
      <c r="D243">
        <f>Table7[[#This Row],[FT_Away_Goals]]</f>
        <v>1</v>
      </c>
      <c r="E243" t="str">
        <f>Table7[[#This Row],[FT_Result]]</f>
        <v>H</v>
      </c>
      <c r="F243" t="str" cm="1">
        <f t="array" ref="F243">_xlfn.IFS(E243="H", "W", E243="D", "D", E243="A", "L")</f>
        <v>W</v>
      </c>
      <c r="G243">
        <f>VLOOKUP(F243, 'Points Value'!$B$2:$C$4, 2, FALSE)</f>
        <v>3</v>
      </c>
      <c r="H243" t="str" cm="1">
        <f t="array" ref="H243">_xlfn.IFS(E243="H", "L", E243="D", "D", E243="A", "W")</f>
        <v>L</v>
      </c>
      <c r="I243">
        <f>VLOOKUP(H243, 'Points Value'!$B$2:$C$4, 2, FALSE)</f>
        <v>0</v>
      </c>
    </row>
    <row r="244" spans="1:9" x14ac:dyDescent="0.35">
      <c r="A244" t="str">
        <f>Table7[[#This Row],[Home_Team]]</f>
        <v>Crystal Palace</v>
      </c>
      <c r="B244" t="str">
        <f>Table7[[#This Row],[Away_Team]]</f>
        <v>Sheffield United</v>
      </c>
      <c r="C244">
        <f>Table7[[#This Row],[FT_Home_Goals]]</f>
        <v>0</v>
      </c>
      <c r="D244">
        <f>Table7[[#This Row],[FT_Away_Goals]]</f>
        <v>1</v>
      </c>
      <c r="E244" t="str">
        <f>Table7[[#This Row],[FT_Result]]</f>
        <v>A</v>
      </c>
      <c r="F244" t="str" cm="1">
        <f t="array" ref="F244">_xlfn.IFS(E244="H", "W", E244="D", "D", E244="A", "L")</f>
        <v>L</v>
      </c>
      <c r="G244">
        <f>VLOOKUP(F244, 'Points Value'!$B$2:$C$4, 2, FALSE)</f>
        <v>0</v>
      </c>
      <c r="H244" t="str" cm="1">
        <f t="array" ref="H244">_xlfn.IFS(E244="H", "L", E244="D", "D", E244="A", "W")</f>
        <v>W</v>
      </c>
      <c r="I244">
        <f>VLOOKUP(H244, 'Points Value'!$B$2:$C$4, 2, FALSE)</f>
        <v>3</v>
      </c>
    </row>
    <row r="245" spans="1:9" x14ac:dyDescent="0.35">
      <c r="A245" t="str">
        <f>Table7[[#This Row],[Home_Team]]</f>
        <v>Liverpool</v>
      </c>
      <c r="B245" t="str">
        <f>Table7[[#This Row],[Away_Team]]</f>
        <v>Southampton</v>
      </c>
      <c r="C245">
        <f>Table7[[#This Row],[FT_Home_Goals]]</f>
        <v>4</v>
      </c>
      <c r="D245">
        <f>Table7[[#This Row],[FT_Away_Goals]]</f>
        <v>0</v>
      </c>
      <c r="E245" t="str">
        <f>Table7[[#This Row],[FT_Result]]</f>
        <v>H</v>
      </c>
      <c r="F245" t="str" cm="1">
        <f t="array" ref="F245">_xlfn.IFS(E245="H", "W", E245="D", "D", E245="A", "L")</f>
        <v>W</v>
      </c>
      <c r="G245">
        <f>VLOOKUP(F245, 'Points Value'!$B$2:$C$4, 2, FALSE)</f>
        <v>3</v>
      </c>
      <c r="H245" t="str" cm="1">
        <f t="array" ref="H245">_xlfn.IFS(E245="H", "L", E245="D", "D", E245="A", "W")</f>
        <v>L</v>
      </c>
      <c r="I245">
        <f>VLOOKUP(H245, 'Points Value'!$B$2:$C$4, 2, FALSE)</f>
        <v>0</v>
      </c>
    </row>
    <row r="246" spans="1:9" x14ac:dyDescent="0.35">
      <c r="A246" t="str">
        <f>Table7[[#This Row],[Home_Team]]</f>
        <v>Newcastle</v>
      </c>
      <c r="B246" t="str">
        <f>Table7[[#This Row],[Away_Team]]</f>
        <v>Norwich</v>
      </c>
      <c r="C246">
        <f>Table7[[#This Row],[FT_Home_Goals]]</f>
        <v>0</v>
      </c>
      <c r="D246">
        <f>Table7[[#This Row],[FT_Away_Goals]]</f>
        <v>0</v>
      </c>
      <c r="E246" t="str">
        <f>Table7[[#This Row],[FT_Result]]</f>
        <v>D</v>
      </c>
      <c r="F246" t="str" cm="1">
        <f t="array" ref="F246">_xlfn.IFS(E246="H", "W", E246="D", "D", E246="A", "L")</f>
        <v>D</v>
      </c>
      <c r="G246">
        <f>VLOOKUP(F246, 'Points Value'!$B$2:$C$4, 2, FALSE)</f>
        <v>1</v>
      </c>
      <c r="H246" t="str" cm="1">
        <f t="array" ref="H246">_xlfn.IFS(E246="H", "L", E246="D", "D", E246="A", "W")</f>
        <v>D</v>
      </c>
      <c r="I246">
        <f>VLOOKUP(H246, 'Points Value'!$B$2:$C$4, 2, FALSE)</f>
        <v>1</v>
      </c>
    </row>
    <row r="247" spans="1:9" x14ac:dyDescent="0.35">
      <c r="A247" t="str">
        <f>Table7[[#This Row],[Home_Team]]</f>
        <v>Watford</v>
      </c>
      <c r="B247" t="str">
        <f>Table7[[#This Row],[Away_Team]]</f>
        <v>Everton</v>
      </c>
      <c r="C247">
        <f>Table7[[#This Row],[FT_Home_Goals]]</f>
        <v>2</v>
      </c>
      <c r="D247">
        <f>Table7[[#This Row],[FT_Away_Goals]]</f>
        <v>3</v>
      </c>
      <c r="E247" t="str">
        <f>Table7[[#This Row],[FT_Result]]</f>
        <v>A</v>
      </c>
      <c r="F247" t="str" cm="1">
        <f t="array" ref="F247">_xlfn.IFS(E247="H", "W", E247="D", "D", E247="A", "L")</f>
        <v>L</v>
      </c>
      <c r="G247">
        <f>VLOOKUP(F247, 'Points Value'!$B$2:$C$4, 2, FALSE)</f>
        <v>0</v>
      </c>
      <c r="H247" t="str" cm="1">
        <f t="array" ref="H247">_xlfn.IFS(E247="H", "L", E247="D", "D", E247="A", "W")</f>
        <v>W</v>
      </c>
      <c r="I247">
        <f>VLOOKUP(H247, 'Points Value'!$B$2:$C$4, 2, FALSE)</f>
        <v>3</v>
      </c>
    </row>
    <row r="248" spans="1:9" x14ac:dyDescent="0.35">
      <c r="A248" t="str">
        <f>Table7[[#This Row],[Home_Team]]</f>
        <v>West Ham</v>
      </c>
      <c r="B248" t="str">
        <f>Table7[[#This Row],[Away_Team]]</f>
        <v>Brighton</v>
      </c>
      <c r="C248">
        <f>Table7[[#This Row],[FT_Home_Goals]]</f>
        <v>3</v>
      </c>
      <c r="D248">
        <f>Table7[[#This Row],[FT_Away_Goals]]</f>
        <v>3</v>
      </c>
      <c r="E248" t="str">
        <f>Table7[[#This Row],[FT_Result]]</f>
        <v>D</v>
      </c>
      <c r="F248" t="str" cm="1">
        <f t="array" ref="F248">_xlfn.IFS(E248="H", "W", E248="D", "D", E248="A", "L")</f>
        <v>D</v>
      </c>
      <c r="G248">
        <f>VLOOKUP(F248, 'Points Value'!$B$2:$C$4, 2, FALSE)</f>
        <v>1</v>
      </c>
      <c r="H248" t="str" cm="1">
        <f t="array" ref="H248">_xlfn.IFS(E248="H", "L", E248="D", "D", E248="A", "W")</f>
        <v>D</v>
      </c>
      <c r="I248">
        <f>VLOOKUP(H248, 'Points Value'!$B$2:$C$4, 2, FALSE)</f>
        <v>1</v>
      </c>
    </row>
    <row r="249" spans="1:9" x14ac:dyDescent="0.35">
      <c r="A249" t="str">
        <f>Table7[[#This Row],[Home_Team]]</f>
        <v>Man United</v>
      </c>
      <c r="B249" t="str">
        <f>Table7[[#This Row],[Away_Team]]</f>
        <v>Wolves</v>
      </c>
      <c r="C249">
        <f>Table7[[#This Row],[FT_Home_Goals]]</f>
        <v>0</v>
      </c>
      <c r="D249">
        <f>Table7[[#This Row],[FT_Away_Goals]]</f>
        <v>0</v>
      </c>
      <c r="E249" t="str">
        <f>Table7[[#This Row],[FT_Result]]</f>
        <v>D</v>
      </c>
      <c r="F249" t="str" cm="1">
        <f t="array" ref="F249">_xlfn.IFS(E249="H", "W", E249="D", "D", E249="A", "L")</f>
        <v>D</v>
      </c>
      <c r="G249">
        <f>VLOOKUP(F249, 'Points Value'!$B$2:$C$4, 2, FALSE)</f>
        <v>1</v>
      </c>
      <c r="H249" t="str" cm="1">
        <f t="array" ref="H249">_xlfn.IFS(E249="H", "L", E249="D", "D", E249="A", "W")</f>
        <v>D</v>
      </c>
      <c r="I249">
        <f>VLOOKUP(H249, 'Points Value'!$B$2:$C$4, 2, FALSE)</f>
        <v>1</v>
      </c>
    </row>
    <row r="250" spans="1:9" x14ac:dyDescent="0.35">
      <c r="A250" t="str">
        <f>Table7[[#This Row],[Home_Team]]</f>
        <v>Burnley</v>
      </c>
      <c r="B250" t="str">
        <f>Table7[[#This Row],[Away_Team]]</f>
        <v>Arsenal</v>
      </c>
      <c r="C250">
        <f>Table7[[#This Row],[FT_Home_Goals]]</f>
        <v>0</v>
      </c>
      <c r="D250">
        <f>Table7[[#This Row],[FT_Away_Goals]]</f>
        <v>0</v>
      </c>
      <c r="E250" t="str">
        <f>Table7[[#This Row],[FT_Result]]</f>
        <v>D</v>
      </c>
      <c r="F250" t="str" cm="1">
        <f t="array" ref="F250">_xlfn.IFS(E250="H", "W", E250="D", "D", E250="A", "L")</f>
        <v>D</v>
      </c>
      <c r="G250">
        <f>VLOOKUP(F250, 'Points Value'!$B$2:$C$4, 2, FALSE)</f>
        <v>1</v>
      </c>
      <c r="H250" t="str" cm="1">
        <f t="array" ref="H250">_xlfn.IFS(E250="H", "L", E250="D", "D", E250="A", "W")</f>
        <v>D</v>
      </c>
      <c r="I250">
        <f>VLOOKUP(H250, 'Points Value'!$B$2:$C$4, 2, FALSE)</f>
        <v>1</v>
      </c>
    </row>
    <row r="251" spans="1:9" x14ac:dyDescent="0.35">
      <c r="A251" t="str">
        <f>Table7[[#This Row],[Home_Team]]</f>
        <v>Tottenham</v>
      </c>
      <c r="B251" t="str">
        <f>Table7[[#This Row],[Away_Team]]</f>
        <v>Man City</v>
      </c>
      <c r="C251">
        <f>Table7[[#This Row],[FT_Home_Goals]]</f>
        <v>2</v>
      </c>
      <c r="D251">
        <f>Table7[[#This Row],[FT_Away_Goals]]</f>
        <v>0</v>
      </c>
      <c r="E251" t="str">
        <f>Table7[[#This Row],[FT_Result]]</f>
        <v>H</v>
      </c>
      <c r="F251" t="str" cm="1">
        <f t="array" ref="F251">_xlfn.IFS(E251="H", "W", E251="D", "D", E251="A", "L")</f>
        <v>W</v>
      </c>
      <c r="G251">
        <f>VLOOKUP(F251, 'Points Value'!$B$2:$C$4, 2, FALSE)</f>
        <v>3</v>
      </c>
      <c r="H251" t="str" cm="1">
        <f t="array" ref="H251">_xlfn.IFS(E251="H", "L", E251="D", "D", E251="A", "W")</f>
        <v>L</v>
      </c>
      <c r="I251">
        <f>VLOOKUP(H251, 'Points Value'!$B$2:$C$4, 2, FALSE)</f>
        <v>0</v>
      </c>
    </row>
    <row r="252" spans="1:9" x14ac:dyDescent="0.35">
      <c r="A252" t="str">
        <f>Table7[[#This Row],[Home_Team]]</f>
        <v>Everton</v>
      </c>
      <c r="B252" t="str">
        <f>Table7[[#This Row],[Away_Team]]</f>
        <v>Crystal Palace</v>
      </c>
      <c r="C252">
        <f>Table7[[#This Row],[FT_Home_Goals]]</f>
        <v>3</v>
      </c>
      <c r="D252">
        <f>Table7[[#This Row],[FT_Away_Goals]]</f>
        <v>1</v>
      </c>
      <c r="E252" t="str">
        <f>Table7[[#This Row],[FT_Result]]</f>
        <v>H</v>
      </c>
      <c r="F252" t="str" cm="1">
        <f t="array" ref="F252">_xlfn.IFS(E252="H", "W", E252="D", "D", E252="A", "L")</f>
        <v>W</v>
      </c>
      <c r="G252">
        <f>VLOOKUP(F252, 'Points Value'!$B$2:$C$4, 2, FALSE)</f>
        <v>3</v>
      </c>
      <c r="H252" t="str" cm="1">
        <f t="array" ref="H252">_xlfn.IFS(E252="H", "L", E252="D", "D", E252="A", "W")</f>
        <v>L</v>
      </c>
      <c r="I252">
        <f>VLOOKUP(H252, 'Points Value'!$B$2:$C$4, 2, FALSE)</f>
        <v>0</v>
      </c>
    </row>
    <row r="253" spans="1:9" x14ac:dyDescent="0.35">
      <c r="A253" t="str">
        <f>Table7[[#This Row],[Home_Team]]</f>
        <v>Brighton</v>
      </c>
      <c r="B253" t="str">
        <f>Table7[[#This Row],[Away_Team]]</f>
        <v>Watford</v>
      </c>
      <c r="C253">
        <f>Table7[[#This Row],[FT_Home_Goals]]</f>
        <v>1</v>
      </c>
      <c r="D253">
        <f>Table7[[#This Row],[FT_Away_Goals]]</f>
        <v>1</v>
      </c>
      <c r="E253" t="str">
        <f>Table7[[#This Row],[FT_Result]]</f>
        <v>D</v>
      </c>
      <c r="F253" t="str" cm="1">
        <f t="array" ref="F253">_xlfn.IFS(E253="H", "W", E253="D", "D", E253="A", "L")</f>
        <v>D</v>
      </c>
      <c r="G253">
        <f>VLOOKUP(F253, 'Points Value'!$B$2:$C$4, 2, FALSE)</f>
        <v>1</v>
      </c>
      <c r="H253" t="str" cm="1">
        <f t="array" ref="H253">_xlfn.IFS(E253="H", "L", E253="D", "D", E253="A", "W")</f>
        <v>D</v>
      </c>
      <c r="I253">
        <f>VLOOKUP(H253, 'Points Value'!$B$2:$C$4, 2, FALSE)</f>
        <v>1</v>
      </c>
    </row>
    <row r="254" spans="1:9" x14ac:dyDescent="0.35">
      <c r="A254" t="str">
        <f>Table7[[#This Row],[Home_Team]]</f>
        <v>Sheffield United</v>
      </c>
      <c r="B254" t="str">
        <f>Table7[[#This Row],[Away_Team]]</f>
        <v>Bournemouth</v>
      </c>
      <c r="C254">
        <f>Table7[[#This Row],[FT_Home_Goals]]</f>
        <v>2</v>
      </c>
      <c r="D254">
        <f>Table7[[#This Row],[FT_Away_Goals]]</f>
        <v>1</v>
      </c>
      <c r="E254" t="str">
        <f>Table7[[#This Row],[FT_Result]]</f>
        <v>H</v>
      </c>
      <c r="F254" t="str" cm="1">
        <f t="array" ref="F254">_xlfn.IFS(E254="H", "W", E254="D", "D", E254="A", "L")</f>
        <v>W</v>
      </c>
      <c r="G254">
        <f>VLOOKUP(F254, 'Points Value'!$B$2:$C$4, 2, FALSE)</f>
        <v>3</v>
      </c>
      <c r="H254" t="str" cm="1">
        <f t="array" ref="H254">_xlfn.IFS(E254="H", "L", E254="D", "D", E254="A", "W")</f>
        <v>L</v>
      </c>
      <c r="I254">
        <f>VLOOKUP(H254, 'Points Value'!$B$2:$C$4, 2, FALSE)</f>
        <v>0</v>
      </c>
    </row>
    <row r="255" spans="1:9" x14ac:dyDescent="0.35">
      <c r="A255" t="str">
        <f>Table7[[#This Row],[Home_Team]]</f>
        <v>Wolves</v>
      </c>
      <c r="B255" t="str">
        <f>Table7[[#This Row],[Away_Team]]</f>
        <v>Leicester</v>
      </c>
      <c r="C255">
        <f>Table7[[#This Row],[FT_Home_Goals]]</f>
        <v>0</v>
      </c>
      <c r="D255">
        <f>Table7[[#This Row],[FT_Away_Goals]]</f>
        <v>0</v>
      </c>
      <c r="E255" t="str">
        <f>Table7[[#This Row],[FT_Result]]</f>
        <v>D</v>
      </c>
      <c r="F255" t="str" cm="1">
        <f t="array" ref="F255">_xlfn.IFS(E255="H", "W", E255="D", "D", E255="A", "L")</f>
        <v>D</v>
      </c>
      <c r="G255">
        <f>VLOOKUP(F255, 'Points Value'!$B$2:$C$4, 2, FALSE)</f>
        <v>1</v>
      </c>
      <c r="H255" t="str" cm="1">
        <f t="array" ref="H255">_xlfn.IFS(E255="H", "L", E255="D", "D", E255="A", "W")</f>
        <v>D</v>
      </c>
      <c r="I255">
        <f>VLOOKUP(H255, 'Points Value'!$B$2:$C$4, 2, FALSE)</f>
        <v>1</v>
      </c>
    </row>
    <row r="256" spans="1:9" x14ac:dyDescent="0.35">
      <c r="A256" t="str">
        <f>Table7[[#This Row],[Home_Team]]</f>
        <v>Southampton</v>
      </c>
      <c r="B256" t="str">
        <f>Table7[[#This Row],[Away_Team]]</f>
        <v>Burnley</v>
      </c>
      <c r="C256">
        <f>Table7[[#This Row],[FT_Home_Goals]]</f>
        <v>1</v>
      </c>
      <c r="D256">
        <f>Table7[[#This Row],[FT_Away_Goals]]</f>
        <v>2</v>
      </c>
      <c r="E256" t="str">
        <f>Table7[[#This Row],[FT_Result]]</f>
        <v>A</v>
      </c>
      <c r="F256" t="str" cm="1">
        <f t="array" ref="F256">_xlfn.IFS(E256="H", "W", E256="D", "D", E256="A", "L")</f>
        <v>L</v>
      </c>
      <c r="G256">
        <f>VLOOKUP(F256, 'Points Value'!$B$2:$C$4, 2, FALSE)</f>
        <v>0</v>
      </c>
      <c r="H256" t="str" cm="1">
        <f t="array" ref="H256">_xlfn.IFS(E256="H", "L", E256="D", "D", E256="A", "W")</f>
        <v>W</v>
      </c>
      <c r="I256">
        <f>VLOOKUP(H256, 'Points Value'!$B$2:$C$4, 2, FALSE)</f>
        <v>3</v>
      </c>
    </row>
    <row r="257" spans="1:9" x14ac:dyDescent="0.35">
      <c r="A257" t="str">
        <f>Table7[[#This Row],[Home_Team]]</f>
        <v>Norwich</v>
      </c>
      <c r="B257" t="str">
        <f>Table7[[#This Row],[Away_Team]]</f>
        <v>Liverpool</v>
      </c>
      <c r="C257">
        <f>Table7[[#This Row],[FT_Home_Goals]]</f>
        <v>0</v>
      </c>
      <c r="D257">
        <f>Table7[[#This Row],[FT_Away_Goals]]</f>
        <v>1</v>
      </c>
      <c r="E257" t="str">
        <f>Table7[[#This Row],[FT_Result]]</f>
        <v>A</v>
      </c>
      <c r="F257" t="str" cm="1">
        <f t="array" ref="F257">_xlfn.IFS(E257="H", "W", E257="D", "D", E257="A", "L")</f>
        <v>L</v>
      </c>
      <c r="G257">
        <f>VLOOKUP(F257, 'Points Value'!$B$2:$C$4, 2, FALSE)</f>
        <v>0</v>
      </c>
      <c r="H257" t="str" cm="1">
        <f t="array" ref="H257">_xlfn.IFS(E257="H", "L", E257="D", "D", E257="A", "W")</f>
        <v>W</v>
      </c>
      <c r="I257">
        <f>VLOOKUP(H257, 'Points Value'!$B$2:$C$4, 2, FALSE)</f>
        <v>3</v>
      </c>
    </row>
    <row r="258" spans="1:9" x14ac:dyDescent="0.35">
      <c r="A258" t="str">
        <f>Table7[[#This Row],[Home_Team]]</f>
        <v>Aston Villa</v>
      </c>
      <c r="B258" t="str">
        <f>Table7[[#This Row],[Away_Team]]</f>
        <v>Tottenham</v>
      </c>
      <c r="C258">
        <f>Table7[[#This Row],[FT_Home_Goals]]</f>
        <v>2</v>
      </c>
      <c r="D258">
        <f>Table7[[#This Row],[FT_Away_Goals]]</f>
        <v>3</v>
      </c>
      <c r="E258" t="str">
        <f>Table7[[#This Row],[FT_Result]]</f>
        <v>A</v>
      </c>
      <c r="F258" t="str" cm="1">
        <f t="array" ref="F258">_xlfn.IFS(E258="H", "W", E258="D", "D", E258="A", "L")</f>
        <v>L</v>
      </c>
      <c r="G258">
        <f>VLOOKUP(F258, 'Points Value'!$B$2:$C$4, 2, FALSE)</f>
        <v>0</v>
      </c>
      <c r="H258" t="str" cm="1">
        <f t="array" ref="H258">_xlfn.IFS(E258="H", "L", E258="D", "D", E258="A", "W")</f>
        <v>W</v>
      </c>
      <c r="I258">
        <f>VLOOKUP(H258, 'Points Value'!$B$2:$C$4, 2, FALSE)</f>
        <v>3</v>
      </c>
    </row>
    <row r="259" spans="1:9" x14ac:dyDescent="0.35">
      <c r="A259" t="str">
        <f>Table7[[#This Row],[Home_Team]]</f>
        <v>Arsenal</v>
      </c>
      <c r="B259" t="str">
        <f>Table7[[#This Row],[Away_Team]]</f>
        <v>Newcastle</v>
      </c>
      <c r="C259">
        <f>Table7[[#This Row],[FT_Home_Goals]]</f>
        <v>4</v>
      </c>
      <c r="D259">
        <f>Table7[[#This Row],[FT_Away_Goals]]</f>
        <v>0</v>
      </c>
      <c r="E259" t="str">
        <f>Table7[[#This Row],[FT_Result]]</f>
        <v>H</v>
      </c>
      <c r="F259" t="str" cm="1">
        <f t="array" ref="F259">_xlfn.IFS(E259="H", "W", E259="D", "D", E259="A", "L")</f>
        <v>W</v>
      </c>
      <c r="G259">
        <f>VLOOKUP(F259, 'Points Value'!$B$2:$C$4, 2, FALSE)</f>
        <v>3</v>
      </c>
      <c r="H259" t="str" cm="1">
        <f t="array" ref="H259">_xlfn.IFS(E259="H", "L", E259="D", "D", E259="A", "W")</f>
        <v>L</v>
      </c>
      <c r="I259">
        <f>VLOOKUP(H259, 'Points Value'!$B$2:$C$4, 2, FALSE)</f>
        <v>0</v>
      </c>
    </row>
    <row r="260" spans="1:9" x14ac:dyDescent="0.35">
      <c r="A260" t="str">
        <f>Table7[[#This Row],[Home_Team]]</f>
        <v>Chelsea</v>
      </c>
      <c r="B260" t="str">
        <f>Table7[[#This Row],[Away_Team]]</f>
        <v>Man United</v>
      </c>
      <c r="C260">
        <f>Table7[[#This Row],[FT_Home_Goals]]</f>
        <v>0</v>
      </c>
      <c r="D260">
        <f>Table7[[#This Row],[FT_Away_Goals]]</f>
        <v>2</v>
      </c>
      <c r="E260" t="str">
        <f>Table7[[#This Row],[FT_Result]]</f>
        <v>A</v>
      </c>
      <c r="F260" t="str" cm="1">
        <f t="array" ref="F260">_xlfn.IFS(E260="H", "W", E260="D", "D", E260="A", "L")</f>
        <v>L</v>
      </c>
      <c r="G260">
        <f>VLOOKUP(F260, 'Points Value'!$B$2:$C$4, 2, FALSE)</f>
        <v>0</v>
      </c>
      <c r="H260" t="str" cm="1">
        <f t="array" ref="H260">_xlfn.IFS(E260="H", "L", E260="D", "D", E260="A", "W")</f>
        <v>W</v>
      </c>
      <c r="I260">
        <f>VLOOKUP(H260, 'Points Value'!$B$2:$C$4, 2, FALSE)</f>
        <v>3</v>
      </c>
    </row>
    <row r="261" spans="1:9" x14ac:dyDescent="0.35">
      <c r="A261" t="str">
        <f>Table7[[#This Row],[Home_Team]]</f>
        <v>Man City</v>
      </c>
      <c r="B261" t="str">
        <f>Table7[[#This Row],[Away_Team]]</f>
        <v>West Ham</v>
      </c>
      <c r="C261">
        <f>Table7[[#This Row],[FT_Home_Goals]]</f>
        <v>2</v>
      </c>
      <c r="D261">
        <f>Table7[[#This Row],[FT_Away_Goals]]</f>
        <v>0</v>
      </c>
      <c r="E261" t="str">
        <f>Table7[[#This Row],[FT_Result]]</f>
        <v>H</v>
      </c>
      <c r="F261" t="str" cm="1">
        <f t="array" ref="F261">_xlfn.IFS(E261="H", "W", E261="D", "D", E261="A", "L")</f>
        <v>W</v>
      </c>
      <c r="G261">
        <f>VLOOKUP(F261, 'Points Value'!$B$2:$C$4, 2, FALSE)</f>
        <v>3</v>
      </c>
      <c r="H261" t="str" cm="1">
        <f t="array" ref="H261">_xlfn.IFS(E261="H", "L", E261="D", "D", E261="A", "W")</f>
        <v>L</v>
      </c>
      <c r="I261">
        <f>VLOOKUP(H261, 'Points Value'!$B$2:$C$4, 2, FALSE)</f>
        <v>0</v>
      </c>
    </row>
    <row r="262" spans="1:9" x14ac:dyDescent="0.35">
      <c r="A262" t="str">
        <f>Table7[[#This Row],[Home_Team]]</f>
        <v>Chelsea</v>
      </c>
      <c r="B262" t="str">
        <f>Table7[[#This Row],[Away_Team]]</f>
        <v>Tottenham</v>
      </c>
      <c r="C262">
        <f>Table7[[#This Row],[FT_Home_Goals]]</f>
        <v>2</v>
      </c>
      <c r="D262">
        <f>Table7[[#This Row],[FT_Away_Goals]]</f>
        <v>1</v>
      </c>
      <c r="E262" t="str">
        <f>Table7[[#This Row],[FT_Result]]</f>
        <v>H</v>
      </c>
      <c r="F262" t="str" cm="1">
        <f t="array" ref="F262">_xlfn.IFS(E262="H", "W", E262="D", "D", E262="A", "L")</f>
        <v>W</v>
      </c>
      <c r="G262">
        <f>VLOOKUP(F262, 'Points Value'!$B$2:$C$4, 2, FALSE)</f>
        <v>3</v>
      </c>
      <c r="H262" t="str" cm="1">
        <f t="array" ref="H262">_xlfn.IFS(E262="H", "L", E262="D", "D", E262="A", "W")</f>
        <v>L</v>
      </c>
      <c r="I262">
        <f>VLOOKUP(H262, 'Points Value'!$B$2:$C$4, 2, FALSE)</f>
        <v>0</v>
      </c>
    </row>
    <row r="263" spans="1:9" x14ac:dyDescent="0.35">
      <c r="A263" t="str">
        <f>Table7[[#This Row],[Home_Team]]</f>
        <v>Burnley</v>
      </c>
      <c r="B263" t="str">
        <f>Table7[[#This Row],[Away_Team]]</f>
        <v>Bournemouth</v>
      </c>
      <c r="C263">
        <f>Table7[[#This Row],[FT_Home_Goals]]</f>
        <v>3</v>
      </c>
      <c r="D263">
        <f>Table7[[#This Row],[FT_Away_Goals]]</f>
        <v>0</v>
      </c>
      <c r="E263" t="str">
        <f>Table7[[#This Row],[FT_Result]]</f>
        <v>H</v>
      </c>
      <c r="F263" t="str" cm="1">
        <f t="array" ref="F263">_xlfn.IFS(E263="H", "W", E263="D", "D", E263="A", "L")</f>
        <v>W</v>
      </c>
      <c r="G263">
        <f>VLOOKUP(F263, 'Points Value'!$B$2:$C$4, 2, FALSE)</f>
        <v>3</v>
      </c>
      <c r="H263" t="str" cm="1">
        <f t="array" ref="H263">_xlfn.IFS(E263="H", "L", E263="D", "D", E263="A", "W")</f>
        <v>L</v>
      </c>
      <c r="I263">
        <f>VLOOKUP(H263, 'Points Value'!$B$2:$C$4, 2, FALSE)</f>
        <v>0</v>
      </c>
    </row>
    <row r="264" spans="1:9" x14ac:dyDescent="0.35">
      <c r="A264" t="str">
        <f>Table7[[#This Row],[Home_Team]]</f>
        <v>Crystal Palace</v>
      </c>
      <c r="B264" t="str">
        <f>Table7[[#This Row],[Away_Team]]</f>
        <v>Newcastle</v>
      </c>
      <c r="C264">
        <f>Table7[[#This Row],[FT_Home_Goals]]</f>
        <v>1</v>
      </c>
      <c r="D264">
        <f>Table7[[#This Row],[FT_Away_Goals]]</f>
        <v>0</v>
      </c>
      <c r="E264" t="str">
        <f>Table7[[#This Row],[FT_Result]]</f>
        <v>H</v>
      </c>
      <c r="F264" t="str" cm="1">
        <f t="array" ref="F264">_xlfn.IFS(E264="H", "W", E264="D", "D", E264="A", "L")</f>
        <v>W</v>
      </c>
      <c r="G264">
        <f>VLOOKUP(F264, 'Points Value'!$B$2:$C$4, 2, FALSE)</f>
        <v>3</v>
      </c>
      <c r="H264" t="str" cm="1">
        <f t="array" ref="H264">_xlfn.IFS(E264="H", "L", E264="D", "D", E264="A", "W")</f>
        <v>L</v>
      </c>
      <c r="I264">
        <f>VLOOKUP(H264, 'Points Value'!$B$2:$C$4, 2, FALSE)</f>
        <v>0</v>
      </c>
    </row>
    <row r="265" spans="1:9" x14ac:dyDescent="0.35">
      <c r="A265" t="str">
        <f>Table7[[#This Row],[Home_Team]]</f>
        <v>Sheffield United</v>
      </c>
      <c r="B265" t="str">
        <f>Table7[[#This Row],[Away_Team]]</f>
        <v>Brighton</v>
      </c>
      <c r="C265">
        <f>Table7[[#This Row],[FT_Home_Goals]]</f>
        <v>1</v>
      </c>
      <c r="D265">
        <f>Table7[[#This Row],[FT_Away_Goals]]</f>
        <v>1</v>
      </c>
      <c r="E265" t="str">
        <f>Table7[[#This Row],[FT_Result]]</f>
        <v>D</v>
      </c>
      <c r="F265" t="str" cm="1">
        <f t="array" ref="F265">_xlfn.IFS(E265="H", "W", E265="D", "D", E265="A", "L")</f>
        <v>D</v>
      </c>
      <c r="G265">
        <f>VLOOKUP(F265, 'Points Value'!$B$2:$C$4, 2, FALSE)</f>
        <v>1</v>
      </c>
      <c r="H265" t="str" cm="1">
        <f t="array" ref="H265">_xlfn.IFS(E265="H", "L", E265="D", "D", E265="A", "W")</f>
        <v>D</v>
      </c>
      <c r="I265">
        <f>VLOOKUP(H265, 'Points Value'!$B$2:$C$4, 2, FALSE)</f>
        <v>1</v>
      </c>
    </row>
    <row r="266" spans="1:9" x14ac:dyDescent="0.35">
      <c r="A266" t="str">
        <f>Table7[[#This Row],[Home_Team]]</f>
        <v>Southampton</v>
      </c>
      <c r="B266" t="str">
        <f>Table7[[#This Row],[Away_Team]]</f>
        <v>Aston Villa</v>
      </c>
      <c r="C266">
        <f>Table7[[#This Row],[FT_Home_Goals]]</f>
        <v>2</v>
      </c>
      <c r="D266">
        <f>Table7[[#This Row],[FT_Away_Goals]]</f>
        <v>0</v>
      </c>
      <c r="E266" t="str">
        <f>Table7[[#This Row],[FT_Result]]</f>
        <v>H</v>
      </c>
      <c r="F266" t="str" cm="1">
        <f t="array" ref="F266">_xlfn.IFS(E266="H", "W", E266="D", "D", E266="A", "L")</f>
        <v>W</v>
      </c>
      <c r="G266">
        <f>VLOOKUP(F266, 'Points Value'!$B$2:$C$4, 2, FALSE)</f>
        <v>3</v>
      </c>
      <c r="H266" t="str" cm="1">
        <f t="array" ref="H266">_xlfn.IFS(E266="H", "L", E266="D", "D", E266="A", "W")</f>
        <v>L</v>
      </c>
      <c r="I266">
        <f>VLOOKUP(H266, 'Points Value'!$B$2:$C$4, 2, FALSE)</f>
        <v>0</v>
      </c>
    </row>
    <row r="267" spans="1:9" x14ac:dyDescent="0.35">
      <c r="A267" t="str">
        <f>Table7[[#This Row],[Home_Team]]</f>
        <v>Leicester</v>
      </c>
      <c r="B267" t="str">
        <f>Table7[[#This Row],[Away_Team]]</f>
        <v>Man City</v>
      </c>
      <c r="C267">
        <f>Table7[[#This Row],[FT_Home_Goals]]</f>
        <v>0</v>
      </c>
      <c r="D267">
        <f>Table7[[#This Row],[FT_Away_Goals]]</f>
        <v>1</v>
      </c>
      <c r="E267" t="str">
        <f>Table7[[#This Row],[FT_Result]]</f>
        <v>A</v>
      </c>
      <c r="F267" t="str" cm="1">
        <f t="array" ref="F267">_xlfn.IFS(E267="H", "W", E267="D", "D", E267="A", "L")</f>
        <v>L</v>
      </c>
      <c r="G267">
        <f>VLOOKUP(F267, 'Points Value'!$B$2:$C$4, 2, FALSE)</f>
        <v>0</v>
      </c>
      <c r="H267" t="str" cm="1">
        <f t="array" ref="H267">_xlfn.IFS(E267="H", "L", E267="D", "D", E267="A", "W")</f>
        <v>W</v>
      </c>
      <c r="I267">
        <f>VLOOKUP(H267, 'Points Value'!$B$2:$C$4, 2, FALSE)</f>
        <v>3</v>
      </c>
    </row>
    <row r="268" spans="1:9" x14ac:dyDescent="0.35">
      <c r="A268" t="str">
        <f>Table7[[#This Row],[Home_Team]]</f>
        <v>Man United</v>
      </c>
      <c r="B268" t="str">
        <f>Table7[[#This Row],[Away_Team]]</f>
        <v>Watford</v>
      </c>
      <c r="C268">
        <f>Table7[[#This Row],[FT_Home_Goals]]</f>
        <v>3</v>
      </c>
      <c r="D268">
        <f>Table7[[#This Row],[FT_Away_Goals]]</f>
        <v>0</v>
      </c>
      <c r="E268" t="str">
        <f>Table7[[#This Row],[FT_Result]]</f>
        <v>H</v>
      </c>
      <c r="F268" t="str" cm="1">
        <f t="array" ref="F268">_xlfn.IFS(E268="H", "W", E268="D", "D", E268="A", "L")</f>
        <v>W</v>
      </c>
      <c r="G268">
        <f>VLOOKUP(F268, 'Points Value'!$B$2:$C$4, 2, FALSE)</f>
        <v>3</v>
      </c>
      <c r="H268" t="str" cm="1">
        <f t="array" ref="H268">_xlfn.IFS(E268="H", "L", E268="D", "D", E268="A", "W")</f>
        <v>L</v>
      </c>
      <c r="I268">
        <f>VLOOKUP(H268, 'Points Value'!$B$2:$C$4, 2, FALSE)</f>
        <v>0</v>
      </c>
    </row>
    <row r="269" spans="1:9" x14ac:dyDescent="0.35">
      <c r="A269" t="str">
        <f>Table7[[#This Row],[Home_Team]]</f>
        <v>Wolves</v>
      </c>
      <c r="B269" t="str">
        <f>Table7[[#This Row],[Away_Team]]</f>
        <v>Norwich</v>
      </c>
      <c r="C269">
        <f>Table7[[#This Row],[FT_Home_Goals]]</f>
        <v>3</v>
      </c>
      <c r="D269">
        <f>Table7[[#This Row],[FT_Away_Goals]]</f>
        <v>0</v>
      </c>
      <c r="E269" t="str">
        <f>Table7[[#This Row],[FT_Result]]</f>
        <v>H</v>
      </c>
      <c r="F269" t="str" cm="1">
        <f t="array" ref="F269">_xlfn.IFS(E269="H", "W", E269="D", "D", E269="A", "L")</f>
        <v>W</v>
      </c>
      <c r="G269">
        <f>VLOOKUP(F269, 'Points Value'!$B$2:$C$4, 2, FALSE)</f>
        <v>3</v>
      </c>
      <c r="H269" t="str" cm="1">
        <f t="array" ref="H269">_xlfn.IFS(E269="H", "L", E269="D", "D", E269="A", "W")</f>
        <v>L</v>
      </c>
      <c r="I269">
        <f>VLOOKUP(H269, 'Points Value'!$B$2:$C$4, 2, FALSE)</f>
        <v>0</v>
      </c>
    </row>
    <row r="270" spans="1:9" x14ac:dyDescent="0.35">
      <c r="A270" t="str">
        <f>Table7[[#This Row],[Home_Team]]</f>
        <v>Arsenal</v>
      </c>
      <c r="B270" t="str">
        <f>Table7[[#This Row],[Away_Team]]</f>
        <v>Everton</v>
      </c>
      <c r="C270">
        <f>Table7[[#This Row],[FT_Home_Goals]]</f>
        <v>3</v>
      </c>
      <c r="D270">
        <f>Table7[[#This Row],[FT_Away_Goals]]</f>
        <v>2</v>
      </c>
      <c r="E270" t="str">
        <f>Table7[[#This Row],[FT_Result]]</f>
        <v>H</v>
      </c>
      <c r="F270" t="str" cm="1">
        <f t="array" ref="F270">_xlfn.IFS(E270="H", "W", E270="D", "D", E270="A", "L")</f>
        <v>W</v>
      </c>
      <c r="G270">
        <f>VLOOKUP(F270, 'Points Value'!$B$2:$C$4, 2, FALSE)</f>
        <v>3</v>
      </c>
      <c r="H270" t="str" cm="1">
        <f t="array" ref="H270">_xlfn.IFS(E270="H", "L", E270="D", "D", E270="A", "W")</f>
        <v>L</v>
      </c>
      <c r="I270">
        <f>VLOOKUP(H270, 'Points Value'!$B$2:$C$4, 2, FALSE)</f>
        <v>0</v>
      </c>
    </row>
    <row r="271" spans="1:9" x14ac:dyDescent="0.35">
      <c r="A271" t="str">
        <f>Table7[[#This Row],[Home_Team]]</f>
        <v>Liverpool</v>
      </c>
      <c r="B271" t="str">
        <f>Table7[[#This Row],[Away_Team]]</f>
        <v>West Ham</v>
      </c>
      <c r="C271">
        <f>Table7[[#This Row],[FT_Home_Goals]]</f>
        <v>3</v>
      </c>
      <c r="D271">
        <f>Table7[[#This Row],[FT_Away_Goals]]</f>
        <v>2</v>
      </c>
      <c r="E271" t="str">
        <f>Table7[[#This Row],[FT_Result]]</f>
        <v>H</v>
      </c>
      <c r="F271" t="str" cm="1">
        <f t="array" ref="F271">_xlfn.IFS(E271="H", "W", E271="D", "D", E271="A", "L")</f>
        <v>W</v>
      </c>
      <c r="G271">
        <f>VLOOKUP(F271, 'Points Value'!$B$2:$C$4, 2, FALSE)</f>
        <v>3</v>
      </c>
      <c r="H271" t="str" cm="1">
        <f t="array" ref="H271">_xlfn.IFS(E271="H", "L", E271="D", "D", E271="A", "W")</f>
        <v>L</v>
      </c>
      <c r="I271">
        <f>VLOOKUP(H271, 'Points Value'!$B$2:$C$4, 2, FALSE)</f>
        <v>0</v>
      </c>
    </row>
    <row r="272" spans="1:9" x14ac:dyDescent="0.35">
      <c r="A272" t="str">
        <f>Table7[[#This Row],[Home_Team]]</f>
        <v>Norwich</v>
      </c>
      <c r="B272" t="str">
        <f>Table7[[#This Row],[Away_Team]]</f>
        <v>Leicester</v>
      </c>
      <c r="C272">
        <f>Table7[[#This Row],[FT_Home_Goals]]</f>
        <v>1</v>
      </c>
      <c r="D272">
        <f>Table7[[#This Row],[FT_Away_Goals]]</f>
        <v>0</v>
      </c>
      <c r="E272" t="str">
        <f>Table7[[#This Row],[FT_Result]]</f>
        <v>H</v>
      </c>
      <c r="F272" t="str" cm="1">
        <f t="array" ref="F272">_xlfn.IFS(E272="H", "W", E272="D", "D", E272="A", "L")</f>
        <v>W</v>
      </c>
      <c r="G272">
        <f>VLOOKUP(F272, 'Points Value'!$B$2:$C$4, 2, FALSE)</f>
        <v>3</v>
      </c>
      <c r="H272" t="str" cm="1">
        <f t="array" ref="H272">_xlfn.IFS(E272="H", "L", E272="D", "D", E272="A", "W")</f>
        <v>L</v>
      </c>
      <c r="I272">
        <f>VLOOKUP(H272, 'Points Value'!$B$2:$C$4, 2, FALSE)</f>
        <v>0</v>
      </c>
    </row>
    <row r="273" spans="1:9" x14ac:dyDescent="0.35">
      <c r="A273" t="str">
        <f>Table7[[#This Row],[Home_Team]]</f>
        <v>Brighton</v>
      </c>
      <c r="B273" t="str">
        <f>Table7[[#This Row],[Away_Team]]</f>
        <v>Crystal Palace</v>
      </c>
      <c r="C273">
        <f>Table7[[#This Row],[FT_Home_Goals]]</f>
        <v>0</v>
      </c>
      <c r="D273">
        <f>Table7[[#This Row],[FT_Away_Goals]]</f>
        <v>1</v>
      </c>
      <c r="E273" t="str">
        <f>Table7[[#This Row],[FT_Result]]</f>
        <v>A</v>
      </c>
      <c r="F273" t="str" cm="1">
        <f t="array" ref="F273">_xlfn.IFS(E273="H", "W", E273="D", "D", E273="A", "L")</f>
        <v>L</v>
      </c>
      <c r="G273">
        <f>VLOOKUP(F273, 'Points Value'!$B$2:$C$4, 2, FALSE)</f>
        <v>0</v>
      </c>
      <c r="H273" t="str" cm="1">
        <f t="array" ref="H273">_xlfn.IFS(E273="H", "L", E273="D", "D", E273="A", "W")</f>
        <v>W</v>
      </c>
      <c r="I273">
        <f>VLOOKUP(H273, 'Points Value'!$B$2:$C$4, 2, FALSE)</f>
        <v>3</v>
      </c>
    </row>
    <row r="274" spans="1:9" x14ac:dyDescent="0.35">
      <c r="A274" t="str">
        <f>Table7[[#This Row],[Home_Team]]</f>
        <v>Bournemouth</v>
      </c>
      <c r="B274" t="str">
        <f>Table7[[#This Row],[Away_Team]]</f>
        <v>Chelsea</v>
      </c>
      <c r="C274">
        <f>Table7[[#This Row],[FT_Home_Goals]]</f>
        <v>2</v>
      </c>
      <c r="D274">
        <f>Table7[[#This Row],[FT_Away_Goals]]</f>
        <v>2</v>
      </c>
      <c r="E274" t="str">
        <f>Table7[[#This Row],[FT_Result]]</f>
        <v>D</v>
      </c>
      <c r="F274" t="str" cm="1">
        <f t="array" ref="F274">_xlfn.IFS(E274="H", "W", E274="D", "D", E274="A", "L")</f>
        <v>D</v>
      </c>
      <c r="G274">
        <f>VLOOKUP(F274, 'Points Value'!$B$2:$C$4, 2, FALSE)</f>
        <v>1</v>
      </c>
      <c r="H274" t="str" cm="1">
        <f t="array" ref="H274">_xlfn.IFS(E274="H", "L", E274="D", "D", E274="A", "W")</f>
        <v>D</v>
      </c>
      <c r="I274">
        <f>VLOOKUP(H274, 'Points Value'!$B$2:$C$4, 2, FALSE)</f>
        <v>1</v>
      </c>
    </row>
    <row r="275" spans="1:9" x14ac:dyDescent="0.35">
      <c r="A275" t="str">
        <f>Table7[[#This Row],[Home_Team]]</f>
        <v>Newcastle</v>
      </c>
      <c r="B275" t="str">
        <f>Table7[[#This Row],[Away_Team]]</f>
        <v>Burnley</v>
      </c>
      <c r="C275">
        <f>Table7[[#This Row],[FT_Home_Goals]]</f>
        <v>0</v>
      </c>
      <c r="D275">
        <f>Table7[[#This Row],[FT_Away_Goals]]</f>
        <v>0</v>
      </c>
      <c r="E275" t="str">
        <f>Table7[[#This Row],[FT_Result]]</f>
        <v>D</v>
      </c>
      <c r="F275" t="str" cm="1">
        <f t="array" ref="F275">_xlfn.IFS(E275="H", "W", E275="D", "D", E275="A", "L")</f>
        <v>D</v>
      </c>
      <c r="G275">
        <f>VLOOKUP(F275, 'Points Value'!$B$2:$C$4, 2, FALSE)</f>
        <v>1</v>
      </c>
      <c r="H275" t="str" cm="1">
        <f t="array" ref="H275">_xlfn.IFS(E275="H", "L", E275="D", "D", E275="A", "W")</f>
        <v>D</v>
      </c>
      <c r="I275">
        <f>VLOOKUP(H275, 'Points Value'!$B$2:$C$4, 2, FALSE)</f>
        <v>1</v>
      </c>
    </row>
    <row r="276" spans="1:9" x14ac:dyDescent="0.35">
      <c r="A276" t="str">
        <f>Table7[[#This Row],[Home_Team]]</f>
        <v>West Ham</v>
      </c>
      <c r="B276" t="str">
        <f>Table7[[#This Row],[Away_Team]]</f>
        <v>Southampton</v>
      </c>
      <c r="C276">
        <f>Table7[[#This Row],[FT_Home_Goals]]</f>
        <v>3</v>
      </c>
      <c r="D276">
        <f>Table7[[#This Row],[FT_Away_Goals]]</f>
        <v>1</v>
      </c>
      <c r="E276" t="str">
        <f>Table7[[#This Row],[FT_Result]]</f>
        <v>H</v>
      </c>
      <c r="F276" t="str" cm="1">
        <f t="array" ref="F276">_xlfn.IFS(E276="H", "W", E276="D", "D", E276="A", "L")</f>
        <v>W</v>
      </c>
      <c r="G276">
        <f>VLOOKUP(F276, 'Points Value'!$B$2:$C$4, 2, FALSE)</f>
        <v>3</v>
      </c>
      <c r="H276" t="str" cm="1">
        <f t="array" ref="H276">_xlfn.IFS(E276="H", "L", E276="D", "D", E276="A", "W")</f>
        <v>L</v>
      </c>
      <c r="I276">
        <f>VLOOKUP(H276, 'Points Value'!$B$2:$C$4, 2, FALSE)</f>
        <v>0</v>
      </c>
    </row>
    <row r="277" spans="1:9" x14ac:dyDescent="0.35">
      <c r="A277" t="str">
        <f>Table7[[#This Row],[Home_Team]]</f>
        <v>Watford</v>
      </c>
      <c r="B277" t="str">
        <f>Table7[[#This Row],[Away_Team]]</f>
        <v>Liverpool</v>
      </c>
      <c r="C277">
        <f>Table7[[#This Row],[FT_Home_Goals]]</f>
        <v>3</v>
      </c>
      <c r="D277">
        <f>Table7[[#This Row],[FT_Away_Goals]]</f>
        <v>0</v>
      </c>
      <c r="E277" t="str">
        <f>Table7[[#This Row],[FT_Result]]</f>
        <v>H</v>
      </c>
      <c r="F277" t="str" cm="1">
        <f t="array" ref="F277">_xlfn.IFS(E277="H", "W", E277="D", "D", E277="A", "L")</f>
        <v>W</v>
      </c>
      <c r="G277">
        <f>VLOOKUP(F277, 'Points Value'!$B$2:$C$4, 2, FALSE)</f>
        <v>3</v>
      </c>
      <c r="H277" t="str" cm="1">
        <f t="array" ref="H277">_xlfn.IFS(E277="H", "L", E277="D", "D", E277="A", "W")</f>
        <v>L</v>
      </c>
      <c r="I277">
        <f>VLOOKUP(H277, 'Points Value'!$B$2:$C$4, 2, FALSE)</f>
        <v>0</v>
      </c>
    </row>
    <row r="278" spans="1:9" x14ac:dyDescent="0.35">
      <c r="A278" t="str">
        <f>Table7[[#This Row],[Home_Team]]</f>
        <v>Everton</v>
      </c>
      <c r="B278" t="str">
        <f>Table7[[#This Row],[Away_Team]]</f>
        <v>Man United</v>
      </c>
      <c r="C278">
        <f>Table7[[#This Row],[FT_Home_Goals]]</f>
        <v>1</v>
      </c>
      <c r="D278">
        <f>Table7[[#This Row],[FT_Away_Goals]]</f>
        <v>1</v>
      </c>
      <c r="E278" t="str">
        <f>Table7[[#This Row],[FT_Result]]</f>
        <v>D</v>
      </c>
      <c r="F278" t="str" cm="1">
        <f t="array" ref="F278">_xlfn.IFS(E278="H", "W", E278="D", "D", E278="A", "L")</f>
        <v>D</v>
      </c>
      <c r="G278">
        <f>VLOOKUP(F278, 'Points Value'!$B$2:$C$4, 2, FALSE)</f>
        <v>1</v>
      </c>
      <c r="H278" t="str" cm="1">
        <f t="array" ref="H278">_xlfn.IFS(E278="H", "L", E278="D", "D", E278="A", "W")</f>
        <v>D</v>
      </c>
      <c r="I278">
        <f>VLOOKUP(H278, 'Points Value'!$B$2:$C$4, 2, FALSE)</f>
        <v>1</v>
      </c>
    </row>
    <row r="279" spans="1:9" x14ac:dyDescent="0.35">
      <c r="A279" t="str">
        <f>Table7[[#This Row],[Home_Team]]</f>
        <v>Tottenham</v>
      </c>
      <c r="B279" t="str">
        <f>Table7[[#This Row],[Away_Team]]</f>
        <v>Wolves</v>
      </c>
      <c r="C279">
        <f>Table7[[#This Row],[FT_Home_Goals]]</f>
        <v>2</v>
      </c>
      <c r="D279">
        <f>Table7[[#This Row],[FT_Away_Goals]]</f>
        <v>3</v>
      </c>
      <c r="E279" t="str">
        <f>Table7[[#This Row],[FT_Result]]</f>
        <v>A</v>
      </c>
      <c r="F279" t="str" cm="1">
        <f t="array" ref="F279">_xlfn.IFS(E279="H", "W", E279="D", "D", E279="A", "L")</f>
        <v>L</v>
      </c>
      <c r="G279">
        <f>VLOOKUP(F279, 'Points Value'!$B$2:$C$4, 2, FALSE)</f>
        <v>0</v>
      </c>
      <c r="H279" t="str" cm="1">
        <f t="array" ref="H279">_xlfn.IFS(E279="H", "L", E279="D", "D", E279="A", "W")</f>
        <v>W</v>
      </c>
      <c r="I279">
        <f>VLOOKUP(H279, 'Points Value'!$B$2:$C$4, 2, FALSE)</f>
        <v>3</v>
      </c>
    </row>
    <row r="280" spans="1:9" x14ac:dyDescent="0.35">
      <c r="A280" t="str">
        <f>Table7[[#This Row],[Home_Team]]</f>
        <v>Liverpool</v>
      </c>
      <c r="B280" t="str">
        <f>Table7[[#This Row],[Away_Team]]</f>
        <v>Bournemouth</v>
      </c>
      <c r="C280">
        <f>Table7[[#This Row],[FT_Home_Goals]]</f>
        <v>2</v>
      </c>
      <c r="D280">
        <f>Table7[[#This Row],[FT_Away_Goals]]</f>
        <v>1</v>
      </c>
      <c r="E280" t="str">
        <f>Table7[[#This Row],[FT_Result]]</f>
        <v>H</v>
      </c>
      <c r="F280" t="str" cm="1">
        <f t="array" ref="F280">_xlfn.IFS(E280="H", "W", E280="D", "D", E280="A", "L")</f>
        <v>W</v>
      </c>
      <c r="G280">
        <f>VLOOKUP(F280, 'Points Value'!$B$2:$C$4, 2, FALSE)</f>
        <v>3</v>
      </c>
      <c r="H280" t="str" cm="1">
        <f t="array" ref="H280">_xlfn.IFS(E280="H", "L", E280="D", "D", E280="A", "W")</f>
        <v>L</v>
      </c>
      <c r="I280">
        <f>VLOOKUP(H280, 'Points Value'!$B$2:$C$4, 2, FALSE)</f>
        <v>0</v>
      </c>
    </row>
    <row r="281" spans="1:9" x14ac:dyDescent="0.35">
      <c r="A281" t="str">
        <f>Table7[[#This Row],[Home_Team]]</f>
        <v>Arsenal</v>
      </c>
      <c r="B281" t="str">
        <f>Table7[[#This Row],[Away_Team]]</f>
        <v>West Ham</v>
      </c>
      <c r="C281">
        <f>Table7[[#This Row],[FT_Home_Goals]]</f>
        <v>1</v>
      </c>
      <c r="D281">
        <f>Table7[[#This Row],[FT_Away_Goals]]</f>
        <v>0</v>
      </c>
      <c r="E281" t="str">
        <f>Table7[[#This Row],[FT_Result]]</f>
        <v>H</v>
      </c>
      <c r="F281" t="str" cm="1">
        <f t="array" ref="F281">_xlfn.IFS(E281="H", "W", E281="D", "D", E281="A", "L")</f>
        <v>W</v>
      </c>
      <c r="G281">
        <f>VLOOKUP(F281, 'Points Value'!$B$2:$C$4, 2, FALSE)</f>
        <v>3</v>
      </c>
      <c r="H281" t="str" cm="1">
        <f t="array" ref="H281">_xlfn.IFS(E281="H", "L", E281="D", "D", E281="A", "W")</f>
        <v>L</v>
      </c>
      <c r="I281">
        <f>VLOOKUP(H281, 'Points Value'!$B$2:$C$4, 2, FALSE)</f>
        <v>0</v>
      </c>
    </row>
    <row r="282" spans="1:9" x14ac:dyDescent="0.35">
      <c r="A282" t="str">
        <f>Table7[[#This Row],[Home_Team]]</f>
        <v>Crystal Palace</v>
      </c>
      <c r="B282" t="str">
        <f>Table7[[#This Row],[Away_Team]]</f>
        <v>Watford</v>
      </c>
      <c r="C282">
        <f>Table7[[#This Row],[FT_Home_Goals]]</f>
        <v>1</v>
      </c>
      <c r="D282">
        <f>Table7[[#This Row],[FT_Away_Goals]]</f>
        <v>0</v>
      </c>
      <c r="E282" t="str">
        <f>Table7[[#This Row],[FT_Result]]</f>
        <v>H</v>
      </c>
      <c r="F282" t="str" cm="1">
        <f t="array" ref="F282">_xlfn.IFS(E282="H", "W", E282="D", "D", E282="A", "L")</f>
        <v>W</v>
      </c>
      <c r="G282">
        <f>VLOOKUP(F282, 'Points Value'!$B$2:$C$4, 2, FALSE)</f>
        <v>3</v>
      </c>
      <c r="H282" t="str" cm="1">
        <f t="array" ref="H282">_xlfn.IFS(E282="H", "L", E282="D", "D", E282="A", "W")</f>
        <v>L</v>
      </c>
      <c r="I282">
        <f>VLOOKUP(H282, 'Points Value'!$B$2:$C$4, 2, FALSE)</f>
        <v>0</v>
      </c>
    </row>
    <row r="283" spans="1:9" x14ac:dyDescent="0.35">
      <c r="A283" t="str">
        <f>Table7[[#This Row],[Home_Team]]</f>
        <v>Sheffield United</v>
      </c>
      <c r="B283" t="str">
        <f>Table7[[#This Row],[Away_Team]]</f>
        <v>Norwich</v>
      </c>
      <c r="C283">
        <f>Table7[[#This Row],[FT_Home_Goals]]</f>
        <v>1</v>
      </c>
      <c r="D283">
        <f>Table7[[#This Row],[FT_Away_Goals]]</f>
        <v>0</v>
      </c>
      <c r="E283" t="str">
        <f>Table7[[#This Row],[FT_Result]]</f>
        <v>H</v>
      </c>
      <c r="F283" t="str" cm="1">
        <f t="array" ref="F283">_xlfn.IFS(E283="H", "W", E283="D", "D", E283="A", "L")</f>
        <v>W</v>
      </c>
      <c r="G283">
        <f>VLOOKUP(F283, 'Points Value'!$B$2:$C$4, 2, FALSE)</f>
        <v>3</v>
      </c>
      <c r="H283" t="str" cm="1">
        <f t="array" ref="H283">_xlfn.IFS(E283="H", "L", E283="D", "D", E283="A", "W")</f>
        <v>L</v>
      </c>
      <c r="I283">
        <f>VLOOKUP(H283, 'Points Value'!$B$2:$C$4, 2, FALSE)</f>
        <v>0</v>
      </c>
    </row>
    <row r="284" spans="1:9" x14ac:dyDescent="0.35">
      <c r="A284" t="str">
        <f>Table7[[#This Row],[Home_Team]]</f>
        <v>Southampton</v>
      </c>
      <c r="B284" t="str">
        <f>Table7[[#This Row],[Away_Team]]</f>
        <v>Newcastle</v>
      </c>
      <c r="C284">
        <f>Table7[[#This Row],[FT_Home_Goals]]</f>
        <v>0</v>
      </c>
      <c r="D284">
        <f>Table7[[#This Row],[FT_Away_Goals]]</f>
        <v>1</v>
      </c>
      <c r="E284" t="str">
        <f>Table7[[#This Row],[FT_Result]]</f>
        <v>A</v>
      </c>
      <c r="F284" t="str" cm="1">
        <f t="array" ref="F284">_xlfn.IFS(E284="H", "W", E284="D", "D", E284="A", "L")</f>
        <v>L</v>
      </c>
      <c r="G284">
        <f>VLOOKUP(F284, 'Points Value'!$B$2:$C$4, 2, FALSE)</f>
        <v>0</v>
      </c>
      <c r="H284" t="str" cm="1">
        <f t="array" ref="H284">_xlfn.IFS(E284="H", "L", E284="D", "D", E284="A", "W")</f>
        <v>W</v>
      </c>
      <c r="I284">
        <f>VLOOKUP(H284, 'Points Value'!$B$2:$C$4, 2, FALSE)</f>
        <v>3</v>
      </c>
    </row>
    <row r="285" spans="1:9" x14ac:dyDescent="0.35">
      <c r="A285" t="str">
        <f>Table7[[#This Row],[Home_Team]]</f>
        <v>Wolves</v>
      </c>
      <c r="B285" t="str">
        <f>Table7[[#This Row],[Away_Team]]</f>
        <v>Brighton</v>
      </c>
      <c r="C285">
        <f>Table7[[#This Row],[FT_Home_Goals]]</f>
        <v>0</v>
      </c>
      <c r="D285">
        <f>Table7[[#This Row],[FT_Away_Goals]]</f>
        <v>0</v>
      </c>
      <c r="E285" t="str">
        <f>Table7[[#This Row],[FT_Result]]</f>
        <v>D</v>
      </c>
      <c r="F285" t="str" cm="1">
        <f t="array" ref="F285">_xlfn.IFS(E285="H", "W", E285="D", "D", E285="A", "L")</f>
        <v>D</v>
      </c>
      <c r="G285">
        <f>VLOOKUP(F285, 'Points Value'!$B$2:$C$4, 2, FALSE)</f>
        <v>1</v>
      </c>
      <c r="H285" t="str" cm="1">
        <f t="array" ref="H285">_xlfn.IFS(E285="H", "L", E285="D", "D", E285="A", "W")</f>
        <v>D</v>
      </c>
      <c r="I285">
        <f>VLOOKUP(H285, 'Points Value'!$B$2:$C$4, 2, FALSE)</f>
        <v>1</v>
      </c>
    </row>
    <row r="286" spans="1:9" x14ac:dyDescent="0.35">
      <c r="A286" t="str">
        <f>Table7[[#This Row],[Home_Team]]</f>
        <v>Burnley</v>
      </c>
      <c r="B286" t="str">
        <f>Table7[[#This Row],[Away_Team]]</f>
        <v>Tottenham</v>
      </c>
      <c r="C286">
        <f>Table7[[#This Row],[FT_Home_Goals]]</f>
        <v>1</v>
      </c>
      <c r="D286">
        <f>Table7[[#This Row],[FT_Away_Goals]]</f>
        <v>1</v>
      </c>
      <c r="E286" t="str">
        <f>Table7[[#This Row],[FT_Result]]</f>
        <v>D</v>
      </c>
      <c r="F286" t="str" cm="1">
        <f t="array" ref="F286">_xlfn.IFS(E286="H", "W", E286="D", "D", E286="A", "L")</f>
        <v>D</v>
      </c>
      <c r="G286">
        <f>VLOOKUP(F286, 'Points Value'!$B$2:$C$4, 2, FALSE)</f>
        <v>1</v>
      </c>
      <c r="H286" t="str" cm="1">
        <f t="array" ref="H286">_xlfn.IFS(E286="H", "L", E286="D", "D", E286="A", "W")</f>
        <v>D</v>
      </c>
      <c r="I286">
        <f>VLOOKUP(H286, 'Points Value'!$B$2:$C$4, 2, FALSE)</f>
        <v>1</v>
      </c>
    </row>
    <row r="287" spans="1:9" x14ac:dyDescent="0.35">
      <c r="A287" t="str">
        <f>Table7[[#This Row],[Home_Team]]</f>
        <v>Chelsea</v>
      </c>
      <c r="B287" t="str">
        <f>Table7[[#This Row],[Away_Team]]</f>
        <v>Everton</v>
      </c>
      <c r="C287">
        <f>Table7[[#This Row],[FT_Home_Goals]]</f>
        <v>4</v>
      </c>
      <c r="D287">
        <f>Table7[[#This Row],[FT_Away_Goals]]</f>
        <v>0</v>
      </c>
      <c r="E287" t="str">
        <f>Table7[[#This Row],[FT_Result]]</f>
        <v>H</v>
      </c>
      <c r="F287" t="str" cm="1">
        <f t="array" ref="F287">_xlfn.IFS(E287="H", "W", E287="D", "D", E287="A", "L")</f>
        <v>W</v>
      </c>
      <c r="G287">
        <f>VLOOKUP(F287, 'Points Value'!$B$2:$C$4, 2, FALSE)</f>
        <v>3</v>
      </c>
      <c r="H287" t="str" cm="1">
        <f t="array" ref="H287">_xlfn.IFS(E287="H", "L", E287="D", "D", E287="A", "W")</f>
        <v>L</v>
      </c>
      <c r="I287">
        <f>VLOOKUP(H287, 'Points Value'!$B$2:$C$4, 2, FALSE)</f>
        <v>0</v>
      </c>
    </row>
    <row r="288" spans="1:9" x14ac:dyDescent="0.35">
      <c r="A288" t="str">
        <f>Table7[[#This Row],[Home_Team]]</f>
        <v>Man United</v>
      </c>
      <c r="B288" t="str">
        <f>Table7[[#This Row],[Away_Team]]</f>
        <v>Man City</v>
      </c>
      <c r="C288">
        <f>Table7[[#This Row],[FT_Home_Goals]]</f>
        <v>2</v>
      </c>
      <c r="D288">
        <f>Table7[[#This Row],[FT_Away_Goals]]</f>
        <v>0</v>
      </c>
      <c r="E288" t="str">
        <f>Table7[[#This Row],[FT_Result]]</f>
        <v>H</v>
      </c>
      <c r="F288" t="str" cm="1">
        <f t="array" ref="F288">_xlfn.IFS(E288="H", "W", E288="D", "D", E288="A", "L")</f>
        <v>W</v>
      </c>
      <c r="G288">
        <f>VLOOKUP(F288, 'Points Value'!$B$2:$C$4, 2, FALSE)</f>
        <v>3</v>
      </c>
      <c r="H288" t="str" cm="1">
        <f t="array" ref="H288">_xlfn.IFS(E288="H", "L", E288="D", "D", E288="A", "W")</f>
        <v>L</v>
      </c>
      <c r="I288">
        <f>VLOOKUP(H288, 'Points Value'!$B$2:$C$4, 2, FALSE)</f>
        <v>0</v>
      </c>
    </row>
    <row r="289" spans="1:9" x14ac:dyDescent="0.35">
      <c r="A289" t="str">
        <f>Table7[[#This Row],[Home_Team]]</f>
        <v>Leicester</v>
      </c>
      <c r="B289" t="str">
        <f>Table7[[#This Row],[Away_Team]]</f>
        <v>Aston Villa</v>
      </c>
      <c r="C289">
        <f>Table7[[#This Row],[FT_Home_Goals]]</f>
        <v>4</v>
      </c>
      <c r="D289">
        <f>Table7[[#This Row],[FT_Away_Goals]]</f>
        <v>0</v>
      </c>
      <c r="E289" t="str">
        <f>Table7[[#This Row],[FT_Result]]</f>
        <v>H</v>
      </c>
      <c r="F289" t="str" cm="1">
        <f t="array" ref="F289">_xlfn.IFS(E289="H", "W", E289="D", "D", E289="A", "L")</f>
        <v>W</v>
      </c>
      <c r="G289">
        <f>VLOOKUP(F289, 'Points Value'!$B$2:$C$4, 2, FALSE)</f>
        <v>3</v>
      </c>
      <c r="H289" t="str" cm="1">
        <f t="array" ref="H289">_xlfn.IFS(E289="H", "L", E289="D", "D", E289="A", "W")</f>
        <v>L</v>
      </c>
      <c r="I289">
        <f>VLOOKUP(H289, 'Points Value'!$B$2:$C$4, 2, FALSE)</f>
        <v>0</v>
      </c>
    </row>
    <row r="290" spans="1:9" x14ac:dyDescent="0.35">
      <c r="A290" t="str">
        <f>Table7[[#This Row],[Home_Team]]</f>
        <v>Aston Villa</v>
      </c>
      <c r="B290" t="str">
        <f>Table7[[#This Row],[Away_Team]]</f>
        <v>Sheffield United</v>
      </c>
      <c r="C290">
        <f>Table7[[#This Row],[FT_Home_Goals]]</f>
        <v>0</v>
      </c>
      <c r="D290">
        <f>Table7[[#This Row],[FT_Away_Goals]]</f>
        <v>0</v>
      </c>
      <c r="E290" t="str">
        <f>Table7[[#This Row],[FT_Result]]</f>
        <v>D</v>
      </c>
      <c r="F290" t="str" cm="1">
        <f t="array" ref="F290">_xlfn.IFS(E290="H", "W", E290="D", "D", E290="A", "L")</f>
        <v>D</v>
      </c>
      <c r="G290">
        <f>VLOOKUP(F290, 'Points Value'!$B$2:$C$4, 2, FALSE)</f>
        <v>1</v>
      </c>
      <c r="H290" t="str" cm="1">
        <f t="array" ref="H290">_xlfn.IFS(E290="H", "L", E290="D", "D", E290="A", "W")</f>
        <v>D</v>
      </c>
      <c r="I290">
        <f>VLOOKUP(H290, 'Points Value'!$B$2:$C$4, 2, FALSE)</f>
        <v>1</v>
      </c>
    </row>
    <row r="291" spans="1:9" x14ac:dyDescent="0.35">
      <c r="A291" t="str">
        <f>Table7[[#This Row],[Home_Team]]</f>
        <v>Man City</v>
      </c>
      <c r="B291" t="str">
        <f>Table7[[#This Row],[Away_Team]]</f>
        <v>Arsenal</v>
      </c>
      <c r="C291">
        <f>Table7[[#This Row],[FT_Home_Goals]]</f>
        <v>3</v>
      </c>
      <c r="D291">
        <f>Table7[[#This Row],[FT_Away_Goals]]</f>
        <v>0</v>
      </c>
      <c r="E291" t="str">
        <f>Table7[[#This Row],[FT_Result]]</f>
        <v>H</v>
      </c>
      <c r="F291" t="str" cm="1">
        <f t="array" ref="F291">_xlfn.IFS(E291="H", "W", E291="D", "D", E291="A", "L")</f>
        <v>W</v>
      </c>
      <c r="G291">
        <f>VLOOKUP(F291, 'Points Value'!$B$2:$C$4, 2, FALSE)</f>
        <v>3</v>
      </c>
      <c r="H291" t="str" cm="1">
        <f t="array" ref="H291">_xlfn.IFS(E291="H", "L", E291="D", "D", E291="A", "W")</f>
        <v>L</v>
      </c>
      <c r="I291">
        <f>VLOOKUP(H291, 'Points Value'!$B$2:$C$4, 2, FALSE)</f>
        <v>0</v>
      </c>
    </row>
    <row r="292" spans="1:9" x14ac:dyDescent="0.35">
      <c r="A292" t="str">
        <f>Table7[[#This Row],[Home_Team]]</f>
        <v>Norwich</v>
      </c>
      <c r="B292" t="str">
        <f>Table7[[#This Row],[Away_Team]]</f>
        <v>Southampton</v>
      </c>
      <c r="C292">
        <f>Table7[[#This Row],[FT_Home_Goals]]</f>
        <v>0</v>
      </c>
      <c r="D292">
        <f>Table7[[#This Row],[FT_Away_Goals]]</f>
        <v>3</v>
      </c>
      <c r="E292" t="str">
        <f>Table7[[#This Row],[FT_Result]]</f>
        <v>A</v>
      </c>
      <c r="F292" t="str" cm="1">
        <f t="array" ref="F292">_xlfn.IFS(E292="H", "W", E292="D", "D", E292="A", "L")</f>
        <v>L</v>
      </c>
      <c r="G292">
        <f>VLOOKUP(F292, 'Points Value'!$B$2:$C$4, 2, FALSE)</f>
        <v>0</v>
      </c>
      <c r="H292" t="str" cm="1">
        <f t="array" ref="H292">_xlfn.IFS(E292="H", "L", E292="D", "D", E292="A", "W")</f>
        <v>W</v>
      </c>
      <c r="I292">
        <f>VLOOKUP(H292, 'Points Value'!$B$2:$C$4, 2, FALSE)</f>
        <v>3</v>
      </c>
    </row>
    <row r="293" spans="1:9" x14ac:dyDescent="0.35">
      <c r="A293" t="str">
        <f>Table7[[#This Row],[Home_Team]]</f>
        <v>Tottenham</v>
      </c>
      <c r="B293" t="str">
        <f>Table7[[#This Row],[Away_Team]]</f>
        <v>Man United</v>
      </c>
      <c r="C293">
        <f>Table7[[#This Row],[FT_Home_Goals]]</f>
        <v>1</v>
      </c>
      <c r="D293">
        <f>Table7[[#This Row],[FT_Away_Goals]]</f>
        <v>1</v>
      </c>
      <c r="E293" t="str">
        <f>Table7[[#This Row],[FT_Result]]</f>
        <v>D</v>
      </c>
      <c r="F293" t="str" cm="1">
        <f t="array" ref="F293">_xlfn.IFS(E293="H", "W", E293="D", "D", E293="A", "L")</f>
        <v>D</v>
      </c>
      <c r="G293">
        <f>VLOOKUP(F293, 'Points Value'!$B$2:$C$4, 2, FALSE)</f>
        <v>1</v>
      </c>
      <c r="H293" t="str" cm="1">
        <f t="array" ref="H293">_xlfn.IFS(E293="H", "L", E293="D", "D", E293="A", "W")</f>
        <v>D</v>
      </c>
      <c r="I293">
        <f>VLOOKUP(H293, 'Points Value'!$B$2:$C$4, 2, FALSE)</f>
        <v>1</v>
      </c>
    </row>
    <row r="294" spans="1:9" x14ac:dyDescent="0.35">
      <c r="A294" t="str">
        <f>Table7[[#This Row],[Home_Team]]</f>
        <v>Watford</v>
      </c>
      <c r="B294" t="str">
        <f>Table7[[#This Row],[Away_Team]]</f>
        <v>Leicester</v>
      </c>
      <c r="C294">
        <f>Table7[[#This Row],[FT_Home_Goals]]</f>
        <v>1</v>
      </c>
      <c r="D294">
        <f>Table7[[#This Row],[FT_Away_Goals]]</f>
        <v>1</v>
      </c>
      <c r="E294" t="str">
        <f>Table7[[#This Row],[FT_Result]]</f>
        <v>D</v>
      </c>
      <c r="F294" t="str" cm="1">
        <f t="array" ref="F294">_xlfn.IFS(E294="H", "W", E294="D", "D", E294="A", "L")</f>
        <v>D</v>
      </c>
      <c r="G294">
        <f>VLOOKUP(F294, 'Points Value'!$B$2:$C$4, 2, FALSE)</f>
        <v>1</v>
      </c>
      <c r="H294" t="str" cm="1">
        <f t="array" ref="H294">_xlfn.IFS(E294="H", "L", E294="D", "D", E294="A", "W")</f>
        <v>D</v>
      </c>
      <c r="I294">
        <f>VLOOKUP(H294, 'Points Value'!$B$2:$C$4, 2, FALSE)</f>
        <v>1</v>
      </c>
    </row>
    <row r="295" spans="1:9" x14ac:dyDescent="0.35">
      <c r="A295" t="str">
        <f>Table7[[#This Row],[Home_Team]]</f>
        <v>Brighton</v>
      </c>
      <c r="B295" t="str">
        <f>Table7[[#This Row],[Away_Team]]</f>
        <v>Arsenal</v>
      </c>
      <c r="C295">
        <f>Table7[[#This Row],[FT_Home_Goals]]</f>
        <v>2</v>
      </c>
      <c r="D295">
        <f>Table7[[#This Row],[FT_Away_Goals]]</f>
        <v>1</v>
      </c>
      <c r="E295" t="str">
        <f>Table7[[#This Row],[FT_Result]]</f>
        <v>H</v>
      </c>
      <c r="F295" t="str" cm="1">
        <f t="array" ref="F295">_xlfn.IFS(E295="H", "W", E295="D", "D", E295="A", "L")</f>
        <v>W</v>
      </c>
      <c r="G295">
        <f>VLOOKUP(F295, 'Points Value'!$B$2:$C$4, 2, FALSE)</f>
        <v>3</v>
      </c>
      <c r="H295" t="str" cm="1">
        <f t="array" ref="H295">_xlfn.IFS(E295="H", "L", E295="D", "D", E295="A", "W")</f>
        <v>L</v>
      </c>
      <c r="I295">
        <f>VLOOKUP(H295, 'Points Value'!$B$2:$C$4, 2, FALSE)</f>
        <v>0</v>
      </c>
    </row>
    <row r="296" spans="1:9" x14ac:dyDescent="0.35">
      <c r="A296" t="str">
        <f>Table7[[#This Row],[Home_Team]]</f>
        <v>West Ham</v>
      </c>
      <c r="B296" t="str">
        <f>Table7[[#This Row],[Away_Team]]</f>
        <v>Wolves</v>
      </c>
      <c r="C296">
        <f>Table7[[#This Row],[FT_Home_Goals]]</f>
        <v>0</v>
      </c>
      <c r="D296">
        <f>Table7[[#This Row],[FT_Away_Goals]]</f>
        <v>2</v>
      </c>
      <c r="E296" t="str">
        <f>Table7[[#This Row],[FT_Result]]</f>
        <v>A</v>
      </c>
      <c r="F296" t="str" cm="1">
        <f t="array" ref="F296">_xlfn.IFS(E296="H", "W", E296="D", "D", E296="A", "L")</f>
        <v>L</v>
      </c>
      <c r="G296">
        <f>VLOOKUP(F296, 'Points Value'!$B$2:$C$4, 2, FALSE)</f>
        <v>0</v>
      </c>
      <c r="H296" t="str" cm="1">
        <f t="array" ref="H296">_xlfn.IFS(E296="H", "L", E296="D", "D", E296="A", "W")</f>
        <v>W</v>
      </c>
      <c r="I296">
        <f>VLOOKUP(H296, 'Points Value'!$B$2:$C$4, 2, FALSE)</f>
        <v>3</v>
      </c>
    </row>
    <row r="297" spans="1:9" x14ac:dyDescent="0.35">
      <c r="A297" t="str">
        <f>Table7[[#This Row],[Home_Team]]</f>
        <v>Bournemouth</v>
      </c>
      <c r="B297" t="str">
        <f>Table7[[#This Row],[Away_Team]]</f>
        <v>Crystal Palace</v>
      </c>
      <c r="C297">
        <f>Table7[[#This Row],[FT_Home_Goals]]</f>
        <v>0</v>
      </c>
      <c r="D297">
        <f>Table7[[#This Row],[FT_Away_Goals]]</f>
        <v>2</v>
      </c>
      <c r="E297" t="str">
        <f>Table7[[#This Row],[FT_Result]]</f>
        <v>A</v>
      </c>
      <c r="F297" t="str" cm="1">
        <f t="array" ref="F297">_xlfn.IFS(E297="H", "W", E297="D", "D", E297="A", "L")</f>
        <v>L</v>
      </c>
      <c r="G297">
        <f>VLOOKUP(F297, 'Points Value'!$B$2:$C$4, 2, FALSE)</f>
        <v>0</v>
      </c>
      <c r="H297" t="str" cm="1">
        <f t="array" ref="H297">_xlfn.IFS(E297="H", "L", E297="D", "D", E297="A", "W")</f>
        <v>W</v>
      </c>
      <c r="I297">
        <f>VLOOKUP(H297, 'Points Value'!$B$2:$C$4, 2, FALSE)</f>
        <v>3</v>
      </c>
    </row>
    <row r="298" spans="1:9" x14ac:dyDescent="0.35">
      <c r="A298" t="str">
        <f>Table7[[#This Row],[Home_Team]]</f>
        <v>Newcastle</v>
      </c>
      <c r="B298" t="str">
        <f>Table7[[#This Row],[Away_Team]]</f>
        <v>Sheffield United</v>
      </c>
      <c r="C298">
        <f>Table7[[#This Row],[FT_Home_Goals]]</f>
        <v>3</v>
      </c>
      <c r="D298">
        <f>Table7[[#This Row],[FT_Away_Goals]]</f>
        <v>0</v>
      </c>
      <c r="E298" t="str">
        <f>Table7[[#This Row],[FT_Result]]</f>
        <v>H</v>
      </c>
      <c r="F298" t="str" cm="1">
        <f t="array" ref="F298">_xlfn.IFS(E298="H", "W", E298="D", "D", E298="A", "L")</f>
        <v>W</v>
      </c>
      <c r="G298">
        <f>VLOOKUP(F298, 'Points Value'!$B$2:$C$4, 2, FALSE)</f>
        <v>3</v>
      </c>
      <c r="H298" t="str" cm="1">
        <f t="array" ref="H298">_xlfn.IFS(E298="H", "L", E298="D", "D", E298="A", "W")</f>
        <v>L</v>
      </c>
      <c r="I298">
        <f>VLOOKUP(H298, 'Points Value'!$B$2:$C$4, 2, FALSE)</f>
        <v>0</v>
      </c>
    </row>
    <row r="299" spans="1:9" x14ac:dyDescent="0.35">
      <c r="A299" t="str">
        <f>Table7[[#This Row],[Home_Team]]</f>
        <v>Aston Villa</v>
      </c>
      <c r="B299" t="str">
        <f>Table7[[#This Row],[Away_Team]]</f>
        <v>Chelsea</v>
      </c>
      <c r="C299">
        <f>Table7[[#This Row],[FT_Home_Goals]]</f>
        <v>1</v>
      </c>
      <c r="D299">
        <f>Table7[[#This Row],[FT_Away_Goals]]</f>
        <v>2</v>
      </c>
      <c r="E299" t="str">
        <f>Table7[[#This Row],[FT_Result]]</f>
        <v>A</v>
      </c>
      <c r="F299" t="str" cm="1">
        <f t="array" ref="F299">_xlfn.IFS(E299="H", "W", E299="D", "D", E299="A", "L")</f>
        <v>L</v>
      </c>
      <c r="G299">
        <f>VLOOKUP(F299, 'Points Value'!$B$2:$C$4, 2, FALSE)</f>
        <v>0</v>
      </c>
      <c r="H299" t="str" cm="1">
        <f t="array" ref="H299">_xlfn.IFS(E299="H", "L", E299="D", "D", E299="A", "W")</f>
        <v>W</v>
      </c>
      <c r="I299">
        <f>VLOOKUP(H299, 'Points Value'!$B$2:$C$4, 2, FALSE)</f>
        <v>3</v>
      </c>
    </row>
    <row r="300" spans="1:9" x14ac:dyDescent="0.35">
      <c r="A300" t="str">
        <f>Table7[[#This Row],[Home_Team]]</f>
        <v>Everton</v>
      </c>
      <c r="B300" t="str">
        <f>Table7[[#This Row],[Away_Team]]</f>
        <v>Liverpool</v>
      </c>
      <c r="C300">
        <f>Table7[[#This Row],[FT_Home_Goals]]</f>
        <v>0</v>
      </c>
      <c r="D300">
        <f>Table7[[#This Row],[FT_Away_Goals]]</f>
        <v>0</v>
      </c>
      <c r="E300" t="str">
        <f>Table7[[#This Row],[FT_Result]]</f>
        <v>D</v>
      </c>
      <c r="F300" t="str" cm="1">
        <f t="array" ref="F300">_xlfn.IFS(E300="H", "W", E300="D", "D", E300="A", "L")</f>
        <v>D</v>
      </c>
      <c r="G300">
        <f>VLOOKUP(F300, 'Points Value'!$B$2:$C$4, 2, FALSE)</f>
        <v>1</v>
      </c>
      <c r="H300" t="str" cm="1">
        <f t="array" ref="H300">_xlfn.IFS(E300="H", "L", E300="D", "D", E300="A", "W")</f>
        <v>D</v>
      </c>
      <c r="I300">
        <f>VLOOKUP(H300, 'Points Value'!$B$2:$C$4, 2, FALSE)</f>
        <v>1</v>
      </c>
    </row>
    <row r="301" spans="1:9" x14ac:dyDescent="0.35">
      <c r="A301" t="str">
        <f>Table7[[#This Row],[Home_Team]]</f>
        <v>Man City</v>
      </c>
      <c r="B301" t="str">
        <f>Table7[[#This Row],[Away_Team]]</f>
        <v>Burnley</v>
      </c>
      <c r="C301">
        <f>Table7[[#This Row],[FT_Home_Goals]]</f>
        <v>5</v>
      </c>
      <c r="D301">
        <f>Table7[[#This Row],[FT_Away_Goals]]</f>
        <v>0</v>
      </c>
      <c r="E301" t="str">
        <f>Table7[[#This Row],[FT_Result]]</f>
        <v>H</v>
      </c>
      <c r="F301" t="str" cm="1">
        <f t="array" ref="F301">_xlfn.IFS(E301="H", "W", E301="D", "D", E301="A", "L")</f>
        <v>W</v>
      </c>
      <c r="G301">
        <f>VLOOKUP(F301, 'Points Value'!$B$2:$C$4, 2, FALSE)</f>
        <v>3</v>
      </c>
      <c r="H301" t="str" cm="1">
        <f t="array" ref="H301">_xlfn.IFS(E301="H", "L", E301="D", "D", E301="A", "W")</f>
        <v>L</v>
      </c>
      <c r="I301">
        <f>VLOOKUP(H301, 'Points Value'!$B$2:$C$4, 2, FALSE)</f>
        <v>0</v>
      </c>
    </row>
    <row r="302" spans="1:9" x14ac:dyDescent="0.35">
      <c r="A302" t="str">
        <f>Table7[[#This Row],[Home_Team]]</f>
        <v>Leicester</v>
      </c>
      <c r="B302" t="str">
        <f>Table7[[#This Row],[Away_Team]]</f>
        <v>Brighton</v>
      </c>
      <c r="C302">
        <f>Table7[[#This Row],[FT_Home_Goals]]</f>
        <v>0</v>
      </c>
      <c r="D302">
        <f>Table7[[#This Row],[FT_Away_Goals]]</f>
        <v>0</v>
      </c>
      <c r="E302" t="str">
        <f>Table7[[#This Row],[FT_Result]]</f>
        <v>D</v>
      </c>
      <c r="F302" t="str" cm="1">
        <f t="array" ref="F302">_xlfn.IFS(E302="H", "W", E302="D", "D", E302="A", "L")</f>
        <v>D</v>
      </c>
      <c r="G302">
        <f>VLOOKUP(F302, 'Points Value'!$B$2:$C$4, 2, FALSE)</f>
        <v>1</v>
      </c>
      <c r="H302" t="str" cm="1">
        <f t="array" ref="H302">_xlfn.IFS(E302="H", "L", E302="D", "D", E302="A", "W")</f>
        <v>D</v>
      </c>
      <c r="I302">
        <f>VLOOKUP(H302, 'Points Value'!$B$2:$C$4, 2, FALSE)</f>
        <v>1</v>
      </c>
    </row>
    <row r="303" spans="1:9" x14ac:dyDescent="0.35">
      <c r="A303" t="str">
        <f>Table7[[#This Row],[Home_Team]]</f>
        <v>Tottenham</v>
      </c>
      <c r="B303" t="str">
        <f>Table7[[#This Row],[Away_Team]]</f>
        <v>West Ham</v>
      </c>
      <c r="C303">
        <f>Table7[[#This Row],[FT_Home_Goals]]</f>
        <v>2</v>
      </c>
      <c r="D303">
        <f>Table7[[#This Row],[FT_Away_Goals]]</f>
        <v>0</v>
      </c>
      <c r="E303" t="str">
        <f>Table7[[#This Row],[FT_Result]]</f>
        <v>H</v>
      </c>
      <c r="F303" t="str" cm="1">
        <f t="array" ref="F303">_xlfn.IFS(E303="H", "W", E303="D", "D", E303="A", "L")</f>
        <v>W</v>
      </c>
      <c r="G303">
        <f>VLOOKUP(F303, 'Points Value'!$B$2:$C$4, 2, FALSE)</f>
        <v>3</v>
      </c>
      <c r="H303" t="str" cm="1">
        <f t="array" ref="H303">_xlfn.IFS(E303="H", "L", E303="D", "D", E303="A", "W")</f>
        <v>L</v>
      </c>
      <c r="I303">
        <f>VLOOKUP(H303, 'Points Value'!$B$2:$C$4, 2, FALSE)</f>
        <v>0</v>
      </c>
    </row>
    <row r="304" spans="1:9" x14ac:dyDescent="0.35">
      <c r="A304" t="str">
        <f>Table7[[#This Row],[Home_Team]]</f>
        <v>Man United</v>
      </c>
      <c r="B304" t="str">
        <f>Table7[[#This Row],[Away_Team]]</f>
        <v>Sheffield United</v>
      </c>
      <c r="C304">
        <f>Table7[[#This Row],[FT_Home_Goals]]</f>
        <v>3</v>
      </c>
      <c r="D304">
        <f>Table7[[#This Row],[FT_Away_Goals]]</f>
        <v>0</v>
      </c>
      <c r="E304" t="str">
        <f>Table7[[#This Row],[FT_Result]]</f>
        <v>H</v>
      </c>
      <c r="F304" t="str" cm="1">
        <f t="array" ref="F304">_xlfn.IFS(E304="H", "W", E304="D", "D", E304="A", "L")</f>
        <v>W</v>
      </c>
      <c r="G304">
        <f>VLOOKUP(F304, 'Points Value'!$B$2:$C$4, 2, FALSE)</f>
        <v>3</v>
      </c>
      <c r="H304" t="str" cm="1">
        <f t="array" ref="H304">_xlfn.IFS(E304="H", "L", E304="D", "D", E304="A", "W")</f>
        <v>L</v>
      </c>
      <c r="I304">
        <f>VLOOKUP(H304, 'Points Value'!$B$2:$C$4, 2, FALSE)</f>
        <v>0</v>
      </c>
    </row>
    <row r="305" spans="1:9" x14ac:dyDescent="0.35">
      <c r="A305" t="str">
        <f>Table7[[#This Row],[Home_Team]]</f>
        <v>Newcastle</v>
      </c>
      <c r="B305" t="str">
        <f>Table7[[#This Row],[Away_Team]]</f>
        <v>Aston Villa</v>
      </c>
      <c r="C305">
        <f>Table7[[#This Row],[FT_Home_Goals]]</f>
        <v>1</v>
      </c>
      <c r="D305">
        <f>Table7[[#This Row],[FT_Away_Goals]]</f>
        <v>1</v>
      </c>
      <c r="E305" t="str">
        <f>Table7[[#This Row],[FT_Result]]</f>
        <v>D</v>
      </c>
      <c r="F305" t="str" cm="1">
        <f t="array" ref="F305">_xlfn.IFS(E305="H", "W", E305="D", "D", E305="A", "L")</f>
        <v>D</v>
      </c>
      <c r="G305">
        <f>VLOOKUP(F305, 'Points Value'!$B$2:$C$4, 2, FALSE)</f>
        <v>1</v>
      </c>
      <c r="H305" t="str" cm="1">
        <f t="array" ref="H305">_xlfn.IFS(E305="H", "L", E305="D", "D", E305="A", "W")</f>
        <v>D</v>
      </c>
      <c r="I305">
        <f>VLOOKUP(H305, 'Points Value'!$B$2:$C$4, 2, FALSE)</f>
        <v>1</v>
      </c>
    </row>
    <row r="306" spans="1:9" x14ac:dyDescent="0.35">
      <c r="A306" t="str">
        <f>Table7[[#This Row],[Home_Team]]</f>
        <v>Norwich</v>
      </c>
      <c r="B306" t="str">
        <f>Table7[[#This Row],[Away_Team]]</f>
        <v>Everton</v>
      </c>
      <c r="C306">
        <f>Table7[[#This Row],[FT_Home_Goals]]</f>
        <v>0</v>
      </c>
      <c r="D306">
        <f>Table7[[#This Row],[FT_Away_Goals]]</f>
        <v>1</v>
      </c>
      <c r="E306" t="str">
        <f>Table7[[#This Row],[FT_Result]]</f>
        <v>A</v>
      </c>
      <c r="F306" t="str" cm="1">
        <f t="array" ref="F306">_xlfn.IFS(E306="H", "W", E306="D", "D", E306="A", "L")</f>
        <v>L</v>
      </c>
      <c r="G306">
        <f>VLOOKUP(F306, 'Points Value'!$B$2:$C$4, 2, FALSE)</f>
        <v>0</v>
      </c>
      <c r="H306" t="str" cm="1">
        <f t="array" ref="H306">_xlfn.IFS(E306="H", "L", E306="D", "D", E306="A", "W")</f>
        <v>W</v>
      </c>
      <c r="I306">
        <f>VLOOKUP(H306, 'Points Value'!$B$2:$C$4, 2, FALSE)</f>
        <v>3</v>
      </c>
    </row>
    <row r="307" spans="1:9" x14ac:dyDescent="0.35">
      <c r="A307" t="str">
        <f>Table7[[#This Row],[Home_Team]]</f>
        <v>Wolves</v>
      </c>
      <c r="B307" t="str">
        <f>Table7[[#This Row],[Away_Team]]</f>
        <v>Bournemouth</v>
      </c>
      <c r="C307">
        <f>Table7[[#This Row],[FT_Home_Goals]]</f>
        <v>1</v>
      </c>
      <c r="D307">
        <f>Table7[[#This Row],[FT_Away_Goals]]</f>
        <v>0</v>
      </c>
      <c r="E307" t="str">
        <f>Table7[[#This Row],[FT_Result]]</f>
        <v>H</v>
      </c>
      <c r="F307" t="str" cm="1">
        <f t="array" ref="F307">_xlfn.IFS(E307="H", "W", E307="D", "D", E307="A", "L")</f>
        <v>W</v>
      </c>
      <c r="G307">
        <f>VLOOKUP(F307, 'Points Value'!$B$2:$C$4, 2, FALSE)</f>
        <v>3</v>
      </c>
      <c r="H307" t="str" cm="1">
        <f t="array" ref="H307">_xlfn.IFS(E307="H", "L", E307="D", "D", E307="A", "W")</f>
        <v>L</v>
      </c>
      <c r="I307">
        <f>VLOOKUP(H307, 'Points Value'!$B$2:$C$4, 2, FALSE)</f>
        <v>0</v>
      </c>
    </row>
    <row r="308" spans="1:9" x14ac:dyDescent="0.35">
      <c r="A308" t="str">
        <f>Table7[[#This Row],[Home_Team]]</f>
        <v>Liverpool</v>
      </c>
      <c r="B308" t="str">
        <f>Table7[[#This Row],[Away_Team]]</f>
        <v>Crystal Palace</v>
      </c>
      <c r="C308">
        <f>Table7[[#This Row],[FT_Home_Goals]]</f>
        <v>4</v>
      </c>
      <c r="D308">
        <f>Table7[[#This Row],[FT_Away_Goals]]</f>
        <v>0</v>
      </c>
      <c r="E308" t="str">
        <f>Table7[[#This Row],[FT_Result]]</f>
        <v>H</v>
      </c>
      <c r="F308" t="str" cm="1">
        <f t="array" ref="F308">_xlfn.IFS(E308="H", "W", E308="D", "D", E308="A", "L")</f>
        <v>W</v>
      </c>
      <c r="G308">
        <f>VLOOKUP(F308, 'Points Value'!$B$2:$C$4, 2, FALSE)</f>
        <v>3</v>
      </c>
      <c r="H308" t="str" cm="1">
        <f t="array" ref="H308">_xlfn.IFS(E308="H", "L", E308="D", "D", E308="A", "W")</f>
        <v>L</v>
      </c>
      <c r="I308">
        <f>VLOOKUP(H308, 'Points Value'!$B$2:$C$4, 2, FALSE)</f>
        <v>0</v>
      </c>
    </row>
    <row r="309" spans="1:9" x14ac:dyDescent="0.35">
      <c r="A309" t="str">
        <f>Table7[[#This Row],[Home_Team]]</f>
        <v>Burnley</v>
      </c>
      <c r="B309" t="str">
        <f>Table7[[#This Row],[Away_Team]]</f>
        <v>Watford</v>
      </c>
      <c r="C309">
        <f>Table7[[#This Row],[FT_Home_Goals]]</f>
        <v>1</v>
      </c>
      <c r="D309">
        <f>Table7[[#This Row],[FT_Away_Goals]]</f>
        <v>0</v>
      </c>
      <c r="E309" t="str">
        <f>Table7[[#This Row],[FT_Result]]</f>
        <v>H</v>
      </c>
      <c r="F309" t="str" cm="1">
        <f t="array" ref="F309">_xlfn.IFS(E309="H", "W", E309="D", "D", E309="A", "L")</f>
        <v>W</v>
      </c>
      <c r="G309">
        <f>VLOOKUP(F309, 'Points Value'!$B$2:$C$4, 2, FALSE)</f>
        <v>3</v>
      </c>
      <c r="H309" t="str" cm="1">
        <f t="array" ref="H309">_xlfn.IFS(E309="H", "L", E309="D", "D", E309="A", "W")</f>
        <v>L</v>
      </c>
      <c r="I309">
        <f>VLOOKUP(H309, 'Points Value'!$B$2:$C$4, 2, FALSE)</f>
        <v>0</v>
      </c>
    </row>
    <row r="310" spans="1:9" x14ac:dyDescent="0.35">
      <c r="A310" t="str">
        <f>Table7[[#This Row],[Home_Team]]</f>
        <v>Southampton</v>
      </c>
      <c r="B310" t="str">
        <f>Table7[[#This Row],[Away_Team]]</f>
        <v>Arsenal</v>
      </c>
      <c r="C310">
        <f>Table7[[#This Row],[FT_Home_Goals]]</f>
        <v>0</v>
      </c>
      <c r="D310">
        <f>Table7[[#This Row],[FT_Away_Goals]]</f>
        <v>2</v>
      </c>
      <c r="E310" t="str">
        <f>Table7[[#This Row],[FT_Result]]</f>
        <v>A</v>
      </c>
      <c r="F310" t="str" cm="1">
        <f t="array" ref="F310">_xlfn.IFS(E310="H", "W", E310="D", "D", E310="A", "L")</f>
        <v>L</v>
      </c>
      <c r="G310">
        <f>VLOOKUP(F310, 'Points Value'!$B$2:$C$4, 2, FALSE)</f>
        <v>0</v>
      </c>
      <c r="H310" t="str" cm="1">
        <f t="array" ref="H310">_xlfn.IFS(E310="H", "L", E310="D", "D", E310="A", "W")</f>
        <v>W</v>
      </c>
      <c r="I310">
        <f>VLOOKUP(H310, 'Points Value'!$B$2:$C$4, 2, FALSE)</f>
        <v>3</v>
      </c>
    </row>
    <row r="311" spans="1:9" x14ac:dyDescent="0.35">
      <c r="A311" t="str">
        <f>Table7[[#This Row],[Home_Team]]</f>
        <v>Chelsea</v>
      </c>
      <c r="B311" t="str">
        <f>Table7[[#This Row],[Away_Team]]</f>
        <v>Man City</v>
      </c>
      <c r="C311">
        <f>Table7[[#This Row],[FT_Home_Goals]]</f>
        <v>2</v>
      </c>
      <c r="D311">
        <f>Table7[[#This Row],[FT_Away_Goals]]</f>
        <v>1</v>
      </c>
      <c r="E311" t="str">
        <f>Table7[[#This Row],[FT_Result]]</f>
        <v>H</v>
      </c>
      <c r="F311" t="str" cm="1">
        <f t="array" ref="F311">_xlfn.IFS(E311="H", "W", E311="D", "D", E311="A", "L")</f>
        <v>W</v>
      </c>
      <c r="G311">
        <f>VLOOKUP(F311, 'Points Value'!$B$2:$C$4, 2, FALSE)</f>
        <v>3</v>
      </c>
      <c r="H311" t="str" cm="1">
        <f t="array" ref="H311">_xlfn.IFS(E311="H", "L", E311="D", "D", E311="A", "W")</f>
        <v>L</v>
      </c>
      <c r="I311">
        <f>VLOOKUP(H311, 'Points Value'!$B$2:$C$4, 2, FALSE)</f>
        <v>0</v>
      </c>
    </row>
    <row r="312" spans="1:9" x14ac:dyDescent="0.35">
      <c r="A312" t="str">
        <f>Table7[[#This Row],[Home_Team]]</f>
        <v>Aston Villa</v>
      </c>
      <c r="B312" t="str">
        <f>Table7[[#This Row],[Away_Team]]</f>
        <v>Wolves</v>
      </c>
      <c r="C312">
        <f>Table7[[#This Row],[FT_Home_Goals]]</f>
        <v>0</v>
      </c>
      <c r="D312">
        <f>Table7[[#This Row],[FT_Away_Goals]]</f>
        <v>1</v>
      </c>
      <c r="E312" t="str">
        <f>Table7[[#This Row],[FT_Result]]</f>
        <v>A</v>
      </c>
      <c r="F312" t="str" cm="1">
        <f t="array" ref="F312">_xlfn.IFS(E312="H", "W", E312="D", "D", E312="A", "L")</f>
        <v>L</v>
      </c>
      <c r="G312">
        <f>VLOOKUP(F312, 'Points Value'!$B$2:$C$4, 2, FALSE)</f>
        <v>0</v>
      </c>
      <c r="H312" t="str" cm="1">
        <f t="array" ref="H312">_xlfn.IFS(E312="H", "L", E312="D", "D", E312="A", "W")</f>
        <v>W</v>
      </c>
      <c r="I312">
        <f>VLOOKUP(H312, 'Points Value'!$B$2:$C$4, 2, FALSE)</f>
        <v>3</v>
      </c>
    </row>
    <row r="313" spans="1:9" x14ac:dyDescent="0.35">
      <c r="A313" t="str">
        <f>Table7[[#This Row],[Home_Team]]</f>
        <v>Watford</v>
      </c>
      <c r="B313" t="str">
        <f>Table7[[#This Row],[Away_Team]]</f>
        <v>Southampton</v>
      </c>
      <c r="C313">
        <f>Table7[[#This Row],[FT_Home_Goals]]</f>
        <v>1</v>
      </c>
      <c r="D313">
        <f>Table7[[#This Row],[FT_Away_Goals]]</f>
        <v>3</v>
      </c>
      <c r="E313" t="str">
        <f>Table7[[#This Row],[FT_Result]]</f>
        <v>A</v>
      </c>
      <c r="F313" t="str" cm="1">
        <f t="array" ref="F313">_xlfn.IFS(E313="H", "W", E313="D", "D", E313="A", "L")</f>
        <v>L</v>
      </c>
      <c r="G313">
        <f>VLOOKUP(F313, 'Points Value'!$B$2:$C$4, 2, FALSE)</f>
        <v>0</v>
      </c>
      <c r="H313" t="str" cm="1">
        <f t="array" ref="H313">_xlfn.IFS(E313="H", "L", E313="D", "D", E313="A", "W")</f>
        <v>W</v>
      </c>
      <c r="I313">
        <f>VLOOKUP(H313, 'Points Value'!$B$2:$C$4, 2, FALSE)</f>
        <v>3</v>
      </c>
    </row>
    <row r="314" spans="1:9" x14ac:dyDescent="0.35">
      <c r="A314" t="str">
        <f>Table7[[#This Row],[Home_Team]]</f>
        <v>Crystal Palace</v>
      </c>
      <c r="B314" t="str">
        <f>Table7[[#This Row],[Away_Team]]</f>
        <v>Burnley</v>
      </c>
      <c r="C314">
        <f>Table7[[#This Row],[FT_Home_Goals]]</f>
        <v>0</v>
      </c>
      <c r="D314">
        <f>Table7[[#This Row],[FT_Away_Goals]]</f>
        <v>1</v>
      </c>
      <c r="E314" t="str">
        <f>Table7[[#This Row],[FT_Result]]</f>
        <v>A</v>
      </c>
      <c r="F314" t="str" cm="1">
        <f t="array" ref="F314">_xlfn.IFS(E314="H", "W", E314="D", "D", E314="A", "L")</f>
        <v>L</v>
      </c>
      <c r="G314">
        <f>VLOOKUP(F314, 'Points Value'!$B$2:$C$4, 2, FALSE)</f>
        <v>0</v>
      </c>
      <c r="H314" t="str" cm="1">
        <f t="array" ref="H314">_xlfn.IFS(E314="H", "L", E314="D", "D", E314="A", "W")</f>
        <v>W</v>
      </c>
      <c r="I314">
        <f>VLOOKUP(H314, 'Points Value'!$B$2:$C$4, 2, FALSE)</f>
        <v>3</v>
      </c>
    </row>
    <row r="315" spans="1:9" x14ac:dyDescent="0.35">
      <c r="A315" t="str">
        <f>Table7[[#This Row],[Home_Team]]</f>
        <v>Brighton</v>
      </c>
      <c r="B315" t="str">
        <f>Table7[[#This Row],[Away_Team]]</f>
        <v>Man United</v>
      </c>
      <c r="C315">
        <f>Table7[[#This Row],[FT_Home_Goals]]</f>
        <v>0</v>
      </c>
      <c r="D315">
        <f>Table7[[#This Row],[FT_Away_Goals]]</f>
        <v>3</v>
      </c>
      <c r="E315" t="str">
        <f>Table7[[#This Row],[FT_Result]]</f>
        <v>A</v>
      </c>
      <c r="F315" t="str" cm="1">
        <f t="array" ref="F315">_xlfn.IFS(E315="H", "W", E315="D", "D", E315="A", "L")</f>
        <v>L</v>
      </c>
      <c r="G315">
        <f>VLOOKUP(F315, 'Points Value'!$B$2:$C$4, 2, FALSE)</f>
        <v>0</v>
      </c>
      <c r="H315" t="str" cm="1">
        <f t="array" ref="H315">_xlfn.IFS(E315="H", "L", E315="D", "D", E315="A", "W")</f>
        <v>W</v>
      </c>
      <c r="I315">
        <f>VLOOKUP(H315, 'Points Value'!$B$2:$C$4, 2, FALSE)</f>
        <v>3</v>
      </c>
    </row>
    <row r="316" spans="1:9" x14ac:dyDescent="0.35">
      <c r="A316" t="str">
        <f>Table7[[#This Row],[Home_Team]]</f>
        <v>Arsenal</v>
      </c>
      <c r="B316" t="str">
        <f>Table7[[#This Row],[Away_Team]]</f>
        <v>Norwich</v>
      </c>
      <c r="C316">
        <f>Table7[[#This Row],[FT_Home_Goals]]</f>
        <v>4</v>
      </c>
      <c r="D316">
        <f>Table7[[#This Row],[FT_Away_Goals]]</f>
        <v>0</v>
      </c>
      <c r="E316" t="str">
        <f>Table7[[#This Row],[FT_Result]]</f>
        <v>H</v>
      </c>
      <c r="F316" t="str" cm="1">
        <f t="array" ref="F316">_xlfn.IFS(E316="H", "W", E316="D", "D", E316="A", "L")</f>
        <v>W</v>
      </c>
      <c r="G316">
        <f>VLOOKUP(F316, 'Points Value'!$B$2:$C$4, 2, FALSE)</f>
        <v>3</v>
      </c>
      <c r="H316" t="str" cm="1">
        <f t="array" ref="H316">_xlfn.IFS(E316="H", "L", E316="D", "D", E316="A", "W")</f>
        <v>L</v>
      </c>
      <c r="I316">
        <f>VLOOKUP(H316, 'Points Value'!$B$2:$C$4, 2, FALSE)</f>
        <v>0</v>
      </c>
    </row>
    <row r="317" spans="1:9" x14ac:dyDescent="0.35">
      <c r="A317" t="str">
        <f>Table7[[#This Row],[Home_Team]]</f>
        <v>Bournemouth</v>
      </c>
      <c r="B317" t="str">
        <f>Table7[[#This Row],[Away_Team]]</f>
        <v>Newcastle</v>
      </c>
      <c r="C317">
        <f>Table7[[#This Row],[FT_Home_Goals]]</f>
        <v>1</v>
      </c>
      <c r="D317">
        <f>Table7[[#This Row],[FT_Away_Goals]]</f>
        <v>4</v>
      </c>
      <c r="E317" t="str">
        <f>Table7[[#This Row],[FT_Result]]</f>
        <v>A</v>
      </c>
      <c r="F317" t="str" cm="1">
        <f t="array" ref="F317">_xlfn.IFS(E317="H", "W", E317="D", "D", E317="A", "L")</f>
        <v>L</v>
      </c>
      <c r="G317">
        <f>VLOOKUP(F317, 'Points Value'!$B$2:$C$4, 2, FALSE)</f>
        <v>0</v>
      </c>
      <c r="H317" t="str" cm="1">
        <f t="array" ref="H317">_xlfn.IFS(E317="H", "L", E317="D", "D", E317="A", "W")</f>
        <v>W</v>
      </c>
      <c r="I317">
        <f>VLOOKUP(H317, 'Points Value'!$B$2:$C$4, 2, FALSE)</f>
        <v>3</v>
      </c>
    </row>
    <row r="318" spans="1:9" x14ac:dyDescent="0.35">
      <c r="A318" t="str">
        <f>Table7[[#This Row],[Home_Team]]</f>
        <v>Everton</v>
      </c>
      <c r="B318" t="str">
        <f>Table7[[#This Row],[Away_Team]]</f>
        <v>Leicester</v>
      </c>
      <c r="C318">
        <f>Table7[[#This Row],[FT_Home_Goals]]</f>
        <v>2</v>
      </c>
      <c r="D318">
        <f>Table7[[#This Row],[FT_Away_Goals]]</f>
        <v>1</v>
      </c>
      <c r="E318" t="str">
        <f>Table7[[#This Row],[FT_Result]]</f>
        <v>H</v>
      </c>
      <c r="F318" t="str" cm="1">
        <f t="array" ref="F318">_xlfn.IFS(E318="H", "W", E318="D", "D", E318="A", "L")</f>
        <v>W</v>
      </c>
      <c r="G318">
        <f>VLOOKUP(F318, 'Points Value'!$B$2:$C$4, 2, FALSE)</f>
        <v>3</v>
      </c>
      <c r="H318" t="str" cm="1">
        <f t="array" ref="H318">_xlfn.IFS(E318="H", "L", E318="D", "D", E318="A", "W")</f>
        <v>L</v>
      </c>
      <c r="I318">
        <f>VLOOKUP(H318, 'Points Value'!$B$2:$C$4, 2, FALSE)</f>
        <v>0</v>
      </c>
    </row>
    <row r="319" spans="1:9" x14ac:dyDescent="0.35">
      <c r="A319" t="str">
        <f>Table7[[#This Row],[Home_Team]]</f>
        <v>West Ham</v>
      </c>
      <c r="B319" t="str">
        <f>Table7[[#This Row],[Away_Team]]</f>
        <v>Chelsea</v>
      </c>
      <c r="C319">
        <f>Table7[[#This Row],[FT_Home_Goals]]</f>
        <v>3</v>
      </c>
      <c r="D319">
        <f>Table7[[#This Row],[FT_Away_Goals]]</f>
        <v>2</v>
      </c>
      <c r="E319" t="str">
        <f>Table7[[#This Row],[FT_Result]]</f>
        <v>H</v>
      </c>
      <c r="F319" t="str" cm="1">
        <f t="array" ref="F319">_xlfn.IFS(E319="H", "W", E319="D", "D", E319="A", "L")</f>
        <v>W</v>
      </c>
      <c r="G319">
        <f>VLOOKUP(F319, 'Points Value'!$B$2:$C$4, 2, FALSE)</f>
        <v>3</v>
      </c>
      <c r="H319" t="str" cm="1">
        <f t="array" ref="H319">_xlfn.IFS(E319="H", "L", E319="D", "D", E319="A", "W")</f>
        <v>L</v>
      </c>
      <c r="I319">
        <f>VLOOKUP(H319, 'Points Value'!$B$2:$C$4, 2, FALSE)</f>
        <v>0</v>
      </c>
    </row>
    <row r="320" spans="1:9" x14ac:dyDescent="0.35">
      <c r="A320" t="str">
        <f>Table7[[#This Row],[Home_Team]]</f>
        <v>Sheffield United</v>
      </c>
      <c r="B320" t="str">
        <f>Table7[[#This Row],[Away_Team]]</f>
        <v>Tottenham</v>
      </c>
      <c r="C320">
        <f>Table7[[#This Row],[FT_Home_Goals]]</f>
        <v>3</v>
      </c>
      <c r="D320">
        <f>Table7[[#This Row],[FT_Away_Goals]]</f>
        <v>1</v>
      </c>
      <c r="E320" t="str">
        <f>Table7[[#This Row],[FT_Result]]</f>
        <v>H</v>
      </c>
      <c r="F320" t="str" cm="1">
        <f t="array" ref="F320">_xlfn.IFS(E320="H", "W", E320="D", "D", E320="A", "L")</f>
        <v>W</v>
      </c>
      <c r="G320">
        <f>VLOOKUP(F320, 'Points Value'!$B$2:$C$4, 2, FALSE)</f>
        <v>3</v>
      </c>
      <c r="H320" t="str" cm="1">
        <f t="array" ref="H320">_xlfn.IFS(E320="H", "L", E320="D", "D", E320="A", "W")</f>
        <v>L</v>
      </c>
      <c r="I320">
        <f>VLOOKUP(H320, 'Points Value'!$B$2:$C$4, 2, FALSE)</f>
        <v>0</v>
      </c>
    </row>
    <row r="321" spans="1:9" x14ac:dyDescent="0.35">
      <c r="A321" t="str">
        <f>Table7[[#This Row],[Home_Team]]</f>
        <v>Man City</v>
      </c>
      <c r="B321" t="str">
        <f>Table7[[#This Row],[Away_Team]]</f>
        <v>Liverpool</v>
      </c>
      <c r="C321">
        <f>Table7[[#This Row],[FT_Home_Goals]]</f>
        <v>4</v>
      </c>
      <c r="D321">
        <f>Table7[[#This Row],[FT_Away_Goals]]</f>
        <v>0</v>
      </c>
      <c r="E321" t="str">
        <f>Table7[[#This Row],[FT_Result]]</f>
        <v>H</v>
      </c>
      <c r="F321" t="str" cm="1">
        <f t="array" ref="F321">_xlfn.IFS(E321="H", "W", E321="D", "D", E321="A", "L")</f>
        <v>W</v>
      </c>
      <c r="G321">
        <f>VLOOKUP(F321, 'Points Value'!$B$2:$C$4, 2, FALSE)</f>
        <v>3</v>
      </c>
      <c r="H321" t="str" cm="1">
        <f t="array" ref="H321">_xlfn.IFS(E321="H", "L", E321="D", "D", E321="A", "W")</f>
        <v>L</v>
      </c>
      <c r="I321">
        <f>VLOOKUP(H321, 'Points Value'!$B$2:$C$4, 2, FALSE)</f>
        <v>0</v>
      </c>
    </row>
    <row r="322" spans="1:9" x14ac:dyDescent="0.35">
      <c r="A322" t="str">
        <f>Table7[[#This Row],[Home_Team]]</f>
        <v>Norwich</v>
      </c>
      <c r="B322" t="str">
        <f>Table7[[#This Row],[Away_Team]]</f>
        <v>Brighton</v>
      </c>
      <c r="C322">
        <f>Table7[[#This Row],[FT_Home_Goals]]</f>
        <v>0</v>
      </c>
      <c r="D322">
        <f>Table7[[#This Row],[FT_Away_Goals]]</f>
        <v>1</v>
      </c>
      <c r="E322" t="str">
        <f>Table7[[#This Row],[FT_Result]]</f>
        <v>A</v>
      </c>
      <c r="F322" t="str" cm="1">
        <f t="array" ref="F322">_xlfn.IFS(E322="H", "W", E322="D", "D", E322="A", "L")</f>
        <v>L</v>
      </c>
      <c r="G322">
        <f>VLOOKUP(F322, 'Points Value'!$B$2:$C$4, 2, FALSE)</f>
        <v>0</v>
      </c>
      <c r="H322" t="str" cm="1">
        <f t="array" ref="H322">_xlfn.IFS(E322="H", "L", E322="D", "D", E322="A", "W")</f>
        <v>W</v>
      </c>
      <c r="I322">
        <f>VLOOKUP(H322, 'Points Value'!$B$2:$C$4, 2, FALSE)</f>
        <v>3</v>
      </c>
    </row>
    <row r="323" spans="1:9" x14ac:dyDescent="0.35">
      <c r="A323" t="str">
        <f>Table7[[#This Row],[Home_Team]]</f>
        <v>Leicester</v>
      </c>
      <c r="B323" t="str">
        <f>Table7[[#This Row],[Away_Team]]</f>
        <v>Crystal Palace</v>
      </c>
      <c r="C323">
        <f>Table7[[#This Row],[FT_Home_Goals]]</f>
        <v>3</v>
      </c>
      <c r="D323">
        <f>Table7[[#This Row],[FT_Away_Goals]]</f>
        <v>0</v>
      </c>
      <c r="E323" t="str">
        <f>Table7[[#This Row],[FT_Result]]</f>
        <v>H</v>
      </c>
      <c r="F323" t="str" cm="1">
        <f t="array" ref="F323">_xlfn.IFS(E323="H", "W", E323="D", "D", E323="A", "L")</f>
        <v>W</v>
      </c>
      <c r="G323">
        <f>VLOOKUP(F323, 'Points Value'!$B$2:$C$4, 2, FALSE)</f>
        <v>3</v>
      </c>
      <c r="H323" t="str" cm="1">
        <f t="array" ref="H323">_xlfn.IFS(E323="H", "L", E323="D", "D", E323="A", "W")</f>
        <v>L</v>
      </c>
      <c r="I323">
        <f>VLOOKUP(H323, 'Points Value'!$B$2:$C$4, 2, FALSE)</f>
        <v>0</v>
      </c>
    </row>
    <row r="324" spans="1:9" x14ac:dyDescent="0.35">
      <c r="A324" t="str">
        <f>Table7[[#This Row],[Home_Team]]</f>
        <v>Man United</v>
      </c>
      <c r="B324" t="str">
        <f>Table7[[#This Row],[Away_Team]]</f>
        <v>Bournemouth</v>
      </c>
      <c r="C324">
        <f>Table7[[#This Row],[FT_Home_Goals]]</f>
        <v>5</v>
      </c>
      <c r="D324">
        <f>Table7[[#This Row],[FT_Away_Goals]]</f>
        <v>2</v>
      </c>
      <c r="E324" t="str">
        <f>Table7[[#This Row],[FT_Result]]</f>
        <v>H</v>
      </c>
      <c r="F324" t="str" cm="1">
        <f t="array" ref="F324">_xlfn.IFS(E324="H", "W", E324="D", "D", E324="A", "L")</f>
        <v>W</v>
      </c>
      <c r="G324">
        <f>VLOOKUP(F324, 'Points Value'!$B$2:$C$4, 2, FALSE)</f>
        <v>3</v>
      </c>
      <c r="H324" t="str" cm="1">
        <f t="array" ref="H324">_xlfn.IFS(E324="H", "L", E324="D", "D", E324="A", "W")</f>
        <v>L</v>
      </c>
      <c r="I324">
        <f>VLOOKUP(H324, 'Points Value'!$B$2:$C$4, 2, FALSE)</f>
        <v>0</v>
      </c>
    </row>
    <row r="325" spans="1:9" x14ac:dyDescent="0.35">
      <c r="A325" t="str">
        <f>Table7[[#This Row],[Home_Team]]</f>
        <v>Wolves</v>
      </c>
      <c r="B325" t="str">
        <f>Table7[[#This Row],[Away_Team]]</f>
        <v>Arsenal</v>
      </c>
      <c r="C325">
        <f>Table7[[#This Row],[FT_Home_Goals]]</f>
        <v>0</v>
      </c>
      <c r="D325">
        <f>Table7[[#This Row],[FT_Away_Goals]]</f>
        <v>2</v>
      </c>
      <c r="E325" t="str">
        <f>Table7[[#This Row],[FT_Result]]</f>
        <v>A</v>
      </c>
      <c r="F325" t="str" cm="1">
        <f t="array" ref="F325">_xlfn.IFS(E325="H", "W", E325="D", "D", E325="A", "L")</f>
        <v>L</v>
      </c>
      <c r="G325">
        <f>VLOOKUP(F325, 'Points Value'!$B$2:$C$4, 2, FALSE)</f>
        <v>0</v>
      </c>
      <c r="H325" t="str" cm="1">
        <f t="array" ref="H325">_xlfn.IFS(E325="H", "L", E325="D", "D", E325="A", "W")</f>
        <v>W</v>
      </c>
      <c r="I325">
        <f>VLOOKUP(H325, 'Points Value'!$B$2:$C$4, 2, FALSE)</f>
        <v>3</v>
      </c>
    </row>
    <row r="326" spans="1:9" x14ac:dyDescent="0.35">
      <c r="A326" t="str">
        <f>Table7[[#This Row],[Home_Team]]</f>
        <v>Chelsea</v>
      </c>
      <c r="B326" t="str">
        <f>Table7[[#This Row],[Away_Team]]</f>
        <v>Watford</v>
      </c>
      <c r="C326">
        <f>Table7[[#This Row],[FT_Home_Goals]]</f>
        <v>3</v>
      </c>
      <c r="D326">
        <f>Table7[[#This Row],[FT_Away_Goals]]</f>
        <v>0</v>
      </c>
      <c r="E326" t="str">
        <f>Table7[[#This Row],[FT_Result]]</f>
        <v>H</v>
      </c>
      <c r="F326" t="str" cm="1">
        <f t="array" ref="F326">_xlfn.IFS(E326="H", "W", E326="D", "D", E326="A", "L")</f>
        <v>W</v>
      </c>
      <c r="G326">
        <f>VLOOKUP(F326, 'Points Value'!$B$2:$C$4, 2, FALSE)</f>
        <v>3</v>
      </c>
      <c r="H326" t="str" cm="1">
        <f t="array" ref="H326">_xlfn.IFS(E326="H", "L", E326="D", "D", E326="A", "W")</f>
        <v>L</v>
      </c>
      <c r="I326">
        <f>VLOOKUP(H326, 'Points Value'!$B$2:$C$4, 2, FALSE)</f>
        <v>0</v>
      </c>
    </row>
    <row r="327" spans="1:9" x14ac:dyDescent="0.35">
      <c r="A327" t="str">
        <f>Table7[[#This Row],[Home_Team]]</f>
        <v>Burnley</v>
      </c>
      <c r="B327" t="str">
        <f>Table7[[#This Row],[Away_Team]]</f>
        <v>Sheffield United</v>
      </c>
      <c r="C327">
        <f>Table7[[#This Row],[FT_Home_Goals]]</f>
        <v>1</v>
      </c>
      <c r="D327">
        <f>Table7[[#This Row],[FT_Away_Goals]]</f>
        <v>1</v>
      </c>
      <c r="E327" t="str">
        <f>Table7[[#This Row],[FT_Result]]</f>
        <v>D</v>
      </c>
      <c r="F327" t="str" cm="1">
        <f t="array" ref="F327">_xlfn.IFS(E327="H", "W", E327="D", "D", E327="A", "L")</f>
        <v>D</v>
      </c>
      <c r="G327">
        <f>VLOOKUP(F327, 'Points Value'!$B$2:$C$4, 2, FALSE)</f>
        <v>1</v>
      </c>
      <c r="H327" t="str" cm="1">
        <f t="array" ref="H327">_xlfn.IFS(E327="H", "L", E327="D", "D", E327="A", "W")</f>
        <v>D</v>
      </c>
      <c r="I327">
        <f>VLOOKUP(H327, 'Points Value'!$B$2:$C$4, 2, FALSE)</f>
        <v>1</v>
      </c>
    </row>
    <row r="328" spans="1:9" x14ac:dyDescent="0.35">
      <c r="A328" t="str">
        <f>Table7[[#This Row],[Home_Team]]</f>
        <v>Newcastle</v>
      </c>
      <c r="B328" t="str">
        <f>Table7[[#This Row],[Away_Team]]</f>
        <v>West Ham</v>
      </c>
      <c r="C328">
        <f>Table7[[#This Row],[FT_Home_Goals]]</f>
        <v>2</v>
      </c>
      <c r="D328">
        <f>Table7[[#This Row],[FT_Away_Goals]]</f>
        <v>2</v>
      </c>
      <c r="E328" t="str">
        <f>Table7[[#This Row],[FT_Result]]</f>
        <v>D</v>
      </c>
      <c r="F328" t="str" cm="1">
        <f t="array" ref="F328">_xlfn.IFS(E328="H", "W", E328="D", "D", E328="A", "L")</f>
        <v>D</v>
      </c>
      <c r="G328">
        <f>VLOOKUP(F328, 'Points Value'!$B$2:$C$4, 2, FALSE)</f>
        <v>1</v>
      </c>
      <c r="H328" t="str" cm="1">
        <f t="array" ref="H328">_xlfn.IFS(E328="H", "L", E328="D", "D", E328="A", "W")</f>
        <v>D</v>
      </c>
      <c r="I328">
        <f>VLOOKUP(H328, 'Points Value'!$B$2:$C$4, 2, FALSE)</f>
        <v>1</v>
      </c>
    </row>
    <row r="329" spans="1:9" x14ac:dyDescent="0.35">
      <c r="A329" t="str">
        <f>Table7[[#This Row],[Home_Team]]</f>
        <v>Liverpool</v>
      </c>
      <c r="B329" t="str">
        <f>Table7[[#This Row],[Away_Team]]</f>
        <v>Aston Villa</v>
      </c>
      <c r="C329">
        <f>Table7[[#This Row],[FT_Home_Goals]]</f>
        <v>2</v>
      </c>
      <c r="D329">
        <f>Table7[[#This Row],[FT_Away_Goals]]</f>
        <v>0</v>
      </c>
      <c r="E329" t="str">
        <f>Table7[[#This Row],[FT_Result]]</f>
        <v>H</v>
      </c>
      <c r="F329" t="str" cm="1">
        <f t="array" ref="F329">_xlfn.IFS(E329="H", "W", E329="D", "D", E329="A", "L")</f>
        <v>W</v>
      </c>
      <c r="G329">
        <f>VLOOKUP(F329, 'Points Value'!$B$2:$C$4, 2, FALSE)</f>
        <v>3</v>
      </c>
      <c r="H329" t="str" cm="1">
        <f t="array" ref="H329">_xlfn.IFS(E329="H", "L", E329="D", "D", E329="A", "W")</f>
        <v>L</v>
      </c>
      <c r="I329">
        <f>VLOOKUP(H329, 'Points Value'!$B$2:$C$4, 2, FALSE)</f>
        <v>0</v>
      </c>
    </row>
    <row r="330" spans="1:9" x14ac:dyDescent="0.35">
      <c r="A330" t="str">
        <f>Table7[[#This Row],[Home_Team]]</f>
        <v>Southampton</v>
      </c>
      <c r="B330" t="str">
        <f>Table7[[#This Row],[Away_Team]]</f>
        <v>Man City</v>
      </c>
      <c r="C330">
        <f>Table7[[#This Row],[FT_Home_Goals]]</f>
        <v>1</v>
      </c>
      <c r="D330">
        <f>Table7[[#This Row],[FT_Away_Goals]]</f>
        <v>0</v>
      </c>
      <c r="E330" t="str">
        <f>Table7[[#This Row],[FT_Result]]</f>
        <v>H</v>
      </c>
      <c r="F330" t="str" cm="1">
        <f t="array" ref="F330">_xlfn.IFS(E330="H", "W", E330="D", "D", E330="A", "L")</f>
        <v>W</v>
      </c>
      <c r="G330">
        <f>VLOOKUP(F330, 'Points Value'!$B$2:$C$4, 2, FALSE)</f>
        <v>3</v>
      </c>
      <c r="H330" t="str" cm="1">
        <f t="array" ref="H330">_xlfn.IFS(E330="H", "L", E330="D", "D", E330="A", "W")</f>
        <v>L</v>
      </c>
      <c r="I330">
        <f>VLOOKUP(H330, 'Points Value'!$B$2:$C$4, 2, FALSE)</f>
        <v>0</v>
      </c>
    </row>
    <row r="331" spans="1:9" x14ac:dyDescent="0.35">
      <c r="A331" t="str">
        <f>Table7[[#This Row],[Home_Team]]</f>
        <v>Tottenham</v>
      </c>
      <c r="B331" t="str">
        <f>Table7[[#This Row],[Away_Team]]</f>
        <v>Everton</v>
      </c>
      <c r="C331">
        <f>Table7[[#This Row],[FT_Home_Goals]]</f>
        <v>1</v>
      </c>
      <c r="D331">
        <f>Table7[[#This Row],[FT_Away_Goals]]</f>
        <v>0</v>
      </c>
      <c r="E331" t="str">
        <f>Table7[[#This Row],[FT_Result]]</f>
        <v>H</v>
      </c>
      <c r="F331" t="str" cm="1">
        <f t="array" ref="F331">_xlfn.IFS(E331="H", "W", E331="D", "D", E331="A", "L")</f>
        <v>W</v>
      </c>
      <c r="G331">
        <f>VLOOKUP(F331, 'Points Value'!$B$2:$C$4, 2, FALSE)</f>
        <v>3</v>
      </c>
      <c r="H331" t="str" cm="1">
        <f t="array" ref="H331">_xlfn.IFS(E331="H", "L", E331="D", "D", E331="A", "W")</f>
        <v>L</v>
      </c>
      <c r="I331">
        <f>VLOOKUP(H331, 'Points Value'!$B$2:$C$4, 2, FALSE)</f>
        <v>0</v>
      </c>
    </row>
    <row r="332" spans="1:9" x14ac:dyDescent="0.35">
      <c r="A332" t="str">
        <f>Table7[[#This Row],[Home_Team]]</f>
        <v>Crystal Palace</v>
      </c>
      <c r="B332" t="str">
        <f>Table7[[#This Row],[Away_Team]]</f>
        <v>Chelsea</v>
      </c>
      <c r="C332">
        <f>Table7[[#This Row],[FT_Home_Goals]]</f>
        <v>2</v>
      </c>
      <c r="D332">
        <f>Table7[[#This Row],[FT_Away_Goals]]</f>
        <v>3</v>
      </c>
      <c r="E332" t="str">
        <f>Table7[[#This Row],[FT_Result]]</f>
        <v>A</v>
      </c>
      <c r="F332" t="str" cm="1">
        <f t="array" ref="F332">_xlfn.IFS(E332="H", "W", E332="D", "D", E332="A", "L")</f>
        <v>L</v>
      </c>
      <c r="G332">
        <f>VLOOKUP(F332, 'Points Value'!$B$2:$C$4, 2, FALSE)</f>
        <v>0</v>
      </c>
      <c r="H332" t="str" cm="1">
        <f t="array" ref="H332">_xlfn.IFS(E332="H", "L", E332="D", "D", E332="A", "W")</f>
        <v>W</v>
      </c>
      <c r="I332">
        <f>VLOOKUP(H332, 'Points Value'!$B$2:$C$4, 2, FALSE)</f>
        <v>3</v>
      </c>
    </row>
    <row r="333" spans="1:9" x14ac:dyDescent="0.35">
      <c r="A333" t="str">
        <f>Table7[[#This Row],[Home_Team]]</f>
        <v>Watford</v>
      </c>
      <c r="B333" t="str">
        <f>Table7[[#This Row],[Away_Team]]</f>
        <v>Norwich</v>
      </c>
      <c r="C333">
        <f>Table7[[#This Row],[FT_Home_Goals]]</f>
        <v>2</v>
      </c>
      <c r="D333">
        <f>Table7[[#This Row],[FT_Away_Goals]]</f>
        <v>1</v>
      </c>
      <c r="E333" t="str">
        <f>Table7[[#This Row],[FT_Result]]</f>
        <v>H</v>
      </c>
      <c r="F333" t="str" cm="1">
        <f t="array" ref="F333">_xlfn.IFS(E333="H", "W", E333="D", "D", E333="A", "L")</f>
        <v>W</v>
      </c>
      <c r="G333">
        <f>VLOOKUP(F333, 'Points Value'!$B$2:$C$4, 2, FALSE)</f>
        <v>3</v>
      </c>
      <c r="H333" t="str" cm="1">
        <f t="array" ref="H333">_xlfn.IFS(E333="H", "L", E333="D", "D", E333="A", "W")</f>
        <v>L</v>
      </c>
      <c r="I333">
        <f>VLOOKUP(H333, 'Points Value'!$B$2:$C$4, 2, FALSE)</f>
        <v>0</v>
      </c>
    </row>
    <row r="334" spans="1:9" x14ac:dyDescent="0.35">
      <c r="A334" t="str">
        <f>Table7[[#This Row],[Home_Team]]</f>
        <v>Arsenal</v>
      </c>
      <c r="B334" t="str">
        <f>Table7[[#This Row],[Away_Team]]</f>
        <v>Leicester</v>
      </c>
      <c r="C334">
        <f>Table7[[#This Row],[FT_Home_Goals]]</f>
        <v>1</v>
      </c>
      <c r="D334">
        <f>Table7[[#This Row],[FT_Away_Goals]]</f>
        <v>1</v>
      </c>
      <c r="E334" t="str">
        <f>Table7[[#This Row],[FT_Result]]</f>
        <v>D</v>
      </c>
      <c r="F334" t="str" cm="1">
        <f t="array" ref="F334">_xlfn.IFS(E334="H", "W", E334="D", "D", E334="A", "L")</f>
        <v>D</v>
      </c>
      <c r="G334">
        <f>VLOOKUP(F334, 'Points Value'!$B$2:$C$4, 2, FALSE)</f>
        <v>1</v>
      </c>
      <c r="H334" t="str" cm="1">
        <f t="array" ref="H334">_xlfn.IFS(E334="H", "L", E334="D", "D", E334="A", "W")</f>
        <v>D</v>
      </c>
      <c r="I334">
        <f>VLOOKUP(H334, 'Points Value'!$B$2:$C$4, 2, FALSE)</f>
        <v>1</v>
      </c>
    </row>
    <row r="335" spans="1:9" x14ac:dyDescent="0.35">
      <c r="A335" t="str">
        <f>Table7[[#This Row],[Home_Team]]</f>
        <v>Man City</v>
      </c>
      <c r="B335" t="str">
        <f>Table7[[#This Row],[Away_Team]]</f>
        <v>Newcastle</v>
      </c>
      <c r="C335">
        <f>Table7[[#This Row],[FT_Home_Goals]]</f>
        <v>5</v>
      </c>
      <c r="D335">
        <f>Table7[[#This Row],[FT_Away_Goals]]</f>
        <v>0</v>
      </c>
      <c r="E335" t="str">
        <f>Table7[[#This Row],[FT_Result]]</f>
        <v>H</v>
      </c>
      <c r="F335" t="str" cm="1">
        <f t="array" ref="F335">_xlfn.IFS(E335="H", "W", E335="D", "D", E335="A", "L")</f>
        <v>W</v>
      </c>
      <c r="G335">
        <f>VLOOKUP(F335, 'Points Value'!$B$2:$C$4, 2, FALSE)</f>
        <v>3</v>
      </c>
      <c r="H335" t="str" cm="1">
        <f t="array" ref="H335">_xlfn.IFS(E335="H", "L", E335="D", "D", E335="A", "W")</f>
        <v>L</v>
      </c>
      <c r="I335">
        <f>VLOOKUP(H335, 'Points Value'!$B$2:$C$4, 2, FALSE)</f>
        <v>0</v>
      </c>
    </row>
    <row r="336" spans="1:9" x14ac:dyDescent="0.35">
      <c r="A336" t="str">
        <f>Table7[[#This Row],[Home_Team]]</f>
        <v>Sheffield United</v>
      </c>
      <c r="B336" t="str">
        <f>Table7[[#This Row],[Away_Team]]</f>
        <v>Wolves</v>
      </c>
      <c r="C336">
        <f>Table7[[#This Row],[FT_Home_Goals]]</f>
        <v>1</v>
      </c>
      <c r="D336">
        <f>Table7[[#This Row],[FT_Away_Goals]]</f>
        <v>0</v>
      </c>
      <c r="E336" t="str">
        <f>Table7[[#This Row],[FT_Result]]</f>
        <v>H</v>
      </c>
      <c r="F336" t="str" cm="1">
        <f t="array" ref="F336">_xlfn.IFS(E336="H", "W", E336="D", "D", E336="A", "L")</f>
        <v>W</v>
      </c>
      <c r="G336">
        <f>VLOOKUP(F336, 'Points Value'!$B$2:$C$4, 2, FALSE)</f>
        <v>3</v>
      </c>
      <c r="H336" t="str" cm="1">
        <f t="array" ref="H336">_xlfn.IFS(E336="H", "L", E336="D", "D", E336="A", "W")</f>
        <v>L</v>
      </c>
      <c r="I336">
        <f>VLOOKUP(H336, 'Points Value'!$B$2:$C$4, 2, FALSE)</f>
        <v>0</v>
      </c>
    </row>
    <row r="337" spans="1:9" x14ac:dyDescent="0.35">
      <c r="A337" t="str">
        <f>Table7[[#This Row],[Home_Team]]</f>
        <v>West Ham</v>
      </c>
      <c r="B337" t="str">
        <f>Table7[[#This Row],[Away_Team]]</f>
        <v>Burnley</v>
      </c>
      <c r="C337">
        <f>Table7[[#This Row],[FT_Home_Goals]]</f>
        <v>0</v>
      </c>
      <c r="D337">
        <f>Table7[[#This Row],[FT_Away_Goals]]</f>
        <v>1</v>
      </c>
      <c r="E337" t="str">
        <f>Table7[[#This Row],[FT_Result]]</f>
        <v>A</v>
      </c>
      <c r="F337" t="str" cm="1">
        <f t="array" ref="F337">_xlfn.IFS(E337="H", "W", E337="D", "D", E337="A", "L")</f>
        <v>L</v>
      </c>
      <c r="G337">
        <f>VLOOKUP(F337, 'Points Value'!$B$2:$C$4, 2, FALSE)</f>
        <v>0</v>
      </c>
      <c r="H337" t="str" cm="1">
        <f t="array" ref="H337">_xlfn.IFS(E337="H", "L", E337="D", "D", E337="A", "W")</f>
        <v>W</v>
      </c>
      <c r="I337">
        <f>VLOOKUP(H337, 'Points Value'!$B$2:$C$4, 2, FALSE)</f>
        <v>3</v>
      </c>
    </row>
    <row r="338" spans="1:9" x14ac:dyDescent="0.35">
      <c r="A338" t="str">
        <f>Table7[[#This Row],[Home_Team]]</f>
        <v>Brighton</v>
      </c>
      <c r="B338" t="str">
        <f>Table7[[#This Row],[Away_Team]]</f>
        <v>Liverpool</v>
      </c>
      <c r="C338">
        <f>Table7[[#This Row],[FT_Home_Goals]]</f>
        <v>1</v>
      </c>
      <c r="D338">
        <f>Table7[[#This Row],[FT_Away_Goals]]</f>
        <v>3</v>
      </c>
      <c r="E338" t="str">
        <f>Table7[[#This Row],[FT_Result]]</f>
        <v>A</v>
      </c>
      <c r="F338" t="str" cm="1">
        <f t="array" ref="F338">_xlfn.IFS(E338="H", "W", E338="D", "D", E338="A", "L")</f>
        <v>L</v>
      </c>
      <c r="G338">
        <f>VLOOKUP(F338, 'Points Value'!$B$2:$C$4, 2, FALSE)</f>
        <v>0</v>
      </c>
      <c r="H338" t="str" cm="1">
        <f t="array" ref="H338">_xlfn.IFS(E338="H", "L", E338="D", "D", E338="A", "W")</f>
        <v>W</v>
      </c>
      <c r="I338">
        <f>VLOOKUP(H338, 'Points Value'!$B$2:$C$4, 2, FALSE)</f>
        <v>3</v>
      </c>
    </row>
    <row r="339" spans="1:9" x14ac:dyDescent="0.35">
      <c r="A339" t="str">
        <f>Table7[[#This Row],[Home_Team]]</f>
        <v>Bournemouth</v>
      </c>
      <c r="B339" t="str">
        <f>Table7[[#This Row],[Away_Team]]</f>
        <v>Tottenham</v>
      </c>
      <c r="C339">
        <f>Table7[[#This Row],[FT_Home_Goals]]</f>
        <v>0</v>
      </c>
      <c r="D339">
        <f>Table7[[#This Row],[FT_Away_Goals]]</f>
        <v>0</v>
      </c>
      <c r="E339" t="str">
        <f>Table7[[#This Row],[FT_Result]]</f>
        <v>D</v>
      </c>
      <c r="F339" t="str" cm="1">
        <f t="array" ref="F339">_xlfn.IFS(E339="H", "W", E339="D", "D", E339="A", "L")</f>
        <v>D</v>
      </c>
      <c r="G339">
        <f>VLOOKUP(F339, 'Points Value'!$B$2:$C$4, 2, FALSE)</f>
        <v>1</v>
      </c>
      <c r="H339" t="str" cm="1">
        <f t="array" ref="H339">_xlfn.IFS(E339="H", "L", E339="D", "D", E339="A", "W")</f>
        <v>D</v>
      </c>
      <c r="I339">
        <f>VLOOKUP(H339, 'Points Value'!$B$2:$C$4, 2, FALSE)</f>
        <v>1</v>
      </c>
    </row>
    <row r="340" spans="1:9" x14ac:dyDescent="0.35">
      <c r="A340" t="str">
        <f>Table7[[#This Row],[Home_Team]]</f>
        <v>Everton</v>
      </c>
      <c r="B340" t="str">
        <f>Table7[[#This Row],[Away_Team]]</f>
        <v>Southampton</v>
      </c>
      <c r="C340">
        <f>Table7[[#This Row],[FT_Home_Goals]]</f>
        <v>1</v>
      </c>
      <c r="D340">
        <f>Table7[[#This Row],[FT_Away_Goals]]</f>
        <v>1</v>
      </c>
      <c r="E340" t="str">
        <f>Table7[[#This Row],[FT_Result]]</f>
        <v>D</v>
      </c>
      <c r="F340" t="str" cm="1">
        <f t="array" ref="F340">_xlfn.IFS(E340="H", "W", E340="D", "D", E340="A", "L")</f>
        <v>D</v>
      </c>
      <c r="G340">
        <f>VLOOKUP(F340, 'Points Value'!$B$2:$C$4, 2, FALSE)</f>
        <v>1</v>
      </c>
      <c r="H340" t="str" cm="1">
        <f t="array" ref="H340">_xlfn.IFS(E340="H", "L", E340="D", "D", E340="A", "W")</f>
        <v>D</v>
      </c>
      <c r="I340">
        <f>VLOOKUP(H340, 'Points Value'!$B$2:$C$4, 2, FALSE)</f>
        <v>1</v>
      </c>
    </row>
    <row r="341" spans="1:9" x14ac:dyDescent="0.35">
      <c r="A341" t="str">
        <f>Table7[[#This Row],[Home_Team]]</f>
        <v>Aston Villa</v>
      </c>
      <c r="B341" t="str">
        <f>Table7[[#This Row],[Away_Team]]</f>
        <v>Man United</v>
      </c>
      <c r="C341">
        <f>Table7[[#This Row],[FT_Home_Goals]]</f>
        <v>0</v>
      </c>
      <c r="D341">
        <f>Table7[[#This Row],[FT_Away_Goals]]</f>
        <v>3</v>
      </c>
      <c r="E341" t="str">
        <f>Table7[[#This Row],[FT_Result]]</f>
        <v>A</v>
      </c>
      <c r="F341" t="str" cm="1">
        <f t="array" ref="F341">_xlfn.IFS(E341="H", "W", E341="D", "D", E341="A", "L")</f>
        <v>L</v>
      </c>
      <c r="G341">
        <f>VLOOKUP(F341, 'Points Value'!$B$2:$C$4, 2, FALSE)</f>
        <v>0</v>
      </c>
      <c r="H341" t="str" cm="1">
        <f t="array" ref="H341">_xlfn.IFS(E341="H", "L", E341="D", "D", E341="A", "W")</f>
        <v>W</v>
      </c>
      <c r="I341">
        <f>VLOOKUP(H341, 'Points Value'!$B$2:$C$4, 2, FALSE)</f>
        <v>3</v>
      </c>
    </row>
    <row r="342" spans="1:9" x14ac:dyDescent="0.35">
      <c r="A342" t="str">
        <f>Table7[[#This Row],[Home_Team]]</f>
        <v>Norwich</v>
      </c>
      <c r="B342" t="str">
        <f>Table7[[#This Row],[Away_Team]]</f>
        <v>West Ham</v>
      </c>
      <c r="C342">
        <f>Table7[[#This Row],[FT_Home_Goals]]</f>
        <v>0</v>
      </c>
      <c r="D342">
        <f>Table7[[#This Row],[FT_Away_Goals]]</f>
        <v>4</v>
      </c>
      <c r="E342" t="str">
        <f>Table7[[#This Row],[FT_Result]]</f>
        <v>A</v>
      </c>
      <c r="F342" t="str" cm="1">
        <f t="array" ref="F342">_xlfn.IFS(E342="H", "W", E342="D", "D", E342="A", "L")</f>
        <v>L</v>
      </c>
      <c r="G342">
        <f>VLOOKUP(F342, 'Points Value'!$B$2:$C$4, 2, FALSE)</f>
        <v>0</v>
      </c>
      <c r="H342" t="str" cm="1">
        <f t="array" ref="H342">_xlfn.IFS(E342="H", "L", E342="D", "D", E342="A", "W")</f>
        <v>W</v>
      </c>
      <c r="I342">
        <f>VLOOKUP(H342, 'Points Value'!$B$2:$C$4, 2, FALSE)</f>
        <v>3</v>
      </c>
    </row>
    <row r="343" spans="1:9" x14ac:dyDescent="0.35">
      <c r="A343" t="str">
        <f>Table7[[#This Row],[Home_Team]]</f>
        <v>Watford</v>
      </c>
      <c r="B343" t="str">
        <f>Table7[[#This Row],[Away_Team]]</f>
        <v>Newcastle</v>
      </c>
      <c r="C343">
        <f>Table7[[#This Row],[FT_Home_Goals]]</f>
        <v>2</v>
      </c>
      <c r="D343">
        <f>Table7[[#This Row],[FT_Away_Goals]]</f>
        <v>1</v>
      </c>
      <c r="E343" t="str">
        <f>Table7[[#This Row],[FT_Result]]</f>
        <v>H</v>
      </c>
      <c r="F343" t="str" cm="1">
        <f t="array" ref="F343">_xlfn.IFS(E343="H", "W", E343="D", "D", E343="A", "L")</f>
        <v>W</v>
      </c>
      <c r="G343">
        <f>VLOOKUP(F343, 'Points Value'!$B$2:$C$4, 2, FALSE)</f>
        <v>3</v>
      </c>
      <c r="H343" t="str" cm="1">
        <f t="array" ref="H343">_xlfn.IFS(E343="H", "L", E343="D", "D", E343="A", "W")</f>
        <v>L</v>
      </c>
      <c r="I343">
        <f>VLOOKUP(H343, 'Points Value'!$B$2:$C$4, 2, FALSE)</f>
        <v>0</v>
      </c>
    </row>
    <row r="344" spans="1:9" x14ac:dyDescent="0.35">
      <c r="A344" t="str">
        <f>Table7[[#This Row],[Home_Team]]</f>
        <v>Liverpool</v>
      </c>
      <c r="B344" t="str">
        <f>Table7[[#This Row],[Away_Team]]</f>
        <v>Burnley</v>
      </c>
      <c r="C344">
        <f>Table7[[#This Row],[FT_Home_Goals]]</f>
        <v>1</v>
      </c>
      <c r="D344">
        <f>Table7[[#This Row],[FT_Away_Goals]]</f>
        <v>1</v>
      </c>
      <c r="E344" t="str">
        <f>Table7[[#This Row],[FT_Result]]</f>
        <v>D</v>
      </c>
      <c r="F344" t="str" cm="1">
        <f t="array" ref="F344">_xlfn.IFS(E344="H", "W", E344="D", "D", E344="A", "L")</f>
        <v>D</v>
      </c>
      <c r="G344">
        <f>VLOOKUP(F344, 'Points Value'!$B$2:$C$4, 2, FALSE)</f>
        <v>1</v>
      </c>
      <c r="H344" t="str" cm="1">
        <f t="array" ref="H344">_xlfn.IFS(E344="H", "L", E344="D", "D", E344="A", "W")</f>
        <v>D</v>
      </c>
      <c r="I344">
        <f>VLOOKUP(H344, 'Points Value'!$B$2:$C$4, 2, FALSE)</f>
        <v>1</v>
      </c>
    </row>
    <row r="345" spans="1:9" x14ac:dyDescent="0.35">
      <c r="A345" t="str">
        <f>Table7[[#This Row],[Home_Team]]</f>
        <v>Sheffield United</v>
      </c>
      <c r="B345" t="str">
        <f>Table7[[#This Row],[Away_Team]]</f>
        <v>Chelsea</v>
      </c>
      <c r="C345">
        <f>Table7[[#This Row],[FT_Home_Goals]]</f>
        <v>3</v>
      </c>
      <c r="D345">
        <f>Table7[[#This Row],[FT_Away_Goals]]</f>
        <v>0</v>
      </c>
      <c r="E345" t="str">
        <f>Table7[[#This Row],[FT_Result]]</f>
        <v>H</v>
      </c>
      <c r="F345" t="str" cm="1">
        <f t="array" ref="F345">_xlfn.IFS(E345="H", "W", E345="D", "D", E345="A", "L")</f>
        <v>W</v>
      </c>
      <c r="G345">
        <f>VLOOKUP(F345, 'Points Value'!$B$2:$C$4, 2, FALSE)</f>
        <v>3</v>
      </c>
      <c r="H345" t="str" cm="1">
        <f t="array" ref="H345">_xlfn.IFS(E345="H", "L", E345="D", "D", E345="A", "W")</f>
        <v>L</v>
      </c>
      <c r="I345">
        <f>VLOOKUP(H345, 'Points Value'!$B$2:$C$4, 2, FALSE)</f>
        <v>0</v>
      </c>
    </row>
    <row r="346" spans="1:9" x14ac:dyDescent="0.35">
      <c r="A346" t="str">
        <f>Table7[[#This Row],[Home_Team]]</f>
        <v>Brighton</v>
      </c>
      <c r="B346" t="str">
        <f>Table7[[#This Row],[Away_Team]]</f>
        <v>Man City</v>
      </c>
      <c r="C346">
        <f>Table7[[#This Row],[FT_Home_Goals]]</f>
        <v>0</v>
      </c>
      <c r="D346">
        <f>Table7[[#This Row],[FT_Away_Goals]]</f>
        <v>5</v>
      </c>
      <c r="E346" t="str">
        <f>Table7[[#This Row],[FT_Result]]</f>
        <v>A</v>
      </c>
      <c r="F346" t="str" cm="1">
        <f t="array" ref="F346">_xlfn.IFS(E346="H", "W", E346="D", "D", E346="A", "L")</f>
        <v>L</v>
      </c>
      <c r="G346">
        <f>VLOOKUP(F346, 'Points Value'!$B$2:$C$4, 2, FALSE)</f>
        <v>0</v>
      </c>
      <c r="H346" t="str" cm="1">
        <f t="array" ref="H346">_xlfn.IFS(E346="H", "L", E346="D", "D", E346="A", "W")</f>
        <v>W</v>
      </c>
      <c r="I346">
        <f>VLOOKUP(H346, 'Points Value'!$B$2:$C$4, 2, FALSE)</f>
        <v>3</v>
      </c>
    </row>
    <row r="347" spans="1:9" x14ac:dyDescent="0.35">
      <c r="A347" t="str">
        <f>Table7[[#This Row],[Home_Team]]</f>
        <v>Wolves</v>
      </c>
      <c r="B347" t="str">
        <f>Table7[[#This Row],[Away_Team]]</f>
        <v>Everton</v>
      </c>
      <c r="C347">
        <f>Table7[[#This Row],[FT_Home_Goals]]</f>
        <v>3</v>
      </c>
      <c r="D347">
        <f>Table7[[#This Row],[FT_Away_Goals]]</f>
        <v>0</v>
      </c>
      <c r="E347" t="str">
        <f>Table7[[#This Row],[FT_Result]]</f>
        <v>H</v>
      </c>
      <c r="F347" t="str" cm="1">
        <f t="array" ref="F347">_xlfn.IFS(E347="H", "W", E347="D", "D", E347="A", "L")</f>
        <v>W</v>
      </c>
      <c r="G347">
        <f>VLOOKUP(F347, 'Points Value'!$B$2:$C$4, 2, FALSE)</f>
        <v>3</v>
      </c>
      <c r="H347" t="str" cm="1">
        <f t="array" ref="H347">_xlfn.IFS(E347="H", "L", E347="D", "D", E347="A", "W")</f>
        <v>L</v>
      </c>
      <c r="I347">
        <f>VLOOKUP(H347, 'Points Value'!$B$2:$C$4, 2, FALSE)</f>
        <v>0</v>
      </c>
    </row>
    <row r="348" spans="1:9" x14ac:dyDescent="0.35">
      <c r="A348" t="str">
        <f>Table7[[#This Row],[Home_Team]]</f>
        <v>Aston Villa</v>
      </c>
      <c r="B348" t="str">
        <f>Table7[[#This Row],[Away_Team]]</f>
        <v>Crystal Palace</v>
      </c>
      <c r="C348">
        <f>Table7[[#This Row],[FT_Home_Goals]]</f>
        <v>2</v>
      </c>
      <c r="D348">
        <f>Table7[[#This Row],[FT_Away_Goals]]</f>
        <v>0</v>
      </c>
      <c r="E348" t="str">
        <f>Table7[[#This Row],[FT_Result]]</f>
        <v>H</v>
      </c>
      <c r="F348" t="str" cm="1">
        <f t="array" ref="F348">_xlfn.IFS(E348="H", "W", E348="D", "D", E348="A", "L")</f>
        <v>W</v>
      </c>
      <c r="G348">
        <f>VLOOKUP(F348, 'Points Value'!$B$2:$C$4, 2, FALSE)</f>
        <v>3</v>
      </c>
      <c r="H348" t="str" cm="1">
        <f t="array" ref="H348">_xlfn.IFS(E348="H", "L", E348="D", "D", E348="A", "W")</f>
        <v>L</v>
      </c>
      <c r="I348">
        <f>VLOOKUP(H348, 'Points Value'!$B$2:$C$4, 2, FALSE)</f>
        <v>0</v>
      </c>
    </row>
    <row r="349" spans="1:9" x14ac:dyDescent="0.35">
      <c r="A349" t="str">
        <f>Table7[[#This Row],[Home_Team]]</f>
        <v>Tottenham</v>
      </c>
      <c r="B349" t="str">
        <f>Table7[[#This Row],[Away_Team]]</f>
        <v>Arsenal</v>
      </c>
      <c r="C349">
        <f>Table7[[#This Row],[FT_Home_Goals]]</f>
        <v>2</v>
      </c>
      <c r="D349">
        <f>Table7[[#This Row],[FT_Away_Goals]]</f>
        <v>1</v>
      </c>
      <c r="E349" t="str">
        <f>Table7[[#This Row],[FT_Result]]</f>
        <v>H</v>
      </c>
      <c r="F349" t="str" cm="1">
        <f t="array" ref="F349">_xlfn.IFS(E349="H", "W", E349="D", "D", E349="A", "L")</f>
        <v>W</v>
      </c>
      <c r="G349">
        <f>VLOOKUP(F349, 'Points Value'!$B$2:$C$4, 2, FALSE)</f>
        <v>3</v>
      </c>
      <c r="H349" t="str" cm="1">
        <f t="array" ref="H349">_xlfn.IFS(E349="H", "L", E349="D", "D", E349="A", "W")</f>
        <v>L</v>
      </c>
      <c r="I349">
        <f>VLOOKUP(H349, 'Points Value'!$B$2:$C$4, 2, FALSE)</f>
        <v>0</v>
      </c>
    </row>
    <row r="350" spans="1:9" x14ac:dyDescent="0.35">
      <c r="A350" t="str">
        <f>Table7[[#This Row],[Home_Team]]</f>
        <v>Bournemouth</v>
      </c>
      <c r="B350" t="str">
        <f>Table7[[#This Row],[Away_Team]]</f>
        <v>Leicester</v>
      </c>
      <c r="C350">
        <f>Table7[[#This Row],[FT_Home_Goals]]</f>
        <v>4</v>
      </c>
      <c r="D350">
        <f>Table7[[#This Row],[FT_Away_Goals]]</f>
        <v>1</v>
      </c>
      <c r="E350" t="str">
        <f>Table7[[#This Row],[FT_Result]]</f>
        <v>H</v>
      </c>
      <c r="F350" t="str" cm="1">
        <f t="array" ref="F350">_xlfn.IFS(E350="H", "W", E350="D", "D", E350="A", "L")</f>
        <v>W</v>
      </c>
      <c r="G350">
        <f>VLOOKUP(F350, 'Points Value'!$B$2:$C$4, 2, FALSE)</f>
        <v>3</v>
      </c>
      <c r="H350" t="str" cm="1">
        <f t="array" ref="H350">_xlfn.IFS(E350="H", "L", E350="D", "D", E350="A", "W")</f>
        <v>L</v>
      </c>
      <c r="I350">
        <f>VLOOKUP(H350, 'Points Value'!$B$2:$C$4, 2, FALSE)</f>
        <v>0</v>
      </c>
    </row>
    <row r="351" spans="1:9" x14ac:dyDescent="0.35">
      <c r="A351" t="str">
        <f>Table7[[#This Row],[Home_Team]]</f>
        <v>Man United</v>
      </c>
      <c r="B351" t="str">
        <f>Table7[[#This Row],[Away_Team]]</f>
        <v>Southampton</v>
      </c>
      <c r="C351">
        <f>Table7[[#This Row],[FT_Home_Goals]]</f>
        <v>2</v>
      </c>
      <c r="D351">
        <f>Table7[[#This Row],[FT_Away_Goals]]</f>
        <v>2</v>
      </c>
      <c r="E351" t="str">
        <f>Table7[[#This Row],[FT_Result]]</f>
        <v>D</v>
      </c>
      <c r="F351" t="str" cm="1">
        <f t="array" ref="F351">_xlfn.IFS(E351="H", "W", E351="D", "D", E351="A", "L")</f>
        <v>D</v>
      </c>
      <c r="G351">
        <f>VLOOKUP(F351, 'Points Value'!$B$2:$C$4, 2, FALSE)</f>
        <v>1</v>
      </c>
      <c r="H351" t="str" cm="1">
        <f t="array" ref="H351">_xlfn.IFS(E351="H", "L", E351="D", "D", E351="A", "W")</f>
        <v>D</v>
      </c>
      <c r="I351">
        <f>VLOOKUP(H351, 'Points Value'!$B$2:$C$4, 2, FALSE)</f>
        <v>1</v>
      </c>
    </row>
    <row r="352" spans="1:9" x14ac:dyDescent="0.35">
      <c r="A352" t="str">
        <f>Table7[[#This Row],[Home_Team]]</f>
        <v>Chelsea</v>
      </c>
      <c r="B352" t="str">
        <f>Table7[[#This Row],[Away_Team]]</f>
        <v>Norwich</v>
      </c>
      <c r="C352">
        <f>Table7[[#This Row],[FT_Home_Goals]]</f>
        <v>1</v>
      </c>
      <c r="D352">
        <f>Table7[[#This Row],[FT_Away_Goals]]</f>
        <v>0</v>
      </c>
      <c r="E352" t="str">
        <f>Table7[[#This Row],[FT_Result]]</f>
        <v>H</v>
      </c>
      <c r="F352" t="str" cm="1">
        <f t="array" ref="F352">_xlfn.IFS(E352="H", "W", E352="D", "D", E352="A", "L")</f>
        <v>W</v>
      </c>
      <c r="G352">
        <f>VLOOKUP(F352, 'Points Value'!$B$2:$C$4, 2, FALSE)</f>
        <v>3</v>
      </c>
      <c r="H352" t="str" cm="1">
        <f t="array" ref="H352">_xlfn.IFS(E352="H", "L", E352="D", "D", E352="A", "W")</f>
        <v>L</v>
      </c>
      <c r="I352">
        <f>VLOOKUP(H352, 'Points Value'!$B$2:$C$4, 2, FALSE)</f>
        <v>0</v>
      </c>
    </row>
    <row r="353" spans="1:9" x14ac:dyDescent="0.35">
      <c r="A353" t="str">
        <f>Table7[[#This Row],[Home_Team]]</f>
        <v>Burnley</v>
      </c>
      <c r="B353" t="str">
        <f>Table7[[#This Row],[Away_Team]]</f>
        <v>Wolves</v>
      </c>
      <c r="C353">
        <f>Table7[[#This Row],[FT_Home_Goals]]</f>
        <v>1</v>
      </c>
      <c r="D353">
        <f>Table7[[#This Row],[FT_Away_Goals]]</f>
        <v>1</v>
      </c>
      <c r="E353" t="str">
        <f>Table7[[#This Row],[FT_Result]]</f>
        <v>D</v>
      </c>
      <c r="F353" t="str" cm="1">
        <f t="array" ref="F353">_xlfn.IFS(E353="H", "W", E353="D", "D", E353="A", "L")</f>
        <v>D</v>
      </c>
      <c r="G353">
        <f>VLOOKUP(F353, 'Points Value'!$B$2:$C$4, 2, FALSE)</f>
        <v>1</v>
      </c>
      <c r="H353" t="str" cm="1">
        <f t="array" ref="H353">_xlfn.IFS(E353="H", "L", E353="D", "D", E353="A", "W")</f>
        <v>D</v>
      </c>
      <c r="I353">
        <f>VLOOKUP(H353, 'Points Value'!$B$2:$C$4, 2, FALSE)</f>
        <v>1</v>
      </c>
    </row>
    <row r="354" spans="1:9" x14ac:dyDescent="0.35">
      <c r="A354" t="str">
        <f>Table7[[#This Row],[Home_Team]]</f>
        <v>Man City</v>
      </c>
      <c r="B354" t="str">
        <f>Table7[[#This Row],[Away_Team]]</f>
        <v>Bournemouth</v>
      </c>
      <c r="C354">
        <f>Table7[[#This Row],[FT_Home_Goals]]</f>
        <v>2</v>
      </c>
      <c r="D354">
        <f>Table7[[#This Row],[FT_Away_Goals]]</f>
        <v>1</v>
      </c>
      <c r="E354" t="str">
        <f>Table7[[#This Row],[FT_Result]]</f>
        <v>H</v>
      </c>
      <c r="F354" t="str" cm="1">
        <f t="array" ref="F354">_xlfn.IFS(E354="H", "W", E354="D", "D", E354="A", "L")</f>
        <v>W</v>
      </c>
      <c r="G354">
        <f>VLOOKUP(F354, 'Points Value'!$B$2:$C$4, 2, FALSE)</f>
        <v>3</v>
      </c>
      <c r="H354" t="str" cm="1">
        <f t="array" ref="H354">_xlfn.IFS(E354="H", "L", E354="D", "D", E354="A", "W")</f>
        <v>L</v>
      </c>
      <c r="I354">
        <f>VLOOKUP(H354, 'Points Value'!$B$2:$C$4, 2, FALSE)</f>
        <v>0</v>
      </c>
    </row>
    <row r="355" spans="1:9" x14ac:dyDescent="0.35">
      <c r="A355" t="str">
        <f>Table7[[#This Row],[Home_Team]]</f>
        <v>Newcastle</v>
      </c>
      <c r="B355" t="str">
        <f>Table7[[#This Row],[Away_Team]]</f>
        <v>Tottenham</v>
      </c>
      <c r="C355">
        <f>Table7[[#This Row],[FT_Home_Goals]]</f>
        <v>1</v>
      </c>
      <c r="D355">
        <f>Table7[[#This Row],[FT_Away_Goals]]</f>
        <v>3</v>
      </c>
      <c r="E355" t="str">
        <f>Table7[[#This Row],[FT_Result]]</f>
        <v>A</v>
      </c>
      <c r="F355" t="str" cm="1">
        <f t="array" ref="F355">_xlfn.IFS(E355="H", "W", E355="D", "D", E355="A", "L")</f>
        <v>L</v>
      </c>
      <c r="G355">
        <f>VLOOKUP(F355, 'Points Value'!$B$2:$C$4, 2, FALSE)</f>
        <v>0</v>
      </c>
      <c r="H355" t="str" cm="1">
        <f t="array" ref="H355">_xlfn.IFS(E355="H", "L", E355="D", "D", E355="A", "W")</f>
        <v>W</v>
      </c>
      <c r="I355">
        <f>VLOOKUP(H355, 'Points Value'!$B$2:$C$4, 2, FALSE)</f>
        <v>3</v>
      </c>
    </row>
    <row r="356" spans="1:9" x14ac:dyDescent="0.35">
      <c r="A356" t="str">
        <f>Table7[[#This Row],[Home_Team]]</f>
        <v>Arsenal</v>
      </c>
      <c r="B356" t="str">
        <f>Table7[[#This Row],[Away_Team]]</f>
        <v>Liverpool</v>
      </c>
      <c r="C356">
        <f>Table7[[#This Row],[FT_Home_Goals]]</f>
        <v>2</v>
      </c>
      <c r="D356">
        <f>Table7[[#This Row],[FT_Away_Goals]]</f>
        <v>1</v>
      </c>
      <c r="E356" t="str">
        <f>Table7[[#This Row],[FT_Result]]</f>
        <v>H</v>
      </c>
      <c r="F356" t="str" cm="1">
        <f t="array" ref="F356">_xlfn.IFS(E356="H", "W", E356="D", "D", E356="A", "L")</f>
        <v>W</v>
      </c>
      <c r="G356">
        <f>VLOOKUP(F356, 'Points Value'!$B$2:$C$4, 2, FALSE)</f>
        <v>3</v>
      </c>
      <c r="H356" t="str" cm="1">
        <f t="array" ref="H356">_xlfn.IFS(E356="H", "L", E356="D", "D", E356="A", "W")</f>
        <v>L</v>
      </c>
      <c r="I356">
        <f>VLOOKUP(H356, 'Points Value'!$B$2:$C$4, 2, FALSE)</f>
        <v>0</v>
      </c>
    </row>
    <row r="357" spans="1:9" x14ac:dyDescent="0.35">
      <c r="A357" t="str">
        <f>Table7[[#This Row],[Home_Team]]</f>
        <v>Everton</v>
      </c>
      <c r="B357" t="str">
        <f>Table7[[#This Row],[Away_Team]]</f>
        <v>Aston Villa</v>
      </c>
      <c r="C357">
        <f>Table7[[#This Row],[FT_Home_Goals]]</f>
        <v>1</v>
      </c>
      <c r="D357">
        <f>Table7[[#This Row],[FT_Away_Goals]]</f>
        <v>1</v>
      </c>
      <c r="E357" t="str">
        <f>Table7[[#This Row],[FT_Result]]</f>
        <v>D</v>
      </c>
      <c r="F357" t="str" cm="1">
        <f t="array" ref="F357">_xlfn.IFS(E357="H", "W", E357="D", "D", E357="A", "L")</f>
        <v>D</v>
      </c>
      <c r="G357">
        <f>VLOOKUP(F357, 'Points Value'!$B$2:$C$4, 2, FALSE)</f>
        <v>1</v>
      </c>
      <c r="H357" t="str" cm="1">
        <f t="array" ref="H357">_xlfn.IFS(E357="H", "L", E357="D", "D", E357="A", "W")</f>
        <v>D</v>
      </c>
      <c r="I357">
        <f>VLOOKUP(H357, 'Points Value'!$B$2:$C$4, 2, FALSE)</f>
        <v>1</v>
      </c>
    </row>
    <row r="358" spans="1:9" x14ac:dyDescent="0.35">
      <c r="A358" t="str">
        <f>Table7[[#This Row],[Home_Team]]</f>
        <v>Leicester</v>
      </c>
      <c r="B358" t="str">
        <f>Table7[[#This Row],[Away_Team]]</f>
        <v>Sheffield United</v>
      </c>
      <c r="C358">
        <f>Table7[[#This Row],[FT_Home_Goals]]</f>
        <v>2</v>
      </c>
      <c r="D358">
        <f>Table7[[#This Row],[FT_Away_Goals]]</f>
        <v>0</v>
      </c>
      <c r="E358" t="str">
        <f>Table7[[#This Row],[FT_Result]]</f>
        <v>H</v>
      </c>
      <c r="F358" t="str" cm="1">
        <f t="array" ref="F358">_xlfn.IFS(E358="H", "W", E358="D", "D", E358="A", "L")</f>
        <v>W</v>
      </c>
      <c r="G358">
        <f>VLOOKUP(F358, 'Points Value'!$B$2:$C$4, 2, FALSE)</f>
        <v>3</v>
      </c>
      <c r="H358" t="str" cm="1">
        <f t="array" ref="H358">_xlfn.IFS(E358="H", "L", E358="D", "D", E358="A", "W")</f>
        <v>L</v>
      </c>
      <c r="I358">
        <f>VLOOKUP(H358, 'Points Value'!$B$2:$C$4, 2, FALSE)</f>
        <v>0</v>
      </c>
    </row>
    <row r="359" spans="1:9" x14ac:dyDescent="0.35">
      <c r="A359" t="str">
        <f>Table7[[#This Row],[Home_Team]]</f>
        <v>Crystal Palace</v>
      </c>
      <c r="B359" t="str">
        <f>Table7[[#This Row],[Away_Team]]</f>
        <v>Man United</v>
      </c>
      <c r="C359">
        <f>Table7[[#This Row],[FT_Home_Goals]]</f>
        <v>0</v>
      </c>
      <c r="D359">
        <f>Table7[[#This Row],[FT_Away_Goals]]</f>
        <v>2</v>
      </c>
      <c r="E359" t="str">
        <f>Table7[[#This Row],[FT_Result]]</f>
        <v>A</v>
      </c>
      <c r="F359" t="str" cm="1">
        <f t="array" ref="F359">_xlfn.IFS(E359="H", "W", E359="D", "D", E359="A", "L")</f>
        <v>L</v>
      </c>
      <c r="G359">
        <f>VLOOKUP(F359, 'Points Value'!$B$2:$C$4, 2, FALSE)</f>
        <v>0</v>
      </c>
      <c r="H359" t="str" cm="1">
        <f t="array" ref="H359">_xlfn.IFS(E359="H", "L", E359="D", "D", E359="A", "W")</f>
        <v>W</v>
      </c>
      <c r="I359">
        <f>VLOOKUP(H359, 'Points Value'!$B$2:$C$4, 2, FALSE)</f>
        <v>3</v>
      </c>
    </row>
    <row r="360" spans="1:9" x14ac:dyDescent="0.35">
      <c r="A360" t="str">
        <f>Table7[[#This Row],[Home_Team]]</f>
        <v>Southampton</v>
      </c>
      <c r="B360" t="str">
        <f>Table7[[#This Row],[Away_Team]]</f>
        <v>Brighton</v>
      </c>
      <c r="C360">
        <f>Table7[[#This Row],[FT_Home_Goals]]</f>
        <v>1</v>
      </c>
      <c r="D360">
        <f>Table7[[#This Row],[FT_Away_Goals]]</f>
        <v>1</v>
      </c>
      <c r="E360" t="str">
        <f>Table7[[#This Row],[FT_Result]]</f>
        <v>D</v>
      </c>
      <c r="F360" t="str" cm="1">
        <f t="array" ref="F360">_xlfn.IFS(E360="H", "W", E360="D", "D", E360="A", "L")</f>
        <v>D</v>
      </c>
      <c r="G360">
        <f>VLOOKUP(F360, 'Points Value'!$B$2:$C$4, 2, FALSE)</f>
        <v>1</v>
      </c>
      <c r="H360" t="str" cm="1">
        <f t="array" ref="H360">_xlfn.IFS(E360="H", "L", E360="D", "D", E360="A", "W")</f>
        <v>D</v>
      </c>
      <c r="I360">
        <f>VLOOKUP(H360, 'Points Value'!$B$2:$C$4, 2, FALSE)</f>
        <v>1</v>
      </c>
    </row>
    <row r="361" spans="1:9" x14ac:dyDescent="0.35">
      <c r="A361" t="str">
        <f>Table7[[#This Row],[Home_Team]]</f>
        <v>West Ham</v>
      </c>
      <c r="B361" t="str">
        <f>Table7[[#This Row],[Away_Team]]</f>
        <v>Watford</v>
      </c>
      <c r="C361">
        <f>Table7[[#This Row],[FT_Home_Goals]]</f>
        <v>3</v>
      </c>
      <c r="D361">
        <f>Table7[[#This Row],[FT_Away_Goals]]</f>
        <v>1</v>
      </c>
      <c r="E361" t="str">
        <f>Table7[[#This Row],[FT_Result]]</f>
        <v>H</v>
      </c>
      <c r="F361" t="str" cm="1">
        <f t="array" ref="F361">_xlfn.IFS(E361="H", "W", E361="D", "D", E361="A", "L")</f>
        <v>W</v>
      </c>
      <c r="G361">
        <f>VLOOKUP(F361, 'Points Value'!$B$2:$C$4, 2, FALSE)</f>
        <v>3</v>
      </c>
      <c r="H361" t="str" cm="1">
        <f t="array" ref="H361">_xlfn.IFS(E361="H", "L", E361="D", "D", E361="A", "W")</f>
        <v>L</v>
      </c>
      <c r="I361">
        <f>VLOOKUP(H361, 'Points Value'!$B$2:$C$4, 2, FALSE)</f>
        <v>0</v>
      </c>
    </row>
    <row r="362" spans="1:9" x14ac:dyDescent="0.35">
      <c r="A362" t="str">
        <f>Table7[[#This Row],[Home_Team]]</f>
        <v>Norwich</v>
      </c>
      <c r="B362" t="str">
        <f>Table7[[#This Row],[Away_Team]]</f>
        <v>Burnley</v>
      </c>
      <c r="C362">
        <f>Table7[[#This Row],[FT_Home_Goals]]</f>
        <v>0</v>
      </c>
      <c r="D362">
        <f>Table7[[#This Row],[FT_Away_Goals]]</f>
        <v>2</v>
      </c>
      <c r="E362" t="str">
        <f>Table7[[#This Row],[FT_Result]]</f>
        <v>A</v>
      </c>
      <c r="F362" t="str" cm="1">
        <f t="array" ref="F362">_xlfn.IFS(E362="H", "W", E362="D", "D", E362="A", "L")</f>
        <v>L</v>
      </c>
      <c r="G362">
        <f>VLOOKUP(F362, 'Points Value'!$B$2:$C$4, 2, FALSE)</f>
        <v>0</v>
      </c>
      <c r="H362" t="str" cm="1">
        <f t="array" ref="H362">_xlfn.IFS(E362="H", "L", E362="D", "D", E362="A", "W")</f>
        <v>W</v>
      </c>
      <c r="I362">
        <f>VLOOKUP(H362, 'Points Value'!$B$2:$C$4, 2, FALSE)</f>
        <v>3</v>
      </c>
    </row>
    <row r="363" spans="1:9" x14ac:dyDescent="0.35">
      <c r="A363" t="str">
        <f>Table7[[#This Row],[Home_Team]]</f>
        <v>Bournemouth</v>
      </c>
      <c r="B363" t="str">
        <f>Table7[[#This Row],[Away_Team]]</f>
        <v>Southampton</v>
      </c>
      <c r="C363">
        <f>Table7[[#This Row],[FT_Home_Goals]]</f>
        <v>0</v>
      </c>
      <c r="D363">
        <f>Table7[[#This Row],[FT_Away_Goals]]</f>
        <v>2</v>
      </c>
      <c r="E363" t="str">
        <f>Table7[[#This Row],[FT_Result]]</f>
        <v>A</v>
      </c>
      <c r="F363" t="str" cm="1">
        <f t="array" ref="F363">_xlfn.IFS(E363="H", "W", E363="D", "D", E363="A", "L")</f>
        <v>L</v>
      </c>
      <c r="G363">
        <f>VLOOKUP(F363, 'Points Value'!$B$2:$C$4, 2, FALSE)</f>
        <v>0</v>
      </c>
      <c r="H363" t="str" cm="1">
        <f t="array" ref="H363">_xlfn.IFS(E363="H", "L", E363="D", "D", E363="A", "W")</f>
        <v>W</v>
      </c>
      <c r="I363">
        <f>VLOOKUP(H363, 'Points Value'!$B$2:$C$4, 2, FALSE)</f>
        <v>3</v>
      </c>
    </row>
    <row r="364" spans="1:9" x14ac:dyDescent="0.35">
      <c r="A364" t="str">
        <f>Table7[[#This Row],[Home_Team]]</f>
        <v>Tottenham</v>
      </c>
      <c r="B364" t="str">
        <f>Table7[[#This Row],[Away_Team]]</f>
        <v>Leicester</v>
      </c>
      <c r="C364">
        <f>Table7[[#This Row],[FT_Home_Goals]]</f>
        <v>3</v>
      </c>
      <c r="D364">
        <f>Table7[[#This Row],[FT_Away_Goals]]</f>
        <v>0</v>
      </c>
      <c r="E364" t="str">
        <f>Table7[[#This Row],[FT_Result]]</f>
        <v>H</v>
      </c>
      <c r="F364" t="str" cm="1">
        <f t="array" ref="F364">_xlfn.IFS(E364="H", "W", E364="D", "D", E364="A", "L")</f>
        <v>W</v>
      </c>
      <c r="G364">
        <f>VLOOKUP(F364, 'Points Value'!$B$2:$C$4, 2, FALSE)</f>
        <v>3</v>
      </c>
      <c r="H364" t="str" cm="1">
        <f t="array" ref="H364">_xlfn.IFS(E364="H", "L", E364="D", "D", E364="A", "W")</f>
        <v>L</v>
      </c>
      <c r="I364">
        <f>VLOOKUP(H364, 'Points Value'!$B$2:$C$4, 2, FALSE)</f>
        <v>0</v>
      </c>
    </row>
    <row r="365" spans="1:9" x14ac:dyDescent="0.35">
      <c r="A365" t="str">
        <f>Table7[[#This Row],[Home_Team]]</f>
        <v>Brighton</v>
      </c>
      <c r="B365" t="str">
        <f>Table7[[#This Row],[Away_Team]]</f>
        <v>Newcastle</v>
      </c>
      <c r="C365">
        <f>Table7[[#This Row],[FT_Home_Goals]]</f>
        <v>0</v>
      </c>
      <c r="D365">
        <f>Table7[[#This Row],[FT_Away_Goals]]</f>
        <v>0</v>
      </c>
      <c r="E365" t="str">
        <f>Table7[[#This Row],[FT_Result]]</f>
        <v>D</v>
      </c>
      <c r="F365" t="str" cm="1">
        <f t="array" ref="F365">_xlfn.IFS(E365="H", "W", E365="D", "D", E365="A", "L")</f>
        <v>D</v>
      </c>
      <c r="G365">
        <f>VLOOKUP(F365, 'Points Value'!$B$2:$C$4, 2, FALSE)</f>
        <v>1</v>
      </c>
      <c r="H365" t="str" cm="1">
        <f t="array" ref="H365">_xlfn.IFS(E365="H", "L", E365="D", "D", E365="A", "W")</f>
        <v>D</v>
      </c>
      <c r="I365">
        <f>VLOOKUP(H365, 'Points Value'!$B$2:$C$4, 2, FALSE)</f>
        <v>1</v>
      </c>
    </row>
    <row r="366" spans="1:9" x14ac:dyDescent="0.35">
      <c r="A366" t="str">
        <f>Table7[[#This Row],[Home_Team]]</f>
        <v>Sheffield United</v>
      </c>
      <c r="B366" t="str">
        <f>Table7[[#This Row],[Away_Team]]</f>
        <v>Everton</v>
      </c>
      <c r="C366">
        <f>Table7[[#This Row],[FT_Home_Goals]]</f>
        <v>0</v>
      </c>
      <c r="D366">
        <f>Table7[[#This Row],[FT_Away_Goals]]</f>
        <v>1</v>
      </c>
      <c r="E366" t="str">
        <f>Table7[[#This Row],[FT_Result]]</f>
        <v>A</v>
      </c>
      <c r="F366" t="str" cm="1">
        <f t="array" ref="F366">_xlfn.IFS(E366="H", "W", E366="D", "D", E366="A", "L")</f>
        <v>L</v>
      </c>
      <c r="G366">
        <f>VLOOKUP(F366, 'Points Value'!$B$2:$C$4, 2, FALSE)</f>
        <v>0</v>
      </c>
      <c r="H366" t="str" cm="1">
        <f t="array" ref="H366">_xlfn.IFS(E366="H", "L", E366="D", "D", E366="A", "W")</f>
        <v>W</v>
      </c>
      <c r="I366">
        <f>VLOOKUP(H366, 'Points Value'!$B$2:$C$4, 2, FALSE)</f>
        <v>3</v>
      </c>
    </row>
    <row r="367" spans="1:9" x14ac:dyDescent="0.35">
      <c r="A367" t="str">
        <f>Table7[[#This Row],[Home_Team]]</f>
        <v>Wolves</v>
      </c>
      <c r="B367" t="str">
        <f>Table7[[#This Row],[Away_Team]]</f>
        <v>Crystal Palace</v>
      </c>
      <c r="C367">
        <f>Table7[[#This Row],[FT_Home_Goals]]</f>
        <v>2</v>
      </c>
      <c r="D367">
        <f>Table7[[#This Row],[FT_Away_Goals]]</f>
        <v>0</v>
      </c>
      <c r="E367" t="str">
        <f>Table7[[#This Row],[FT_Result]]</f>
        <v>H</v>
      </c>
      <c r="F367" t="str" cm="1">
        <f t="array" ref="F367">_xlfn.IFS(E367="H", "W", E367="D", "D", E367="A", "L")</f>
        <v>W</v>
      </c>
      <c r="G367">
        <f>VLOOKUP(F367, 'Points Value'!$B$2:$C$4, 2, FALSE)</f>
        <v>3</v>
      </c>
      <c r="H367" t="str" cm="1">
        <f t="array" ref="H367">_xlfn.IFS(E367="H", "L", E367="D", "D", E367="A", "W")</f>
        <v>L</v>
      </c>
      <c r="I367">
        <f>VLOOKUP(H367, 'Points Value'!$B$2:$C$4, 2, FALSE)</f>
        <v>0</v>
      </c>
    </row>
    <row r="368" spans="1:9" x14ac:dyDescent="0.35">
      <c r="A368" t="str">
        <f>Table7[[#This Row],[Home_Team]]</f>
        <v>Watford</v>
      </c>
      <c r="B368" t="str">
        <f>Table7[[#This Row],[Away_Team]]</f>
        <v>Man City</v>
      </c>
      <c r="C368">
        <f>Table7[[#This Row],[FT_Home_Goals]]</f>
        <v>0</v>
      </c>
      <c r="D368">
        <f>Table7[[#This Row],[FT_Away_Goals]]</f>
        <v>4</v>
      </c>
      <c r="E368" t="str">
        <f>Table7[[#This Row],[FT_Result]]</f>
        <v>A</v>
      </c>
      <c r="F368" t="str" cm="1">
        <f t="array" ref="F368">_xlfn.IFS(E368="H", "W", E368="D", "D", E368="A", "L")</f>
        <v>L</v>
      </c>
      <c r="G368">
        <f>VLOOKUP(F368, 'Points Value'!$B$2:$C$4, 2, FALSE)</f>
        <v>0</v>
      </c>
      <c r="H368" t="str" cm="1">
        <f t="array" ref="H368">_xlfn.IFS(E368="H", "L", E368="D", "D", E368="A", "W")</f>
        <v>W</v>
      </c>
      <c r="I368">
        <f>VLOOKUP(H368, 'Points Value'!$B$2:$C$4, 2, FALSE)</f>
        <v>3</v>
      </c>
    </row>
    <row r="369" spans="1:9" x14ac:dyDescent="0.35">
      <c r="A369" t="str">
        <f>Table7[[#This Row],[Home_Team]]</f>
        <v>Aston Villa</v>
      </c>
      <c r="B369" t="str">
        <f>Table7[[#This Row],[Away_Team]]</f>
        <v>Arsenal</v>
      </c>
      <c r="C369">
        <f>Table7[[#This Row],[FT_Home_Goals]]</f>
        <v>1</v>
      </c>
      <c r="D369">
        <f>Table7[[#This Row],[FT_Away_Goals]]</f>
        <v>0</v>
      </c>
      <c r="E369" t="str">
        <f>Table7[[#This Row],[FT_Result]]</f>
        <v>H</v>
      </c>
      <c r="F369" t="str" cm="1">
        <f t="array" ref="F369">_xlfn.IFS(E369="H", "W", E369="D", "D", E369="A", "L")</f>
        <v>W</v>
      </c>
      <c r="G369">
        <f>VLOOKUP(F369, 'Points Value'!$B$2:$C$4, 2, FALSE)</f>
        <v>3</v>
      </c>
      <c r="H369" t="str" cm="1">
        <f t="array" ref="H369">_xlfn.IFS(E369="H", "L", E369="D", "D", E369="A", "W")</f>
        <v>L</v>
      </c>
      <c r="I369">
        <f>VLOOKUP(H369, 'Points Value'!$B$2:$C$4, 2, FALSE)</f>
        <v>0</v>
      </c>
    </row>
    <row r="370" spans="1:9" x14ac:dyDescent="0.35">
      <c r="A370" t="str">
        <f>Table7[[#This Row],[Home_Team]]</f>
        <v>Man United</v>
      </c>
      <c r="B370" t="str">
        <f>Table7[[#This Row],[Away_Team]]</f>
        <v>West Ham</v>
      </c>
      <c r="C370">
        <f>Table7[[#This Row],[FT_Home_Goals]]</f>
        <v>1</v>
      </c>
      <c r="D370">
        <f>Table7[[#This Row],[FT_Away_Goals]]</f>
        <v>1</v>
      </c>
      <c r="E370" t="str">
        <f>Table7[[#This Row],[FT_Result]]</f>
        <v>D</v>
      </c>
      <c r="F370" t="str" cm="1">
        <f t="array" ref="F370">_xlfn.IFS(E370="H", "W", E370="D", "D", E370="A", "L")</f>
        <v>D</v>
      </c>
      <c r="G370">
        <f>VLOOKUP(F370, 'Points Value'!$B$2:$C$4, 2, FALSE)</f>
        <v>1</v>
      </c>
      <c r="H370" t="str" cm="1">
        <f t="array" ref="H370">_xlfn.IFS(E370="H", "L", E370="D", "D", E370="A", "W")</f>
        <v>D</v>
      </c>
      <c r="I370">
        <f>VLOOKUP(H370, 'Points Value'!$B$2:$C$4, 2, FALSE)</f>
        <v>1</v>
      </c>
    </row>
    <row r="371" spans="1:9" x14ac:dyDescent="0.35">
      <c r="A371" t="str">
        <f>Table7[[#This Row],[Home_Team]]</f>
        <v>Liverpool</v>
      </c>
      <c r="B371" t="str">
        <f>Table7[[#This Row],[Away_Team]]</f>
        <v>Chelsea</v>
      </c>
      <c r="C371">
        <f>Table7[[#This Row],[FT_Home_Goals]]</f>
        <v>5</v>
      </c>
      <c r="D371">
        <f>Table7[[#This Row],[FT_Away_Goals]]</f>
        <v>3</v>
      </c>
      <c r="E371" t="str">
        <f>Table7[[#This Row],[FT_Result]]</f>
        <v>H</v>
      </c>
      <c r="F371" t="str" cm="1">
        <f t="array" ref="F371">_xlfn.IFS(E371="H", "W", E371="D", "D", E371="A", "L")</f>
        <v>W</v>
      </c>
      <c r="G371">
        <f>VLOOKUP(F371, 'Points Value'!$B$2:$C$4, 2, FALSE)</f>
        <v>3</v>
      </c>
      <c r="H371" t="str" cm="1">
        <f t="array" ref="H371">_xlfn.IFS(E371="H", "L", E371="D", "D", E371="A", "W")</f>
        <v>L</v>
      </c>
      <c r="I371">
        <f>VLOOKUP(H371, 'Points Value'!$B$2:$C$4, 2, FALSE)</f>
        <v>0</v>
      </c>
    </row>
    <row r="372" spans="1:9" x14ac:dyDescent="0.35">
      <c r="A372" t="str">
        <f>Table7[[#This Row],[Home_Team]]</f>
        <v>Arsenal</v>
      </c>
      <c r="B372" t="str">
        <f>Table7[[#This Row],[Away_Team]]</f>
        <v>Watford</v>
      </c>
      <c r="C372">
        <f>Table7[[#This Row],[FT_Home_Goals]]</f>
        <v>3</v>
      </c>
      <c r="D372">
        <f>Table7[[#This Row],[FT_Away_Goals]]</f>
        <v>2</v>
      </c>
      <c r="E372" t="str">
        <f>Table7[[#This Row],[FT_Result]]</f>
        <v>H</v>
      </c>
      <c r="F372" t="str" cm="1">
        <f t="array" ref="F372">_xlfn.IFS(E372="H", "W", E372="D", "D", E372="A", "L")</f>
        <v>W</v>
      </c>
      <c r="G372">
        <f>VLOOKUP(F372, 'Points Value'!$B$2:$C$4, 2, FALSE)</f>
        <v>3</v>
      </c>
      <c r="H372" t="str" cm="1">
        <f t="array" ref="H372">_xlfn.IFS(E372="H", "L", E372="D", "D", E372="A", "W")</f>
        <v>L</v>
      </c>
      <c r="I372">
        <f>VLOOKUP(H372, 'Points Value'!$B$2:$C$4, 2, FALSE)</f>
        <v>0</v>
      </c>
    </row>
    <row r="373" spans="1:9" x14ac:dyDescent="0.35">
      <c r="A373" t="str">
        <f>Table7[[#This Row],[Home_Team]]</f>
        <v>Burnley</v>
      </c>
      <c r="B373" t="str">
        <f>Table7[[#This Row],[Away_Team]]</f>
        <v>Brighton</v>
      </c>
      <c r="C373">
        <f>Table7[[#This Row],[FT_Home_Goals]]</f>
        <v>1</v>
      </c>
      <c r="D373">
        <f>Table7[[#This Row],[FT_Away_Goals]]</f>
        <v>2</v>
      </c>
      <c r="E373" t="str">
        <f>Table7[[#This Row],[FT_Result]]</f>
        <v>A</v>
      </c>
      <c r="F373" t="str" cm="1">
        <f t="array" ref="F373">_xlfn.IFS(E373="H", "W", E373="D", "D", E373="A", "L")</f>
        <v>L</v>
      </c>
      <c r="G373">
        <f>VLOOKUP(F373, 'Points Value'!$B$2:$C$4, 2, FALSE)</f>
        <v>0</v>
      </c>
      <c r="H373" t="str" cm="1">
        <f t="array" ref="H373">_xlfn.IFS(E373="H", "L", E373="D", "D", E373="A", "W")</f>
        <v>W</v>
      </c>
      <c r="I373">
        <f>VLOOKUP(H373, 'Points Value'!$B$2:$C$4, 2, FALSE)</f>
        <v>3</v>
      </c>
    </row>
    <row r="374" spans="1:9" x14ac:dyDescent="0.35">
      <c r="A374" t="str">
        <f>Table7[[#This Row],[Home_Team]]</f>
        <v>Chelsea</v>
      </c>
      <c r="B374" t="str">
        <f>Table7[[#This Row],[Away_Team]]</f>
        <v>Wolves</v>
      </c>
      <c r="C374">
        <f>Table7[[#This Row],[FT_Home_Goals]]</f>
        <v>2</v>
      </c>
      <c r="D374">
        <f>Table7[[#This Row],[FT_Away_Goals]]</f>
        <v>0</v>
      </c>
      <c r="E374" t="str">
        <f>Table7[[#This Row],[FT_Result]]</f>
        <v>H</v>
      </c>
      <c r="F374" t="str" cm="1">
        <f t="array" ref="F374">_xlfn.IFS(E374="H", "W", E374="D", "D", E374="A", "L")</f>
        <v>W</v>
      </c>
      <c r="G374">
        <f>VLOOKUP(F374, 'Points Value'!$B$2:$C$4, 2, FALSE)</f>
        <v>3</v>
      </c>
      <c r="H374" t="str" cm="1">
        <f t="array" ref="H374">_xlfn.IFS(E374="H", "L", E374="D", "D", E374="A", "W")</f>
        <v>L</v>
      </c>
      <c r="I374">
        <f>VLOOKUP(H374, 'Points Value'!$B$2:$C$4, 2, FALSE)</f>
        <v>0</v>
      </c>
    </row>
    <row r="375" spans="1:9" x14ac:dyDescent="0.35">
      <c r="A375" t="str">
        <f>Table7[[#This Row],[Home_Team]]</f>
        <v>Crystal Palace</v>
      </c>
      <c r="B375" t="str">
        <f>Table7[[#This Row],[Away_Team]]</f>
        <v>Tottenham</v>
      </c>
      <c r="C375">
        <f>Table7[[#This Row],[FT_Home_Goals]]</f>
        <v>1</v>
      </c>
      <c r="D375">
        <f>Table7[[#This Row],[FT_Away_Goals]]</f>
        <v>1</v>
      </c>
      <c r="E375" t="str">
        <f>Table7[[#This Row],[FT_Result]]</f>
        <v>D</v>
      </c>
      <c r="F375" t="str" cm="1">
        <f t="array" ref="F375">_xlfn.IFS(E375="H", "W", E375="D", "D", E375="A", "L")</f>
        <v>D</v>
      </c>
      <c r="G375">
        <f>VLOOKUP(F375, 'Points Value'!$B$2:$C$4, 2, FALSE)</f>
        <v>1</v>
      </c>
      <c r="H375" t="str" cm="1">
        <f t="array" ref="H375">_xlfn.IFS(E375="H", "L", E375="D", "D", E375="A", "W")</f>
        <v>D</v>
      </c>
      <c r="I375">
        <f>VLOOKUP(H375, 'Points Value'!$B$2:$C$4, 2, FALSE)</f>
        <v>1</v>
      </c>
    </row>
    <row r="376" spans="1:9" x14ac:dyDescent="0.35">
      <c r="A376" t="str">
        <f>Table7[[#This Row],[Home_Team]]</f>
        <v>Everton</v>
      </c>
      <c r="B376" t="str">
        <f>Table7[[#This Row],[Away_Team]]</f>
        <v>Bournemouth</v>
      </c>
      <c r="C376">
        <f>Table7[[#This Row],[FT_Home_Goals]]</f>
        <v>1</v>
      </c>
      <c r="D376">
        <f>Table7[[#This Row],[FT_Away_Goals]]</f>
        <v>3</v>
      </c>
      <c r="E376" t="str">
        <f>Table7[[#This Row],[FT_Result]]</f>
        <v>A</v>
      </c>
      <c r="F376" t="str" cm="1">
        <f t="array" ref="F376">_xlfn.IFS(E376="H", "W", E376="D", "D", E376="A", "L")</f>
        <v>L</v>
      </c>
      <c r="G376">
        <f>VLOOKUP(F376, 'Points Value'!$B$2:$C$4, 2, FALSE)</f>
        <v>0</v>
      </c>
      <c r="H376" t="str" cm="1">
        <f t="array" ref="H376">_xlfn.IFS(E376="H", "L", E376="D", "D", E376="A", "W")</f>
        <v>W</v>
      </c>
      <c r="I376">
        <f>VLOOKUP(H376, 'Points Value'!$B$2:$C$4, 2, FALSE)</f>
        <v>3</v>
      </c>
    </row>
    <row r="377" spans="1:9" x14ac:dyDescent="0.35">
      <c r="A377" t="str">
        <f>Table7[[#This Row],[Home_Team]]</f>
        <v>Leicester</v>
      </c>
      <c r="B377" t="str">
        <f>Table7[[#This Row],[Away_Team]]</f>
        <v>Man United</v>
      </c>
      <c r="C377">
        <f>Table7[[#This Row],[FT_Home_Goals]]</f>
        <v>0</v>
      </c>
      <c r="D377">
        <f>Table7[[#This Row],[FT_Away_Goals]]</f>
        <v>2</v>
      </c>
      <c r="E377" t="str">
        <f>Table7[[#This Row],[FT_Result]]</f>
        <v>A</v>
      </c>
      <c r="F377" t="str" cm="1">
        <f t="array" ref="F377">_xlfn.IFS(E377="H", "W", E377="D", "D", E377="A", "L")</f>
        <v>L</v>
      </c>
      <c r="G377">
        <f>VLOOKUP(F377, 'Points Value'!$B$2:$C$4, 2, FALSE)</f>
        <v>0</v>
      </c>
      <c r="H377" t="str" cm="1">
        <f t="array" ref="H377">_xlfn.IFS(E377="H", "L", E377="D", "D", E377="A", "W")</f>
        <v>W</v>
      </c>
      <c r="I377">
        <f>VLOOKUP(H377, 'Points Value'!$B$2:$C$4, 2, FALSE)</f>
        <v>3</v>
      </c>
    </row>
    <row r="378" spans="1:9" x14ac:dyDescent="0.35">
      <c r="A378" t="str">
        <f>Table7[[#This Row],[Home_Team]]</f>
        <v>Man City</v>
      </c>
      <c r="B378" t="str">
        <f>Table7[[#This Row],[Away_Team]]</f>
        <v>Norwich</v>
      </c>
      <c r="C378">
        <f>Table7[[#This Row],[FT_Home_Goals]]</f>
        <v>5</v>
      </c>
      <c r="D378">
        <f>Table7[[#This Row],[FT_Away_Goals]]</f>
        <v>0</v>
      </c>
      <c r="E378" t="str">
        <f>Table7[[#This Row],[FT_Result]]</f>
        <v>H</v>
      </c>
      <c r="F378" t="str" cm="1">
        <f t="array" ref="F378">_xlfn.IFS(E378="H", "W", E378="D", "D", E378="A", "L")</f>
        <v>W</v>
      </c>
      <c r="G378">
        <f>VLOOKUP(F378, 'Points Value'!$B$2:$C$4, 2, FALSE)</f>
        <v>3</v>
      </c>
      <c r="H378" t="str" cm="1">
        <f t="array" ref="H378">_xlfn.IFS(E378="H", "L", E378="D", "D", E378="A", "W")</f>
        <v>L</v>
      </c>
      <c r="I378">
        <f>VLOOKUP(H378, 'Points Value'!$B$2:$C$4, 2, FALSE)</f>
        <v>0</v>
      </c>
    </row>
    <row r="379" spans="1:9" x14ac:dyDescent="0.35">
      <c r="A379" t="str">
        <f>Table7[[#This Row],[Home_Team]]</f>
        <v>Newcastle</v>
      </c>
      <c r="B379" t="str">
        <f>Table7[[#This Row],[Away_Team]]</f>
        <v>Liverpool</v>
      </c>
      <c r="C379">
        <f>Table7[[#This Row],[FT_Home_Goals]]</f>
        <v>1</v>
      </c>
      <c r="D379">
        <f>Table7[[#This Row],[FT_Away_Goals]]</f>
        <v>3</v>
      </c>
      <c r="E379" t="str">
        <f>Table7[[#This Row],[FT_Result]]</f>
        <v>A</v>
      </c>
      <c r="F379" t="str" cm="1">
        <f t="array" ref="F379">_xlfn.IFS(E379="H", "W", E379="D", "D", E379="A", "L")</f>
        <v>L</v>
      </c>
      <c r="G379">
        <f>VLOOKUP(F379, 'Points Value'!$B$2:$C$4, 2, FALSE)</f>
        <v>0</v>
      </c>
      <c r="H379" t="str" cm="1">
        <f t="array" ref="H379">_xlfn.IFS(E379="H", "L", E379="D", "D", E379="A", "W")</f>
        <v>W</v>
      </c>
      <c r="I379">
        <f>VLOOKUP(H379, 'Points Value'!$B$2:$C$4, 2, FALSE)</f>
        <v>3</v>
      </c>
    </row>
    <row r="380" spans="1:9" x14ac:dyDescent="0.35">
      <c r="A380" t="str">
        <f>Table7[[#This Row],[Home_Team]]</f>
        <v>Southampton</v>
      </c>
      <c r="B380" t="str">
        <f>Table7[[#This Row],[Away_Team]]</f>
        <v>Sheffield United</v>
      </c>
      <c r="C380">
        <f>Table7[[#This Row],[FT_Home_Goals]]</f>
        <v>3</v>
      </c>
      <c r="D380">
        <f>Table7[[#This Row],[FT_Away_Goals]]</f>
        <v>1</v>
      </c>
      <c r="E380" t="str">
        <f>Table7[[#This Row],[FT_Result]]</f>
        <v>H</v>
      </c>
      <c r="F380" t="str" cm="1">
        <f t="array" ref="F380">_xlfn.IFS(E380="H", "W", E380="D", "D", E380="A", "L")</f>
        <v>W</v>
      </c>
      <c r="G380">
        <f>VLOOKUP(F380, 'Points Value'!$B$2:$C$4, 2, FALSE)</f>
        <v>3</v>
      </c>
      <c r="H380" t="str" cm="1">
        <f t="array" ref="H380">_xlfn.IFS(E380="H", "L", E380="D", "D", E380="A", "W")</f>
        <v>L</v>
      </c>
      <c r="I380">
        <f>VLOOKUP(H380, 'Points Value'!$B$2:$C$4, 2, FALSE)</f>
        <v>0</v>
      </c>
    </row>
    <row r="381" spans="1:9" x14ac:dyDescent="0.35">
      <c r="A381" t="str">
        <f>Table7[[#This Row],[Home_Team]]</f>
        <v>West Ham</v>
      </c>
      <c r="B381" t="str">
        <f>Table7[[#This Row],[Away_Team]]</f>
        <v>Aston Villa</v>
      </c>
      <c r="C381">
        <f>Table7[[#This Row],[FT_Home_Goals]]</f>
        <v>1</v>
      </c>
      <c r="D381">
        <f>Table7[[#This Row],[FT_Away_Goals]]</f>
        <v>1</v>
      </c>
      <c r="E381" t="str">
        <f>Table7[[#This Row],[FT_Result]]</f>
        <v>D</v>
      </c>
      <c r="F381" t="str" cm="1">
        <f t="array" ref="F381">_xlfn.IFS(E381="H", "W", E381="D", "D", E381="A", "L")</f>
        <v>D</v>
      </c>
      <c r="G381">
        <f>VLOOKUP(F381, 'Points Value'!$B$2:$C$4, 2, FALSE)</f>
        <v>1</v>
      </c>
      <c r="H381" t="str" cm="1">
        <f t="array" ref="H381">_xlfn.IFS(E381="H", "L", E381="D", "D", E381="A", "W")</f>
        <v>D</v>
      </c>
      <c r="I381">
        <f>VLOOKUP(H381, 'Points Value'!$B$2:$C$4, 2, FALSE)</f>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2565A-097F-4193-96FE-9E69D156CFE3}">
  <dimension ref="A1:M32"/>
  <sheetViews>
    <sheetView zoomScale="85" zoomScaleNormal="85" workbookViewId="0">
      <selection activeCell="I13" sqref="I13"/>
    </sheetView>
  </sheetViews>
  <sheetFormatPr defaultRowHeight="14.5" x14ac:dyDescent="0.35"/>
  <cols>
    <col min="1" max="1" width="16.1796875" bestFit="1" customWidth="1"/>
    <col min="2" max="2" width="21.7265625" bestFit="1" customWidth="1"/>
    <col min="3" max="3" width="20.1796875" bestFit="1" customWidth="1"/>
    <col min="4" max="4" width="20.36328125" bestFit="1" customWidth="1"/>
    <col min="5" max="5" width="20.26953125" bestFit="1" customWidth="1"/>
    <col min="6" max="6" width="23.54296875" bestFit="1" customWidth="1"/>
    <col min="7" max="7" width="21.26953125" bestFit="1" customWidth="1"/>
    <col min="8" max="8" width="16.7265625" bestFit="1" customWidth="1"/>
    <col min="9" max="9" width="5.08984375" bestFit="1" customWidth="1"/>
  </cols>
  <sheetData>
    <row r="1" spans="1:13" ht="15" thickBot="1" x14ac:dyDescent="0.4">
      <c r="A1" s="15" t="s">
        <v>327</v>
      </c>
      <c r="B1" s="15" t="s">
        <v>318</v>
      </c>
      <c r="C1" s="16" t="s">
        <v>332</v>
      </c>
      <c r="D1" s="16" t="s">
        <v>333</v>
      </c>
      <c r="E1" s="16" t="s">
        <v>328</v>
      </c>
      <c r="F1" s="16" t="s">
        <v>329</v>
      </c>
      <c r="G1" s="16" t="s">
        <v>330</v>
      </c>
      <c r="H1" s="16" t="s">
        <v>331</v>
      </c>
      <c r="I1" s="15" t="s">
        <v>285</v>
      </c>
      <c r="M1" t="s">
        <v>11</v>
      </c>
    </row>
    <row r="2" spans="1:13" x14ac:dyDescent="0.35">
      <c r="A2" s="25" t="s">
        <v>145</v>
      </c>
      <c r="B2" s="12">
        <f>COUNTIF('Ref Tally'!G:G, "A Madley")</f>
        <v>11</v>
      </c>
      <c r="C2" s="10">
        <f>SUM('Ref Tally'!H2:H12)</f>
        <v>18</v>
      </c>
      <c r="D2" s="10">
        <f>SUM('Ref Tally'!I2:I12)</f>
        <v>20</v>
      </c>
      <c r="E2" s="10">
        <f>SUM('Ref Tally'!J2:J12)</f>
        <v>1</v>
      </c>
      <c r="F2" s="10">
        <f>SUM('Ref Tally'!K2:K12)</f>
        <v>0</v>
      </c>
      <c r="G2" s="10">
        <f>SUM(C2:D2)</f>
        <v>38</v>
      </c>
      <c r="H2" s="10">
        <f>SUM(E2:F2)</f>
        <v>1</v>
      </c>
      <c r="I2" s="12">
        <f>SUM(G2:H2)</f>
        <v>39</v>
      </c>
      <c r="M2" t="s">
        <v>145</v>
      </c>
    </row>
    <row r="3" spans="1:13" x14ac:dyDescent="0.35">
      <c r="A3" s="25" t="s">
        <v>133</v>
      </c>
      <c r="B3" s="12">
        <f>COUNTIF('Ref Tally'!G:G, "A Marriner")</f>
        <v>24</v>
      </c>
      <c r="C3" s="10">
        <f>SUM('Ref Tally'!H13:H36)</f>
        <v>23</v>
      </c>
      <c r="D3" s="10">
        <f>SUM('Ref Tally'!I37:I68)</f>
        <v>62</v>
      </c>
      <c r="E3" s="10">
        <f>SUM('Ref Tally'!J37:J68)</f>
        <v>3</v>
      </c>
      <c r="F3" s="10">
        <f>SUM('Ref Tally'!K37:K68)</f>
        <v>2</v>
      </c>
      <c r="G3" s="10">
        <f t="shared" ref="G3:G23" si="0">SUM(C3:D3)</f>
        <v>85</v>
      </c>
      <c r="H3" s="10">
        <f t="shared" ref="H3:H23" si="1">SUM(E3:F3)</f>
        <v>5</v>
      </c>
      <c r="I3" s="12">
        <f t="shared" ref="I3:I23" si="2">SUM(G3:H3)</f>
        <v>90</v>
      </c>
      <c r="M3" t="s">
        <v>291</v>
      </c>
    </row>
    <row r="4" spans="1:13" x14ac:dyDescent="0.35">
      <c r="A4" s="25" t="s">
        <v>139</v>
      </c>
      <c r="B4" s="12">
        <f>COUNTIF('Ref Tally'!G:G, "A Taylor")</f>
        <v>32</v>
      </c>
      <c r="C4" s="10">
        <f>SUM('Ref Tally'!H37:H68)</f>
        <v>60</v>
      </c>
      <c r="D4" s="10">
        <f>SUM('Ref Tally'!I37:I68)</f>
        <v>62</v>
      </c>
      <c r="E4" s="10">
        <f>SUM('Ref Tally'!J37:J68)</f>
        <v>3</v>
      </c>
      <c r="F4" s="10">
        <f>SUM('Ref Tally'!K37:K68)</f>
        <v>2</v>
      </c>
      <c r="G4" s="10">
        <f t="shared" si="0"/>
        <v>122</v>
      </c>
      <c r="H4" s="10">
        <f t="shared" si="1"/>
        <v>5</v>
      </c>
      <c r="I4" s="12">
        <f t="shared" si="2"/>
        <v>127</v>
      </c>
      <c r="M4" t="s">
        <v>139</v>
      </c>
    </row>
    <row r="5" spans="1:13" x14ac:dyDescent="0.35">
      <c r="A5" s="25" t="s">
        <v>130</v>
      </c>
      <c r="B5" s="12">
        <f>COUNTIF('Ref Tally'!G:G, "C Kavanagh")</f>
        <v>26</v>
      </c>
      <c r="C5" s="10">
        <f>SUM('Ref Tally'!H69:H94)</f>
        <v>39</v>
      </c>
      <c r="D5" s="10">
        <f>SUM('Ref Tally'!I69:I94)</f>
        <v>47</v>
      </c>
      <c r="E5" s="10">
        <f>SUM('Ref Tally'!J69:J94)</f>
        <v>1</v>
      </c>
      <c r="F5" s="10">
        <f>SUM('Ref Tally'!K69:K94)</f>
        <v>0</v>
      </c>
      <c r="G5" s="10">
        <f t="shared" si="0"/>
        <v>86</v>
      </c>
      <c r="H5" s="10">
        <f t="shared" si="1"/>
        <v>1</v>
      </c>
      <c r="I5" s="12">
        <f t="shared" si="2"/>
        <v>87</v>
      </c>
      <c r="M5" t="s">
        <v>296</v>
      </c>
    </row>
    <row r="6" spans="1:13" x14ac:dyDescent="0.35">
      <c r="A6" s="25" t="s">
        <v>127</v>
      </c>
      <c r="B6" s="12">
        <f>COUNTIF('Ref Tally'!G:G, "C Pawson")</f>
        <v>23</v>
      </c>
      <c r="C6" s="10">
        <f>SUM('Ref Tally'!H95:H117)</f>
        <v>41</v>
      </c>
      <c r="D6" s="10">
        <f>SUM('Ref Tally'!I95:I117)</f>
        <v>43</v>
      </c>
      <c r="E6" s="10">
        <f>SUM('Ref Tally'!J95:J117)</f>
        <v>0</v>
      </c>
      <c r="F6" s="10">
        <f>SUM('Ref Tally'!K95:K117)</f>
        <v>2</v>
      </c>
      <c r="G6" s="10">
        <f t="shared" si="0"/>
        <v>84</v>
      </c>
      <c r="H6" s="10">
        <f t="shared" si="1"/>
        <v>2</v>
      </c>
      <c r="I6" s="12">
        <f t="shared" si="2"/>
        <v>86</v>
      </c>
      <c r="M6" t="s">
        <v>295</v>
      </c>
    </row>
    <row r="7" spans="1:13" x14ac:dyDescent="0.35">
      <c r="A7" s="25" t="s">
        <v>142</v>
      </c>
      <c r="B7" s="12">
        <f>COUNTIF('Ref Tally'!G:G, "D Coote")</f>
        <v>16</v>
      </c>
      <c r="C7" s="10">
        <f>SUM('Ref Tally'!H118:H133)</f>
        <v>23</v>
      </c>
      <c r="D7" s="10">
        <f>SUM('Ref Tally'!I118:I133)</f>
        <v>26</v>
      </c>
      <c r="E7" s="10">
        <f>SUM('Ref Tally'!J118:J133)</f>
        <v>0</v>
      </c>
      <c r="F7" s="10">
        <f>SUM('Ref Tally'!K118:K133)</f>
        <v>2</v>
      </c>
      <c r="G7" s="10">
        <f t="shared" si="0"/>
        <v>49</v>
      </c>
      <c r="H7" s="10">
        <f t="shared" si="1"/>
        <v>2</v>
      </c>
      <c r="I7" s="12">
        <f t="shared" si="2"/>
        <v>51</v>
      </c>
      <c r="M7" t="s">
        <v>293</v>
      </c>
    </row>
    <row r="8" spans="1:13" x14ac:dyDescent="0.35">
      <c r="A8" s="25" t="s">
        <v>151</v>
      </c>
      <c r="B8" s="12">
        <f>COUNTIF('Ref Tally'!G:G, "D England")</f>
        <v>1</v>
      </c>
      <c r="C8" s="10">
        <f>SUM('Ref Tally'!H134:H134)</f>
        <v>2</v>
      </c>
      <c r="D8" s="10">
        <f>SUM('Ref Tally'!I134:I134)</f>
        <v>1</v>
      </c>
      <c r="E8" s="10">
        <f>SUM('Ref Tally'!J134:J134)</f>
        <v>0</v>
      </c>
      <c r="F8" s="10">
        <f>SUM('Ref Tally'!K134:K134)</f>
        <v>0</v>
      </c>
      <c r="G8" s="10">
        <f t="shared" si="0"/>
        <v>3</v>
      </c>
      <c r="H8" s="10">
        <f t="shared" si="1"/>
        <v>0</v>
      </c>
      <c r="I8" s="12">
        <f t="shared" si="2"/>
        <v>3</v>
      </c>
      <c r="M8" t="s">
        <v>151</v>
      </c>
    </row>
    <row r="9" spans="1:13" x14ac:dyDescent="0.35">
      <c r="A9" s="25" t="s">
        <v>121</v>
      </c>
      <c r="B9" s="12">
        <f>COUNTIF('Ref Tally'!G:G, "G Scott")</f>
        <v>18</v>
      </c>
      <c r="C9" s="10">
        <f>SUM('Ref Tally'!H135:H152)</f>
        <v>22</v>
      </c>
      <c r="D9" s="10">
        <f>SUM('Ref Tally'!I135:I152)</f>
        <v>30</v>
      </c>
      <c r="E9" s="10">
        <f>SUM('Ref Tally'!J135:J152)</f>
        <v>4</v>
      </c>
      <c r="F9" s="10">
        <f>SUM('Ref Tally'!K135:K152)</f>
        <v>1</v>
      </c>
      <c r="G9" s="10">
        <f t="shared" si="0"/>
        <v>52</v>
      </c>
      <c r="H9" s="10">
        <f t="shared" si="1"/>
        <v>5</v>
      </c>
      <c r="I9" s="12">
        <f t="shared" si="2"/>
        <v>57</v>
      </c>
      <c r="M9" t="s">
        <v>121</v>
      </c>
    </row>
    <row r="10" spans="1:13" x14ac:dyDescent="0.35">
      <c r="A10" s="25" t="s">
        <v>124</v>
      </c>
      <c r="B10" s="12">
        <f>COUNTIF('Ref Tally'!G:G, "J Moss")</f>
        <v>25</v>
      </c>
      <c r="C10" s="10">
        <f>SUM('Ref Tally'!H153:H177)</f>
        <v>50</v>
      </c>
      <c r="D10" s="10">
        <f>SUM('Ref Tally'!I153:I177)</f>
        <v>42</v>
      </c>
      <c r="E10" s="10">
        <f>SUM('Ref Tally'!J153:J177)</f>
        <v>1</v>
      </c>
      <c r="F10" s="10">
        <f>SUM('Ref Tally'!K153:K177)</f>
        <v>1</v>
      </c>
      <c r="G10" s="10">
        <f t="shared" si="0"/>
        <v>92</v>
      </c>
      <c r="H10" s="10">
        <f t="shared" si="1"/>
        <v>2</v>
      </c>
      <c r="I10" s="12">
        <f t="shared" si="2"/>
        <v>94</v>
      </c>
      <c r="M10" t="s">
        <v>288</v>
      </c>
    </row>
    <row r="11" spans="1:13" x14ac:dyDescent="0.35">
      <c r="A11" s="25" t="s">
        <v>118</v>
      </c>
      <c r="B11" s="12">
        <f>COUNTIF('Ref Tally'!G:G, "K Friend")</f>
        <v>25</v>
      </c>
      <c r="C11" s="10">
        <f>SUM('Ref Tally'!H178:H202)</f>
        <v>33</v>
      </c>
      <c r="D11" s="10">
        <f>SUM('Ref Tally'!I178:I202)</f>
        <v>40</v>
      </c>
      <c r="E11" s="10">
        <f>SUM('Ref Tally'!J178:J202)</f>
        <v>4</v>
      </c>
      <c r="F11" s="10">
        <f>SUM('Ref Tally'!K178:K202)</f>
        <v>1</v>
      </c>
      <c r="G11" s="10">
        <f t="shared" si="0"/>
        <v>73</v>
      </c>
      <c r="H11" s="10">
        <f t="shared" si="1"/>
        <v>5</v>
      </c>
      <c r="I11" s="12">
        <f t="shared" si="2"/>
        <v>78</v>
      </c>
      <c r="M11" t="s">
        <v>294</v>
      </c>
    </row>
    <row r="12" spans="1:13" x14ac:dyDescent="0.35">
      <c r="A12" s="25" t="s">
        <v>140</v>
      </c>
      <c r="B12" s="12">
        <f>COUNTIF('Ref Tally'!G:G, "L Mason")</f>
        <v>16</v>
      </c>
      <c r="C12" s="10">
        <f>SUM('Ref Tally'!H203:H218)</f>
        <v>28</v>
      </c>
      <c r="D12" s="10">
        <f>SUM('Ref Tally'!I203:I218)</f>
        <v>32</v>
      </c>
      <c r="E12" s="10">
        <f>SUM('Ref Tally'!J203:J218)</f>
        <v>1</v>
      </c>
      <c r="F12" s="10">
        <f>SUM('Ref Tally'!K203:K218)</f>
        <v>0</v>
      </c>
      <c r="G12" s="10">
        <f t="shared" si="0"/>
        <v>60</v>
      </c>
      <c r="H12" s="10">
        <f t="shared" si="1"/>
        <v>1</v>
      </c>
      <c r="I12" s="12">
        <f t="shared" si="2"/>
        <v>61</v>
      </c>
      <c r="M12" t="s">
        <v>292</v>
      </c>
    </row>
    <row r="13" spans="1:13" x14ac:dyDescent="0.35">
      <c r="A13" s="25" t="s">
        <v>136</v>
      </c>
      <c r="B13" s="12">
        <f>COUNTIF('Ref Tally'!G:G, "M Atkinson")</f>
        <v>32</v>
      </c>
      <c r="C13" s="10">
        <f>SUM('Ref Tally'!H219:H250)</f>
        <v>40</v>
      </c>
      <c r="D13" s="10">
        <f>SUM('Ref Tally'!I219:I250)</f>
        <v>52</v>
      </c>
      <c r="E13" s="10">
        <f>SUM('Ref Tally'!J219:J250)</f>
        <v>2</v>
      </c>
      <c r="F13" s="10">
        <f>SUM('Ref Tally'!K219:K250)</f>
        <v>3</v>
      </c>
      <c r="G13" s="10">
        <f t="shared" si="0"/>
        <v>92</v>
      </c>
      <c r="H13" s="10">
        <f t="shared" si="1"/>
        <v>5</v>
      </c>
      <c r="I13" s="12">
        <f t="shared" si="2"/>
        <v>97</v>
      </c>
      <c r="M13" t="s">
        <v>290</v>
      </c>
    </row>
    <row r="14" spans="1:13" x14ac:dyDescent="0.35">
      <c r="A14" s="25" t="s">
        <v>114</v>
      </c>
      <c r="B14" s="12">
        <f>COUNTIF('Ref Tally'!G:G, "M Dean")</f>
        <v>27</v>
      </c>
      <c r="C14" s="10">
        <f>SUM('Ref Tally'!H251:H277)</f>
        <v>58</v>
      </c>
      <c r="D14" s="10">
        <f>SUM('Ref Tally'!I251:I277)</f>
        <v>54</v>
      </c>
      <c r="E14" s="10">
        <f>SUM('Ref Tally'!J251:J277)</f>
        <v>1</v>
      </c>
      <c r="F14" s="10">
        <f>SUM('Ref Tally'!K251:K277)</f>
        <v>3</v>
      </c>
      <c r="G14" s="10">
        <f t="shared" si="0"/>
        <v>112</v>
      </c>
      <c r="H14" s="10">
        <f t="shared" si="1"/>
        <v>4</v>
      </c>
      <c r="I14" s="12">
        <f t="shared" si="2"/>
        <v>116</v>
      </c>
      <c r="M14" t="s">
        <v>289</v>
      </c>
    </row>
    <row r="15" spans="1:13" x14ac:dyDescent="0.35">
      <c r="A15" s="25" t="s">
        <v>110</v>
      </c>
      <c r="B15" s="12">
        <f>COUNTIF('Ref Tally'!G:G, "M Oliver")</f>
        <v>32</v>
      </c>
      <c r="C15" s="10">
        <f>SUM('Ref Tally'!H278:H309)</f>
        <v>54</v>
      </c>
      <c r="D15" s="10">
        <f>SUM('Ref Tally'!I278:I309)</f>
        <v>51</v>
      </c>
      <c r="E15" s="10">
        <f>SUM('Ref Tally'!J278:J309)</f>
        <v>0</v>
      </c>
      <c r="F15" s="10">
        <f>SUM('Ref Tally'!K278:K309)</f>
        <v>0</v>
      </c>
      <c r="G15" s="10">
        <f t="shared" si="0"/>
        <v>105</v>
      </c>
      <c r="H15" s="10">
        <f t="shared" si="1"/>
        <v>0</v>
      </c>
      <c r="I15" s="12">
        <f t="shared" si="2"/>
        <v>105</v>
      </c>
      <c r="M15" t="s">
        <v>287</v>
      </c>
    </row>
    <row r="16" spans="1:13" x14ac:dyDescent="0.35">
      <c r="A16" s="25" t="s">
        <v>143</v>
      </c>
      <c r="B16" s="12">
        <f>COUNTIF('Ref Tally'!G:G, "O Langford")</f>
        <v>1</v>
      </c>
      <c r="C16" s="10">
        <f>SUM('Ref Tally'!H310:H310)</f>
        <v>1</v>
      </c>
      <c r="D16" s="10">
        <f>SUM('Ref Tally'!I310:I310)</f>
        <v>0</v>
      </c>
      <c r="E16" s="10">
        <f>SUM('Ref Tally'!J310:J310)</f>
        <v>0</v>
      </c>
      <c r="F16" s="10">
        <f>SUM('Ref Tally'!K310:K310)</f>
        <v>0</v>
      </c>
      <c r="G16" s="10">
        <f t="shared" si="0"/>
        <v>1</v>
      </c>
      <c r="H16" s="10">
        <f t="shared" si="1"/>
        <v>0</v>
      </c>
      <c r="I16" s="12">
        <f t="shared" si="2"/>
        <v>1</v>
      </c>
      <c r="M16" t="s">
        <v>143</v>
      </c>
    </row>
    <row r="17" spans="1:13" x14ac:dyDescent="0.35">
      <c r="A17" s="25" t="s">
        <v>146</v>
      </c>
      <c r="B17" s="12">
        <f>COUNTIF('Ref Tally'!G:G, "P Bankes")</f>
        <v>11</v>
      </c>
      <c r="C17" s="10">
        <f>SUM('Ref Tally'!H311:H321)</f>
        <v>15</v>
      </c>
      <c r="D17" s="10">
        <f>SUM('Ref Tally'!I311:I321)</f>
        <v>26</v>
      </c>
      <c r="E17" s="10">
        <f>SUM('Ref Tally'!J311:J321)</f>
        <v>0</v>
      </c>
      <c r="F17" s="10">
        <f>SUM('Ref Tally'!K311:K321)</f>
        <v>1</v>
      </c>
      <c r="G17" s="10">
        <f t="shared" si="0"/>
        <v>41</v>
      </c>
      <c r="H17" s="10">
        <f t="shared" si="1"/>
        <v>1</v>
      </c>
      <c r="I17" s="12">
        <f t="shared" si="2"/>
        <v>42</v>
      </c>
      <c r="M17" t="s">
        <v>146</v>
      </c>
    </row>
    <row r="18" spans="1:13" x14ac:dyDescent="0.35">
      <c r="A18" s="25" t="s">
        <v>144</v>
      </c>
      <c r="B18" s="12">
        <f>COUNTIF('Ref Tally'!G:G, "P Tierney")</f>
        <v>25</v>
      </c>
      <c r="C18" s="10">
        <f>SUM('Ref Tally'!H322:H346)</f>
        <v>32</v>
      </c>
      <c r="D18" s="10">
        <f>SUM('Ref Tally'!I322:I346)</f>
        <v>43</v>
      </c>
      <c r="E18" s="10">
        <f>SUM('Ref Tally'!J322:J346)</f>
        <v>1</v>
      </c>
      <c r="F18" s="10">
        <f>SUM('Ref Tally'!K322:K346)</f>
        <v>2</v>
      </c>
      <c r="G18" s="10">
        <f t="shared" si="0"/>
        <v>75</v>
      </c>
      <c r="H18" s="10">
        <f t="shared" si="1"/>
        <v>3</v>
      </c>
      <c r="I18" s="12">
        <f t="shared" si="2"/>
        <v>78</v>
      </c>
      <c r="M18" t="s">
        <v>144</v>
      </c>
    </row>
    <row r="19" spans="1:13" x14ac:dyDescent="0.35">
      <c r="A19" s="25" t="s">
        <v>149</v>
      </c>
      <c r="B19" s="12">
        <f>COUNTIF('Ref Tally'!G:G, "R Jones")</f>
        <v>1</v>
      </c>
      <c r="C19" s="10">
        <f>SUM('Ref Tally'!H347:H347)</f>
        <v>1</v>
      </c>
      <c r="D19" s="10">
        <f>SUM('Ref Tally'!I347:I347)</f>
        <v>3</v>
      </c>
      <c r="E19" s="10">
        <f>SUM('Ref Tally'!J347:J347)</f>
        <v>0</v>
      </c>
      <c r="F19" s="10">
        <f>SUM('Ref Tally'!K347:K347)</f>
        <v>0</v>
      </c>
      <c r="G19" s="10">
        <f t="shared" si="0"/>
        <v>4</v>
      </c>
      <c r="H19" s="10">
        <f t="shared" si="1"/>
        <v>0</v>
      </c>
      <c r="I19" s="12">
        <f t="shared" si="2"/>
        <v>4</v>
      </c>
      <c r="M19" t="s">
        <v>149</v>
      </c>
    </row>
    <row r="20" spans="1:13" x14ac:dyDescent="0.35">
      <c r="A20" s="25" t="s">
        <v>141</v>
      </c>
      <c r="B20" s="12">
        <f>COUNTIF('Ref Tally'!G:G, "S Attwell")</f>
        <v>21</v>
      </c>
      <c r="C20" s="10">
        <f>SUM('Ref Tally'!H348:H368)</f>
        <v>45</v>
      </c>
      <c r="D20" s="10">
        <f>SUM('Ref Tally'!I348:I368)</f>
        <v>43</v>
      </c>
      <c r="E20" s="10">
        <f>SUM('Ref Tally'!J348:J368)</f>
        <v>0</v>
      </c>
      <c r="F20" s="10">
        <f>SUM('Ref Tally'!K348:K368)</f>
        <v>4</v>
      </c>
      <c r="G20" s="10">
        <f t="shared" si="0"/>
        <v>88</v>
      </c>
      <c r="H20" s="10">
        <f t="shared" si="1"/>
        <v>4</v>
      </c>
      <c r="I20" s="12">
        <f t="shared" si="2"/>
        <v>92</v>
      </c>
      <c r="M20" t="s">
        <v>286</v>
      </c>
    </row>
    <row r="21" spans="1:13" x14ac:dyDescent="0.35">
      <c r="A21" s="25" t="s">
        <v>147</v>
      </c>
      <c r="B21" s="12">
        <f>COUNTIF('Ref Tally'!G:G, "S Hooper")</f>
        <v>11</v>
      </c>
      <c r="C21" s="10">
        <f>SUM('Ref Tally'!H369:H379)</f>
        <v>17</v>
      </c>
      <c r="D21" s="10">
        <f>SUM('Ref Tally'!I369:I379)</f>
        <v>17</v>
      </c>
      <c r="E21" s="10">
        <f>SUM('Ref Tally'!J369:J379)</f>
        <v>2</v>
      </c>
      <c r="F21" s="10">
        <f>SUM('Ref Tally'!K369:K379)</f>
        <v>0</v>
      </c>
      <c r="G21" s="10">
        <f t="shared" si="0"/>
        <v>34</v>
      </c>
      <c r="H21" s="10">
        <f t="shared" si="1"/>
        <v>2</v>
      </c>
      <c r="I21" s="12">
        <f t="shared" si="2"/>
        <v>36</v>
      </c>
      <c r="M21" t="s">
        <v>147</v>
      </c>
    </row>
    <row r="22" spans="1:13" x14ac:dyDescent="0.35">
      <c r="A22" s="25" t="s">
        <v>150</v>
      </c>
      <c r="B22" s="12">
        <f>COUNTIF('Ref Tally'!G:G, "S Scott")</f>
        <v>1</v>
      </c>
      <c r="C22" s="10">
        <f>SUM('Ref Tally'!H380:H380)</f>
        <v>1</v>
      </c>
      <c r="D22" s="10">
        <f>SUM('Ref Tally'!I380:I380)</f>
        <v>2</v>
      </c>
      <c r="E22" s="10">
        <f>SUM('Ref Tally'!J380:J380)</f>
        <v>0</v>
      </c>
      <c r="F22" s="10">
        <f>SUM('Ref Tally'!K380:K380)</f>
        <v>0</v>
      </c>
      <c r="G22" s="10">
        <f t="shared" si="0"/>
        <v>3</v>
      </c>
      <c r="H22" s="10">
        <f t="shared" si="1"/>
        <v>0</v>
      </c>
      <c r="I22" s="12">
        <f t="shared" si="2"/>
        <v>3</v>
      </c>
      <c r="M22" t="s">
        <v>150</v>
      </c>
    </row>
    <row r="23" spans="1:13" ht="15" thickBot="1" x14ac:dyDescent="0.4">
      <c r="A23" s="26" t="s">
        <v>148</v>
      </c>
      <c r="B23" s="29">
        <f>COUNTIF('Ref Tally'!G:G, "T Robinson")</f>
        <v>1</v>
      </c>
      <c r="C23" s="27">
        <f>SUM('Ref Tally'!H381:H381)</f>
        <v>0</v>
      </c>
      <c r="D23" s="27">
        <f>SUM('Ref Tally'!I381:I381)</f>
        <v>2</v>
      </c>
      <c r="E23" s="27">
        <f>SUM('Ref Tally'!J381:J381)</f>
        <v>0</v>
      </c>
      <c r="F23" s="27">
        <f>SUM('Ref Tally'!K381:K381)</f>
        <v>0</v>
      </c>
      <c r="G23" s="27">
        <f t="shared" si="0"/>
        <v>2</v>
      </c>
      <c r="H23" s="27">
        <f t="shared" si="1"/>
        <v>0</v>
      </c>
      <c r="I23" s="29">
        <f t="shared" si="2"/>
        <v>2</v>
      </c>
      <c r="M23" t="s">
        <v>148</v>
      </c>
    </row>
    <row r="24" spans="1:13" ht="15" thickBot="1" x14ac:dyDescent="0.4">
      <c r="A24" s="6"/>
    </row>
    <row r="25" spans="1:13" ht="15" thickBot="1" x14ac:dyDescent="0.4">
      <c r="A25" s="14" t="s">
        <v>319</v>
      </c>
      <c r="B25" s="28">
        <f>SUM(B2:B23)</f>
        <v>380</v>
      </c>
    </row>
    <row r="26" spans="1:13" ht="15" thickBot="1" x14ac:dyDescent="0.4">
      <c r="B26" s="14" t="s">
        <v>320</v>
      </c>
      <c r="C26" s="28">
        <f>SUM(C2:C23)</f>
        <v>603</v>
      </c>
    </row>
    <row r="27" spans="1:13" ht="15" thickBot="1" x14ac:dyDescent="0.4">
      <c r="C27" s="14" t="s">
        <v>321</v>
      </c>
      <c r="D27" s="28">
        <f>SUM(D2:D23)</f>
        <v>698</v>
      </c>
    </row>
    <row r="28" spans="1:13" ht="15" thickBot="1" x14ac:dyDescent="0.4">
      <c r="D28" s="14" t="s">
        <v>322</v>
      </c>
      <c r="E28" s="28">
        <f>SUM(E2:E23)</f>
        <v>24</v>
      </c>
    </row>
    <row r="29" spans="1:13" ht="15" thickBot="1" x14ac:dyDescent="0.4">
      <c r="E29" s="14" t="s">
        <v>323</v>
      </c>
      <c r="F29" s="28">
        <f>SUM(F2:F23)</f>
        <v>24</v>
      </c>
    </row>
    <row r="30" spans="1:13" ht="15" thickBot="1" x14ac:dyDescent="0.4">
      <c r="F30" s="14" t="s">
        <v>324</v>
      </c>
      <c r="G30" s="28">
        <f>SUM(G2:G23)</f>
        <v>1301</v>
      </c>
    </row>
    <row r="31" spans="1:13" ht="15" thickBot="1" x14ac:dyDescent="0.4">
      <c r="G31" s="14" t="s">
        <v>325</v>
      </c>
      <c r="H31" s="28">
        <f>SUM(H2:H23)</f>
        <v>48</v>
      </c>
    </row>
    <row r="32" spans="1:13" ht="15" thickBot="1" x14ac:dyDescent="0.4">
      <c r="H32" s="14" t="s">
        <v>326</v>
      </c>
      <c r="I32" s="24">
        <f>SUM(I2:I23)</f>
        <v>1349</v>
      </c>
    </row>
  </sheetData>
  <sortState xmlns:xlrd2="http://schemas.microsoft.com/office/spreadsheetml/2017/richdata2" ref="A2:I25">
    <sortCondition ref="A3:A25"/>
  </sortState>
  <pageMargins left="0.7" right="0.7" top="0.75" bottom="0.75" header="0.3" footer="0.3"/>
  <pageSetup paperSize="9" orientation="portrait" horizontalDpi="360" verticalDpi="36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89E68-A27A-4F76-AD41-01756370EB9D}">
  <dimension ref="A1:K381"/>
  <sheetViews>
    <sheetView workbookViewId="0">
      <selection activeCell="A30" sqref="A30"/>
    </sheetView>
  </sheetViews>
  <sheetFormatPr defaultRowHeight="14.5" x14ac:dyDescent="0.35"/>
  <cols>
    <col min="1" max="1" width="11.6328125" customWidth="1"/>
    <col min="2" max="3" width="14.1796875" bestFit="1" customWidth="1"/>
    <col min="4" max="4" width="17.08984375" customWidth="1"/>
    <col min="5" max="5" width="16.36328125" customWidth="1"/>
    <col min="6" max="6" width="11.453125" customWidth="1"/>
    <col min="7" max="7" width="10.90625" bestFit="1" customWidth="1"/>
    <col min="8" max="8" width="14.90625" customWidth="1"/>
    <col min="9" max="9" width="14.36328125" customWidth="1"/>
    <col min="10" max="10" width="12.453125" customWidth="1"/>
    <col min="11" max="11" width="11.7265625" customWidth="1"/>
  </cols>
  <sheetData>
    <row r="1" spans="1:11" x14ac:dyDescent="0.35">
      <c r="A1" t="s">
        <v>167</v>
      </c>
      <c r="B1" t="s">
        <v>165</v>
      </c>
      <c r="C1" t="s">
        <v>168</v>
      </c>
      <c r="D1" t="s">
        <v>202</v>
      </c>
      <c r="E1" t="s">
        <v>201</v>
      </c>
      <c r="F1" t="s">
        <v>200</v>
      </c>
      <c r="G1" t="s">
        <v>11</v>
      </c>
      <c r="H1" t="s">
        <v>196</v>
      </c>
      <c r="I1" t="s">
        <v>195</v>
      </c>
      <c r="J1" t="s">
        <v>193</v>
      </c>
      <c r="K1" t="s">
        <v>194</v>
      </c>
    </row>
    <row r="2" spans="1:11" x14ac:dyDescent="0.35">
      <c r="A2">
        <v>25</v>
      </c>
      <c r="B2" t="s">
        <v>116</v>
      </c>
      <c r="C2" t="s">
        <v>131</v>
      </c>
      <c r="D2">
        <v>1</v>
      </c>
      <c r="E2">
        <v>2</v>
      </c>
      <c r="F2" t="s">
        <v>113</v>
      </c>
      <c r="G2" t="s">
        <v>145</v>
      </c>
      <c r="H2">
        <v>1</v>
      </c>
      <c r="I2">
        <v>0</v>
      </c>
      <c r="J2">
        <v>0</v>
      </c>
      <c r="K2">
        <v>0</v>
      </c>
    </row>
    <row r="3" spans="1:11" x14ac:dyDescent="0.35">
      <c r="A3">
        <v>74</v>
      </c>
      <c r="B3" t="s">
        <v>108</v>
      </c>
      <c r="C3" t="s">
        <v>129</v>
      </c>
      <c r="D3">
        <v>1</v>
      </c>
      <c r="E3">
        <v>5</v>
      </c>
      <c r="F3" t="s">
        <v>113</v>
      </c>
      <c r="G3" t="s">
        <v>145</v>
      </c>
      <c r="H3">
        <v>1</v>
      </c>
      <c r="I3">
        <v>3</v>
      </c>
      <c r="J3">
        <v>0</v>
      </c>
      <c r="K3">
        <v>0</v>
      </c>
    </row>
    <row r="4" spans="1:11" x14ac:dyDescent="0.35">
      <c r="A4">
        <v>93</v>
      </c>
      <c r="B4" t="s">
        <v>126</v>
      </c>
      <c r="C4" t="s">
        <v>123</v>
      </c>
      <c r="D4">
        <v>3</v>
      </c>
      <c r="E4">
        <v>2</v>
      </c>
      <c r="F4" t="s">
        <v>109</v>
      </c>
      <c r="G4" t="s">
        <v>145</v>
      </c>
      <c r="H4">
        <v>2</v>
      </c>
      <c r="I4">
        <v>1</v>
      </c>
      <c r="J4">
        <v>0</v>
      </c>
      <c r="K4">
        <v>0</v>
      </c>
    </row>
    <row r="5" spans="1:11" x14ac:dyDescent="0.35">
      <c r="A5">
        <v>164</v>
      </c>
      <c r="B5" t="s">
        <v>131</v>
      </c>
      <c r="C5" t="s">
        <v>108</v>
      </c>
      <c r="D5">
        <v>1</v>
      </c>
      <c r="E5">
        <v>1</v>
      </c>
      <c r="F5" t="s">
        <v>117</v>
      </c>
      <c r="G5" t="s">
        <v>145</v>
      </c>
      <c r="H5">
        <v>0</v>
      </c>
      <c r="I5">
        <v>4</v>
      </c>
      <c r="J5">
        <v>0</v>
      </c>
      <c r="K5">
        <v>0</v>
      </c>
    </row>
    <row r="6" spans="1:11" x14ac:dyDescent="0.35">
      <c r="A6">
        <v>192</v>
      </c>
      <c r="B6" t="s">
        <v>120</v>
      </c>
      <c r="C6" t="s">
        <v>122</v>
      </c>
      <c r="D6">
        <v>1</v>
      </c>
      <c r="E6">
        <v>1</v>
      </c>
      <c r="F6" t="s">
        <v>117</v>
      </c>
      <c r="G6" t="s">
        <v>145</v>
      </c>
      <c r="H6">
        <v>1</v>
      </c>
      <c r="I6">
        <v>2</v>
      </c>
      <c r="J6">
        <v>0</v>
      </c>
      <c r="K6">
        <v>0</v>
      </c>
    </row>
    <row r="7" spans="1:11" x14ac:dyDescent="0.35">
      <c r="A7">
        <v>204</v>
      </c>
      <c r="B7" t="s">
        <v>125</v>
      </c>
      <c r="C7" t="s">
        <v>132</v>
      </c>
      <c r="D7">
        <v>2</v>
      </c>
      <c r="E7">
        <v>1</v>
      </c>
      <c r="F7" t="s">
        <v>109</v>
      </c>
      <c r="G7" t="s">
        <v>145</v>
      </c>
      <c r="H7">
        <v>3</v>
      </c>
      <c r="I7">
        <v>1</v>
      </c>
      <c r="J7">
        <v>1</v>
      </c>
      <c r="K7">
        <v>0</v>
      </c>
    </row>
    <row r="8" spans="1:11" x14ac:dyDescent="0.35">
      <c r="A8">
        <v>222</v>
      </c>
      <c r="B8" t="s">
        <v>126</v>
      </c>
      <c r="C8" t="s">
        <v>129</v>
      </c>
      <c r="D8">
        <v>1</v>
      </c>
      <c r="E8">
        <v>1</v>
      </c>
      <c r="F8" t="s">
        <v>117</v>
      </c>
      <c r="G8" t="s">
        <v>145</v>
      </c>
      <c r="H8">
        <v>3</v>
      </c>
      <c r="I8">
        <v>3</v>
      </c>
      <c r="J8">
        <v>0</v>
      </c>
      <c r="K8">
        <v>0</v>
      </c>
    </row>
    <row r="9" spans="1:11" x14ac:dyDescent="0.35">
      <c r="A9">
        <v>243</v>
      </c>
      <c r="B9" t="s">
        <v>122</v>
      </c>
      <c r="C9" t="s">
        <v>116</v>
      </c>
      <c r="D9">
        <v>0</v>
      </c>
      <c r="E9">
        <v>1</v>
      </c>
      <c r="F9" t="s">
        <v>113</v>
      </c>
      <c r="G9" t="s">
        <v>145</v>
      </c>
      <c r="H9">
        <v>3</v>
      </c>
      <c r="I9">
        <v>2</v>
      </c>
      <c r="J9">
        <v>0</v>
      </c>
      <c r="K9">
        <v>0</v>
      </c>
    </row>
    <row r="10" spans="1:11" x14ac:dyDescent="0.35">
      <c r="A10">
        <v>274</v>
      </c>
      <c r="B10" t="s">
        <v>134</v>
      </c>
      <c r="C10" t="s">
        <v>119</v>
      </c>
      <c r="D10">
        <v>0</v>
      </c>
      <c r="E10">
        <v>0</v>
      </c>
      <c r="F10" t="s">
        <v>117</v>
      </c>
      <c r="G10" t="s">
        <v>145</v>
      </c>
      <c r="H10">
        <v>4</v>
      </c>
      <c r="I10">
        <v>3</v>
      </c>
      <c r="J10">
        <v>0</v>
      </c>
      <c r="K10">
        <v>0</v>
      </c>
    </row>
    <row r="11" spans="1:11" x14ac:dyDescent="0.35">
      <c r="A11">
        <v>305</v>
      </c>
      <c r="B11" t="s">
        <v>108</v>
      </c>
      <c r="C11" t="s">
        <v>123</v>
      </c>
      <c r="D11">
        <v>0</v>
      </c>
      <c r="E11">
        <v>1</v>
      </c>
      <c r="F11" t="s">
        <v>113</v>
      </c>
      <c r="G11" t="s">
        <v>145</v>
      </c>
      <c r="H11">
        <v>0</v>
      </c>
      <c r="I11">
        <v>1</v>
      </c>
      <c r="J11">
        <v>0</v>
      </c>
      <c r="K11">
        <v>0</v>
      </c>
    </row>
    <row r="12" spans="1:11" x14ac:dyDescent="0.35">
      <c r="A12">
        <v>334</v>
      </c>
      <c r="B12" t="s">
        <v>112</v>
      </c>
      <c r="C12" t="s">
        <v>134</v>
      </c>
      <c r="D12">
        <v>5</v>
      </c>
      <c r="E12">
        <v>0</v>
      </c>
      <c r="F12" t="s">
        <v>109</v>
      </c>
      <c r="G12" t="s">
        <v>145</v>
      </c>
      <c r="H12">
        <v>0</v>
      </c>
      <c r="I12">
        <v>0</v>
      </c>
      <c r="J12">
        <v>0</v>
      </c>
      <c r="K12">
        <v>0</v>
      </c>
    </row>
    <row r="13" spans="1:11" x14ac:dyDescent="0.35">
      <c r="A13">
        <v>8</v>
      </c>
      <c r="B13" t="s">
        <v>131</v>
      </c>
      <c r="C13" t="s">
        <v>132</v>
      </c>
      <c r="D13">
        <v>0</v>
      </c>
      <c r="E13">
        <v>0</v>
      </c>
      <c r="F13" t="s">
        <v>117</v>
      </c>
      <c r="G13" t="s">
        <v>133</v>
      </c>
      <c r="H13">
        <v>0</v>
      </c>
      <c r="I13">
        <v>2</v>
      </c>
      <c r="J13">
        <v>0</v>
      </c>
      <c r="K13">
        <v>0</v>
      </c>
    </row>
    <row r="14" spans="1:11" x14ac:dyDescent="0.35">
      <c r="A14">
        <v>16</v>
      </c>
      <c r="B14" t="s">
        <v>120</v>
      </c>
      <c r="C14" t="s">
        <v>107</v>
      </c>
      <c r="D14">
        <v>1</v>
      </c>
      <c r="E14">
        <v>2</v>
      </c>
      <c r="F14" t="s">
        <v>113</v>
      </c>
      <c r="G14" t="s">
        <v>133</v>
      </c>
      <c r="H14">
        <v>2</v>
      </c>
      <c r="I14">
        <v>1</v>
      </c>
      <c r="J14">
        <v>0</v>
      </c>
      <c r="K14">
        <v>0</v>
      </c>
    </row>
    <row r="15" spans="1:11" x14ac:dyDescent="0.35">
      <c r="A15">
        <v>28</v>
      </c>
      <c r="B15" t="s">
        <v>115</v>
      </c>
      <c r="C15" t="s">
        <v>112</v>
      </c>
      <c r="D15">
        <v>1</v>
      </c>
      <c r="E15">
        <v>3</v>
      </c>
      <c r="F15" t="s">
        <v>113</v>
      </c>
      <c r="G15" t="s">
        <v>133</v>
      </c>
      <c r="H15">
        <v>1</v>
      </c>
      <c r="I15">
        <v>3</v>
      </c>
      <c r="J15">
        <v>0</v>
      </c>
      <c r="K15">
        <v>0</v>
      </c>
    </row>
    <row r="16" spans="1:11" x14ac:dyDescent="0.35">
      <c r="A16">
        <v>41</v>
      </c>
      <c r="B16" t="s">
        <v>107</v>
      </c>
      <c r="C16" t="s">
        <v>134</v>
      </c>
      <c r="D16">
        <v>3</v>
      </c>
      <c r="E16">
        <v>1</v>
      </c>
      <c r="F16" t="s">
        <v>109</v>
      </c>
      <c r="G16" t="s">
        <v>133</v>
      </c>
      <c r="H16">
        <v>0</v>
      </c>
      <c r="I16">
        <v>0</v>
      </c>
      <c r="J16">
        <v>0</v>
      </c>
      <c r="K16">
        <v>0</v>
      </c>
    </row>
    <row r="17" spans="1:11" x14ac:dyDescent="0.35">
      <c r="A17">
        <v>75</v>
      </c>
      <c r="B17" t="s">
        <v>125</v>
      </c>
      <c r="C17" t="s">
        <v>116</v>
      </c>
      <c r="D17">
        <v>0</v>
      </c>
      <c r="E17">
        <v>0</v>
      </c>
      <c r="F17" t="s">
        <v>117</v>
      </c>
      <c r="G17" t="s">
        <v>133</v>
      </c>
      <c r="H17">
        <v>0</v>
      </c>
      <c r="I17">
        <v>2</v>
      </c>
      <c r="J17">
        <v>0</v>
      </c>
      <c r="K17">
        <v>0</v>
      </c>
    </row>
    <row r="18" spans="1:11" x14ac:dyDescent="0.35">
      <c r="A18">
        <v>84</v>
      </c>
      <c r="B18" t="s">
        <v>138</v>
      </c>
      <c r="C18" t="s">
        <v>134</v>
      </c>
      <c r="D18">
        <v>1</v>
      </c>
      <c r="E18">
        <v>0</v>
      </c>
      <c r="F18" t="s">
        <v>109</v>
      </c>
      <c r="G18" t="s">
        <v>133</v>
      </c>
      <c r="H18">
        <v>2</v>
      </c>
      <c r="I18">
        <v>1</v>
      </c>
      <c r="J18">
        <v>0</v>
      </c>
      <c r="K18">
        <v>0</v>
      </c>
    </row>
    <row r="19" spans="1:11" x14ac:dyDescent="0.35">
      <c r="A19">
        <v>91</v>
      </c>
      <c r="B19" t="s">
        <v>120</v>
      </c>
      <c r="C19" t="s">
        <v>131</v>
      </c>
      <c r="D19">
        <v>0</v>
      </c>
      <c r="E19">
        <v>9</v>
      </c>
      <c r="F19" t="s">
        <v>113</v>
      </c>
      <c r="G19" t="s">
        <v>133</v>
      </c>
      <c r="H19">
        <v>0</v>
      </c>
      <c r="I19">
        <v>0</v>
      </c>
      <c r="J19">
        <v>1</v>
      </c>
      <c r="K19">
        <v>0</v>
      </c>
    </row>
    <row r="20" spans="1:11" x14ac:dyDescent="0.35">
      <c r="A20">
        <v>111</v>
      </c>
      <c r="B20" t="s">
        <v>108</v>
      </c>
      <c r="C20" t="s">
        <v>125</v>
      </c>
      <c r="D20">
        <v>0</v>
      </c>
      <c r="E20">
        <v>2</v>
      </c>
      <c r="F20" t="s">
        <v>113</v>
      </c>
      <c r="G20" t="s">
        <v>133</v>
      </c>
      <c r="H20">
        <v>1</v>
      </c>
      <c r="I20">
        <v>2</v>
      </c>
      <c r="J20">
        <v>0</v>
      </c>
      <c r="K20">
        <v>1</v>
      </c>
    </row>
    <row r="21" spans="1:11" x14ac:dyDescent="0.35">
      <c r="A21">
        <v>129</v>
      </c>
      <c r="B21" t="s">
        <v>116</v>
      </c>
      <c r="C21" t="s">
        <v>137</v>
      </c>
      <c r="D21">
        <v>3</v>
      </c>
      <c r="E21">
        <v>3</v>
      </c>
      <c r="F21" t="s">
        <v>117</v>
      </c>
      <c r="G21" t="s">
        <v>133</v>
      </c>
      <c r="H21">
        <v>1</v>
      </c>
      <c r="I21">
        <v>2</v>
      </c>
      <c r="J21">
        <v>0</v>
      </c>
      <c r="K21">
        <v>0</v>
      </c>
    </row>
    <row r="22" spans="1:11" x14ac:dyDescent="0.35">
      <c r="A22">
        <v>147</v>
      </c>
      <c r="B22" t="s">
        <v>132</v>
      </c>
      <c r="C22" t="s">
        <v>111</v>
      </c>
      <c r="D22">
        <v>2</v>
      </c>
      <c r="E22">
        <v>0</v>
      </c>
      <c r="F22" t="s">
        <v>109</v>
      </c>
      <c r="G22" t="s">
        <v>133</v>
      </c>
      <c r="H22">
        <v>1</v>
      </c>
      <c r="I22">
        <v>2</v>
      </c>
      <c r="J22">
        <v>0</v>
      </c>
      <c r="K22">
        <v>0</v>
      </c>
    </row>
    <row r="23" spans="1:11" x14ac:dyDescent="0.35">
      <c r="A23">
        <v>161</v>
      </c>
      <c r="B23" t="s">
        <v>107</v>
      </c>
      <c r="C23" t="s">
        <v>125</v>
      </c>
      <c r="D23">
        <v>2</v>
      </c>
      <c r="E23">
        <v>0</v>
      </c>
      <c r="F23" t="s">
        <v>109</v>
      </c>
      <c r="G23" t="s">
        <v>133</v>
      </c>
      <c r="H23">
        <v>2</v>
      </c>
      <c r="I23">
        <v>1</v>
      </c>
      <c r="J23">
        <v>0</v>
      </c>
      <c r="K23">
        <v>0</v>
      </c>
    </row>
    <row r="24" spans="1:11" x14ac:dyDescent="0.35">
      <c r="A24">
        <v>184</v>
      </c>
      <c r="B24" t="s">
        <v>122</v>
      </c>
      <c r="C24" t="s">
        <v>111</v>
      </c>
      <c r="D24">
        <v>2</v>
      </c>
      <c r="E24">
        <v>1</v>
      </c>
      <c r="F24" t="s">
        <v>109</v>
      </c>
      <c r="G24" t="s">
        <v>133</v>
      </c>
      <c r="H24">
        <v>0</v>
      </c>
      <c r="I24">
        <v>2</v>
      </c>
      <c r="J24">
        <v>0</v>
      </c>
      <c r="K24">
        <v>0</v>
      </c>
    </row>
    <row r="25" spans="1:11" x14ac:dyDescent="0.35">
      <c r="A25">
        <v>205</v>
      </c>
      <c r="B25" t="s">
        <v>112</v>
      </c>
      <c r="C25" t="s">
        <v>123</v>
      </c>
      <c r="D25">
        <v>2</v>
      </c>
      <c r="E25">
        <v>1</v>
      </c>
      <c r="F25" t="s">
        <v>109</v>
      </c>
      <c r="G25" t="s">
        <v>133</v>
      </c>
      <c r="H25">
        <v>0</v>
      </c>
      <c r="I25">
        <v>4</v>
      </c>
      <c r="J25">
        <v>0</v>
      </c>
      <c r="K25">
        <v>0</v>
      </c>
    </row>
    <row r="26" spans="1:11" x14ac:dyDescent="0.35">
      <c r="A26">
        <v>226</v>
      </c>
      <c r="B26" t="s">
        <v>111</v>
      </c>
      <c r="C26" t="s">
        <v>123</v>
      </c>
      <c r="D26">
        <v>1</v>
      </c>
      <c r="E26">
        <v>1</v>
      </c>
      <c r="F26" t="s">
        <v>117</v>
      </c>
      <c r="G26" t="s">
        <v>133</v>
      </c>
      <c r="H26">
        <v>1</v>
      </c>
      <c r="I26">
        <v>0</v>
      </c>
      <c r="J26">
        <v>0</v>
      </c>
      <c r="K26">
        <v>0</v>
      </c>
    </row>
    <row r="27" spans="1:11" x14ac:dyDescent="0.35">
      <c r="A27">
        <v>232</v>
      </c>
      <c r="B27" t="s">
        <v>122</v>
      </c>
      <c r="C27" t="s">
        <v>120</v>
      </c>
      <c r="D27">
        <v>0</v>
      </c>
      <c r="E27">
        <v>2</v>
      </c>
      <c r="F27" t="s">
        <v>113</v>
      </c>
      <c r="G27" t="s">
        <v>133</v>
      </c>
      <c r="H27">
        <v>1</v>
      </c>
      <c r="I27">
        <v>2</v>
      </c>
      <c r="J27">
        <v>0</v>
      </c>
      <c r="K27">
        <v>0</v>
      </c>
    </row>
    <row r="28" spans="1:11" x14ac:dyDescent="0.35">
      <c r="A28">
        <v>273</v>
      </c>
      <c r="B28" t="s">
        <v>115</v>
      </c>
      <c r="C28" t="s">
        <v>138</v>
      </c>
      <c r="D28">
        <v>2</v>
      </c>
      <c r="E28">
        <v>2</v>
      </c>
      <c r="F28" t="s">
        <v>117</v>
      </c>
      <c r="G28" t="s">
        <v>133</v>
      </c>
      <c r="H28">
        <v>2</v>
      </c>
      <c r="I28">
        <v>2</v>
      </c>
      <c r="J28">
        <v>0</v>
      </c>
      <c r="K28">
        <v>0</v>
      </c>
    </row>
    <row r="29" spans="1:11" x14ac:dyDescent="0.35">
      <c r="A29">
        <v>284</v>
      </c>
      <c r="B29" t="s">
        <v>132</v>
      </c>
      <c r="C29" t="s">
        <v>126</v>
      </c>
      <c r="D29">
        <v>0</v>
      </c>
      <c r="E29">
        <v>0</v>
      </c>
      <c r="F29" t="s">
        <v>117</v>
      </c>
      <c r="G29" t="s">
        <v>133</v>
      </c>
      <c r="H29">
        <v>1</v>
      </c>
      <c r="I29">
        <v>3</v>
      </c>
      <c r="J29">
        <v>0</v>
      </c>
      <c r="K29">
        <v>0</v>
      </c>
    </row>
    <row r="30" spans="1:11" x14ac:dyDescent="0.35">
      <c r="A30">
        <v>300</v>
      </c>
      <c r="B30" t="s">
        <v>112</v>
      </c>
      <c r="C30" t="s">
        <v>119</v>
      </c>
      <c r="D30">
        <v>5</v>
      </c>
      <c r="E30">
        <v>0</v>
      </c>
      <c r="F30" t="s">
        <v>109</v>
      </c>
      <c r="G30" t="s">
        <v>133</v>
      </c>
      <c r="H30">
        <v>1</v>
      </c>
      <c r="I30">
        <v>1</v>
      </c>
      <c r="J30">
        <v>0</v>
      </c>
      <c r="K30">
        <v>0</v>
      </c>
    </row>
    <row r="31" spans="1:11" x14ac:dyDescent="0.35">
      <c r="A31">
        <v>314</v>
      </c>
      <c r="B31" t="s">
        <v>126</v>
      </c>
      <c r="C31" t="s">
        <v>137</v>
      </c>
      <c r="D31">
        <v>0</v>
      </c>
      <c r="E31">
        <v>3</v>
      </c>
      <c r="F31" t="s">
        <v>113</v>
      </c>
      <c r="G31" t="s">
        <v>133</v>
      </c>
      <c r="H31">
        <v>0</v>
      </c>
      <c r="I31">
        <v>1</v>
      </c>
      <c r="J31">
        <v>0</v>
      </c>
      <c r="K31">
        <v>0</v>
      </c>
    </row>
    <row r="32" spans="1:11" x14ac:dyDescent="0.35">
      <c r="A32">
        <v>329</v>
      </c>
      <c r="B32" t="s">
        <v>120</v>
      </c>
      <c r="C32" t="s">
        <v>112</v>
      </c>
      <c r="D32">
        <v>1</v>
      </c>
      <c r="E32">
        <v>0</v>
      </c>
      <c r="F32" t="s">
        <v>109</v>
      </c>
      <c r="G32" t="s">
        <v>133</v>
      </c>
      <c r="H32">
        <v>1</v>
      </c>
      <c r="I32">
        <v>2</v>
      </c>
      <c r="J32">
        <v>0</v>
      </c>
      <c r="K32">
        <v>0</v>
      </c>
    </row>
    <row r="33" spans="1:11" x14ac:dyDescent="0.35">
      <c r="A33">
        <v>344</v>
      </c>
      <c r="B33" t="s">
        <v>116</v>
      </c>
      <c r="C33" t="s">
        <v>138</v>
      </c>
      <c r="D33">
        <v>3</v>
      </c>
      <c r="E33">
        <v>0</v>
      </c>
      <c r="F33" t="s">
        <v>109</v>
      </c>
      <c r="G33" t="s">
        <v>133</v>
      </c>
      <c r="H33">
        <v>1</v>
      </c>
      <c r="I33">
        <v>0</v>
      </c>
      <c r="J33">
        <v>0</v>
      </c>
      <c r="K33">
        <v>0</v>
      </c>
    </row>
    <row r="34" spans="1:11" x14ac:dyDescent="0.35">
      <c r="A34">
        <v>359</v>
      </c>
      <c r="B34" t="s">
        <v>120</v>
      </c>
      <c r="C34" t="s">
        <v>126</v>
      </c>
      <c r="D34">
        <v>1</v>
      </c>
      <c r="E34">
        <v>1</v>
      </c>
      <c r="F34" t="s">
        <v>117</v>
      </c>
      <c r="G34" t="s">
        <v>133</v>
      </c>
      <c r="H34">
        <v>1</v>
      </c>
      <c r="I34">
        <v>0</v>
      </c>
      <c r="J34">
        <v>0</v>
      </c>
      <c r="K34">
        <v>0</v>
      </c>
    </row>
    <row r="35" spans="1:11" x14ac:dyDescent="0.35">
      <c r="A35">
        <v>370</v>
      </c>
      <c r="B35" t="s">
        <v>107</v>
      </c>
      <c r="C35" t="s">
        <v>138</v>
      </c>
      <c r="D35">
        <v>5</v>
      </c>
      <c r="E35">
        <v>3</v>
      </c>
      <c r="F35" t="s">
        <v>109</v>
      </c>
      <c r="G35" t="s">
        <v>133</v>
      </c>
      <c r="H35">
        <v>1</v>
      </c>
      <c r="I35">
        <v>0</v>
      </c>
      <c r="J35">
        <v>0</v>
      </c>
      <c r="K35">
        <v>0</v>
      </c>
    </row>
    <row r="36" spans="1:11" x14ac:dyDescent="0.35">
      <c r="A36">
        <v>374</v>
      </c>
      <c r="B36" t="s">
        <v>122</v>
      </c>
      <c r="C36" t="s">
        <v>128</v>
      </c>
      <c r="D36">
        <v>1</v>
      </c>
      <c r="E36">
        <v>1</v>
      </c>
      <c r="F36" t="s">
        <v>117</v>
      </c>
      <c r="G36" t="s">
        <v>133</v>
      </c>
      <c r="H36">
        <v>3</v>
      </c>
      <c r="I36">
        <v>2</v>
      </c>
      <c r="J36">
        <v>0</v>
      </c>
      <c r="K36">
        <v>0</v>
      </c>
    </row>
    <row r="37" spans="1:11" x14ac:dyDescent="0.35">
      <c r="A37">
        <v>10</v>
      </c>
      <c r="B37" t="s">
        <v>137</v>
      </c>
      <c r="C37" t="s">
        <v>138</v>
      </c>
      <c r="D37">
        <v>4</v>
      </c>
      <c r="E37">
        <v>0</v>
      </c>
      <c r="F37" t="s">
        <v>109</v>
      </c>
      <c r="G37" t="s">
        <v>139</v>
      </c>
      <c r="H37">
        <v>3</v>
      </c>
      <c r="I37">
        <v>4</v>
      </c>
      <c r="J37">
        <v>0</v>
      </c>
      <c r="K37">
        <v>0</v>
      </c>
    </row>
    <row r="38" spans="1:11" x14ac:dyDescent="0.35">
      <c r="A38">
        <v>13</v>
      </c>
      <c r="B38" t="s">
        <v>126</v>
      </c>
      <c r="C38" t="s">
        <v>111</v>
      </c>
      <c r="D38">
        <v>1</v>
      </c>
      <c r="E38">
        <v>1</v>
      </c>
      <c r="F38" t="s">
        <v>117</v>
      </c>
      <c r="G38" t="s">
        <v>139</v>
      </c>
      <c r="H38">
        <v>0</v>
      </c>
      <c r="I38">
        <v>2</v>
      </c>
      <c r="J38">
        <v>0</v>
      </c>
      <c r="K38">
        <v>0</v>
      </c>
    </row>
    <row r="39" spans="1:11" x14ac:dyDescent="0.35">
      <c r="A39">
        <v>27</v>
      </c>
      <c r="B39" t="s">
        <v>107</v>
      </c>
      <c r="C39" t="s">
        <v>135</v>
      </c>
      <c r="D39">
        <v>3</v>
      </c>
      <c r="E39">
        <v>1</v>
      </c>
      <c r="F39" t="s">
        <v>109</v>
      </c>
      <c r="G39" t="s">
        <v>139</v>
      </c>
      <c r="H39">
        <v>1</v>
      </c>
      <c r="I39">
        <v>1</v>
      </c>
      <c r="J39">
        <v>0</v>
      </c>
      <c r="K39">
        <v>0</v>
      </c>
    </row>
    <row r="40" spans="1:11" x14ac:dyDescent="0.35">
      <c r="A40">
        <v>39</v>
      </c>
      <c r="B40" t="s">
        <v>123</v>
      </c>
      <c r="C40" t="s">
        <v>132</v>
      </c>
      <c r="D40">
        <v>3</v>
      </c>
      <c r="E40">
        <v>2</v>
      </c>
      <c r="F40" t="s">
        <v>109</v>
      </c>
      <c r="G40" t="s">
        <v>139</v>
      </c>
      <c r="H40">
        <v>1</v>
      </c>
      <c r="I40">
        <v>4</v>
      </c>
      <c r="J40">
        <v>0</v>
      </c>
      <c r="K40">
        <v>1</v>
      </c>
    </row>
    <row r="41" spans="1:11" x14ac:dyDescent="0.35">
      <c r="A41">
        <v>49</v>
      </c>
      <c r="B41" t="s">
        <v>125</v>
      </c>
      <c r="C41" t="s">
        <v>135</v>
      </c>
      <c r="D41">
        <v>2</v>
      </c>
      <c r="E41">
        <v>2</v>
      </c>
      <c r="F41" t="s">
        <v>117</v>
      </c>
      <c r="G41" t="s">
        <v>139</v>
      </c>
      <c r="H41">
        <v>3</v>
      </c>
      <c r="I41">
        <v>3</v>
      </c>
      <c r="J41">
        <v>0</v>
      </c>
      <c r="K41">
        <v>0</v>
      </c>
    </row>
    <row r="42" spans="1:11" x14ac:dyDescent="0.35">
      <c r="A42">
        <v>58</v>
      </c>
      <c r="B42" t="s">
        <v>111</v>
      </c>
      <c r="C42" t="s">
        <v>137</v>
      </c>
      <c r="D42">
        <v>2</v>
      </c>
      <c r="E42">
        <v>0</v>
      </c>
      <c r="F42" t="s">
        <v>109</v>
      </c>
      <c r="G42" t="s">
        <v>139</v>
      </c>
      <c r="H42">
        <v>2</v>
      </c>
      <c r="I42">
        <v>2</v>
      </c>
      <c r="J42">
        <v>0</v>
      </c>
      <c r="K42">
        <v>0</v>
      </c>
    </row>
    <row r="43" spans="1:11" x14ac:dyDescent="0.35">
      <c r="A43">
        <v>61</v>
      </c>
      <c r="B43" t="s">
        <v>116</v>
      </c>
      <c r="C43" t="s">
        <v>107</v>
      </c>
      <c r="D43">
        <v>0</v>
      </c>
      <c r="E43">
        <v>1</v>
      </c>
      <c r="F43" t="s">
        <v>113</v>
      </c>
      <c r="G43" t="s">
        <v>139</v>
      </c>
      <c r="H43">
        <v>1</v>
      </c>
      <c r="I43">
        <v>1</v>
      </c>
      <c r="J43">
        <v>0</v>
      </c>
      <c r="K43">
        <v>0</v>
      </c>
    </row>
    <row r="44" spans="1:11" x14ac:dyDescent="0.35">
      <c r="A44">
        <v>88</v>
      </c>
      <c r="B44" t="s">
        <v>122</v>
      </c>
      <c r="C44" t="s">
        <v>112</v>
      </c>
      <c r="D44">
        <v>0</v>
      </c>
      <c r="E44">
        <v>2</v>
      </c>
      <c r="F44" t="s">
        <v>113</v>
      </c>
      <c r="G44" t="s">
        <v>139</v>
      </c>
      <c r="H44">
        <v>1</v>
      </c>
      <c r="I44">
        <v>1</v>
      </c>
      <c r="J44">
        <v>0</v>
      </c>
      <c r="K44">
        <v>0</v>
      </c>
    </row>
    <row r="45" spans="1:11" x14ac:dyDescent="0.35">
      <c r="A45">
        <v>99</v>
      </c>
      <c r="B45" t="s">
        <v>107</v>
      </c>
      <c r="C45" t="s">
        <v>128</v>
      </c>
      <c r="D45">
        <v>2</v>
      </c>
      <c r="E45">
        <v>1</v>
      </c>
      <c r="F45" t="s">
        <v>109</v>
      </c>
      <c r="G45" t="s">
        <v>139</v>
      </c>
      <c r="H45">
        <v>3</v>
      </c>
      <c r="I45">
        <v>3</v>
      </c>
      <c r="J45">
        <v>0</v>
      </c>
      <c r="K45">
        <v>0</v>
      </c>
    </row>
    <row r="46" spans="1:11" x14ac:dyDescent="0.35">
      <c r="A46">
        <v>108</v>
      </c>
      <c r="B46" t="s">
        <v>125</v>
      </c>
      <c r="C46" t="s">
        <v>138</v>
      </c>
      <c r="D46">
        <v>1</v>
      </c>
      <c r="E46">
        <v>2</v>
      </c>
      <c r="F46" t="s">
        <v>113</v>
      </c>
      <c r="G46" t="s">
        <v>139</v>
      </c>
      <c r="H46">
        <v>4</v>
      </c>
      <c r="I46">
        <v>2</v>
      </c>
      <c r="J46">
        <v>0</v>
      </c>
      <c r="K46">
        <v>0</v>
      </c>
    </row>
    <row r="47" spans="1:11" x14ac:dyDescent="0.35">
      <c r="A47">
        <v>119</v>
      </c>
      <c r="B47" t="s">
        <v>132</v>
      </c>
      <c r="C47" t="s">
        <v>129</v>
      </c>
      <c r="D47">
        <v>2</v>
      </c>
      <c r="E47">
        <v>1</v>
      </c>
      <c r="F47" t="s">
        <v>109</v>
      </c>
      <c r="G47" t="s">
        <v>139</v>
      </c>
      <c r="H47">
        <v>4</v>
      </c>
      <c r="I47">
        <v>3</v>
      </c>
      <c r="J47">
        <v>0</v>
      </c>
      <c r="K47">
        <v>0</v>
      </c>
    </row>
    <row r="48" spans="1:11" x14ac:dyDescent="0.35">
      <c r="A48">
        <v>126</v>
      </c>
      <c r="B48" t="s">
        <v>123</v>
      </c>
      <c r="C48" t="s">
        <v>108</v>
      </c>
      <c r="D48">
        <v>0</v>
      </c>
      <c r="E48">
        <v>2</v>
      </c>
      <c r="F48" t="s">
        <v>113</v>
      </c>
      <c r="G48" t="s">
        <v>139</v>
      </c>
      <c r="H48">
        <v>3</v>
      </c>
      <c r="I48">
        <v>5</v>
      </c>
      <c r="J48">
        <v>0</v>
      </c>
      <c r="K48">
        <v>0</v>
      </c>
    </row>
    <row r="49" spans="1:11" x14ac:dyDescent="0.35">
      <c r="A49">
        <v>141</v>
      </c>
      <c r="B49" t="s">
        <v>122</v>
      </c>
      <c r="C49" t="s">
        <v>115</v>
      </c>
      <c r="D49">
        <v>1</v>
      </c>
      <c r="E49">
        <v>0</v>
      </c>
      <c r="F49" t="s">
        <v>109</v>
      </c>
      <c r="G49" t="s">
        <v>139</v>
      </c>
      <c r="H49">
        <v>3</v>
      </c>
      <c r="I49">
        <v>3</v>
      </c>
      <c r="J49">
        <v>1</v>
      </c>
      <c r="K49">
        <v>0</v>
      </c>
    </row>
    <row r="50" spans="1:11" x14ac:dyDescent="0.35">
      <c r="A50">
        <v>155</v>
      </c>
      <c r="B50" t="s">
        <v>112</v>
      </c>
      <c r="C50" t="s">
        <v>137</v>
      </c>
      <c r="D50">
        <v>1</v>
      </c>
      <c r="E50">
        <v>2</v>
      </c>
      <c r="F50" t="s">
        <v>113</v>
      </c>
      <c r="G50" t="s">
        <v>139</v>
      </c>
      <c r="H50">
        <v>3</v>
      </c>
      <c r="I50">
        <v>2</v>
      </c>
      <c r="J50">
        <v>0</v>
      </c>
      <c r="K50">
        <v>0</v>
      </c>
    </row>
    <row r="51" spans="1:11" x14ac:dyDescent="0.35">
      <c r="A51">
        <v>179</v>
      </c>
      <c r="B51" t="s">
        <v>128</v>
      </c>
      <c r="C51" t="s">
        <v>138</v>
      </c>
      <c r="D51">
        <v>0</v>
      </c>
      <c r="E51">
        <v>2</v>
      </c>
      <c r="F51" t="s">
        <v>113</v>
      </c>
      <c r="G51" t="s">
        <v>139</v>
      </c>
      <c r="H51">
        <v>4</v>
      </c>
      <c r="I51">
        <v>3</v>
      </c>
      <c r="J51">
        <v>1</v>
      </c>
      <c r="K51">
        <v>0</v>
      </c>
    </row>
    <row r="52" spans="1:11" x14ac:dyDescent="0.35">
      <c r="A52">
        <v>185</v>
      </c>
      <c r="B52" t="s">
        <v>123</v>
      </c>
      <c r="C52" t="s">
        <v>119</v>
      </c>
      <c r="D52">
        <v>1</v>
      </c>
      <c r="E52">
        <v>0</v>
      </c>
      <c r="F52" t="s">
        <v>109</v>
      </c>
      <c r="G52" t="s">
        <v>139</v>
      </c>
      <c r="H52">
        <v>0</v>
      </c>
      <c r="I52">
        <v>0</v>
      </c>
      <c r="J52">
        <v>0</v>
      </c>
      <c r="K52">
        <v>0</v>
      </c>
    </row>
    <row r="53" spans="1:11" x14ac:dyDescent="0.35">
      <c r="A53">
        <v>198</v>
      </c>
      <c r="B53" t="s">
        <v>107</v>
      </c>
      <c r="C53" t="s">
        <v>132</v>
      </c>
      <c r="D53">
        <v>1</v>
      </c>
      <c r="E53">
        <v>0</v>
      </c>
      <c r="F53" t="s">
        <v>109</v>
      </c>
      <c r="G53" t="s">
        <v>139</v>
      </c>
      <c r="H53">
        <v>1</v>
      </c>
      <c r="I53">
        <v>0</v>
      </c>
      <c r="J53">
        <v>0</v>
      </c>
      <c r="K53">
        <v>0</v>
      </c>
    </row>
    <row r="54" spans="1:11" x14ac:dyDescent="0.35">
      <c r="A54">
        <v>215</v>
      </c>
      <c r="B54" t="s">
        <v>137</v>
      </c>
      <c r="C54" t="s">
        <v>108</v>
      </c>
      <c r="D54">
        <v>4</v>
      </c>
      <c r="E54">
        <v>0</v>
      </c>
      <c r="F54" t="s">
        <v>109</v>
      </c>
      <c r="G54" t="s">
        <v>139</v>
      </c>
      <c r="H54">
        <v>0</v>
      </c>
      <c r="I54">
        <v>0</v>
      </c>
      <c r="J54">
        <v>0</v>
      </c>
      <c r="K54">
        <v>0</v>
      </c>
    </row>
    <row r="55" spans="1:11" x14ac:dyDescent="0.35">
      <c r="A55">
        <v>228</v>
      </c>
      <c r="B55" t="s">
        <v>119</v>
      </c>
      <c r="C55" t="s">
        <v>131</v>
      </c>
      <c r="D55">
        <v>2</v>
      </c>
      <c r="E55">
        <v>1</v>
      </c>
      <c r="F55" t="s">
        <v>109</v>
      </c>
      <c r="G55" t="s">
        <v>139</v>
      </c>
      <c r="H55">
        <v>1</v>
      </c>
      <c r="I55">
        <v>0</v>
      </c>
      <c r="J55">
        <v>0</v>
      </c>
      <c r="K55">
        <v>0</v>
      </c>
    </row>
    <row r="56" spans="1:11" x14ac:dyDescent="0.35">
      <c r="A56">
        <v>242</v>
      </c>
      <c r="B56" t="s">
        <v>115</v>
      </c>
      <c r="C56" t="s">
        <v>129</v>
      </c>
      <c r="D56">
        <v>2</v>
      </c>
      <c r="E56">
        <v>1</v>
      </c>
      <c r="F56" t="s">
        <v>109</v>
      </c>
      <c r="G56" t="s">
        <v>139</v>
      </c>
      <c r="H56">
        <v>1</v>
      </c>
      <c r="I56">
        <v>3</v>
      </c>
      <c r="J56">
        <v>1</v>
      </c>
      <c r="K56">
        <v>0</v>
      </c>
    </row>
    <row r="57" spans="1:11" x14ac:dyDescent="0.35">
      <c r="A57">
        <v>259</v>
      </c>
      <c r="B57" t="s">
        <v>138</v>
      </c>
      <c r="C57" t="s">
        <v>137</v>
      </c>
      <c r="D57">
        <v>0</v>
      </c>
      <c r="E57">
        <v>2</v>
      </c>
      <c r="F57" t="s">
        <v>113</v>
      </c>
      <c r="G57" t="s">
        <v>139</v>
      </c>
      <c r="H57">
        <v>4</v>
      </c>
      <c r="I57">
        <v>3</v>
      </c>
      <c r="J57">
        <v>0</v>
      </c>
      <c r="K57">
        <v>0</v>
      </c>
    </row>
    <row r="58" spans="1:11" x14ac:dyDescent="0.35">
      <c r="A58">
        <v>275</v>
      </c>
      <c r="B58" t="s">
        <v>111</v>
      </c>
      <c r="C58" t="s">
        <v>120</v>
      </c>
      <c r="D58">
        <v>3</v>
      </c>
      <c r="E58">
        <v>1</v>
      </c>
      <c r="F58" t="s">
        <v>109</v>
      </c>
      <c r="G58" t="s">
        <v>139</v>
      </c>
      <c r="H58">
        <v>1</v>
      </c>
      <c r="I58">
        <v>1</v>
      </c>
      <c r="J58">
        <v>0</v>
      </c>
      <c r="K58">
        <v>0</v>
      </c>
    </row>
    <row r="59" spans="1:11" x14ac:dyDescent="0.35">
      <c r="A59">
        <v>281</v>
      </c>
      <c r="B59" t="s">
        <v>122</v>
      </c>
      <c r="C59" t="s">
        <v>125</v>
      </c>
      <c r="D59">
        <v>1</v>
      </c>
      <c r="E59">
        <v>0</v>
      </c>
      <c r="F59" t="s">
        <v>109</v>
      </c>
      <c r="G59" t="s">
        <v>139</v>
      </c>
      <c r="H59">
        <v>4</v>
      </c>
      <c r="I59">
        <v>4</v>
      </c>
      <c r="J59">
        <v>0</v>
      </c>
      <c r="K59">
        <v>0</v>
      </c>
    </row>
    <row r="60" spans="1:11" x14ac:dyDescent="0.35">
      <c r="A60">
        <v>290</v>
      </c>
      <c r="B60" t="s">
        <v>112</v>
      </c>
      <c r="C60" t="s">
        <v>135</v>
      </c>
      <c r="D60">
        <v>3</v>
      </c>
      <c r="E60">
        <v>0</v>
      </c>
      <c r="F60" t="s">
        <v>109</v>
      </c>
      <c r="G60" t="s">
        <v>139</v>
      </c>
      <c r="H60">
        <v>1</v>
      </c>
      <c r="I60">
        <v>1</v>
      </c>
      <c r="J60">
        <v>0</v>
      </c>
      <c r="K60">
        <v>1</v>
      </c>
    </row>
    <row r="61" spans="1:11" x14ac:dyDescent="0.35">
      <c r="A61">
        <v>295</v>
      </c>
      <c r="B61" t="s">
        <v>111</v>
      </c>
      <c r="C61" t="s">
        <v>132</v>
      </c>
      <c r="D61">
        <v>0</v>
      </c>
      <c r="E61">
        <v>2</v>
      </c>
      <c r="F61" t="s">
        <v>113</v>
      </c>
      <c r="G61" t="s">
        <v>139</v>
      </c>
      <c r="H61">
        <v>1</v>
      </c>
      <c r="I61">
        <v>1</v>
      </c>
      <c r="J61">
        <v>0</v>
      </c>
      <c r="K61">
        <v>0</v>
      </c>
    </row>
    <row r="62" spans="1:11" x14ac:dyDescent="0.35">
      <c r="A62">
        <v>303</v>
      </c>
      <c r="B62" t="s">
        <v>137</v>
      </c>
      <c r="C62" t="s">
        <v>116</v>
      </c>
      <c r="D62">
        <v>3</v>
      </c>
      <c r="E62">
        <v>0</v>
      </c>
      <c r="F62" t="s">
        <v>109</v>
      </c>
      <c r="G62" t="s">
        <v>139</v>
      </c>
      <c r="H62">
        <v>1</v>
      </c>
      <c r="I62">
        <v>0</v>
      </c>
      <c r="J62">
        <v>0</v>
      </c>
      <c r="K62">
        <v>0</v>
      </c>
    </row>
    <row r="63" spans="1:11" x14ac:dyDescent="0.35">
      <c r="A63">
        <v>320</v>
      </c>
      <c r="B63" t="s">
        <v>112</v>
      </c>
      <c r="C63" t="s">
        <v>107</v>
      </c>
      <c r="D63">
        <v>4</v>
      </c>
      <c r="E63">
        <v>0</v>
      </c>
      <c r="F63" t="s">
        <v>109</v>
      </c>
      <c r="G63" t="s">
        <v>139</v>
      </c>
      <c r="H63">
        <v>2</v>
      </c>
      <c r="I63">
        <v>2</v>
      </c>
      <c r="J63">
        <v>0</v>
      </c>
      <c r="K63">
        <v>0</v>
      </c>
    </row>
    <row r="64" spans="1:11" x14ac:dyDescent="0.35">
      <c r="A64">
        <v>332</v>
      </c>
      <c r="B64" t="s">
        <v>125</v>
      </c>
      <c r="C64" t="s">
        <v>108</v>
      </c>
      <c r="D64">
        <v>2</v>
      </c>
      <c r="E64">
        <v>1</v>
      </c>
      <c r="F64" t="s">
        <v>109</v>
      </c>
      <c r="G64" t="s">
        <v>139</v>
      </c>
      <c r="H64">
        <v>2</v>
      </c>
      <c r="I64">
        <v>4</v>
      </c>
      <c r="J64">
        <v>0</v>
      </c>
      <c r="K64">
        <v>0</v>
      </c>
    </row>
    <row r="65" spans="1:11" x14ac:dyDescent="0.35">
      <c r="A65">
        <v>346</v>
      </c>
      <c r="B65" t="s">
        <v>132</v>
      </c>
      <c r="C65" t="s">
        <v>123</v>
      </c>
      <c r="D65">
        <v>3</v>
      </c>
      <c r="E65">
        <v>0</v>
      </c>
      <c r="F65" t="s">
        <v>109</v>
      </c>
      <c r="G65" t="s">
        <v>139</v>
      </c>
      <c r="H65">
        <v>0</v>
      </c>
      <c r="I65">
        <v>2</v>
      </c>
      <c r="J65">
        <v>0</v>
      </c>
      <c r="K65">
        <v>0</v>
      </c>
    </row>
    <row r="66" spans="1:11" x14ac:dyDescent="0.35">
      <c r="A66">
        <v>356</v>
      </c>
      <c r="B66" t="s">
        <v>123</v>
      </c>
      <c r="C66" t="s">
        <v>129</v>
      </c>
      <c r="D66">
        <v>1</v>
      </c>
      <c r="E66">
        <v>1</v>
      </c>
      <c r="F66" t="s">
        <v>117</v>
      </c>
      <c r="G66" t="s">
        <v>139</v>
      </c>
      <c r="H66">
        <v>2</v>
      </c>
      <c r="I66">
        <v>1</v>
      </c>
      <c r="J66">
        <v>0</v>
      </c>
      <c r="K66">
        <v>0</v>
      </c>
    </row>
    <row r="67" spans="1:11" x14ac:dyDescent="0.35">
      <c r="A67">
        <v>363</v>
      </c>
      <c r="B67" t="s">
        <v>128</v>
      </c>
      <c r="C67" t="s">
        <v>131</v>
      </c>
      <c r="D67">
        <v>3</v>
      </c>
      <c r="E67">
        <v>0</v>
      </c>
      <c r="F67" t="s">
        <v>109</v>
      </c>
      <c r="G67" t="s">
        <v>139</v>
      </c>
      <c r="H67">
        <v>2</v>
      </c>
      <c r="I67">
        <v>1</v>
      </c>
      <c r="J67">
        <v>0</v>
      </c>
      <c r="K67">
        <v>0</v>
      </c>
    </row>
    <row r="68" spans="1:11" x14ac:dyDescent="0.35">
      <c r="A68">
        <v>378</v>
      </c>
      <c r="B68" t="s">
        <v>134</v>
      </c>
      <c r="C68" t="s">
        <v>107</v>
      </c>
      <c r="D68">
        <v>1</v>
      </c>
      <c r="E68">
        <v>3</v>
      </c>
      <c r="F68" t="s">
        <v>113</v>
      </c>
      <c r="G68" t="s">
        <v>139</v>
      </c>
      <c r="H68">
        <v>1</v>
      </c>
      <c r="I68">
        <v>0</v>
      </c>
      <c r="J68">
        <v>0</v>
      </c>
      <c r="K68">
        <v>0</v>
      </c>
    </row>
    <row r="69" spans="1:11" x14ac:dyDescent="0.35">
      <c r="A69">
        <v>7</v>
      </c>
      <c r="B69" t="s">
        <v>128</v>
      </c>
      <c r="C69" t="s">
        <v>129</v>
      </c>
      <c r="D69">
        <v>3</v>
      </c>
      <c r="E69">
        <v>1</v>
      </c>
      <c r="F69" t="s">
        <v>109</v>
      </c>
      <c r="G69" t="s">
        <v>130</v>
      </c>
      <c r="H69">
        <v>1</v>
      </c>
      <c r="I69">
        <v>0</v>
      </c>
      <c r="J69">
        <v>0</v>
      </c>
      <c r="K69">
        <v>0</v>
      </c>
    </row>
    <row r="70" spans="1:11" x14ac:dyDescent="0.35">
      <c r="A70">
        <v>26</v>
      </c>
      <c r="B70" t="s">
        <v>125</v>
      </c>
      <c r="C70" t="s">
        <v>111</v>
      </c>
      <c r="D70">
        <v>1</v>
      </c>
      <c r="E70">
        <v>3</v>
      </c>
      <c r="F70" t="s">
        <v>113</v>
      </c>
      <c r="G70" t="s">
        <v>130</v>
      </c>
      <c r="H70">
        <v>1</v>
      </c>
      <c r="I70">
        <v>1</v>
      </c>
      <c r="J70">
        <v>0</v>
      </c>
      <c r="K70">
        <v>0</v>
      </c>
    </row>
    <row r="71" spans="1:11" x14ac:dyDescent="0.35">
      <c r="A71">
        <v>38</v>
      </c>
      <c r="B71" t="s">
        <v>119</v>
      </c>
      <c r="C71" t="s">
        <v>107</v>
      </c>
      <c r="D71">
        <v>0</v>
      </c>
      <c r="E71">
        <v>3</v>
      </c>
      <c r="F71" t="s">
        <v>113</v>
      </c>
      <c r="G71" t="s">
        <v>130</v>
      </c>
      <c r="H71">
        <v>0</v>
      </c>
      <c r="I71">
        <v>0</v>
      </c>
      <c r="J71">
        <v>0</v>
      </c>
      <c r="K71">
        <v>0</v>
      </c>
    </row>
    <row r="72" spans="1:11" x14ac:dyDescent="0.35">
      <c r="A72">
        <v>51</v>
      </c>
      <c r="B72" t="s">
        <v>120</v>
      </c>
      <c r="C72" t="s">
        <v>115</v>
      </c>
      <c r="D72">
        <v>1</v>
      </c>
      <c r="E72">
        <v>3</v>
      </c>
      <c r="F72" t="s">
        <v>113</v>
      </c>
      <c r="G72" t="s">
        <v>130</v>
      </c>
      <c r="H72">
        <v>1</v>
      </c>
      <c r="I72">
        <v>3</v>
      </c>
      <c r="J72">
        <v>0</v>
      </c>
      <c r="K72">
        <v>0</v>
      </c>
    </row>
    <row r="73" spans="1:11" x14ac:dyDescent="0.35">
      <c r="A73">
        <v>64</v>
      </c>
      <c r="B73" t="s">
        <v>138</v>
      </c>
      <c r="C73" t="s">
        <v>126</v>
      </c>
      <c r="D73">
        <v>2</v>
      </c>
      <c r="E73">
        <v>0</v>
      </c>
      <c r="F73" t="s">
        <v>109</v>
      </c>
      <c r="G73" t="s">
        <v>130</v>
      </c>
      <c r="H73">
        <v>2</v>
      </c>
      <c r="I73">
        <v>3</v>
      </c>
      <c r="J73">
        <v>0</v>
      </c>
      <c r="K73">
        <v>0</v>
      </c>
    </row>
    <row r="74" spans="1:11" x14ac:dyDescent="0.35">
      <c r="A74">
        <v>73</v>
      </c>
      <c r="B74" t="s">
        <v>107</v>
      </c>
      <c r="C74" t="s">
        <v>131</v>
      </c>
      <c r="D74">
        <v>2</v>
      </c>
      <c r="E74">
        <v>1</v>
      </c>
      <c r="F74" t="s">
        <v>109</v>
      </c>
      <c r="G74" t="s">
        <v>130</v>
      </c>
      <c r="H74">
        <v>1</v>
      </c>
      <c r="I74">
        <v>4</v>
      </c>
      <c r="J74">
        <v>0</v>
      </c>
      <c r="K74">
        <v>0</v>
      </c>
    </row>
    <row r="75" spans="1:11" x14ac:dyDescent="0.35">
      <c r="A75">
        <v>86</v>
      </c>
      <c r="B75" t="s">
        <v>128</v>
      </c>
      <c r="C75" t="s">
        <v>125</v>
      </c>
      <c r="D75">
        <v>1</v>
      </c>
      <c r="E75">
        <v>1</v>
      </c>
      <c r="F75" t="s">
        <v>117</v>
      </c>
      <c r="G75" t="s">
        <v>130</v>
      </c>
      <c r="H75">
        <v>4</v>
      </c>
      <c r="I75">
        <v>3</v>
      </c>
      <c r="J75">
        <v>0</v>
      </c>
      <c r="K75">
        <v>0</v>
      </c>
    </row>
    <row r="76" spans="1:11" x14ac:dyDescent="0.35">
      <c r="A76">
        <v>101</v>
      </c>
      <c r="B76" t="s">
        <v>115</v>
      </c>
      <c r="C76" t="s">
        <v>137</v>
      </c>
      <c r="D76">
        <v>1</v>
      </c>
      <c r="E76">
        <v>0</v>
      </c>
      <c r="F76" t="s">
        <v>109</v>
      </c>
      <c r="G76" t="s">
        <v>130</v>
      </c>
      <c r="H76">
        <v>4</v>
      </c>
      <c r="I76">
        <v>3</v>
      </c>
      <c r="J76">
        <v>0</v>
      </c>
      <c r="K76">
        <v>0</v>
      </c>
    </row>
    <row r="77" spans="1:11" x14ac:dyDescent="0.35">
      <c r="A77">
        <v>117</v>
      </c>
      <c r="B77" t="s">
        <v>131</v>
      </c>
      <c r="C77" t="s">
        <v>135</v>
      </c>
      <c r="D77">
        <v>2</v>
      </c>
      <c r="E77">
        <v>0</v>
      </c>
      <c r="F77" t="s">
        <v>109</v>
      </c>
      <c r="G77" t="s">
        <v>130</v>
      </c>
      <c r="H77">
        <v>1</v>
      </c>
      <c r="I77">
        <v>1</v>
      </c>
      <c r="J77">
        <v>0</v>
      </c>
      <c r="K77">
        <v>0</v>
      </c>
    </row>
    <row r="78" spans="1:11" x14ac:dyDescent="0.35">
      <c r="A78">
        <v>131</v>
      </c>
      <c r="B78" t="s">
        <v>134</v>
      </c>
      <c r="C78" t="s">
        <v>112</v>
      </c>
      <c r="D78">
        <v>2</v>
      </c>
      <c r="E78">
        <v>2</v>
      </c>
      <c r="F78" t="s">
        <v>117</v>
      </c>
      <c r="G78" t="s">
        <v>130</v>
      </c>
      <c r="H78">
        <v>1</v>
      </c>
      <c r="I78">
        <v>2</v>
      </c>
      <c r="J78">
        <v>0</v>
      </c>
      <c r="K78">
        <v>0</v>
      </c>
    </row>
    <row r="79" spans="1:11" x14ac:dyDescent="0.35">
      <c r="A79">
        <v>143</v>
      </c>
      <c r="B79" t="s">
        <v>138</v>
      </c>
      <c r="C79" t="s">
        <v>129</v>
      </c>
      <c r="D79">
        <v>2</v>
      </c>
      <c r="E79">
        <v>1</v>
      </c>
      <c r="F79" t="s">
        <v>109</v>
      </c>
      <c r="G79" t="s">
        <v>130</v>
      </c>
      <c r="H79">
        <v>2</v>
      </c>
      <c r="I79">
        <v>1</v>
      </c>
      <c r="J79">
        <v>0</v>
      </c>
      <c r="K79">
        <v>0</v>
      </c>
    </row>
    <row r="80" spans="1:11" x14ac:dyDescent="0.35">
      <c r="A80">
        <v>152</v>
      </c>
      <c r="B80" t="s">
        <v>115</v>
      </c>
      <c r="C80" t="s">
        <v>107</v>
      </c>
      <c r="D80">
        <v>0</v>
      </c>
      <c r="E80">
        <v>3</v>
      </c>
      <c r="F80" t="s">
        <v>113</v>
      </c>
      <c r="G80" t="s">
        <v>130</v>
      </c>
      <c r="H80">
        <v>0</v>
      </c>
      <c r="I80">
        <v>1</v>
      </c>
      <c r="J80">
        <v>0</v>
      </c>
      <c r="K80">
        <v>0</v>
      </c>
    </row>
    <row r="81" spans="1:11" x14ac:dyDescent="0.35">
      <c r="A81">
        <v>181</v>
      </c>
      <c r="B81" t="s">
        <v>129</v>
      </c>
      <c r="C81" t="s">
        <v>108</v>
      </c>
      <c r="D81">
        <v>1</v>
      </c>
      <c r="E81">
        <v>0</v>
      </c>
      <c r="F81" t="s">
        <v>109</v>
      </c>
      <c r="G81" t="s">
        <v>130</v>
      </c>
      <c r="H81">
        <v>2</v>
      </c>
      <c r="I81">
        <v>3</v>
      </c>
      <c r="J81">
        <v>0</v>
      </c>
      <c r="K81">
        <v>0</v>
      </c>
    </row>
    <row r="82" spans="1:11" x14ac:dyDescent="0.35">
      <c r="A82">
        <v>199</v>
      </c>
      <c r="B82" t="s">
        <v>112</v>
      </c>
      <c r="C82" t="s">
        <v>116</v>
      </c>
      <c r="D82">
        <v>2</v>
      </c>
      <c r="E82">
        <v>0</v>
      </c>
      <c r="F82" t="s">
        <v>109</v>
      </c>
      <c r="G82" t="s">
        <v>130</v>
      </c>
      <c r="H82">
        <v>1</v>
      </c>
      <c r="I82">
        <v>1</v>
      </c>
      <c r="J82">
        <v>0</v>
      </c>
      <c r="K82">
        <v>0</v>
      </c>
    </row>
    <row r="83" spans="1:11" x14ac:dyDescent="0.35">
      <c r="A83">
        <v>208</v>
      </c>
      <c r="B83" t="s">
        <v>135</v>
      </c>
      <c r="C83" t="s">
        <v>137</v>
      </c>
      <c r="D83">
        <v>2</v>
      </c>
      <c r="E83">
        <v>0</v>
      </c>
      <c r="F83" t="s">
        <v>109</v>
      </c>
      <c r="G83" t="s">
        <v>130</v>
      </c>
      <c r="H83">
        <v>2</v>
      </c>
      <c r="I83">
        <v>0</v>
      </c>
      <c r="J83">
        <v>0</v>
      </c>
      <c r="K83">
        <v>0</v>
      </c>
    </row>
    <row r="84" spans="1:11" x14ac:dyDescent="0.35">
      <c r="A84">
        <v>227</v>
      </c>
      <c r="B84" t="s">
        <v>134</v>
      </c>
      <c r="C84" t="s">
        <v>138</v>
      </c>
      <c r="D84">
        <v>1</v>
      </c>
      <c r="E84">
        <v>0</v>
      </c>
      <c r="F84" t="s">
        <v>109</v>
      </c>
      <c r="G84" t="s">
        <v>130</v>
      </c>
      <c r="H84">
        <v>1</v>
      </c>
      <c r="I84">
        <v>1</v>
      </c>
      <c r="J84">
        <v>0</v>
      </c>
      <c r="K84">
        <v>0</v>
      </c>
    </row>
    <row r="85" spans="1:11" x14ac:dyDescent="0.35">
      <c r="A85">
        <v>237</v>
      </c>
      <c r="B85" t="s">
        <v>128</v>
      </c>
      <c r="C85" t="s">
        <v>108</v>
      </c>
      <c r="D85">
        <v>2</v>
      </c>
      <c r="E85">
        <v>1</v>
      </c>
      <c r="F85" t="s">
        <v>109</v>
      </c>
      <c r="G85" t="s">
        <v>130</v>
      </c>
      <c r="H85">
        <v>0</v>
      </c>
      <c r="I85">
        <v>1</v>
      </c>
      <c r="J85">
        <v>0</v>
      </c>
      <c r="K85">
        <v>0</v>
      </c>
    </row>
    <row r="86" spans="1:11" x14ac:dyDescent="0.35">
      <c r="A86">
        <v>249</v>
      </c>
      <c r="B86" t="s">
        <v>119</v>
      </c>
      <c r="C86" t="s">
        <v>135</v>
      </c>
      <c r="D86">
        <v>0</v>
      </c>
      <c r="E86">
        <v>0</v>
      </c>
      <c r="F86" t="s">
        <v>117</v>
      </c>
      <c r="G86" t="s">
        <v>130</v>
      </c>
      <c r="H86">
        <v>1</v>
      </c>
      <c r="I86">
        <v>3</v>
      </c>
      <c r="J86">
        <v>0</v>
      </c>
      <c r="K86">
        <v>0</v>
      </c>
    </row>
    <row r="87" spans="1:11" x14ac:dyDescent="0.35">
      <c r="A87">
        <v>268</v>
      </c>
      <c r="B87" t="s">
        <v>132</v>
      </c>
      <c r="C87" t="s">
        <v>108</v>
      </c>
      <c r="D87">
        <v>3</v>
      </c>
      <c r="E87">
        <v>0</v>
      </c>
      <c r="F87" t="s">
        <v>109</v>
      </c>
      <c r="G87" t="s">
        <v>130</v>
      </c>
      <c r="H87">
        <v>2</v>
      </c>
      <c r="I87">
        <v>3</v>
      </c>
      <c r="J87">
        <v>0</v>
      </c>
      <c r="K87">
        <v>0</v>
      </c>
    </row>
    <row r="88" spans="1:11" x14ac:dyDescent="0.35">
      <c r="A88">
        <v>277</v>
      </c>
      <c r="B88" t="s">
        <v>123</v>
      </c>
      <c r="C88" t="s">
        <v>137</v>
      </c>
      <c r="D88">
        <v>1</v>
      </c>
      <c r="E88">
        <v>1</v>
      </c>
      <c r="F88" t="s">
        <v>117</v>
      </c>
      <c r="G88" t="s">
        <v>130</v>
      </c>
      <c r="H88">
        <v>3</v>
      </c>
      <c r="I88">
        <v>4</v>
      </c>
      <c r="J88">
        <v>0</v>
      </c>
      <c r="K88">
        <v>0</v>
      </c>
    </row>
    <row r="89" spans="1:11" x14ac:dyDescent="0.35">
      <c r="A89">
        <v>304</v>
      </c>
      <c r="B89" t="s">
        <v>134</v>
      </c>
      <c r="C89" t="s">
        <v>129</v>
      </c>
      <c r="D89">
        <v>1</v>
      </c>
      <c r="E89">
        <v>1</v>
      </c>
      <c r="F89" t="s">
        <v>117</v>
      </c>
      <c r="G89" t="s">
        <v>130</v>
      </c>
      <c r="H89">
        <v>2</v>
      </c>
      <c r="I89">
        <v>2</v>
      </c>
      <c r="J89">
        <v>0</v>
      </c>
      <c r="K89">
        <v>0</v>
      </c>
    </row>
    <row r="90" spans="1:11" x14ac:dyDescent="0.35">
      <c r="A90">
        <v>319</v>
      </c>
      <c r="B90" t="s">
        <v>116</v>
      </c>
      <c r="C90" t="s">
        <v>128</v>
      </c>
      <c r="D90">
        <v>3</v>
      </c>
      <c r="E90">
        <v>1</v>
      </c>
      <c r="F90" t="s">
        <v>109</v>
      </c>
      <c r="G90" t="s">
        <v>130</v>
      </c>
      <c r="H90">
        <v>2</v>
      </c>
      <c r="I90">
        <v>0</v>
      </c>
      <c r="J90">
        <v>0</v>
      </c>
      <c r="K90">
        <v>0</v>
      </c>
    </row>
    <row r="91" spans="1:11" x14ac:dyDescent="0.35">
      <c r="A91">
        <v>333</v>
      </c>
      <c r="B91" t="s">
        <v>135</v>
      </c>
      <c r="C91" t="s">
        <v>131</v>
      </c>
      <c r="D91">
        <v>1</v>
      </c>
      <c r="E91">
        <v>1</v>
      </c>
      <c r="F91" t="s">
        <v>117</v>
      </c>
      <c r="G91" t="s">
        <v>130</v>
      </c>
      <c r="H91">
        <v>1</v>
      </c>
      <c r="I91">
        <v>0</v>
      </c>
      <c r="J91">
        <v>1</v>
      </c>
      <c r="K91">
        <v>0</v>
      </c>
    </row>
    <row r="92" spans="1:11" x14ac:dyDescent="0.35">
      <c r="A92">
        <v>350</v>
      </c>
      <c r="B92" t="s">
        <v>137</v>
      </c>
      <c r="C92" t="s">
        <v>120</v>
      </c>
      <c r="D92">
        <v>2</v>
      </c>
      <c r="E92">
        <v>2</v>
      </c>
      <c r="F92" t="s">
        <v>117</v>
      </c>
      <c r="G92" t="s">
        <v>130</v>
      </c>
      <c r="H92">
        <v>1</v>
      </c>
      <c r="I92">
        <v>3</v>
      </c>
      <c r="J92">
        <v>0</v>
      </c>
      <c r="K92">
        <v>0</v>
      </c>
    </row>
    <row r="93" spans="1:11" x14ac:dyDescent="0.35">
      <c r="A93">
        <v>368</v>
      </c>
      <c r="B93" t="s">
        <v>129</v>
      </c>
      <c r="C93" t="s">
        <v>135</v>
      </c>
      <c r="D93">
        <v>1</v>
      </c>
      <c r="E93">
        <v>0</v>
      </c>
      <c r="F93" t="s">
        <v>109</v>
      </c>
      <c r="G93" t="s">
        <v>130</v>
      </c>
      <c r="H93">
        <v>2</v>
      </c>
      <c r="I93">
        <v>4</v>
      </c>
      <c r="J93">
        <v>0</v>
      </c>
      <c r="K93">
        <v>0</v>
      </c>
    </row>
    <row r="94" spans="1:11" x14ac:dyDescent="0.35">
      <c r="A94">
        <v>375</v>
      </c>
      <c r="B94" t="s">
        <v>123</v>
      </c>
      <c r="C94" t="s">
        <v>115</v>
      </c>
      <c r="D94">
        <v>1</v>
      </c>
      <c r="E94">
        <v>3</v>
      </c>
      <c r="F94" t="s">
        <v>113</v>
      </c>
      <c r="G94" t="s">
        <v>130</v>
      </c>
      <c r="H94">
        <v>1</v>
      </c>
      <c r="I94">
        <v>0</v>
      </c>
      <c r="J94">
        <v>0</v>
      </c>
      <c r="K94">
        <v>0</v>
      </c>
    </row>
    <row r="95" spans="1:11" x14ac:dyDescent="0.35">
      <c r="A95">
        <v>6</v>
      </c>
      <c r="B95" t="s">
        <v>125</v>
      </c>
      <c r="C95" t="s">
        <v>126</v>
      </c>
      <c r="D95">
        <v>0</v>
      </c>
      <c r="E95">
        <v>3</v>
      </c>
      <c r="F95" t="s">
        <v>113</v>
      </c>
      <c r="G95" t="s">
        <v>127</v>
      </c>
      <c r="H95">
        <v>0</v>
      </c>
      <c r="I95">
        <v>1</v>
      </c>
      <c r="J95">
        <v>0</v>
      </c>
      <c r="K95">
        <v>0</v>
      </c>
    </row>
    <row r="96" spans="1:11" x14ac:dyDescent="0.35">
      <c r="A96">
        <v>30</v>
      </c>
      <c r="B96" t="s">
        <v>132</v>
      </c>
      <c r="C96" t="s">
        <v>119</v>
      </c>
      <c r="D96">
        <v>1</v>
      </c>
      <c r="E96">
        <v>1</v>
      </c>
      <c r="F96" t="s">
        <v>117</v>
      </c>
      <c r="G96" t="s">
        <v>127</v>
      </c>
      <c r="H96">
        <v>0</v>
      </c>
      <c r="I96">
        <v>2</v>
      </c>
      <c r="J96">
        <v>0</v>
      </c>
      <c r="K96">
        <v>0</v>
      </c>
    </row>
    <row r="97" spans="1:11" x14ac:dyDescent="0.35">
      <c r="A97">
        <v>45</v>
      </c>
      <c r="B97" t="s">
        <v>128</v>
      </c>
      <c r="C97" t="s">
        <v>122</v>
      </c>
      <c r="D97">
        <v>4</v>
      </c>
      <c r="E97">
        <v>0</v>
      </c>
      <c r="F97" t="s">
        <v>109</v>
      </c>
      <c r="G97" t="s">
        <v>127</v>
      </c>
      <c r="H97">
        <v>4</v>
      </c>
      <c r="I97">
        <v>2</v>
      </c>
      <c r="J97">
        <v>0</v>
      </c>
      <c r="K97">
        <v>0</v>
      </c>
    </row>
    <row r="98" spans="1:11" x14ac:dyDescent="0.35">
      <c r="A98">
        <v>69</v>
      </c>
      <c r="B98" t="s">
        <v>131</v>
      </c>
      <c r="C98" t="s">
        <v>134</v>
      </c>
      <c r="D98">
        <v>5</v>
      </c>
      <c r="E98">
        <v>0</v>
      </c>
      <c r="F98" t="s">
        <v>109</v>
      </c>
      <c r="G98" t="s">
        <v>127</v>
      </c>
      <c r="H98">
        <v>1</v>
      </c>
      <c r="I98">
        <v>1</v>
      </c>
      <c r="J98">
        <v>0</v>
      </c>
      <c r="K98">
        <v>1</v>
      </c>
    </row>
    <row r="99" spans="1:11" x14ac:dyDescent="0.35">
      <c r="A99">
        <v>78</v>
      </c>
      <c r="B99" t="s">
        <v>112</v>
      </c>
      <c r="C99" t="s">
        <v>132</v>
      </c>
      <c r="D99">
        <v>0</v>
      </c>
      <c r="E99">
        <v>2</v>
      </c>
      <c r="F99" t="s">
        <v>113</v>
      </c>
      <c r="G99" t="s">
        <v>127</v>
      </c>
      <c r="H99">
        <v>5</v>
      </c>
      <c r="I99">
        <v>2</v>
      </c>
      <c r="J99">
        <v>0</v>
      </c>
      <c r="K99">
        <v>0</v>
      </c>
    </row>
    <row r="100" spans="1:11" x14ac:dyDescent="0.35">
      <c r="A100">
        <v>140</v>
      </c>
      <c r="B100" t="s">
        <v>137</v>
      </c>
      <c r="C100" t="s">
        <v>129</v>
      </c>
      <c r="D100">
        <v>2</v>
      </c>
      <c r="E100">
        <v>2</v>
      </c>
      <c r="F100" t="s">
        <v>117</v>
      </c>
      <c r="G100" t="s">
        <v>127</v>
      </c>
      <c r="H100">
        <v>4</v>
      </c>
      <c r="I100">
        <v>1</v>
      </c>
      <c r="J100">
        <v>0</v>
      </c>
      <c r="K100">
        <v>0</v>
      </c>
    </row>
    <row r="101" spans="1:11" x14ac:dyDescent="0.35">
      <c r="A101">
        <v>144</v>
      </c>
      <c r="B101" t="s">
        <v>131</v>
      </c>
      <c r="C101" t="s">
        <v>125</v>
      </c>
      <c r="D101">
        <v>2</v>
      </c>
      <c r="E101">
        <v>0</v>
      </c>
      <c r="F101" t="s">
        <v>109</v>
      </c>
      <c r="G101" t="s">
        <v>127</v>
      </c>
      <c r="H101">
        <v>3</v>
      </c>
      <c r="I101">
        <v>2</v>
      </c>
      <c r="J101">
        <v>0</v>
      </c>
      <c r="K101">
        <v>0</v>
      </c>
    </row>
    <row r="102" spans="1:11" x14ac:dyDescent="0.35">
      <c r="A102">
        <v>151</v>
      </c>
      <c r="B102" t="s">
        <v>123</v>
      </c>
      <c r="C102" t="s">
        <v>138</v>
      </c>
      <c r="D102">
        <v>3</v>
      </c>
      <c r="E102">
        <v>1</v>
      </c>
      <c r="F102" t="s">
        <v>109</v>
      </c>
      <c r="G102" t="s">
        <v>127</v>
      </c>
      <c r="H102">
        <v>3</v>
      </c>
      <c r="I102">
        <v>0</v>
      </c>
      <c r="J102">
        <v>0</v>
      </c>
      <c r="K102">
        <v>0</v>
      </c>
    </row>
    <row r="103" spans="1:11" x14ac:dyDescent="0.35">
      <c r="A103">
        <v>170</v>
      </c>
      <c r="B103" t="s">
        <v>122</v>
      </c>
      <c r="C103" t="s">
        <v>126</v>
      </c>
      <c r="D103">
        <v>1</v>
      </c>
      <c r="E103">
        <v>1</v>
      </c>
      <c r="F103" t="s">
        <v>117</v>
      </c>
      <c r="G103" t="s">
        <v>127</v>
      </c>
      <c r="H103">
        <v>1</v>
      </c>
      <c r="I103">
        <v>1</v>
      </c>
      <c r="J103">
        <v>0</v>
      </c>
      <c r="K103">
        <v>0</v>
      </c>
    </row>
    <row r="104" spans="1:11" x14ac:dyDescent="0.35">
      <c r="A104">
        <v>172</v>
      </c>
      <c r="B104" t="s">
        <v>129</v>
      </c>
      <c r="C104" t="s">
        <v>120</v>
      </c>
      <c r="D104">
        <v>1</v>
      </c>
      <c r="E104">
        <v>3</v>
      </c>
      <c r="F104" t="s">
        <v>113</v>
      </c>
      <c r="G104" t="s">
        <v>127</v>
      </c>
      <c r="H104">
        <v>2</v>
      </c>
      <c r="I104">
        <v>1</v>
      </c>
      <c r="J104">
        <v>0</v>
      </c>
      <c r="K104">
        <v>0</v>
      </c>
    </row>
    <row r="105" spans="1:11" x14ac:dyDescent="0.35">
      <c r="A105">
        <v>197</v>
      </c>
      <c r="B105" t="s">
        <v>135</v>
      </c>
      <c r="C105" t="s">
        <v>138</v>
      </c>
      <c r="D105">
        <v>1</v>
      </c>
      <c r="E105">
        <v>2</v>
      </c>
      <c r="F105" t="s">
        <v>113</v>
      </c>
      <c r="G105" t="s">
        <v>127</v>
      </c>
      <c r="H105">
        <v>5</v>
      </c>
      <c r="I105">
        <v>4</v>
      </c>
      <c r="J105">
        <v>0</v>
      </c>
      <c r="K105">
        <v>0</v>
      </c>
    </row>
    <row r="106" spans="1:11" x14ac:dyDescent="0.35">
      <c r="A106">
        <v>229</v>
      </c>
      <c r="B106" t="s">
        <v>107</v>
      </c>
      <c r="C106" t="s">
        <v>137</v>
      </c>
      <c r="D106">
        <v>2</v>
      </c>
      <c r="E106">
        <v>0</v>
      </c>
      <c r="F106" t="s">
        <v>109</v>
      </c>
      <c r="G106" t="s">
        <v>127</v>
      </c>
      <c r="H106">
        <v>1</v>
      </c>
      <c r="I106">
        <v>3</v>
      </c>
      <c r="J106">
        <v>0</v>
      </c>
      <c r="K106">
        <v>0</v>
      </c>
    </row>
    <row r="107" spans="1:11" x14ac:dyDescent="0.35">
      <c r="A107">
        <v>246</v>
      </c>
      <c r="B107" t="s">
        <v>125</v>
      </c>
      <c r="C107" t="s">
        <v>123</v>
      </c>
      <c r="D107">
        <v>2</v>
      </c>
      <c r="E107">
        <v>3</v>
      </c>
      <c r="F107" t="s">
        <v>113</v>
      </c>
      <c r="G107" t="s">
        <v>127</v>
      </c>
      <c r="H107">
        <v>2</v>
      </c>
      <c r="I107">
        <v>2</v>
      </c>
      <c r="J107">
        <v>0</v>
      </c>
      <c r="K107">
        <v>1</v>
      </c>
    </row>
    <row r="108" spans="1:11" x14ac:dyDescent="0.35">
      <c r="A108">
        <v>265</v>
      </c>
      <c r="B108" t="s">
        <v>120</v>
      </c>
      <c r="C108" t="s">
        <v>129</v>
      </c>
      <c r="D108">
        <v>2</v>
      </c>
      <c r="E108">
        <v>0</v>
      </c>
      <c r="F108" t="s">
        <v>109</v>
      </c>
      <c r="G108" t="s">
        <v>127</v>
      </c>
      <c r="H108">
        <v>1</v>
      </c>
      <c r="I108">
        <v>4</v>
      </c>
      <c r="J108">
        <v>0</v>
      </c>
      <c r="K108">
        <v>0</v>
      </c>
    </row>
    <row r="109" spans="1:11" x14ac:dyDescent="0.35">
      <c r="A109">
        <v>271</v>
      </c>
      <c r="B109" t="s">
        <v>108</v>
      </c>
      <c r="C109" t="s">
        <v>131</v>
      </c>
      <c r="D109">
        <v>1</v>
      </c>
      <c r="E109">
        <v>0</v>
      </c>
      <c r="F109" t="s">
        <v>109</v>
      </c>
      <c r="G109" t="s">
        <v>127</v>
      </c>
      <c r="H109">
        <v>1</v>
      </c>
      <c r="I109">
        <v>2</v>
      </c>
      <c r="J109">
        <v>0</v>
      </c>
      <c r="K109">
        <v>0</v>
      </c>
    </row>
    <row r="110" spans="1:11" x14ac:dyDescent="0.35">
      <c r="A110">
        <v>293</v>
      </c>
      <c r="B110" t="s">
        <v>125</v>
      </c>
      <c r="C110" t="s">
        <v>131</v>
      </c>
      <c r="D110">
        <v>1</v>
      </c>
      <c r="E110">
        <v>1</v>
      </c>
      <c r="F110" t="s">
        <v>117</v>
      </c>
      <c r="G110" t="s">
        <v>127</v>
      </c>
      <c r="H110">
        <v>0</v>
      </c>
      <c r="I110">
        <v>1</v>
      </c>
      <c r="J110">
        <v>0</v>
      </c>
      <c r="K110">
        <v>0</v>
      </c>
    </row>
    <row r="111" spans="1:11" x14ac:dyDescent="0.35">
      <c r="A111">
        <v>302</v>
      </c>
      <c r="B111" t="s">
        <v>128</v>
      </c>
      <c r="C111" t="s">
        <v>111</v>
      </c>
      <c r="D111">
        <v>2</v>
      </c>
      <c r="E111">
        <v>0</v>
      </c>
      <c r="F111" t="s">
        <v>109</v>
      </c>
      <c r="G111" t="s">
        <v>127</v>
      </c>
      <c r="H111">
        <v>2</v>
      </c>
      <c r="I111">
        <v>2</v>
      </c>
      <c r="J111">
        <v>0</v>
      </c>
      <c r="K111">
        <v>0</v>
      </c>
    </row>
    <row r="112" spans="1:11" x14ac:dyDescent="0.35">
      <c r="A112">
        <v>311</v>
      </c>
      <c r="B112" t="s">
        <v>129</v>
      </c>
      <c r="C112" t="s">
        <v>132</v>
      </c>
      <c r="D112">
        <v>0</v>
      </c>
      <c r="E112">
        <v>1</v>
      </c>
      <c r="F112" t="s">
        <v>113</v>
      </c>
      <c r="G112" t="s">
        <v>127</v>
      </c>
      <c r="H112">
        <v>1</v>
      </c>
      <c r="I112">
        <v>1</v>
      </c>
      <c r="J112">
        <v>0</v>
      </c>
      <c r="K112">
        <v>0</v>
      </c>
    </row>
    <row r="113" spans="1:11" x14ac:dyDescent="0.35">
      <c r="A113">
        <v>327</v>
      </c>
      <c r="B113" t="s">
        <v>134</v>
      </c>
      <c r="C113" t="s">
        <v>111</v>
      </c>
      <c r="D113">
        <v>2</v>
      </c>
      <c r="E113">
        <v>2</v>
      </c>
      <c r="F113" t="s">
        <v>117</v>
      </c>
      <c r="G113" t="s">
        <v>127</v>
      </c>
      <c r="H113">
        <v>0</v>
      </c>
      <c r="I113">
        <v>0</v>
      </c>
      <c r="J113">
        <v>0</v>
      </c>
      <c r="K113">
        <v>0</v>
      </c>
    </row>
    <row r="114" spans="1:11" x14ac:dyDescent="0.35">
      <c r="A114">
        <v>337</v>
      </c>
      <c r="B114" t="s">
        <v>126</v>
      </c>
      <c r="C114" t="s">
        <v>107</v>
      </c>
      <c r="D114">
        <v>1</v>
      </c>
      <c r="E114">
        <v>3</v>
      </c>
      <c r="F114" t="s">
        <v>113</v>
      </c>
      <c r="G114" t="s">
        <v>127</v>
      </c>
      <c r="H114">
        <v>1</v>
      </c>
      <c r="I114">
        <v>4</v>
      </c>
      <c r="J114">
        <v>0</v>
      </c>
      <c r="K114">
        <v>0</v>
      </c>
    </row>
    <row r="115" spans="1:11" x14ac:dyDescent="0.35">
      <c r="A115">
        <v>342</v>
      </c>
      <c r="B115" t="s">
        <v>125</v>
      </c>
      <c r="C115" t="s">
        <v>134</v>
      </c>
      <c r="D115">
        <v>2</v>
      </c>
      <c r="E115">
        <v>1</v>
      </c>
      <c r="F115" t="s">
        <v>109</v>
      </c>
      <c r="G115" t="s">
        <v>127</v>
      </c>
      <c r="H115">
        <v>1</v>
      </c>
      <c r="I115">
        <v>4</v>
      </c>
      <c r="J115">
        <v>0</v>
      </c>
      <c r="K115">
        <v>0</v>
      </c>
    </row>
    <row r="116" spans="1:11" x14ac:dyDescent="0.35">
      <c r="A116">
        <v>362</v>
      </c>
      <c r="B116" t="s">
        <v>115</v>
      </c>
      <c r="C116" t="s">
        <v>120</v>
      </c>
      <c r="D116">
        <v>0</v>
      </c>
      <c r="E116">
        <v>2</v>
      </c>
      <c r="F116" t="s">
        <v>113</v>
      </c>
      <c r="G116" t="s">
        <v>127</v>
      </c>
      <c r="H116">
        <v>2</v>
      </c>
      <c r="I116">
        <v>2</v>
      </c>
      <c r="J116">
        <v>0</v>
      </c>
      <c r="K116">
        <v>0</v>
      </c>
    </row>
    <row r="117" spans="1:11" x14ac:dyDescent="0.35">
      <c r="A117">
        <v>377</v>
      </c>
      <c r="B117" t="s">
        <v>112</v>
      </c>
      <c r="C117" t="s">
        <v>108</v>
      </c>
      <c r="D117">
        <v>5</v>
      </c>
      <c r="E117">
        <v>0</v>
      </c>
      <c r="F117" t="s">
        <v>109</v>
      </c>
      <c r="G117" t="s">
        <v>127</v>
      </c>
      <c r="H117">
        <v>1</v>
      </c>
      <c r="I117">
        <v>1</v>
      </c>
      <c r="J117">
        <v>0</v>
      </c>
      <c r="K117">
        <v>0</v>
      </c>
    </row>
    <row r="118" spans="1:11" x14ac:dyDescent="0.35">
      <c r="A118">
        <v>18</v>
      </c>
      <c r="B118" t="s">
        <v>116</v>
      </c>
      <c r="C118" t="s">
        <v>122</v>
      </c>
      <c r="D118">
        <v>1</v>
      </c>
      <c r="E118">
        <v>0</v>
      </c>
      <c r="F118" t="s">
        <v>109</v>
      </c>
      <c r="G118" t="s">
        <v>142</v>
      </c>
      <c r="H118">
        <v>3</v>
      </c>
      <c r="I118">
        <v>1</v>
      </c>
      <c r="J118">
        <v>0</v>
      </c>
      <c r="K118">
        <v>0</v>
      </c>
    </row>
    <row r="119" spans="1:11" x14ac:dyDescent="0.35">
      <c r="A119">
        <v>53</v>
      </c>
      <c r="B119" t="s">
        <v>119</v>
      </c>
      <c r="C119" t="s">
        <v>108</v>
      </c>
      <c r="D119">
        <v>2</v>
      </c>
      <c r="E119">
        <v>0</v>
      </c>
      <c r="F119" t="s">
        <v>109</v>
      </c>
      <c r="G119" t="s">
        <v>142</v>
      </c>
      <c r="H119">
        <v>0</v>
      </c>
      <c r="I119">
        <v>1</v>
      </c>
      <c r="J119">
        <v>0</v>
      </c>
      <c r="K119">
        <v>0</v>
      </c>
    </row>
    <row r="120" spans="1:11" x14ac:dyDescent="0.35">
      <c r="A120">
        <v>82</v>
      </c>
      <c r="B120" t="s">
        <v>129</v>
      </c>
      <c r="C120" t="s">
        <v>126</v>
      </c>
      <c r="D120">
        <v>2</v>
      </c>
      <c r="E120">
        <v>1</v>
      </c>
      <c r="F120" t="s">
        <v>109</v>
      </c>
      <c r="G120" t="s">
        <v>142</v>
      </c>
      <c r="H120">
        <v>1</v>
      </c>
      <c r="I120">
        <v>2</v>
      </c>
      <c r="J120">
        <v>0</v>
      </c>
      <c r="K120">
        <v>1</v>
      </c>
    </row>
    <row r="121" spans="1:11" x14ac:dyDescent="0.35">
      <c r="A121">
        <v>95</v>
      </c>
      <c r="B121" t="s">
        <v>111</v>
      </c>
      <c r="C121" t="s">
        <v>116</v>
      </c>
      <c r="D121">
        <v>1</v>
      </c>
      <c r="E121">
        <v>1</v>
      </c>
      <c r="F121" t="s">
        <v>117</v>
      </c>
      <c r="G121" t="s">
        <v>142</v>
      </c>
      <c r="H121">
        <v>2</v>
      </c>
      <c r="I121">
        <v>2</v>
      </c>
      <c r="J121">
        <v>0</v>
      </c>
      <c r="K121">
        <v>0</v>
      </c>
    </row>
    <row r="122" spans="1:11" x14ac:dyDescent="0.35">
      <c r="A122">
        <v>138</v>
      </c>
      <c r="B122" t="s">
        <v>132</v>
      </c>
      <c r="C122" t="s">
        <v>116</v>
      </c>
      <c r="D122">
        <v>1</v>
      </c>
      <c r="E122">
        <v>1</v>
      </c>
      <c r="F122" t="s">
        <v>117</v>
      </c>
      <c r="G122" t="s">
        <v>142</v>
      </c>
      <c r="H122">
        <v>1</v>
      </c>
      <c r="I122">
        <v>4</v>
      </c>
      <c r="J122">
        <v>0</v>
      </c>
      <c r="K122">
        <v>0</v>
      </c>
    </row>
    <row r="123" spans="1:11" x14ac:dyDescent="0.35">
      <c r="A123">
        <v>157</v>
      </c>
      <c r="B123" t="s">
        <v>134</v>
      </c>
      <c r="C123" t="s">
        <v>120</v>
      </c>
      <c r="D123">
        <v>2</v>
      </c>
      <c r="E123">
        <v>1</v>
      </c>
      <c r="F123" t="s">
        <v>109</v>
      </c>
      <c r="G123" t="s">
        <v>142</v>
      </c>
      <c r="H123">
        <v>1</v>
      </c>
      <c r="I123">
        <v>3</v>
      </c>
      <c r="J123">
        <v>0</v>
      </c>
      <c r="K123">
        <v>0</v>
      </c>
    </row>
    <row r="124" spans="1:11" x14ac:dyDescent="0.35">
      <c r="A124">
        <v>186</v>
      </c>
      <c r="B124" t="s">
        <v>116</v>
      </c>
      <c r="C124" t="s">
        <v>125</v>
      </c>
      <c r="D124">
        <v>1</v>
      </c>
      <c r="E124">
        <v>1</v>
      </c>
      <c r="F124" t="s">
        <v>117</v>
      </c>
      <c r="G124" t="s">
        <v>142</v>
      </c>
      <c r="H124">
        <v>1</v>
      </c>
      <c r="I124">
        <v>3</v>
      </c>
      <c r="J124">
        <v>0</v>
      </c>
      <c r="K124">
        <v>0</v>
      </c>
    </row>
    <row r="125" spans="1:11" x14ac:dyDescent="0.35">
      <c r="A125">
        <v>195</v>
      </c>
      <c r="B125" t="s">
        <v>111</v>
      </c>
      <c r="C125" t="s">
        <v>131</v>
      </c>
      <c r="D125">
        <v>1</v>
      </c>
      <c r="E125">
        <v>2</v>
      </c>
      <c r="F125" t="s">
        <v>113</v>
      </c>
      <c r="G125" t="s">
        <v>142</v>
      </c>
      <c r="H125">
        <v>4</v>
      </c>
      <c r="I125">
        <v>1</v>
      </c>
      <c r="J125">
        <v>0</v>
      </c>
      <c r="K125">
        <v>0</v>
      </c>
    </row>
    <row r="126" spans="1:11" x14ac:dyDescent="0.35">
      <c r="A126">
        <v>213</v>
      </c>
      <c r="B126" t="s">
        <v>123</v>
      </c>
      <c r="C126" t="s">
        <v>126</v>
      </c>
      <c r="D126">
        <v>1</v>
      </c>
      <c r="E126">
        <v>0</v>
      </c>
      <c r="F126" t="s">
        <v>109</v>
      </c>
      <c r="G126" t="s">
        <v>142</v>
      </c>
      <c r="H126">
        <v>2</v>
      </c>
      <c r="I126">
        <v>1</v>
      </c>
      <c r="J126">
        <v>0</v>
      </c>
      <c r="K126">
        <v>0</v>
      </c>
    </row>
    <row r="127" spans="1:11" x14ac:dyDescent="0.35">
      <c r="A127">
        <v>236</v>
      </c>
      <c r="B127" t="s">
        <v>131</v>
      </c>
      <c r="C127" t="s">
        <v>111</v>
      </c>
      <c r="D127">
        <v>4</v>
      </c>
      <c r="E127">
        <v>1</v>
      </c>
      <c r="F127" t="s">
        <v>109</v>
      </c>
      <c r="G127" t="s">
        <v>142</v>
      </c>
      <c r="H127">
        <v>1</v>
      </c>
      <c r="I127">
        <v>1</v>
      </c>
      <c r="J127">
        <v>0</v>
      </c>
      <c r="K127">
        <v>0</v>
      </c>
    </row>
    <row r="128" spans="1:11" x14ac:dyDescent="0.35">
      <c r="A128">
        <v>251</v>
      </c>
      <c r="B128" t="s">
        <v>123</v>
      </c>
      <c r="C128" t="s">
        <v>122</v>
      </c>
      <c r="D128">
        <v>3</v>
      </c>
      <c r="E128">
        <v>1</v>
      </c>
      <c r="F128" t="s">
        <v>109</v>
      </c>
      <c r="G128" t="s">
        <v>142</v>
      </c>
      <c r="H128">
        <v>0</v>
      </c>
      <c r="I128">
        <v>1</v>
      </c>
      <c r="J128">
        <v>0</v>
      </c>
      <c r="K128">
        <v>0</v>
      </c>
    </row>
    <row r="129" spans="1:11" x14ac:dyDescent="0.35">
      <c r="A129">
        <v>297</v>
      </c>
      <c r="B129" t="s">
        <v>134</v>
      </c>
      <c r="C129" t="s">
        <v>116</v>
      </c>
      <c r="D129">
        <v>3</v>
      </c>
      <c r="E129">
        <v>0</v>
      </c>
      <c r="F129" t="s">
        <v>109</v>
      </c>
      <c r="G129" t="s">
        <v>142</v>
      </c>
      <c r="H129">
        <v>2</v>
      </c>
      <c r="I129">
        <v>0</v>
      </c>
      <c r="J129">
        <v>0</v>
      </c>
      <c r="K129">
        <v>1</v>
      </c>
    </row>
    <row r="130" spans="1:11" x14ac:dyDescent="0.35">
      <c r="A130">
        <v>317</v>
      </c>
      <c r="B130" t="s">
        <v>123</v>
      </c>
      <c r="C130" t="s">
        <v>131</v>
      </c>
      <c r="D130">
        <v>2</v>
      </c>
      <c r="E130">
        <v>1</v>
      </c>
      <c r="F130" t="s">
        <v>109</v>
      </c>
      <c r="G130" t="s">
        <v>142</v>
      </c>
      <c r="H130">
        <v>1</v>
      </c>
      <c r="I130">
        <v>1</v>
      </c>
      <c r="J130">
        <v>0</v>
      </c>
      <c r="K130">
        <v>0</v>
      </c>
    </row>
    <row r="131" spans="1:11" x14ac:dyDescent="0.35">
      <c r="A131">
        <v>331</v>
      </c>
      <c r="B131" t="s">
        <v>122</v>
      </c>
      <c r="C131" t="s">
        <v>138</v>
      </c>
      <c r="D131">
        <v>2</v>
      </c>
      <c r="E131">
        <v>3</v>
      </c>
      <c r="F131" t="s">
        <v>113</v>
      </c>
      <c r="G131" t="s">
        <v>142</v>
      </c>
      <c r="H131">
        <v>1</v>
      </c>
      <c r="I131">
        <v>0</v>
      </c>
      <c r="J131">
        <v>0</v>
      </c>
      <c r="K131">
        <v>0</v>
      </c>
    </row>
    <row r="132" spans="1:11" x14ac:dyDescent="0.35">
      <c r="A132">
        <v>343</v>
      </c>
      <c r="B132" t="s">
        <v>107</v>
      </c>
      <c r="C132" t="s">
        <v>119</v>
      </c>
      <c r="D132">
        <v>1</v>
      </c>
      <c r="E132">
        <v>1</v>
      </c>
      <c r="F132" t="s">
        <v>117</v>
      </c>
      <c r="G132" t="s">
        <v>142</v>
      </c>
      <c r="H132">
        <v>1</v>
      </c>
      <c r="I132">
        <v>2</v>
      </c>
      <c r="J132">
        <v>0</v>
      </c>
      <c r="K132">
        <v>0</v>
      </c>
    </row>
    <row r="133" spans="1:11" x14ac:dyDescent="0.35">
      <c r="A133">
        <v>354</v>
      </c>
      <c r="B133" t="s">
        <v>134</v>
      </c>
      <c r="C133" t="s">
        <v>128</v>
      </c>
      <c r="D133">
        <v>1</v>
      </c>
      <c r="E133">
        <v>3</v>
      </c>
      <c r="F133" t="s">
        <v>113</v>
      </c>
      <c r="G133" t="s">
        <v>142</v>
      </c>
      <c r="H133">
        <v>2</v>
      </c>
      <c r="I133">
        <v>3</v>
      </c>
      <c r="J133">
        <v>0</v>
      </c>
      <c r="K133">
        <v>0</v>
      </c>
    </row>
    <row r="134" spans="1:11" x14ac:dyDescent="0.35">
      <c r="A134">
        <v>225</v>
      </c>
      <c r="B134" t="s">
        <v>120</v>
      </c>
      <c r="C134" t="s">
        <v>132</v>
      </c>
      <c r="D134">
        <v>2</v>
      </c>
      <c r="E134">
        <v>3</v>
      </c>
      <c r="F134" t="s">
        <v>113</v>
      </c>
      <c r="G134" t="s">
        <v>151</v>
      </c>
      <c r="H134">
        <v>2</v>
      </c>
      <c r="I134">
        <v>1</v>
      </c>
      <c r="J134">
        <v>0</v>
      </c>
      <c r="K134">
        <v>0</v>
      </c>
    </row>
    <row r="135" spans="1:11" x14ac:dyDescent="0.35">
      <c r="A135">
        <v>4</v>
      </c>
      <c r="B135" t="s">
        <v>119</v>
      </c>
      <c r="C135" t="s">
        <v>120</v>
      </c>
      <c r="D135">
        <v>3</v>
      </c>
      <c r="E135">
        <v>0</v>
      </c>
      <c r="F135" t="s">
        <v>109</v>
      </c>
      <c r="G135" t="s">
        <v>121</v>
      </c>
      <c r="H135">
        <v>0</v>
      </c>
      <c r="I135">
        <v>0</v>
      </c>
      <c r="J135">
        <v>0</v>
      </c>
      <c r="K135">
        <v>0</v>
      </c>
    </row>
    <row r="136" spans="1:11" x14ac:dyDescent="0.35">
      <c r="A136">
        <v>36</v>
      </c>
      <c r="B136" t="s">
        <v>134</v>
      </c>
      <c r="C136" t="s">
        <v>125</v>
      </c>
      <c r="D136">
        <v>1</v>
      </c>
      <c r="E136">
        <v>1</v>
      </c>
      <c r="F136" t="s">
        <v>117</v>
      </c>
      <c r="G136" t="s">
        <v>121</v>
      </c>
      <c r="H136">
        <v>2</v>
      </c>
      <c r="I136">
        <v>3</v>
      </c>
      <c r="J136">
        <v>0</v>
      </c>
      <c r="K136">
        <v>0</v>
      </c>
    </row>
    <row r="137" spans="1:11" x14ac:dyDescent="0.35">
      <c r="A137">
        <v>46</v>
      </c>
      <c r="B137" t="s">
        <v>132</v>
      </c>
      <c r="C137" t="s">
        <v>138</v>
      </c>
      <c r="D137">
        <v>2</v>
      </c>
      <c r="E137">
        <v>5</v>
      </c>
      <c r="F137" t="s">
        <v>113</v>
      </c>
      <c r="G137" t="s">
        <v>121</v>
      </c>
      <c r="H137">
        <v>1</v>
      </c>
      <c r="I137">
        <v>2</v>
      </c>
      <c r="J137">
        <v>0</v>
      </c>
      <c r="K137">
        <v>0</v>
      </c>
    </row>
    <row r="138" spans="1:11" x14ac:dyDescent="0.35">
      <c r="A138">
        <v>66</v>
      </c>
      <c r="B138" t="s">
        <v>128</v>
      </c>
      <c r="C138" t="s">
        <v>120</v>
      </c>
      <c r="D138">
        <v>2</v>
      </c>
      <c r="E138">
        <v>1</v>
      </c>
      <c r="F138" t="s">
        <v>109</v>
      </c>
      <c r="G138" t="s">
        <v>121</v>
      </c>
      <c r="H138">
        <v>0</v>
      </c>
      <c r="I138">
        <v>2</v>
      </c>
      <c r="J138">
        <v>1</v>
      </c>
      <c r="K138">
        <v>0</v>
      </c>
    </row>
    <row r="139" spans="1:11" x14ac:dyDescent="0.35">
      <c r="A139">
        <v>72</v>
      </c>
      <c r="B139" t="s">
        <v>119</v>
      </c>
      <c r="C139" t="s">
        <v>123</v>
      </c>
      <c r="D139">
        <v>1</v>
      </c>
      <c r="E139">
        <v>0</v>
      </c>
      <c r="F139" t="s">
        <v>109</v>
      </c>
      <c r="G139" t="s">
        <v>121</v>
      </c>
      <c r="H139">
        <v>2</v>
      </c>
      <c r="I139">
        <v>1</v>
      </c>
      <c r="J139">
        <v>0</v>
      </c>
      <c r="K139">
        <v>1</v>
      </c>
    </row>
    <row r="140" spans="1:11" x14ac:dyDescent="0.35">
      <c r="A140">
        <v>92</v>
      </c>
      <c r="B140" t="s">
        <v>112</v>
      </c>
      <c r="C140" t="s">
        <v>129</v>
      </c>
      <c r="D140">
        <v>3</v>
      </c>
      <c r="E140">
        <v>0</v>
      </c>
      <c r="F140" t="s">
        <v>109</v>
      </c>
      <c r="G140" t="s">
        <v>121</v>
      </c>
      <c r="H140">
        <v>1</v>
      </c>
      <c r="I140">
        <v>1</v>
      </c>
      <c r="J140">
        <v>1</v>
      </c>
      <c r="K140">
        <v>0</v>
      </c>
    </row>
    <row r="141" spans="1:11" x14ac:dyDescent="0.35">
      <c r="A141">
        <v>116</v>
      </c>
      <c r="B141" t="s">
        <v>128</v>
      </c>
      <c r="C141" t="s">
        <v>116</v>
      </c>
      <c r="D141">
        <v>1</v>
      </c>
      <c r="E141">
        <v>1</v>
      </c>
      <c r="F141" t="s">
        <v>117</v>
      </c>
      <c r="G141" t="s">
        <v>121</v>
      </c>
      <c r="H141">
        <v>2</v>
      </c>
      <c r="I141">
        <v>2</v>
      </c>
      <c r="J141">
        <v>0</v>
      </c>
      <c r="K141">
        <v>0</v>
      </c>
    </row>
    <row r="142" spans="1:11" x14ac:dyDescent="0.35">
      <c r="A142">
        <v>139</v>
      </c>
      <c r="B142" t="s">
        <v>131</v>
      </c>
      <c r="C142" t="s">
        <v>123</v>
      </c>
      <c r="D142">
        <v>2</v>
      </c>
      <c r="E142">
        <v>1</v>
      </c>
      <c r="F142" t="s">
        <v>109</v>
      </c>
      <c r="G142" t="s">
        <v>121</v>
      </c>
      <c r="H142">
        <v>0</v>
      </c>
      <c r="I142">
        <v>1</v>
      </c>
      <c r="J142">
        <v>0</v>
      </c>
      <c r="K142">
        <v>0</v>
      </c>
    </row>
    <row r="143" spans="1:11" x14ac:dyDescent="0.35">
      <c r="A143">
        <v>150</v>
      </c>
      <c r="B143" t="s">
        <v>135</v>
      </c>
      <c r="C143" t="s">
        <v>126</v>
      </c>
      <c r="D143">
        <v>1</v>
      </c>
      <c r="E143">
        <v>2</v>
      </c>
      <c r="F143" t="s">
        <v>113</v>
      </c>
      <c r="G143" t="s">
        <v>121</v>
      </c>
      <c r="H143">
        <v>3</v>
      </c>
      <c r="I143">
        <v>1</v>
      </c>
      <c r="J143">
        <v>0</v>
      </c>
      <c r="K143">
        <v>0</v>
      </c>
    </row>
    <row r="144" spans="1:11" x14ac:dyDescent="0.35">
      <c r="A144">
        <v>163</v>
      </c>
      <c r="B144" t="s">
        <v>138</v>
      </c>
      <c r="C144" t="s">
        <v>115</v>
      </c>
      <c r="D144">
        <v>0</v>
      </c>
      <c r="E144">
        <v>1</v>
      </c>
      <c r="F144" t="s">
        <v>113</v>
      </c>
      <c r="G144" t="s">
        <v>121</v>
      </c>
      <c r="H144">
        <v>1</v>
      </c>
      <c r="I144">
        <v>2</v>
      </c>
      <c r="J144">
        <v>0</v>
      </c>
      <c r="K144">
        <v>0</v>
      </c>
    </row>
    <row r="145" spans="1:11" x14ac:dyDescent="0.35">
      <c r="A145">
        <v>180</v>
      </c>
      <c r="B145" t="s">
        <v>128</v>
      </c>
      <c r="C145" t="s">
        <v>126</v>
      </c>
      <c r="D145">
        <v>2</v>
      </c>
      <c r="E145">
        <v>1</v>
      </c>
      <c r="F145" t="s">
        <v>109</v>
      </c>
      <c r="G145" t="s">
        <v>121</v>
      </c>
      <c r="H145">
        <v>4</v>
      </c>
      <c r="I145">
        <v>2</v>
      </c>
      <c r="J145">
        <v>0</v>
      </c>
      <c r="K145">
        <v>0</v>
      </c>
    </row>
    <row r="146" spans="1:11" x14ac:dyDescent="0.35">
      <c r="A146">
        <v>207</v>
      </c>
      <c r="B146" t="s">
        <v>111</v>
      </c>
      <c r="C146" t="s">
        <v>115</v>
      </c>
      <c r="D146">
        <v>4</v>
      </c>
      <c r="E146">
        <v>0</v>
      </c>
      <c r="F146" t="s">
        <v>109</v>
      </c>
      <c r="G146" t="s">
        <v>121</v>
      </c>
      <c r="H146">
        <v>1</v>
      </c>
      <c r="I146">
        <v>2</v>
      </c>
      <c r="J146">
        <v>0</v>
      </c>
      <c r="K146">
        <v>0</v>
      </c>
    </row>
    <row r="147" spans="1:11" x14ac:dyDescent="0.35">
      <c r="A147">
        <v>264</v>
      </c>
      <c r="B147" t="s">
        <v>116</v>
      </c>
      <c r="C147" t="s">
        <v>126</v>
      </c>
      <c r="D147">
        <v>1</v>
      </c>
      <c r="E147">
        <v>1</v>
      </c>
      <c r="F147" t="s">
        <v>117</v>
      </c>
      <c r="G147" t="s">
        <v>121</v>
      </c>
      <c r="H147">
        <v>0</v>
      </c>
      <c r="I147">
        <v>2</v>
      </c>
      <c r="J147">
        <v>0</v>
      </c>
      <c r="K147">
        <v>0</v>
      </c>
    </row>
    <row r="148" spans="1:11" x14ac:dyDescent="0.35">
      <c r="A148">
        <v>283</v>
      </c>
      <c r="B148" t="s">
        <v>120</v>
      </c>
      <c r="C148" t="s">
        <v>134</v>
      </c>
      <c r="D148">
        <v>0</v>
      </c>
      <c r="E148">
        <v>1</v>
      </c>
      <c r="F148" t="s">
        <v>113</v>
      </c>
      <c r="G148" t="s">
        <v>121</v>
      </c>
      <c r="H148">
        <v>0</v>
      </c>
      <c r="I148">
        <v>3</v>
      </c>
      <c r="J148">
        <v>1</v>
      </c>
      <c r="K148">
        <v>0</v>
      </c>
    </row>
    <row r="149" spans="1:11" x14ac:dyDescent="0.35">
      <c r="A149">
        <v>309</v>
      </c>
      <c r="B149" t="s">
        <v>120</v>
      </c>
      <c r="C149" t="s">
        <v>135</v>
      </c>
      <c r="D149">
        <v>0</v>
      </c>
      <c r="E149">
        <v>2</v>
      </c>
      <c r="F149" t="s">
        <v>113</v>
      </c>
      <c r="G149" t="s">
        <v>121</v>
      </c>
      <c r="H149">
        <v>0</v>
      </c>
      <c r="I149">
        <v>2</v>
      </c>
      <c r="J149">
        <v>1</v>
      </c>
      <c r="K149">
        <v>0</v>
      </c>
    </row>
    <row r="150" spans="1:11" x14ac:dyDescent="0.35">
      <c r="A150">
        <v>330</v>
      </c>
      <c r="B150" t="s">
        <v>128</v>
      </c>
      <c r="C150" t="s">
        <v>123</v>
      </c>
      <c r="D150">
        <v>1</v>
      </c>
      <c r="E150">
        <v>0</v>
      </c>
      <c r="F150" t="s">
        <v>109</v>
      </c>
      <c r="G150" t="s">
        <v>121</v>
      </c>
      <c r="H150">
        <v>3</v>
      </c>
      <c r="I150">
        <v>2</v>
      </c>
      <c r="J150">
        <v>0</v>
      </c>
      <c r="K150">
        <v>0</v>
      </c>
    </row>
    <row r="151" spans="1:11" x14ac:dyDescent="0.35">
      <c r="A151">
        <v>345</v>
      </c>
      <c r="B151" t="s">
        <v>126</v>
      </c>
      <c r="C151" t="s">
        <v>112</v>
      </c>
      <c r="D151">
        <v>0</v>
      </c>
      <c r="E151">
        <v>5</v>
      </c>
      <c r="F151" t="s">
        <v>113</v>
      </c>
      <c r="G151" t="s">
        <v>121</v>
      </c>
      <c r="H151">
        <v>1</v>
      </c>
      <c r="I151">
        <v>0</v>
      </c>
      <c r="J151">
        <v>0</v>
      </c>
      <c r="K151">
        <v>0</v>
      </c>
    </row>
    <row r="152" spans="1:11" x14ac:dyDescent="0.35">
      <c r="A152">
        <v>358</v>
      </c>
      <c r="B152" t="s">
        <v>122</v>
      </c>
      <c r="C152" t="s">
        <v>137</v>
      </c>
      <c r="D152">
        <v>0</v>
      </c>
      <c r="E152">
        <v>2</v>
      </c>
      <c r="F152" t="s">
        <v>113</v>
      </c>
      <c r="G152" t="s">
        <v>121</v>
      </c>
      <c r="H152">
        <v>1</v>
      </c>
      <c r="I152">
        <v>2</v>
      </c>
      <c r="J152">
        <v>0</v>
      </c>
      <c r="K152">
        <v>0</v>
      </c>
    </row>
    <row r="153" spans="1:11" x14ac:dyDescent="0.35">
      <c r="A153">
        <v>5</v>
      </c>
      <c r="B153" t="s">
        <v>122</v>
      </c>
      <c r="C153" t="s">
        <v>123</v>
      </c>
      <c r="D153">
        <v>0</v>
      </c>
      <c r="E153">
        <v>0</v>
      </c>
      <c r="F153" t="s">
        <v>117</v>
      </c>
      <c r="G153" t="s">
        <v>124</v>
      </c>
      <c r="H153">
        <v>2</v>
      </c>
      <c r="I153">
        <v>1</v>
      </c>
      <c r="J153">
        <v>0</v>
      </c>
      <c r="K153">
        <v>1</v>
      </c>
    </row>
    <row r="154" spans="1:11" x14ac:dyDescent="0.35">
      <c r="A154">
        <v>20</v>
      </c>
      <c r="B154" t="s">
        <v>132</v>
      </c>
      <c r="C154" t="s">
        <v>137</v>
      </c>
      <c r="D154">
        <v>1</v>
      </c>
      <c r="E154">
        <v>1</v>
      </c>
      <c r="F154" t="s">
        <v>117</v>
      </c>
      <c r="G154" t="s">
        <v>124</v>
      </c>
      <c r="H154">
        <v>2</v>
      </c>
      <c r="I154">
        <v>2</v>
      </c>
      <c r="J154">
        <v>0</v>
      </c>
      <c r="K154">
        <v>0</v>
      </c>
    </row>
    <row r="155" spans="1:11" x14ac:dyDescent="0.35">
      <c r="A155">
        <v>35</v>
      </c>
      <c r="B155" t="s">
        <v>112</v>
      </c>
      <c r="C155" t="s">
        <v>126</v>
      </c>
      <c r="D155">
        <v>4</v>
      </c>
      <c r="E155">
        <v>0</v>
      </c>
      <c r="F155" t="s">
        <v>109</v>
      </c>
      <c r="G155" t="s">
        <v>124</v>
      </c>
      <c r="H155">
        <v>1</v>
      </c>
      <c r="I155">
        <v>1</v>
      </c>
      <c r="J155">
        <v>0</v>
      </c>
      <c r="K155">
        <v>0</v>
      </c>
    </row>
    <row r="156" spans="1:11" x14ac:dyDescent="0.35">
      <c r="A156">
        <v>59</v>
      </c>
      <c r="B156" t="s">
        <v>135</v>
      </c>
      <c r="C156" t="s">
        <v>129</v>
      </c>
      <c r="D156">
        <v>3</v>
      </c>
      <c r="E156">
        <v>2</v>
      </c>
      <c r="F156" t="s">
        <v>109</v>
      </c>
      <c r="G156" t="s">
        <v>124</v>
      </c>
      <c r="H156">
        <v>5</v>
      </c>
      <c r="I156">
        <v>1</v>
      </c>
      <c r="J156">
        <v>1</v>
      </c>
      <c r="K156">
        <v>0</v>
      </c>
    </row>
    <row r="157" spans="1:11" x14ac:dyDescent="0.35">
      <c r="A157">
        <v>65</v>
      </c>
      <c r="B157" t="s">
        <v>122</v>
      </c>
      <c r="C157" t="s">
        <v>108</v>
      </c>
      <c r="D157">
        <v>2</v>
      </c>
      <c r="E157">
        <v>0</v>
      </c>
      <c r="F157" t="s">
        <v>109</v>
      </c>
      <c r="G157" t="s">
        <v>124</v>
      </c>
      <c r="H157">
        <v>3</v>
      </c>
      <c r="I157">
        <v>1</v>
      </c>
      <c r="J157">
        <v>0</v>
      </c>
      <c r="K157">
        <v>0</v>
      </c>
    </row>
    <row r="158" spans="1:11" x14ac:dyDescent="0.35">
      <c r="A158">
        <v>71</v>
      </c>
      <c r="B158" t="s">
        <v>126</v>
      </c>
      <c r="C158" t="s">
        <v>128</v>
      </c>
      <c r="D158">
        <v>3</v>
      </c>
      <c r="E158">
        <v>0</v>
      </c>
      <c r="F158" t="s">
        <v>109</v>
      </c>
      <c r="G158" t="s">
        <v>124</v>
      </c>
      <c r="H158">
        <v>2</v>
      </c>
      <c r="I158">
        <v>1</v>
      </c>
      <c r="J158">
        <v>0</v>
      </c>
      <c r="K158">
        <v>0</v>
      </c>
    </row>
    <row r="159" spans="1:11" x14ac:dyDescent="0.35">
      <c r="A159">
        <v>85</v>
      </c>
      <c r="B159" t="s">
        <v>131</v>
      </c>
      <c r="C159" t="s">
        <v>119</v>
      </c>
      <c r="D159">
        <v>2</v>
      </c>
      <c r="E159">
        <v>1</v>
      </c>
      <c r="F159" t="s">
        <v>109</v>
      </c>
      <c r="G159" t="s">
        <v>124</v>
      </c>
      <c r="H159">
        <v>0</v>
      </c>
      <c r="I159">
        <v>3</v>
      </c>
      <c r="J159">
        <v>0</v>
      </c>
      <c r="K159">
        <v>0</v>
      </c>
    </row>
    <row r="160" spans="1:11" x14ac:dyDescent="0.35">
      <c r="A160">
        <v>103</v>
      </c>
      <c r="B160" t="s">
        <v>129</v>
      </c>
      <c r="C160" t="s">
        <v>107</v>
      </c>
      <c r="D160">
        <v>1</v>
      </c>
      <c r="E160">
        <v>2</v>
      </c>
      <c r="F160" t="s">
        <v>113</v>
      </c>
      <c r="G160" t="s">
        <v>124</v>
      </c>
      <c r="H160">
        <v>1</v>
      </c>
      <c r="I160">
        <v>2</v>
      </c>
      <c r="J160">
        <v>0</v>
      </c>
      <c r="K160">
        <v>0</v>
      </c>
    </row>
    <row r="161" spans="1:11" x14ac:dyDescent="0.35">
      <c r="A161">
        <v>118</v>
      </c>
      <c r="B161" t="s">
        <v>137</v>
      </c>
      <c r="C161" t="s">
        <v>126</v>
      </c>
      <c r="D161">
        <v>3</v>
      </c>
      <c r="E161">
        <v>1</v>
      </c>
      <c r="F161" t="s">
        <v>109</v>
      </c>
      <c r="G161" t="s">
        <v>124</v>
      </c>
      <c r="H161">
        <v>2</v>
      </c>
      <c r="I161">
        <v>5</v>
      </c>
      <c r="J161">
        <v>0</v>
      </c>
      <c r="K161">
        <v>0</v>
      </c>
    </row>
    <row r="162" spans="1:11" x14ac:dyDescent="0.35">
      <c r="A162">
        <v>133</v>
      </c>
      <c r="B162" t="s">
        <v>138</v>
      </c>
      <c r="C162" t="s">
        <v>111</v>
      </c>
      <c r="D162">
        <v>0</v>
      </c>
      <c r="E162">
        <v>1</v>
      </c>
      <c r="F162" t="s">
        <v>113</v>
      </c>
      <c r="G162" t="s">
        <v>124</v>
      </c>
      <c r="H162">
        <v>0</v>
      </c>
      <c r="I162">
        <v>3</v>
      </c>
      <c r="J162">
        <v>0</v>
      </c>
      <c r="K162">
        <v>0</v>
      </c>
    </row>
    <row r="163" spans="1:11" x14ac:dyDescent="0.35">
      <c r="A163">
        <v>142</v>
      </c>
      <c r="B163" t="s">
        <v>119</v>
      </c>
      <c r="C163" t="s">
        <v>112</v>
      </c>
      <c r="D163">
        <v>1</v>
      </c>
      <c r="E163">
        <v>4</v>
      </c>
      <c r="F163" t="s">
        <v>113</v>
      </c>
      <c r="G163" t="s">
        <v>124</v>
      </c>
      <c r="H163">
        <v>1</v>
      </c>
      <c r="I163">
        <v>1</v>
      </c>
      <c r="J163">
        <v>0</v>
      </c>
      <c r="K163">
        <v>0</v>
      </c>
    </row>
    <row r="164" spans="1:11" x14ac:dyDescent="0.35">
      <c r="A164">
        <v>159</v>
      </c>
      <c r="B164" t="s">
        <v>126</v>
      </c>
      <c r="C164" t="s">
        <v>132</v>
      </c>
      <c r="D164">
        <v>2</v>
      </c>
      <c r="E164">
        <v>2</v>
      </c>
      <c r="F164" t="s">
        <v>117</v>
      </c>
      <c r="G164" t="s">
        <v>124</v>
      </c>
      <c r="H164">
        <v>3</v>
      </c>
      <c r="I164">
        <v>0</v>
      </c>
      <c r="J164">
        <v>0</v>
      </c>
      <c r="K164">
        <v>0</v>
      </c>
    </row>
    <row r="165" spans="1:11" x14ac:dyDescent="0.35">
      <c r="A165">
        <v>183</v>
      </c>
      <c r="B165" t="s">
        <v>138</v>
      </c>
      <c r="C165" t="s">
        <v>120</v>
      </c>
      <c r="D165">
        <v>0</v>
      </c>
      <c r="E165">
        <v>2</v>
      </c>
      <c r="F165" t="s">
        <v>113</v>
      </c>
      <c r="G165" t="s">
        <v>124</v>
      </c>
      <c r="H165">
        <v>3</v>
      </c>
      <c r="I165">
        <v>2</v>
      </c>
      <c r="J165">
        <v>0</v>
      </c>
      <c r="K165">
        <v>0</v>
      </c>
    </row>
    <row r="166" spans="1:11" x14ac:dyDescent="0.35">
      <c r="A166">
        <v>206</v>
      </c>
      <c r="B166" t="s">
        <v>108</v>
      </c>
      <c r="C166" t="s">
        <v>122</v>
      </c>
      <c r="D166">
        <v>1</v>
      </c>
      <c r="E166">
        <v>1</v>
      </c>
      <c r="F166" t="s">
        <v>117</v>
      </c>
      <c r="G166" t="s">
        <v>124</v>
      </c>
      <c r="H166">
        <v>5</v>
      </c>
      <c r="I166">
        <v>0</v>
      </c>
      <c r="J166">
        <v>0</v>
      </c>
      <c r="K166">
        <v>0</v>
      </c>
    </row>
    <row r="167" spans="1:11" x14ac:dyDescent="0.35">
      <c r="A167">
        <v>219</v>
      </c>
      <c r="B167" t="s">
        <v>129</v>
      </c>
      <c r="C167" t="s">
        <v>112</v>
      </c>
      <c r="D167">
        <v>1</v>
      </c>
      <c r="E167">
        <v>6</v>
      </c>
      <c r="F167" t="s">
        <v>113</v>
      </c>
      <c r="G167" t="s">
        <v>124</v>
      </c>
      <c r="H167">
        <v>2</v>
      </c>
      <c r="I167">
        <v>1</v>
      </c>
      <c r="J167">
        <v>0</v>
      </c>
      <c r="K167">
        <v>0</v>
      </c>
    </row>
    <row r="168" spans="1:11" x14ac:dyDescent="0.35">
      <c r="A168">
        <v>238</v>
      </c>
      <c r="B168" t="s">
        <v>137</v>
      </c>
      <c r="C168" t="s">
        <v>119</v>
      </c>
      <c r="D168">
        <v>0</v>
      </c>
      <c r="E168">
        <v>2</v>
      </c>
      <c r="F168" t="s">
        <v>113</v>
      </c>
      <c r="G168" t="s">
        <v>124</v>
      </c>
      <c r="H168">
        <v>0</v>
      </c>
      <c r="I168">
        <v>2</v>
      </c>
      <c r="J168">
        <v>0</v>
      </c>
      <c r="K168">
        <v>0</v>
      </c>
    </row>
    <row r="169" spans="1:11" x14ac:dyDescent="0.35">
      <c r="A169">
        <v>240</v>
      </c>
      <c r="B169" t="s">
        <v>111</v>
      </c>
      <c r="C169" t="s">
        <v>107</v>
      </c>
      <c r="D169">
        <v>0</v>
      </c>
      <c r="E169">
        <v>2</v>
      </c>
      <c r="F169" t="s">
        <v>113</v>
      </c>
      <c r="G169" t="s">
        <v>124</v>
      </c>
      <c r="H169">
        <v>2</v>
      </c>
      <c r="I169">
        <v>0</v>
      </c>
      <c r="J169">
        <v>0</v>
      </c>
      <c r="K169">
        <v>0</v>
      </c>
    </row>
    <row r="170" spans="1:11" x14ac:dyDescent="0.35">
      <c r="A170">
        <v>253</v>
      </c>
      <c r="B170" t="s">
        <v>116</v>
      </c>
      <c r="C170" t="s">
        <v>115</v>
      </c>
      <c r="D170">
        <v>2</v>
      </c>
      <c r="E170">
        <v>1</v>
      </c>
      <c r="F170" t="s">
        <v>109</v>
      </c>
      <c r="G170" t="s">
        <v>124</v>
      </c>
      <c r="H170">
        <v>2</v>
      </c>
      <c r="I170">
        <v>2</v>
      </c>
      <c r="J170">
        <v>0</v>
      </c>
      <c r="K170">
        <v>0</v>
      </c>
    </row>
    <row r="171" spans="1:11" x14ac:dyDescent="0.35">
      <c r="A171">
        <v>270</v>
      </c>
      <c r="B171" t="s">
        <v>107</v>
      </c>
      <c r="C171" t="s">
        <v>111</v>
      </c>
      <c r="D171">
        <v>3</v>
      </c>
      <c r="E171">
        <v>2</v>
      </c>
      <c r="F171" t="s">
        <v>109</v>
      </c>
      <c r="G171" t="s">
        <v>124</v>
      </c>
      <c r="H171">
        <v>0</v>
      </c>
      <c r="I171">
        <v>3</v>
      </c>
      <c r="J171">
        <v>0</v>
      </c>
      <c r="K171">
        <v>0</v>
      </c>
    </row>
    <row r="172" spans="1:11" x14ac:dyDescent="0.35">
      <c r="A172">
        <v>285</v>
      </c>
      <c r="B172" t="s">
        <v>119</v>
      </c>
      <c r="C172" t="s">
        <v>128</v>
      </c>
      <c r="D172">
        <v>1</v>
      </c>
      <c r="E172">
        <v>1</v>
      </c>
      <c r="F172" t="s">
        <v>117</v>
      </c>
      <c r="G172" t="s">
        <v>124</v>
      </c>
      <c r="H172">
        <v>5</v>
      </c>
      <c r="I172">
        <v>4</v>
      </c>
      <c r="J172">
        <v>0</v>
      </c>
      <c r="K172">
        <v>0</v>
      </c>
    </row>
    <row r="173" spans="1:11" x14ac:dyDescent="0.35">
      <c r="A173">
        <v>292</v>
      </c>
      <c r="B173" t="s">
        <v>128</v>
      </c>
      <c r="C173" t="s">
        <v>137</v>
      </c>
      <c r="D173">
        <v>1</v>
      </c>
      <c r="E173">
        <v>1</v>
      </c>
      <c r="F173" t="s">
        <v>117</v>
      </c>
      <c r="G173" t="s">
        <v>124</v>
      </c>
      <c r="H173">
        <v>0</v>
      </c>
      <c r="I173">
        <v>1</v>
      </c>
      <c r="J173">
        <v>0</v>
      </c>
      <c r="K173">
        <v>0</v>
      </c>
    </row>
    <row r="174" spans="1:11" x14ac:dyDescent="0.35">
      <c r="A174">
        <v>322</v>
      </c>
      <c r="B174" t="s">
        <v>131</v>
      </c>
      <c r="C174" t="s">
        <v>122</v>
      </c>
      <c r="D174">
        <v>3</v>
      </c>
      <c r="E174">
        <v>0</v>
      </c>
      <c r="F174" t="s">
        <v>109</v>
      </c>
      <c r="G174" t="s">
        <v>124</v>
      </c>
      <c r="H174">
        <v>2</v>
      </c>
      <c r="I174">
        <v>1</v>
      </c>
      <c r="J174">
        <v>0</v>
      </c>
      <c r="K174">
        <v>0</v>
      </c>
    </row>
    <row r="175" spans="1:11" x14ac:dyDescent="0.35">
      <c r="A175">
        <v>340</v>
      </c>
      <c r="B175" t="s">
        <v>129</v>
      </c>
      <c r="C175" t="s">
        <v>137</v>
      </c>
      <c r="D175">
        <v>0</v>
      </c>
      <c r="E175">
        <v>3</v>
      </c>
      <c r="F175" t="s">
        <v>113</v>
      </c>
      <c r="G175" t="s">
        <v>124</v>
      </c>
      <c r="H175">
        <v>2</v>
      </c>
      <c r="I175">
        <v>3</v>
      </c>
      <c r="J175">
        <v>0</v>
      </c>
      <c r="K175">
        <v>0</v>
      </c>
    </row>
    <row r="176" spans="1:11" x14ac:dyDescent="0.35">
      <c r="A176">
        <v>351</v>
      </c>
      <c r="B176" t="s">
        <v>138</v>
      </c>
      <c r="C176" t="s">
        <v>108</v>
      </c>
      <c r="D176">
        <v>1</v>
      </c>
      <c r="E176">
        <v>0</v>
      </c>
      <c r="F176" t="s">
        <v>109</v>
      </c>
      <c r="G176" t="s">
        <v>124</v>
      </c>
      <c r="H176">
        <v>2</v>
      </c>
      <c r="I176">
        <v>2</v>
      </c>
      <c r="J176">
        <v>0</v>
      </c>
      <c r="K176">
        <v>0</v>
      </c>
    </row>
    <row r="177" spans="1:11" x14ac:dyDescent="0.35">
      <c r="A177">
        <v>372</v>
      </c>
      <c r="B177" t="s">
        <v>119</v>
      </c>
      <c r="C177" t="s">
        <v>126</v>
      </c>
      <c r="D177">
        <v>1</v>
      </c>
      <c r="E177">
        <v>2</v>
      </c>
      <c r="F177" t="s">
        <v>113</v>
      </c>
      <c r="G177" t="s">
        <v>124</v>
      </c>
      <c r="H177">
        <v>3</v>
      </c>
      <c r="I177">
        <v>0</v>
      </c>
      <c r="J177">
        <v>0</v>
      </c>
      <c r="K177">
        <v>0</v>
      </c>
    </row>
    <row r="178" spans="1:11" x14ac:dyDescent="0.35">
      <c r="A178">
        <v>3</v>
      </c>
      <c r="B178" t="s">
        <v>115</v>
      </c>
      <c r="C178" t="s">
        <v>116</v>
      </c>
      <c r="D178">
        <v>1</v>
      </c>
      <c r="E178">
        <v>1</v>
      </c>
      <c r="F178" t="s">
        <v>117</v>
      </c>
      <c r="G178" t="s">
        <v>118</v>
      </c>
      <c r="H178">
        <v>2</v>
      </c>
      <c r="I178">
        <v>1</v>
      </c>
      <c r="J178">
        <v>0</v>
      </c>
      <c r="K178">
        <v>0</v>
      </c>
    </row>
    <row r="179" spans="1:11" x14ac:dyDescent="0.35">
      <c r="A179">
        <v>23</v>
      </c>
      <c r="B179" t="s">
        <v>126</v>
      </c>
      <c r="C179" t="s">
        <v>120</v>
      </c>
      <c r="D179">
        <v>0</v>
      </c>
      <c r="E179">
        <v>2</v>
      </c>
      <c r="F179" t="s">
        <v>113</v>
      </c>
      <c r="G179" t="s">
        <v>118</v>
      </c>
      <c r="H179">
        <v>1</v>
      </c>
      <c r="I179">
        <v>3</v>
      </c>
      <c r="J179">
        <v>1</v>
      </c>
      <c r="K179">
        <v>0</v>
      </c>
    </row>
    <row r="180" spans="1:11" x14ac:dyDescent="0.35">
      <c r="A180">
        <v>33</v>
      </c>
      <c r="B180" t="s">
        <v>122</v>
      </c>
      <c r="C180" t="s">
        <v>129</v>
      </c>
      <c r="D180">
        <v>1</v>
      </c>
      <c r="E180">
        <v>0</v>
      </c>
      <c r="F180" t="s">
        <v>109</v>
      </c>
      <c r="G180" t="s">
        <v>118</v>
      </c>
      <c r="H180">
        <v>2</v>
      </c>
      <c r="I180">
        <v>4</v>
      </c>
      <c r="J180">
        <v>0</v>
      </c>
      <c r="K180">
        <v>1</v>
      </c>
    </row>
    <row r="181" spans="1:11" x14ac:dyDescent="0.35">
      <c r="A181">
        <v>47</v>
      </c>
      <c r="B181" t="s">
        <v>108</v>
      </c>
      <c r="C181" t="s">
        <v>112</v>
      </c>
      <c r="D181">
        <v>3</v>
      </c>
      <c r="E181">
        <v>2</v>
      </c>
      <c r="F181" t="s">
        <v>109</v>
      </c>
      <c r="G181" t="s">
        <v>118</v>
      </c>
      <c r="H181">
        <v>3</v>
      </c>
      <c r="I181">
        <v>1</v>
      </c>
      <c r="J181">
        <v>0</v>
      </c>
      <c r="K181">
        <v>0</v>
      </c>
    </row>
    <row r="182" spans="1:11" x14ac:dyDescent="0.35">
      <c r="A182">
        <v>70</v>
      </c>
      <c r="B182" t="s">
        <v>137</v>
      </c>
      <c r="C182" t="s">
        <v>135</v>
      </c>
      <c r="D182">
        <v>1</v>
      </c>
      <c r="E182">
        <v>1</v>
      </c>
      <c r="F182" t="s">
        <v>117</v>
      </c>
      <c r="G182" t="s">
        <v>118</v>
      </c>
      <c r="H182">
        <v>4</v>
      </c>
      <c r="I182">
        <v>2</v>
      </c>
      <c r="J182">
        <v>0</v>
      </c>
      <c r="K182">
        <v>0</v>
      </c>
    </row>
    <row r="183" spans="1:11" x14ac:dyDescent="0.35">
      <c r="A183">
        <v>97</v>
      </c>
      <c r="B183" t="s">
        <v>134</v>
      </c>
      <c r="C183" t="s">
        <v>132</v>
      </c>
      <c r="D183">
        <v>1</v>
      </c>
      <c r="E183">
        <v>1</v>
      </c>
      <c r="F183" t="s">
        <v>117</v>
      </c>
      <c r="G183" t="s">
        <v>118</v>
      </c>
      <c r="H183">
        <v>2</v>
      </c>
      <c r="I183">
        <v>2</v>
      </c>
      <c r="J183">
        <v>1</v>
      </c>
      <c r="K183">
        <v>0</v>
      </c>
    </row>
    <row r="184" spans="1:11" x14ac:dyDescent="0.35">
      <c r="A184">
        <v>104</v>
      </c>
      <c r="B184" t="s">
        <v>126</v>
      </c>
      <c r="C184" t="s">
        <v>108</v>
      </c>
      <c r="D184">
        <v>2</v>
      </c>
      <c r="E184">
        <v>0</v>
      </c>
      <c r="F184" t="s">
        <v>109</v>
      </c>
      <c r="G184" t="s">
        <v>118</v>
      </c>
      <c r="H184">
        <v>0</v>
      </c>
      <c r="I184">
        <v>1</v>
      </c>
      <c r="J184">
        <v>0</v>
      </c>
      <c r="K184">
        <v>0</v>
      </c>
    </row>
    <row r="185" spans="1:11" x14ac:dyDescent="0.35">
      <c r="A185">
        <v>113</v>
      </c>
      <c r="B185" t="s">
        <v>119</v>
      </c>
      <c r="C185" t="s">
        <v>111</v>
      </c>
      <c r="D185">
        <v>3</v>
      </c>
      <c r="E185">
        <v>0</v>
      </c>
      <c r="F185" t="s">
        <v>109</v>
      </c>
      <c r="G185" t="s">
        <v>118</v>
      </c>
      <c r="H185">
        <v>2</v>
      </c>
      <c r="I185">
        <v>1</v>
      </c>
      <c r="J185">
        <v>0</v>
      </c>
      <c r="K185">
        <v>0</v>
      </c>
    </row>
    <row r="186" spans="1:11" x14ac:dyDescent="0.35">
      <c r="A186">
        <v>125</v>
      </c>
      <c r="B186" t="s">
        <v>122</v>
      </c>
      <c r="C186" t="s">
        <v>107</v>
      </c>
      <c r="D186">
        <v>1</v>
      </c>
      <c r="E186">
        <v>2</v>
      </c>
      <c r="F186" t="s">
        <v>113</v>
      </c>
      <c r="G186" t="s">
        <v>118</v>
      </c>
      <c r="H186">
        <v>0</v>
      </c>
      <c r="I186">
        <v>1</v>
      </c>
      <c r="J186">
        <v>0</v>
      </c>
      <c r="K186">
        <v>0</v>
      </c>
    </row>
    <row r="187" spans="1:11" x14ac:dyDescent="0.35">
      <c r="A187">
        <v>146</v>
      </c>
      <c r="B187" t="s">
        <v>120</v>
      </c>
      <c r="C187" t="s">
        <v>108</v>
      </c>
      <c r="D187">
        <v>2</v>
      </c>
      <c r="E187">
        <v>1</v>
      </c>
      <c r="F187" t="s">
        <v>109</v>
      </c>
      <c r="G187" t="s">
        <v>118</v>
      </c>
      <c r="H187">
        <v>1</v>
      </c>
      <c r="I187">
        <v>1</v>
      </c>
      <c r="J187">
        <v>0</v>
      </c>
      <c r="K187">
        <v>0</v>
      </c>
    </row>
    <row r="188" spans="1:11" x14ac:dyDescent="0.35">
      <c r="A188">
        <v>153</v>
      </c>
      <c r="B188" t="s">
        <v>128</v>
      </c>
      <c r="C188" t="s">
        <v>119</v>
      </c>
      <c r="D188">
        <v>5</v>
      </c>
      <c r="E188">
        <v>0</v>
      </c>
      <c r="F188" t="s">
        <v>109</v>
      </c>
      <c r="G188" t="s">
        <v>118</v>
      </c>
      <c r="H188">
        <v>1</v>
      </c>
      <c r="I188">
        <v>1</v>
      </c>
      <c r="J188">
        <v>0</v>
      </c>
      <c r="K188">
        <v>0</v>
      </c>
    </row>
    <row r="189" spans="1:11" x14ac:dyDescent="0.35">
      <c r="A189">
        <v>171</v>
      </c>
      <c r="B189" t="s">
        <v>123</v>
      </c>
      <c r="C189" t="s">
        <v>135</v>
      </c>
      <c r="D189">
        <v>0</v>
      </c>
      <c r="E189">
        <v>0</v>
      </c>
      <c r="F189" t="s">
        <v>117</v>
      </c>
      <c r="G189" t="s">
        <v>118</v>
      </c>
      <c r="H189">
        <v>2</v>
      </c>
      <c r="I189">
        <v>3</v>
      </c>
      <c r="J189">
        <v>0</v>
      </c>
      <c r="K189">
        <v>0</v>
      </c>
    </row>
    <row r="190" spans="1:11" x14ac:dyDescent="0.35">
      <c r="A190">
        <v>187</v>
      </c>
      <c r="B190" t="s">
        <v>137</v>
      </c>
      <c r="C190" t="s">
        <v>134</v>
      </c>
      <c r="D190">
        <v>4</v>
      </c>
      <c r="E190">
        <v>1</v>
      </c>
      <c r="F190" t="s">
        <v>109</v>
      </c>
      <c r="G190" t="s">
        <v>118</v>
      </c>
      <c r="H190">
        <v>2</v>
      </c>
      <c r="I190">
        <v>2</v>
      </c>
      <c r="J190">
        <v>0</v>
      </c>
      <c r="K190">
        <v>0</v>
      </c>
    </row>
    <row r="191" spans="1:11" x14ac:dyDescent="0.35">
      <c r="A191">
        <v>194</v>
      </c>
      <c r="B191" t="s">
        <v>108</v>
      </c>
      <c r="C191" t="s">
        <v>128</v>
      </c>
      <c r="D191">
        <v>2</v>
      </c>
      <c r="E191">
        <v>2</v>
      </c>
      <c r="F191" t="s">
        <v>117</v>
      </c>
      <c r="G191" t="s">
        <v>118</v>
      </c>
      <c r="H191">
        <v>3</v>
      </c>
      <c r="I191">
        <v>3</v>
      </c>
      <c r="J191">
        <v>0</v>
      </c>
      <c r="K191">
        <v>0</v>
      </c>
    </row>
    <row r="192" spans="1:11" x14ac:dyDescent="0.35">
      <c r="A192">
        <v>212</v>
      </c>
      <c r="B192" t="s">
        <v>138</v>
      </c>
      <c r="C192" t="s">
        <v>119</v>
      </c>
      <c r="D192">
        <v>3</v>
      </c>
      <c r="E192">
        <v>0</v>
      </c>
      <c r="F192" t="s">
        <v>109</v>
      </c>
      <c r="G192" t="s">
        <v>118</v>
      </c>
      <c r="H192">
        <v>0</v>
      </c>
      <c r="I192">
        <v>3</v>
      </c>
      <c r="J192">
        <v>0</v>
      </c>
      <c r="K192">
        <v>0</v>
      </c>
    </row>
    <row r="193" spans="1:11" x14ac:dyDescent="0.35">
      <c r="A193">
        <v>231</v>
      </c>
      <c r="B193" t="s">
        <v>115</v>
      </c>
      <c r="C193" t="s">
        <v>126</v>
      </c>
      <c r="D193">
        <v>3</v>
      </c>
      <c r="E193">
        <v>1</v>
      </c>
      <c r="F193" t="s">
        <v>109</v>
      </c>
      <c r="G193" t="s">
        <v>118</v>
      </c>
      <c r="H193">
        <v>1</v>
      </c>
      <c r="I193">
        <v>1</v>
      </c>
      <c r="J193">
        <v>0</v>
      </c>
      <c r="K193">
        <v>0</v>
      </c>
    </row>
    <row r="194" spans="1:11" x14ac:dyDescent="0.35">
      <c r="A194">
        <v>244</v>
      </c>
      <c r="B194" t="s">
        <v>107</v>
      </c>
      <c r="C194" t="s">
        <v>120</v>
      </c>
      <c r="D194">
        <v>4</v>
      </c>
      <c r="E194">
        <v>0</v>
      </c>
      <c r="F194" t="s">
        <v>109</v>
      </c>
      <c r="G194" t="s">
        <v>118</v>
      </c>
      <c r="H194">
        <v>0</v>
      </c>
      <c r="I194">
        <v>2</v>
      </c>
      <c r="J194">
        <v>0</v>
      </c>
      <c r="K194">
        <v>0</v>
      </c>
    </row>
    <row r="195" spans="1:11" x14ac:dyDescent="0.35">
      <c r="A195">
        <v>252</v>
      </c>
      <c r="B195" t="s">
        <v>126</v>
      </c>
      <c r="C195" t="s">
        <v>125</v>
      </c>
      <c r="D195">
        <v>1</v>
      </c>
      <c r="E195">
        <v>1</v>
      </c>
      <c r="F195" t="s">
        <v>117</v>
      </c>
      <c r="G195" t="s">
        <v>118</v>
      </c>
      <c r="H195">
        <v>2</v>
      </c>
      <c r="I195">
        <v>2</v>
      </c>
      <c r="J195">
        <v>0</v>
      </c>
      <c r="K195">
        <v>0</v>
      </c>
    </row>
    <row r="196" spans="1:11" x14ac:dyDescent="0.35">
      <c r="A196">
        <v>260</v>
      </c>
      <c r="B196" t="s">
        <v>112</v>
      </c>
      <c r="C196" t="s">
        <v>111</v>
      </c>
      <c r="D196">
        <v>2</v>
      </c>
      <c r="E196">
        <v>0</v>
      </c>
      <c r="F196" t="s">
        <v>109</v>
      </c>
      <c r="G196" t="s">
        <v>118</v>
      </c>
      <c r="H196">
        <v>0</v>
      </c>
      <c r="I196">
        <v>1</v>
      </c>
      <c r="J196">
        <v>0</v>
      </c>
      <c r="K196">
        <v>0</v>
      </c>
    </row>
    <row r="197" spans="1:11" x14ac:dyDescent="0.35">
      <c r="A197">
        <v>286</v>
      </c>
      <c r="B197" t="s">
        <v>138</v>
      </c>
      <c r="C197" t="s">
        <v>123</v>
      </c>
      <c r="D197">
        <v>4</v>
      </c>
      <c r="E197">
        <v>0</v>
      </c>
      <c r="F197" t="s">
        <v>109</v>
      </c>
      <c r="G197" t="s">
        <v>118</v>
      </c>
      <c r="H197">
        <v>1</v>
      </c>
      <c r="I197">
        <v>2</v>
      </c>
      <c r="J197">
        <v>0</v>
      </c>
      <c r="K197">
        <v>0</v>
      </c>
    </row>
    <row r="198" spans="1:11" x14ac:dyDescent="0.35">
      <c r="A198">
        <v>291</v>
      </c>
      <c r="B198" t="s">
        <v>108</v>
      </c>
      <c r="C198" t="s">
        <v>120</v>
      </c>
      <c r="D198">
        <v>0</v>
      </c>
      <c r="E198">
        <v>3</v>
      </c>
      <c r="F198" t="s">
        <v>113</v>
      </c>
      <c r="G198" t="s">
        <v>118</v>
      </c>
      <c r="H198">
        <v>1</v>
      </c>
      <c r="I198">
        <v>1</v>
      </c>
      <c r="J198">
        <v>0</v>
      </c>
      <c r="K198">
        <v>0</v>
      </c>
    </row>
    <row r="199" spans="1:11" x14ac:dyDescent="0.35">
      <c r="A199">
        <v>316</v>
      </c>
      <c r="B199" t="s">
        <v>115</v>
      </c>
      <c r="C199" t="s">
        <v>134</v>
      </c>
      <c r="D199">
        <v>1</v>
      </c>
      <c r="E199">
        <v>4</v>
      </c>
      <c r="F199" t="s">
        <v>113</v>
      </c>
      <c r="G199" t="s">
        <v>118</v>
      </c>
      <c r="H199">
        <v>2</v>
      </c>
      <c r="I199">
        <v>0</v>
      </c>
      <c r="J199">
        <v>0</v>
      </c>
      <c r="K199">
        <v>0</v>
      </c>
    </row>
    <row r="200" spans="1:11" x14ac:dyDescent="0.35">
      <c r="A200">
        <v>325</v>
      </c>
      <c r="B200" t="s">
        <v>138</v>
      </c>
      <c r="C200" t="s">
        <v>125</v>
      </c>
      <c r="D200">
        <v>3</v>
      </c>
      <c r="E200">
        <v>0</v>
      </c>
      <c r="F200" t="s">
        <v>109</v>
      </c>
      <c r="G200" t="s">
        <v>118</v>
      </c>
      <c r="H200">
        <v>0</v>
      </c>
      <c r="I200">
        <v>2</v>
      </c>
      <c r="J200">
        <v>0</v>
      </c>
      <c r="K200">
        <v>0</v>
      </c>
    </row>
    <row r="201" spans="1:11" x14ac:dyDescent="0.35">
      <c r="A201">
        <v>341</v>
      </c>
      <c r="B201" t="s">
        <v>108</v>
      </c>
      <c r="C201" t="s">
        <v>111</v>
      </c>
      <c r="D201">
        <v>0</v>
      </c>
      <c r="E201">
        <v>4</v>
      </c>
      <c r="F201" t="s">
        <v>113</v>
      </c>
      <c r="G201" t="s">
        <v>118</v>
      </c>
      <c r="H201">
        <v>1</v>
      </c>
      <c r="I201">
        <v>0</v>
      </c>
      <c r="J201">
        <v>0</v>
      </c>
      <c r="K201">
        <v>0</v>
      </c>
    </row>
    <row r="202" spans="1:11" x14ac:dyDescent="0.35">
      <c r="A202">
        <v>361</v>
      </c>
      <c r="B202" t="s">
        <v>108</v>
      </c>
      <c r="C202" t="s">
        <v>119</v>
      </c>
      <c r="D202">
        <v>0</v>
      </c>
      <c r="E202">
        <v>2</v>
      </c>
      <c r="F202" t="s">
        <v>113</v>
      </c>
      <c r="G202" t="s">
        <v>118</v>
      </c>
      <c r="H202">
        <v>0</v>
      </c>
      <c r="I202">
        <v>0</v>
      </c>
      <c r="J202">
        <v>2</v>
      </c>
      <c r="K202">
        <v>0</v>
      </c>
    </row>
    <row r="203" spans="1:11" x14ac:dyDescent="0.35">
      <c r="A203">
        <v>14</v>
      </c>
      <c r="B203" t="s">
        <v>123</v>
      </c>
      <c r="C203" t="s">
        <v>125</v>
      </c>
      <c r="D203">
        <v>1</v>
      </c>
      <c r="E203">
        <v>0</v>
      </c>
      <c r="F203" t="s">
        <v>109</v>
      </c>
      <c r="G203" t="s">
        <v>140</v>
      </c>
      <c r="H203">
        <v>2</v>
      </c>
      <c r="I203">
        <v>3</v>
      </c>
      <c r="J203">
        <v>0</v>
      </c>
      <c r="K203">
        <v>0</v>
      </c>
    </row>
    <row r="204" spans="1:11" x14ac:dyDescent="0.35">
      <c r="A204">
        <v>44</v>
      </c>
      <c r="B204" t="s">
        <v>116</v>
      </c>
      <c r="C204" t="s">
        <v>120</v>
      </c>
      <c r="D204">
        <v>0</v>
      </c>
      <c r="E204">
        <v>1</v>
      </c>
      <c r="F204" t="s">
        <v>113</v>
      </c>
      <c r="G204" t="s">
        <v>140</v>
      </c>
      <c r="H204">
        <v>1</v>
      </c>
      <c r="I204">
        <v>1</v>
      </c>
      <c r="J204">
        <v>1</v>
      </c>
      <c r="K204">
        <v>0</v>
      </c>
    </row>
    <row r="205" spans="1:11" x14ac:dyDescent="0.35">
      <c r="A205">
        <v>62</v>
      </c>
      <c r="B205" t="s">
        <v>129</v>
      </c>
      <c r="C205" t="s">
        <v>119</v>
      </c>
      <c r="D205">
        <v>2</v>
      </c>
      <c r="E205">
        <v>2</v>
      </c>
      <c r="F205" t="s">
        <v>117</v>
      </c>
      <c r="G205" t="s">
        <v>140</v>
      </c>
      <c r="H205">
        <v>1</v>
      </c>
      <c r="I205">
        <v>4</v>
      </c>
      <c r="J205">
        <v>0</v>
      </c>
      <c r="K205">
        <v>0</v>
      </c>
    </row>
    <row r="206" spans="1:11" x14ac:dyDescent="0.35">
      <c r="A206">
        <v>83</v>
      </c>
      <c r="B206" t="s">
        <v>115</v>
      </c>
      <c r="C206" t="s">
        <v>108</v>
      </c>
      <c r="D206">
        <v>0</v>
      </c>
      <c r="E206">
        <v>0</v>
      </c>
      <c r="F206" t="s">
        <v>117</v>
      </c>
      <c r="G206" t="s">
        <v>140</v>
      </c>
      <c r="H206">
        <v>1</v>
      </c>
      <c r="I206">
        <v>3</v>
      </c>
      <c r="J206">
        <v>0</v>
      </c>
      <c r="K206">
        <v>0</v>
      </c>
    </row>
    <row r="207" spans="1:11" x14ac:dyDescent="0.35">
      <c r="A207">
        <v>105</v>
      </c>
      <c r="B207" t="s">
        <v>112</v>
      </c>
      <c r="C207" t="s">
        <v>120</v>
      </c>
      <c r="D207">
        <v>2</v>
      </c>
      <c r="E207">
        <v>1</v>
      </c>
      <c r="F207" t="s">
        <v>109</v>
      </c>
      <c r="G207" t="s">
        <v>140</v>
      </c>
      <c r="H207">
        <v>3</v>
      </c>
      <c r="I207">
        <v>1</v>
      </c>
      <c r="J207">
        <v>0</v>
      </c>
      <c r="K207">
        <v>0</v>
      </c>
    </row>
    <row r="208" spans="1:11" x14ac:dyDescent="0.35">
      <c r="A208">
        <v>130</v>
      </c>
      <c r="B208" t="s">
        <v>129</v>
      </c>
      <c r="C208" t="s">
        <v>134</v>
      </c>
      <c r="D208">
        <v>2</v>
      </c>
      <c r="E208">
        <v>0</v>
      </c>
      <c r="F208" t="s">
        <v>109</v>
      </c>
      <c r="G208" t="s">
        <v>140</v>
      </c>
      <c r="H208">
        <v>1</v>
      </c>
      <c r="I208">
        <v>1</v>
      </c>
      <c r="J208">
        <v>0</v>
      </c>
      <c r="K208">
        <v>0</v>
      </c>
    </row>
    <row r="209" spans="1:11" x14ac:dyDescent="0.35">
      <c r="A209">
        <v>135</v>
      </c>
      <c r="B209" t="s">
        <v>128</v>
      </c>
      <c r="C209" t="s">
        <v>115</v>
      </c>
      <c r="D209">
        <v>3</v>
      </c>
      <c r="E209">
        <v>2</v>
      </c>
      <c r="F209" t="s">
        <v>109</v>
      </c>
      <c r="G209" t="s">
        <v>140</v>
      </c>
      <c r="H209">
        <v>0</v>
      </c>
      <c r="I209">
        <v>2</v>
      </c>
      <c r="J209">
        <v>0</v>
      </c>
      <c r="K209">
        <v>0</v>
      </c>
    </row>
    <row r="210" spans="1:11" x14ac:dyDescent="0.35">
      <c r="A210">
        <v>178</v>
      </c>
      <c r="B210" t="s">
        <v>125</v>
      </c>
      <c r="C210" t="s">
        <v>137</v>
      </c>
      <c r="D210">
        <v>2</v>
      </c>
      <c r="E210">
        <v>0</v>
      </c>
      <c r="F210" t="s">
        <v>109</v>
      </c>
      <c r="G210" t="s">
        <v>140</v>
      </c>
      <c r="H210">
        <v>3</v>
      </c>
      <c r="I210">
        <v>1</v>
      </c>
      <c r="J210">
        <v>0</v>
      </c>
      <c r="K210">
        <v>0</v>
      </c>
    </row>
    <row r="211" spans="1:11" x14ac:dyDescent="0.35">
      <c r="A211">
        <v>191</v>
      </c>
      <c r="B211" t="s">
        <v>134</v>
      </c>
      <c r="C211" t="s">
        <v>123</v>
      </c>
      <c r="D211">
        <v>1</v>
      </c>
      <c r="E211">
        <v>2</v>
      </c>
      <c r="F211" t="s">
        <v>113</v>
      </c>
      <c r="G211" t="s">
        <v>140</v>
      </c>
      <c r="H211">
        <v>2</v>
      </c>
      <c r="I211">
        <v>2</v>
      </c>
      <c r="J211">
        <v>0</v>
      </c>
      <c r="K211">
        <v>0</v>
      </c>
    </row>
    <row r="212" spans="1:11" x14ac:dyDescent="0.35">
      <c r="A212">
        <v>214</v>
      </c>
      <c r="B212" t="s">
        <v>131</v>
      </c>
      <c r="C212" t="s">
        <v>120</v>
      </c>
      <c r="D212">
        <v>1</v>
      </c>
      <c r="E212">
        <v>2</v>
      </c>
      <c r="F212" t="s">
        <v>113</v>
      </c>
      <c r="G212" t="s">
        <v>140</v>
      </c>
      <c r="H212">
        <v>0</v>
      </c>
      <c r="I212">
        <v>3</v>
      </c>
      <c r="J212">
        <v>0</v>
      </c>
      <c r="K212">
        <v>0</v>
      </c>
    </row>
    <row r="213" spans="1:11" x14ac:dyDescent="0.35">
      <c r="A213">
        <v>234</v>
      </c>
      <c r="B213" t="s">
        <v>116</v>
      </c>
      <c r="C213" t="s">
        <v>112</v>
      </c>
      <c r="D213">
        <v>0</v>
      </c>
      <c r="E213">
        <v>1</v>
      </c>
      <c r="F213" t="s">
        <v>113</v>
      </c>
      <c r="G213" t="s">
        <v>140</v>
      </c>
      <c r="H213">
        <v>4</v>
      </c>
      <c r="I213">
        <v>3</v>
      </c>
      <c r="J213">
        <v>0</v>
      </c>
      <c r="K213">
        <v>0</v>
      </c>
    </row>
    <row r="214" spans="1:11" x14ac:dyDescent="0.35">
      <c r="A214">
        <v>241</v>
      </c>
      <c r="B214" t="s">
        <v>131</v>
      </c>
      <c r="C214" t="s">
        <v>138</v>
      </c>
      <c r="D214">
        <v>2</v>
      </c>
      <c r="E214">
        <v>2</v>
      </c>
      <c r="F214" t="s">
        <v>117</v>
      </c>
      <c r="G214" t="s">
        <v>140</v>
      </c>
      <c r="H214">
        <v>2</v>
      </c>
      <c r="I214">
        <v>2</v>
      </c>
      <c r="J214">
        <v>0</v>
      </c>
      <c r="K214">
        <v>0</v>
      </c>
    </row>
    <row r="215" spans="1:11" x14ac:dyDescent="0.35">
      <c r="A215">
        <v>258</v>
      </c>
      <c r="B215" t="s">
        <v>135</v>
      </c>
      <c r="C215" t="s">
        <v>134</v>
      </c>
      <c r="D215">
        <v>4</v>
      </c>
      <c r="E215">
        <v>0</v>
      </c>
      <c r="F215" t="s">
        <v>109</v>
      </c>
      <c r="G215" t="s">
        <v>140</v>
      </c>
      <c r="H215">
        <v>2</v>
      </c>
      <c r="I215">
        <v>0</v>
      </c>
      <c r="J215">
        <v>0</v>
      </c>
      <c r="K215">
        <v>0</v>
      </c>
    </row>
    <row r="216" spans="1:11" x14ac:dyDescent="0.35">
      <c r="A216">
        <v>301</v>
      </c>
      <c r="B216" t="s">
        <v>131</v>
      </c>
      <c r="C216" t="s">
        <v>126</v>
      </c>
      <c r="D216">
        <v>0</v>
      </c>
      <c r="E216">
        <v>0</v>
      </c>
      <c r="F216" t="s">
        <v>117</v>
      </c>
      <c r="G216" t="s">
        <v>140</v>
      </c>
      <c r="H216">
        <v>2</v>
      </c>
      <c r="I216">
        <v>2</v>
      </c>
      <c r="J216">
        <v>0</v>
      </c>
      <c r="K216">
        <v>0</v>
      </c>
    </row>
    <row r="217" spans="1:11" x14ac:dyDescent="0.35">
      <c r="A217">
        <v>339</v>
      </c>
      <c r="B217" t="s">
        <v>123</v>
      </c>
      <c r="C217" t="s">
        <v>120</v>
      </c>
      <c r="D217">
        <v>1</v>
      </c>
      <c r="E217">
        <v>1</v>
      </c>
      <c r="F217" t="s">
        <v>117</v>
      </c>
      <c r="G217" t="s">
        <v>140</v>
      </c>
      <c r="H217">
        <v>3</v>
      </c>
      <c r="I217">
        <v>3</v>
      </c>
      <c r="J217">
        <v>0</v>
      </c>
      <c r="K217">
        <v>0</v>
      </c>
    </row>
    <row r="218" spans="1:11" x14ac:dyDescent="0.35">
      <c r="A218">
        <v>353</v>
      </c>
      <c r="B218" t="s">
        <v>112</v>
      </c>
      <c r="C218" t="s">
        <v>115</v>
      </c>
      <c r="D218">
        <v>2</v>
      </c>
      <c r="E218">
        <v>1</v>
      </c>
      <c r="F218" t="s">
        <v>109</v>
      </c>
      <c r="G218" t="s">
        <v>140</v>
      </c>
      <c r="H218">
        <v>1</v>
      </c>
      <c r="I218">
        <v>1</v>
      </c>
      <c r="J218">
        <v>0</v>
      </c>
      <c r="K218">
        <v>0</v>
      </c>
    </row>
    <row r="219" spans="1:11" x14ac:dyDescent="0.35">
      <c r="A219">
        <v>9</v>
      </c>
      <c r="B219" t="s">
        <v>134</v>
      </c>
      <c r="C219" t="s">
        <v>135</v>
      </c>
      <c r="D219">
        <v>0</v>
      </c>
      <c r="E219">
        <v>1</v>
      </c>
      <c r="F219" t="s">
        <v>113</v>
      </c>
      <c r="G219" t="s">
        <v>136</v>
      </c>
      <c r="H219">
        <v>1</v>
      </c>
      <c r="I219">
        <v>3</v>
      </c>
      <c r="J219">
        <v>0</v>
      </c>
      <c r="K219">
        <v>0</v>
      </c>
    </row>
    <row r="220" spans="1:11" x14ac:dyDescent="0.35">
      <c r="A220">
        <v>12</v>
      </c>
      <c r="B220" t="s">
        <v>129</v>
      </c>
      <c r="C220" t="s">
        <v>115</v>
      </c>
      <c r="D220">
        <v>1</v>
      </c>
      <c r="E220">
        <v>2</v>
      </c>
      <c r="F220" t="s">
        <v>113</v>
      </c>
      <c r="G220" t="s">
        <v>136</v>
      </c>
      <c r="H220">
        <v>0</v>
      </c>
      <c r="I220">
        <v>2</v>
      </c>
      <c r="J220">
        <v>0</v>
      </c>
      <c r="K220">
        <v>0</v>
      </c>
    </row>
    <row r="221" spans="1:11" x14ac:dyDescent="0.35">
      <c r="A221">
        <v>22</v>
      </c>
      <c r="B221" t="s">
        <v>108</v>
      </c>
      <c r="C221" t="s">
        <v>138</v>
      </c>
      <c r="D221">
        <v>2</v>
      </c>
      <c r="E221">
        <v>3</v>
      </c>
      <c r="F221" t="s">
        <v>113</v>
      </c>
      <c r="G221" t="s">
        <v>136</v>
      </c>
      <c r="H221">
        <v>1</v>
      </c>
      <c r="I221">
        <v>1</v>
      </c>
      <c r="J221">
        <v>0</v>
      </c>
      <c r="K221">
        <v>0</v>
      </c>
    </row>
    <row r="222" spans="1:11" x14ac:dyDescent="0.35">
      <c r="A222">
        <v>40</v>
      </c>
      <c r="B222" t="s">
        <v>135</v>
      </c>
      <c r="C222" t="s">
        <v>128</v>
      </c>
      <c r="D222">
        <v>2</v>
      </c>
      <c r="E222">
        <v>2</v>
      </c>
      <c r="F222" t="s">
        <v>117</v>
      </c>
      <c r="G222" t="s">
        <v>136</v>
      </c>
      <c r="H222">
        <v>3</v>
      </c>
      <c r="I222">
        <v>5</v>
      </c>
      <c r="J222">
        <v>0</v>
      </c>
      <c r="K222">
        <v>0</v>
      </c>
    </row>
    <row r="223" spans="1:11" x14ac:dyDescent="0.35">
      <c r="A223">
        <v>43</v>
      </c>
      <c r="B223" t="s">
        <v>137</v>
      </c>
      <c r="C223" t="s">
        <v>131</v>
      </c>
      <c r="D223">
        <v>1</v>
      </c>
      <c r="E223">
        <v>0</v>
      </c>
      <c r="F223" t="s">
        <v>109</v>
      </c>
      <c r="G223" t="s">
        <v>136</v>
      </c>
      <c r="H223">
        <v>1</v>
      </c>
      <c r="I223">
        <v>2</v>
      </c>
      <c r="J223">
        <v>0</v>
      </c>
      <c r="K223">
        <v>0</v>
      </c>
    </row>
    <row r="224" spans="1:11" x14ac:dyDescent="0.35">
      <c r="A224">
        <v>56</v>
      </c>
      <c r="B224" t="s">
        <v>134</v>
      </c>
      <c r="C224" t="s">
        <v>126</v>
      </c>
      <c r="D224">
        <v>0</v>
      </c>
      <c r="E224">
        <v>0</v>
      </c>
      <c r="F224" t="s">
        <v>117</v>
      </c>
      <c r="G224" t="s">
        <v>136</v>
      </c>
      <c r="H224">
        <v>2</v>
      </c>
      <c r="I224">
        <v>1</v>
      </c>
      <c r="J224">
        <v>0</v>
      </c>
      <c r="K224">
        <v>0</v>
      </c>
    </row>
    <row r="225" spans="1:11" x14ac:dyDescent="0.35">
      <c r="A225">
        <v>77</v>
      </c>
      <c r="B225" t="s">
        <v>135</v>
      </c>
      <c r="C225" t="s">
        <v>115</v>
      </c>
      <c r="D225">
        <v>1</v>
      </c>
      <c r="E225">
        <v>0</v>
      </c>
      <c r="F225" t="s">
        <v>109</v>
      </c>
      <c r="G225" t="s">
        <v>136</v>
      </c>
      <c r="H225">
        <v>1</v>
      </c>
      <c r="I225">
        <v>2</v>
      </c>
      <c r="J225">
        <v>0</v>
      </c>
      <c r="K225">
        <v>0</v>
      </c>
    </row>
    <row r="226" spans="1:11" x14ac:dyDescent="0.35">
      <c r="A226">
        <v>89</v>
      </c>
      <c r="B226" t="s">
        <v>137</v>
      </c>
      <c r="C226" t="s">
        <v>107</v>
      </c>
      <c r="D226">
        <v>1</v>
      </c>
      <c r="E226">
        <v>1</v>
      </c>
      <c r="F226" t="s">
        <v>117</v>
      </c>
      <c r="G226" t="s">
        <v>136</v>
      </c>
      <c r="H226">
        <v>0</v>
      </c>
      <c r="I226">
        <v>1</v>
      </c>
      <c r="J226">
        <v>0</v>
      </c>
      <c r="K226">
        <v>0</v>
      </c>
    </row>
    <row r="227" spans="1:11" x14ac:dyDescent="0.35">
      <c r="A227">
        <v>98</v>
      </c>
      <c r="B227" t="s">
        <v>135</v>
      </c>
      <c r="C227" t="s">
        <v>122</v>
      </c>
      <c r="D227">
        <v>2</v>
      </c>
      <c r="E227">
        <v>2</v>
      </c>
      <c r="F227" t="s">
        <v>117</v>
      </c>
      <c r="G227" t="s">
        <v>136</v>
      </c>
      <c r="H227">
        <v>2</v>
      </c>
      <c r="I227">
        <v>0</v>
      </c>
      <c r="J227">
        <v>0</v>
      </c>
      <c r="K227">
        <v>0</v>
      </c>
    </row>
    <row r="228" spans="1:11" x14ac:dyDescent="0.35">
      <c r="A228">
        <v>110</v>
      </c>
      <c r="B228" t="s">
        <v>123</v>
      </c>
      <c r="C228" t="s">
        <v>128</v>
      </c>
      <c r="D228">
        <v>1</v>
      </c>
      <c r="E228">
        <v>1</v>
      </c>
      <c r="F228" t="s">
        <v>117</v>
      </c>
      <c r="G228" t="s">
        <v>136</v>
      </c>
      <c r="H228">
        <v>1</v>
      </c>
      <c r="I228">
        <v>2</v>
      </c>
      <c r="J228">
        <v>0</v>
      </c>
      <c r="K228">
        <v>1</v>
      </c>
    </row>
    <row r="229" spans="1:11" x14ac:dyDescent="0.35">
      <c r="A229">
        <v>114</v>
      </c>
      <c r="B229" t="s">
        <v>134</v>
      </c>
      <c r="C229" t="s">
        <v>115</v>
      </c>
      <c r="D229">
        <v>2</v>
      </c>
      <c r="E229">
        <v>1</v>
      </c>
      <c r="F229" t="s">
        <v>109</v>
      </c>
      <c r="G229" t="s">
        <v>136</v>
      </c>
      <c r="H229">
        <v>2</v>
      </c>
      <c r="I229">
        <v>0</v>
      </c>
      <c r="J229">
        <v>0</v>
      </c>
      <c r="K229">
        <v>0</v>
      </c>
    </row>
    <row r="230" spans="1:11" x14ac:dyDescent="0.35">
      <c r="A230">
        <v>128</v>
      </c>
      <c r="B230" t="s">
        <v>112</v>
      </c>
      <c r="C230" t="s">
        <v>138</v>
      </c>
      <c r="D230">
        <v>2</v>
      </c>
      <c r="E230">
        <v>1</v>
      </c>
      <c r="F230" t="s">
        <v>109</v>
      </c>
      <c r="G230" t="s">
        <v>136</v>
      </c>
      <c r="H230">
        <v>1</v>
      </c>
      <c r="I230">
        <v>1</v>
      </c>
      <c r="J230">
        <v>0</v>
      </c>
      <c r="K230">
        <v>0</v>
      </c>
    </row>
    <row r="231" spans="1:11" x14ac:dyDescent="0.35">
      <c r="A231">
        <v>134</v>
      </c>
      <c r="B231" t="s">
        <v>107</v>
      </c>
      <c r="C231" t="s">
        <v>126</v>
      </c>
      <c r="D231">
        <v>2</v>
      </c>
      <c r="E231">
        <v>1</v>
      </c>
      <c r="F231" t="s">
        <v>109</v>
      </c>
      <c r="G231" t="s">
        <v>136</v>
      </c>
      <c r="H231">
        <v>0</v>
      </c>
      <c r="I231">
        <v>0</v>
      </c>
      <c r="J231">
        <v>1</v>
      </c>
      <c r="K231">
        <v>0</v>
      </c>
    </row>
    <row r="232" spans="1:11" x14ac:dyDescent="0.35">
      <c r="A232">
        <v>154</v>
      </c>
      <c r="B232" t="s">
        <v>125</v>
      </c>
      <c r="C232" t="s">
        <v>122</v>
      </c>
      <c r="D232">
        <v>0</v>
      </c>
      <c r="E232">
        <v>0</v>
      </c>
      <c r="F232" t="s">
        <v>117</v>
      </c>
      <c r="G232" t="s">
        <v>136</v>
      </c>
      <c r="H232">
        <v>4</v>
      </c>
      <c r="I232">
        <v>2</v>
      </c>
      <c r="J232">
        <v>0</v>
      </c>
      <c r="K232">
        <v>0</v>
      </c>
    </row>
    <row r="233" spans="1:11" x14ac:dyDescent="0.35">
      <c r="A233">
        <v>166</v>
      </c>
      <c r="B233" t="s">
        <v>120</v>
      </c>
      <c r="C233" t="s">
        <v>111</v>
      </c>
      <c r="D233">
        <v>0</v>
      </c>
      <c r="E233">
        <v>1</v>
      </c>
      <c r="F233" t="s">
        <v>113</v>
      </c>
      <c r="G233" t="s">
        <v>136</v>
      </c>
      <c r="H233">
        <v>1</v>
      </c>
      <c r="I233">
        <v>3</v>
      </c>
      <c r="J233">
        <v>0</v>
      </c>
      <c r="K233">
        <v>0</v>
      </c>
    </row>
    <row r="234" spans="1:11" x14ac:dyDescent="0.35">
      <c r="A234">
        <v>173</v>
      </c>
      <c r="B234" t="s">
        <v>115</v>
      </c>
      <c r="C234" t="s">
        <v>119</v>
      </c>
      <c r="D234">
        <v>0</v>
      </c>
      <c r="E234">
        <v>1</v>
      </c>
      <c r="F234" t="s">
        <v>113</v>
      </c>
      <c r="G234" t="s">
        <v>136</v>
      </c>
      <c r="H234">
        <v>2</v>
      </c>
      <c r="I234">
        <v>4</v>
      </c>
      <c r="J234">
        <v>0</v>
      </c>
      <c r="K234">
        <v>0</v>
      </c>
    </row>
    <row r="235" spans="1:11" x14ac:dyDescent="0.35">
      <c r="A235">
        <v>189</v>
      </c>
      <c r="B235" t="s">
        <v>132</v>
      </c>
      <c r="C235" t="s">
        <v>112</v>
      </c>
      <c r="D235">
        <v>3</v>
      </c>
      <c r="E235">
        <v>2</v>
      </c>
      <c r="F235" t="s">
        <v>109</v>
      </c>
      <c r="G235" t="s">
        <v>136</v>
      </c>
      <c r="H235">
        <v>0</v>
      </c>
      <c r="I235">
        <v>1</v>
      </c>
      <c r="J235">
        <v>0</v>
      </c>
      <c r="K235">
        <v>1</v>
      </c>
    </row>
    <row r="236" spans="1:11" x14ac:dyDescent="0.35">
      <c r="A236">
        <v>202</v>
      </c>
      <c r="B236" t="s">
        <v>134</v>
      </c>
      <c r="C236" t="s">
        <v>131</v>
      </c>
      <c r="D236">
        <v>0</v>
      </c>
      <c r="E236">
        <v>3</v>
      </c>
      <c r="F236" t="s">
        <v>113</v>
      </c>
      <c r="G236" t="s">
        <v>136</v>
      </c>
      <c r="H236">
        <v>1</v>
      </c>
      <c r="I236">
        <v>1</v>
      </c>
      <c r="J236">
        <v>0</v>
      </c>
      <c r="K236">
        <v>0</v>
      </c>
    </row>
    <row r="237" spans="1:11" x14ac:dyDescent="0.35">
      <c r="A237">
        <v>217</v>
      </c>
      <c r="B237" t="s">
        <v>128</v>
      </c>
      <c r="C237" t="s">
        <v>107</v>
      </c>
      <c r="D237">
        <v>0</v>
      </c>
      <c r="E237">
        <v>1</v>
      </c>
      <c r="F237" t="s">
        <v>113</v>
      </c>
      <c r="G237" t="s">
        <v>136</v>
      </c>
      <c r="H237">
        <v>0</v>
      </c>
      <c r="I237">
        <v>2</v>
      </c>
      <c r="J237">
        <v>0</v>
      </c>
      <c r="K237">
        <v>0</v>
      </c>
    </row>
    <row r="238" spans="1:11" x14ac:dyDescent="0.35">
      <c r="A238">
        <v>230</v>
      </c>
      <c r="B238" t="s">
        <v>129</v>
      </c>
      <c r="C238" t="s">
        <v>125</v>
      </c>
      <c r="D238">
        <v>2</v>
      </c>
      <c r="E238">
        <v>1</v>
      </c>
      <c r="F238" t="s">
        <v>109</v>
      </c>
      <c r="G238" t="s">
        <v>136</v>
      </c>
      <c r="H238">
        <v>2</v>
      </c>
      <c r="I238">
        <v>2</v>
      </c>
      <c r="J238">
        <v>0</v>
      </c>
      <c r="K238">
        <v>0</v>
      </c>
    </row>
    <row r="239" spans="1:11" x14ac:dyDescent="0.35">
      <c r="A239">
        <v>245</v>
      </c>
      <c r="B239" t="s">
        <v>134</v>
      </c>
      <c r="C239" t="s">
        <v>108</v>
      </c>
      <c r="D239">
        <v>0</v>
      </c>
      <c r="E239">
        <v>0</v>
      </c>
      <c r="F239" t="s">
        <v>117</v>
      </c>
      <c r="G239" t="s">
        <v>136</v>
      </c>
      <c r="H239">
        <v>2</v>
      </c>
      <c r="I239">
        <v>1</v>
      </c>
      <c r="J239">
        <v>0</v>
      </c>
      <c r="K239">
        <v>0</v>
      </c>
    </row>
    <row r="240" spans="1:11" x14ac:dyDescent="0.35">
      <c r="A240">
        <v>257</v>
      </c>
      <c r="B240" t="s">
        <v>129</v>
      </c>
      <c r="C240" t="s">
        <v>128</v>
      </c>
      <c r="D240">
        <v>2</v>
      </c>
      <c r="E240">
        <v>3</v>
      </c>
      <c r="F240" t="s">
        <v>113</v>
      </c>
      <c r="G240" t="s">
        <v>136</v>
      </c>
      <c r="H240">
        <v>2</v>
      </c>
      <c r="I240">
        <v>0</v>
      </c>
      <c r="J240">
        <v>0</v>
      </c>
      <c r="K240">
        <v>0</v>
      </c>
    </row>
    <row r="241" spans="1:11" x14ac:dyDescent="0.35">
      <c r="A241">
        <v>267</v>
      </c>
      <c r="B241" t="s">
        <v>137</v>
      </c>
      <c r="C241" t="s">
        <v>125</v>
      </c>
      <c r="D241">
        <v>3</v>
      </c>
      <c r="E241">
        <v>0</v>
      </c>
      <c r="F241" t="s">
        <v>109</v>
      </c>
      <c r="G241" t="s">
        <v>136</v>
      </c>
      <c r="H241">
        <v>0</v>
      </c>
      <c r="I241">
        <v>1</v>
      </c>
      <c r="J241">
        <v>0</v>
      </c>
      <c r="K241">
        <v>0</v>
      </c>
    </row>
    <row r="242" spans="1:11" x14ac:dyDescent="0.35">
      <c r="A242">
        <v>272</v>
      </c>
      <c r="B242" t="s">
        <v>126</v>
      </c>
      <c r="C242" t="s">
        <v>122</v>
      </c>
      <c r="D242">
        <v>0</v>
      </c>
      <c r="E242">
        <v>1</v>
      </c>
      <c r="F242" t="s">
        <v>113</v>
      </c>
      <c r="G242" t="s">
        <v>136</v>
      </c>
      <c r="H242">
        <v>1</v>
      </c>
      <c r="I242">
        <v>1</v>
      </c>
      <c r="J242">
        <v>0</v>
      </c>
      <c r="K242">
        <v>0</v>
      </c>
    </row>
    <row r="243" spans="1:11" x14ac:dyDescent="0.35">
      <c r="A243">
        <v>280</v>
      </c>
      <c r="B243" t="s">
        <v>135</v>
      </c>
      <c r="C243" t="s">
        <v>111</v>
      </c>
      <c r="D243">
        <v>1</v>
      </c>
      <c r="E243">
        <v>0</v>
      </c>
      <c r="F243" t="s">
        <v>109</v>
      </c>
      <c r="G243" t="s">
        <v>136</v>
      </c>
      <c r="H243">
        <v>1</v>
      </c>
      <c r="I243">
        <v>2</v>
      </c>
      <c r="J243">
        <v>0</v>
      </c>
      <c r="K243">
        <v>0</v>
      </c>
    </row>
    <row r="244" spans="1:11" x14ac:dyDescent="0.35">
      <c r="A244">
        <v>294</v>
      </c>
      <c r="B244" t="s">
        <v>126</v>
      </c>
      <c r="C244" t="s">
        <v>135</v>
      </c>
      <c r="D244">
        <v>2</v>
      </c>
      <c r="E244">
        <v>1</v>
      </c>
      <c r="F244" t="s">
        <v>109</v>
      </c>
      <c r="G244" t="s">
        <v>136</v>
      </c>
      <c r="H244">
        <v>2</v>
      </c>
      <c r="I244">
        <v>1</v>
      </c>
      <c r="J244">
        <v>0</v>
      </c>
      <c r="K244">
        <v>0</v>
      </c>
    </row>
    <row r="245" spans="1:11" x14ac:dyDescent="0.35">
      <c r="A245">
        <v>307</v>
      </c>
      <c r="B245" t="s">
        <v>107</v>
      </c>
      <c r="C245" t="s">
        <v>122</v>
      </c>
      <c r="D245">
        <v>4</v>
      </c>
      <c r="E245">
        <v>0</v>
      </c>
      <c r="F245" t="s">
        <v>109</v>
      </c>
      <c r="G245" t="s">
        <v>136</v>
      </c>
      <c r="H245">
        <v>0</v>
      </c>
      <c r="I245">
        <v>0</v>
      </c>
      <c r="J245">
        <v>0</v>
      </c>
      <c r="K245">
        <v>0</v>
      </c>
    </row>
    <row r="246" spans="1:11" x14ac:dyDescent="0.35">
      <c r="A246">
        <v>318</v>
      </c>
      <c r="B246" t="s">
        <v>111</v>
      </c>
      <c r="C246" t="s">
        <v>138</v>
      </c>
      <c r="D246">
        <v>3</v>
      </c>
      <c r="E246">
        <v>2</v>
      </c>
      <c r="F246" t="s">
        <v>109</v>
      </c>
      <c r="G246" t="s">
        <v>136</v>
      </c>
      <c r="H246">
        <v>2</v>
      </c>
      <c r="I246">
        <v>1</v>
      </c>
      <c r="J246">
        <v>0</v>
      </c>
      <c r="K246">
        <v>0</v>
      </c>
    </row>
    <row r="247" spans="1:11" x14ac:dyDescent="0.35">
      <c r="A247">
        <v>335</v>
      </c>
      <c r="B247" t="s">
        <v>116</v>
      </c>
      <c r="C247" t="s">
        <v>132</v>
      </c>
      <c r="D247">
        <v>1</v>
      </c>
      <c r="E247">
        <v>0</v>
      </c>
      <c r="F247" t="s">
        <v>109</v>
      </c>
      <c r="G247" t="s">
        <v>136</v>
      </c>
      <c r="H247">
        <v>2</v>
      </c>
      <c r="I247">
        <v>0</v>
      </c>
      <c r="J247">
        <v>0</v>
      </c>
      <c r="K247">
        <v>0</v>
      </c>
    </row>
    <row r="248" spans="1:11" x14ac:dyDescent="0.35">
      <c r="A248">
        <v>347</v>
      </c>
      <c r="B248" t="s">
        <v>129</v>
      </c>
      <c r="C248" t="s">
        <v>122</v>
      </c>
      <c r="D248">
        <v>2</v>
      </c>
      <c r="E248">
        <v>0</v>
      </c>
      <c r="F248" t="s">
        <v>109</v>
      </c>
      <c r="G248" t="s">
        <v>136</v>
      </c>
      <c r="H248">
        <v>2</v>
      </c>
      <c r="I248">
        <v>4</v>
      </c>
      <c r="J248">
        <v>0</v>
      </c>
      <c r="K248">
        <v>1</v>
      </c>
    </row>
    <row r="249" spans="1:11" x14ac:dyDescent="0.35">
      <c r="A249">
        <v>360</v>
      </c>
      <c r="B249" t="s">
        <v>111</v>
      </c>
      <c r="C249" t="s">
        <v>125</v>
      </c>
      <c r="D249">
        <v>3</v>
      </c>
      <c r="E249">
        <v>1</v>
      </c>
      <c r="F249" t="s">
        <v>109</v>
      </c>
      <c r="G249" t="s">
        <v>136</v>
      </c>
      <c r="H249">
        <v>0</v>
      </c>
      <c r="I249">
        <v>2</v>
      </c>
      <c r="J249">
        <v>0</v>
      </c>
      <c r="K249">
        <v>0</v>
      </c>
    </row>
    <row r="250" spans="1:11" x14ac:dyDescent="0.35">
      <c r="A250">
        <v>376</v>
      </c>
      <c r="B250" t="s">
        <v>131</v>
      </c>
      <c r="C250" t="s">
        <v>137</v>
      </c>
      <c r="D250">
        <v>0</v>
      </c>
      <c r="E250">
        <v>2</v>
      </c>
      <c r="F250" t="s">
        <v>113</v>
      </c>
      <c r="G250" t="s">
        <v>136</v>
      </c>
      <c r="H250">
        <v>1</v>
      </c>
      <c r="I250">
        <v>4</v>
      </c>
      <c r="J250">
        <v>1</v>
      </c>
      <c r="K250">
        <v>0</v>
      </c>
    </row>
    <row r="251" spans="1:11" x14ac:dyDescent="0.35">
      <c r="A251">
        <v>2</v>
      </c>
      <c r="B251" t="s">
        <v>111</v>
      </c>
      <c r="C251" t="s">
        <v>112</v>
      </c>
      <c r="D251">
        <v>0</v>
      </c>
      <c r="E251">
        <v>5</v>
      </c>
      <c r="F251" t="s">
        <v>113</v>
      </c>
      <c r="G251" t="s">
        <v>114</v>
      </c>
      <c r="H251">
        <v>2</v>
      </c>
      <c r="I251">
        <v>2</v>
      </c>
      <c r="J251">
        <v>0</v>
      </c>
      <c r="K251">
        <v>0</v>
      </c>
    </row>
    <row r="252" spans="1:11" x14ac:dyDescent="0.35">
      <c r="A252">
        <v>11</v>
      </c>
      <c r="B252" t="s">
        <v>135</v>
      </c>
      <c r="C252" t="s">
        <v>119</v>
      </c>
      <c r="D252">
        <v>2</v>
      </c>
      <c r="E252">
        <v>1</v>
      </c>
      <c r="F252" t="s">
        <v>109</v>
      </c>
      <c r="G252" t="s">
        <v>114</v>
      </c>
      <c r="H252">
        <v>2</v>
      </c>
      <c r="I252">
        <v>1</v>
      </c>
      <c r="J252">
        <v>0</v>
      </c>
      <c r="K252">
        <v>0</v>
      </c>
    </row>
    <row r="253" spans="1:11" x14ac:dyDescent="0.35">
      <c r="A253">
        <v>29</v>
      </c>
      <c r="B253" t="s">
        <v>128</v>
      </c>
      <c r="C253" t="s">
        <v>134</v>
      </c>
      <c r="D253">
        <v>0</v>
      </c>
      <c r="E253">
        <v>1</v>
      </c>
      <c r="F253" t="s">
        <v>113</v>
      </c>
      <c r="G253" t="s">
        <v>114</v>
      </c>
      <c r="H253">
        <v>2</v>
      </c>
      <c r="I253">
        <v>2</v>
      </c>
      <c r="J253">
        <v>0</v>
      </c>
      <c r="K253">
        <v>0</v>
      </c>
    </row>
    <row r="254" spans="1:11" x14ac:dyDescent="0.35">
      <c r="A254">
        <v>31</v>
      </c>
      <c r="B254" t="s">
        <v>120</v>
      </c>
      <c r="C254" t="s">
        <v>137</v>
      </c>
      <c r="D254">
        <v>1</v>
      </c>
      <c r="E254">
        <v>1</v>
      </c>
      <c r="F254" t="s">
        <v>117</v>
      </c>
      <c r="G254" t="s">
        <v>114</v>
      </c>
      <c r="H254">
        <v>1</v>
      </c>
      <c r="I254">
        <v>2</v>
      </c>
      <c r="J254">
        <v>1</v>
      </c>
      <c r="K254">
        <v>0</v>
      </c>
    </row>
    <row r="255" spans="1:11" x14ac:dyDescent="0.35">
      <c r="A255">
        <v>50</v>
      </c>
      <c r="B255" t="s">
        <v>129</v>
      </c>
      <c r="C255" t="s">
        <v>111</v>
      </c>
      <c r="D255">
        <v>0</v>
      </c>
      <c r="E255">
        <v>0</v>
      </c>
      <c r="F255" t="s">
        <v>117</v>
      </c>
      <c r="G255" t="s">
        <v>114</v>
      </c>
      <c r="H255">
        <v>2</v>
      </c>
      <c r="I255">
        <v>1</v>
      </c>
      <c r="J255">
        <v>0</v>
      </c>
      <c r="K255">
        <v>1</v>
      </c>
    </row>
    <row r="256" spans="1:11" x14ac:dyDescent="0.35">
      <c r="A256">
        <v>55</v>
      </c>
      <c r="B256" t="s">
        <v>112</v>
      </c>
      <c r="C256" t="s">
        <v>125</v>
      </c>
      <c r="D256">
        <v>8</v>
      </c>
      <c r="E256">
        <v>0</v>
      </c>
      <c r="F256" t="s">
        <v>109</v>
      </c>
      <c r="G256" t="s">
        <v>114</v>
      </c>
      <c r="H256">
        <v>2</v>
      </c>
      <c r="I256">
        <v>2</v>
      </c>
      <c r="J256">
        <v>0</v>
      </c>
      <c r="K256">
        <v>0</v>
      </c>
    </row>
    <row r="257" spans="1:11" x14ac:dyDescent="0.35">
      <c r="A257">
        <v>80</v>
      </c>
      <c r="B257" t="s">
        <v>134</v>
      </c>
      <c r="C257" t="s">
        <v>137</v>
      </c>
      <c r="D257">
        <v>1</v>
      </c>
      <c r="E257">
        <v>0</v>
      </c>
      <c r="F257" t="s">
        <v>109</v>
      </c>
      <c r="G257" t="s">
        <v>114</v>
      </c>
      <c r="H257">
        <v>3</v>
      </c>
      <c r="I257">
        <v>3</v>
      </c>
      <c r="J257">
        <v>0</v>
      </c>
      <c r="K257">
        <v>0</v>
      </c>
    </row>
    <row r="258" spans="1:11" x14ac:dyDescent="0.35">
      <c r="A258">
        <v>90</v>
      </c>
      <c r="B258" t="s">
        <v>116</v>
      </c>
      <c r="C258" t="s">
        <v>135</v>
      </c>
      <c r="D258">
        <v>1</v>
      </c>
      <c r="E258">
        <v>0</v>
      </c>
      <c r="F258" t="s">
        <v>109</v>
      </c>
      <c r="G258" t="s">
        <v>114</v>
      </c>
      <c r="H258">
        <v>4</v>
      </c>
      <c r="I258">
        <v>4</v>
      </c>
      <c r="J258">
        <v>0</v>
      </c>
      <c r="K258">
        <v>0</v>
      </c>
    </row>
    <row r="259" spans="1:11" x14ac:dyDescent="0.35">
      <c r="A259">
        <v>94</v>
      </c>
      <c r="B259" t="s">
        <v>125</v>
      </c>
      <c r="C259" t="s">
        <v>115</v>
      </c>
      <c r="D259">
        <v>0</v>
      </c>
      <c r="E259">
        <v>0</v>
      </c>
      <c r="F259" t="s">
        <v>117</v>
      </c>
      <c r="G259" t="s">
        <v>114</v>
      </c>
      <c r="H259">
        <v>5</v>
      </c>
      <c r="I259">
        <v>3</v>
      </c>
      <c r="J259">
        <v>0</v>
      </c>
      <c r="K259">
        <v>0</v>
      </c>
    </row>
    <row r="260" spans="1:11" x14ac:dyDescent="0.35">
      <c r="A260">
        <v>112</v>
      </c>
      <c r="B260" t="s">
        <v>138</v>
      </c>
      <c r="C260" t="s">
        <v>122</v>
      </c>
      <c r="D260">
        <v>2</v>
      </c>
      <c r="E260">
        <v>0</v>
      </c>
      <c r="F260" t="s">
        <v>109</v>
      </c>
      <c r="G260" t="s">
        <v>114</v>
      </c>
      <c r="H260">
        <v>3</v>
      </c>
      <c r="I260">
        <v>2</v>
      </c>
      <c r="J260">
        <v>0</v>
      </c>
      <c r="K260">
        <v>0</v>
      </c>
    </row>
    <row r="261" spans="1:11" x14ac:dyDescent="0.35">
      <c r="A261">
        <v>124</v>
      </c>
      <c r="B261" t="s">
        <v>126</v>
      </c>
      <c r="C261" t="s">
        <v>131</v>
      </c>
      <c r="D261">
        <v>0</v>
      </c>
      <c r="E261">
        <v>2</v>
      </c>
      <c r="F261" t="s">
        <v>113</v>
      </c>
      <c r="G261" t="s">
        <v>114</v>
      </c>
      <c r="H261">
        <v>2</v>
      </c>
      <c r="I261">
        <v>0</v>
      </c>
      <c r="J261">
        <v>0</v>
      </c>
      <c r="K261">
        <v>0</v>
      </c>
    </row>
    <row r="262" spans="1:11" x14ac:dyDescent="0.35">
      <c r="A262">
        <v>148</v>
      </c>
      <c r="B262" t="s">
        <v>107</v>
      </c>
      <c r="C262" t="s">
        <v>123</v>
      </c>
      <c r="D262">
        <v>5</v>
      </c>
      <c r="E262">
        <v>2</v>
      </c>
      <c r="F262" t="s">
        <v>109</v>
      </c>
      <c r="G262" t="s">
        <v>114</v>
      </c>
      <c r="H262">
        <v>1</v>
      </c>
      <c r="I262">
        <v>2</v>
      </c>
      <c r="J262">
        <v>0</v>
      </c>
      <c r="K262">
        <v>0</v>
      </c>
    </row>
    <row r="263" spans="1:11" x14ac:dyDescent="0.35">
      <c r="A263">
        <v>160</v>
      </c>
      <c r="B263" t="s">
        <v>111</v>
      </c>
      <c r="C263" t="s">
        <v>135</v>
      </c>
      <c r="D263">
        <v>1</v>
      </c>
      <c r="E263">
        <v>3</v>
      </c>
      <c r="F263" t="s">
        <v>113</v>
      </c>
      <c r="G263" t="s">
        <v>114</v>
      </c>
      <c r="H263">
        <v>2</v>
      </c>
      <c r="I263">
        <v>0</v>
      </c>
      <c r="J263">
        <v>0</v>
      </c>
      <c r="K263">
        <v>0</v>
      </c>
    </row>
    <row r="264" spans="1:11" x14ac:dyDescent="0.35">
      <c r="A264">
        <v>177</v>
      </c>
      <c r="B264" t="s">
        <v>112</v>
      </c>
      <c r="C264" t="s">
        <v>131</v>
      </c>
      <c r="D264">
        <v>3</v>
      </c>
      <c r="E264">
        <v>1</v>
      </c>
      <c r="F264" t="s">
        <v>109</v>
      </c>
      <c r="G264" t="s">
        <v>114</v>
      </c>
      <c r="H264">
        <v>2</v>
      </c>
      <c r="I264">
        <v>2</v>
      </c>
      <c r="J264">
        <v>0</v>
      </c>
      <c r="K264">
        <v>0</v>
      </c>
    </row>
    <row r="265" spans="1:11" x14ac:dyDescent="0.35">
      <c r="A265">
        <v>196</v>
      </c>
      <c r="B265" t="s">
        <v>119</v>
      </c>
      <c r="C265" t="s">
        <v>137</v>
      </c>
      <c r="D265">
        <v>0</v>
      </c>
      <c r="E265">
        <v>2</v>
      </c>
      <c r="F265" t="s">
        <v>113</v>
      </c>
      <c r="G265" t="s">
        <v>114</v>
      </c>
      <c r="H265">
        <v>4</v>
      </c>
      <c r="I265">
        <v>3</v>
      </c>
      <c r="J265">
        <v>0</v>
      </c>
      <c r="K265">
        <v>0</v>
      </c>
    </row>
    <row r="266" spans="1:11" x14ac:dyDescent="0.35">
      <c r="A266">
        <v>203</v>
      </c>
      <c r="B266" t="s">
        <v>120</v>
      </c>
      <c r="C266" t="s">
        <v>128</v>
      </c>
      <c r="D266">
        <v>1</v>
      </c>
      <c r="E266">
        <v>0</v>
      </c>
      <c r="F266" t="s">
        <v>109</v>
      </c>
      <c r="G266" t="s">
        <v>114</v>
      </c>
      <c r="H266">
        <v>3</v>
      </c>
      <c r="I266">
        <v>4</v>
      </c>
      <c r="J266">
        <v>0</v>
      </c>
      <c r="K266">
        <v>0</v>
      </c>
    </row>
    <row r="267" spans="1:11" x14ac:dyDescent="0.35">
      <c r="A267">
        <v>218</v>
      </c>
      <c r="B267" t="s">
        <v>115</v>
      </c>
      <c r="C267" t="s">
        <v>125</v>
      </c>
      <c r="D267">
        <v>0</v>
      </c>
      <c r="E267">
        <v>3</v>
      </c>
      <c r="F267" t="s">
        <v>113</v>
      </c>
      <c r="G267" t="s">
        <v>114</v>
      </c>
      <c r="H267">
        <v>1</v>
      </c>
      <c r="I267">
        <v>1</v>
      </c>
      <c r="J267">
        <v>0</v>
      </c>
      <c r="K267">
        <v>0</v>
      </c>
    </row>
    <row r="268" spans="1:11" x14ac:dyDescent="0.35">
      <c r="A268">
        <v>221</v>
      </c>
      <c r="B268" t="s">
        <v>135</v>
      </c>
      <c r="C268" t="s">
        <v>116</v>
      </c>
      <c r="D268">
        <v>1</v>
      </c>
      <c r="E268">
        <v>1</v>
      </c>
      <c r="F268" t="s">
        <v>117</v>
      </c>
      <c r="G268" t="s">
        <v>114</v>
      </c>
      <c r="H268">
        <v>1</v>
      </c>
      <c r="I268">
        <v>2</v>
      </c>
      <c r="J268">
        <v>0</v>
      </c>
      <c r="K268">
        <v>0</v>
      </c>
    </row>
    <row r="269" spans="1:11" x14ac:dyDescent="0.35">
      <c r="A269">
        <v>250</v>
      </c>
      <c r="B269" t="s">
        <v>128</v>
      </c>
      <c r="C269" t="s">
        <v>112</v>
      </c>
      <c r="D269">
        <v>2</v>
      </c>
      <c r="E269">
        <v>0</v>
      </c>
      <c r="F269" t="s">
        <v>109</v>
      </c>
      <c r="G269" t="s">
        <v>114</v>
      </c>
      <c r="H269">
        <v>2</v>
      </c>
      <c r="I269">
        <v>3</v>
      </c>
      <c r="J269">
        <v>0</v>
      </c>
      <c r="K269">
        <v>1</v>
      </c>
    </row>
    <row r="270" spans="1:11" x14ac:dyDescent="0.35">
      <c r="A270">
        <v>254</v>
      </c>
      <c r="B270" t="s">
        <v>132</v>
      </c>
      <c r="C270" t="s">
        <v>131</v>
      </c>
      <c r="D270">
        <v>0</v>
      </c>
      <c r="E270">
        <v>0</v>
      </c>
      <c r="F270" t="s">
        <v>117</v>
      </c>
      <c r="G270" t="s">
        <v>114</v>
      </c>
      <c r="H270">
        <v>2</v>
      </c>
      <c r="I270">
        <v>2</v>
      </c>
      <c r="J270">
        <v>0</v>
      </c>
      <c r="K270">
        <v>1</v>
      </c>
    </row>
    <row r="271" spans="1:11" x14ac:dyDescent="0.35">
      <c r="A271">
        <v>262</v>
      </c>
      <c r="B271" t="s">
        <v>119</v>
      </c>
      <c r="C271" t="s">
        <v>115</v>
      </c>
      <c r="D271">
        <v>3</v>
      </c>
      <c r="E271">
        <v>0</v>
      </c>
      <c r="F271" t="s">
        <v>109</v>
      </c>
      <c r="G271" t="s">
        <v>114</v>
      </c>
      <c r="H271">
        <v>4</v>
      </c>
      <c r="I271">
        <v>3</v>
      </c>
      <c r="J271">
        <v>0</v>
      </c>
      <c r="K271">
        <v>0</v>
      </c>
    </row>
    <row r="272" spans="1:11" x14ac:dyDescent="0.35">
      <c r="A272">
        <v>287</v>
      </c>
      <c r="B272" t="s">
        <v>137</v>
      </c>
      <c r="C272" t="s">
        <v>112</v>
      </c>
      <c r="D272">
        <v>2</v>
      </c>
      <c r="E272">
        <v>0</v>
      </c>
      <c r="F272" t="s">
        <v>109</v>
      </c>
      <c r="G272" t="s">
        <v>114</v>
      </c>
      <c r="H272">
        <v>2</v>
      </c>
      <c r="I272">
        <v>4</v>
      </c>
      <c r="J272">
        <v>0</v>
      </c>
      <c r="K272">
        <v>0</v>
      </c>
    </row>
    <row r="273" spans="1:11" x14ac:dyDescent="0.35">
      <c r="A273">
        <v>299</v>
      </c>
      <c r="B273" t="s">
        <v>123</v>
      </c>
      <c r="C273" t="s">
        <v>107</v>
      </c>
      <c r="D273">
        <v>0</v>
      </c>
      <c r="E273">
        <v>0</v>
      </c>
      <c r="F273" t="s">
        <v>117</v>
      </c>
      <c r="G273" t="s">
        <v>114</v>
      </c>
      <c r="H273">
        <v>2</v>
      </c>
      <c r="I273">
        <v>2</v>
      </c>
      <c r="J273">
        <v>0</v>
      </c>
      <c r="K273">
        <v>0</v>
      </c>
    </row>
    <row r="274" spans="1:11" x14ac:dyDescent="0.35">
      <c r="A274">
        <v>308</v>
      </c>
      <c r="B274" t="s">
        <v>119</v>
      </c>
      <c r="C274" t="s">
        <v>125</v>
      </c>
      <c r="D274">
        <v>1</v>
      </c>
      <c r="E274">
        <v>0</v>
      </c>
      <c r="F274" t="s">
        <v>109</v>
      </c>
      <c r="G274" t="s">
        <v>114</v>
      </c>
      <c r="H274">
        <v>1</v>
      </c>
      <c r="I274">
        <v>0</v>
      </c>
      <c r="J274">
        <v>0</v>
      </c>
      <c r="K274">
        <v>0</v>
      </c>
    </row>
    <row r="275" spans="1:11" x14ac:dyDescent="0.35">
      <c r="A275">
        <v>323</v>
      </c>
      <c r="B275" t="s">
        <v>137</v>
      </c>
      <c r="C275" t="s">
        <v>115</v>
      </c>
      <c r="D275">
        <v>5</v>
      </c>
      <c r="E275">
        <v>2</v>
      </c>
      <c r="F275" t="s">
        <v>109</v>
      </c>
      <c r="G275" t="s">
        <v>114</v>
      </c>
      <c r="H275">
        <v>0</v>
      </c>
      <c r="I275">
        <v>1</v>
      </c>
      <c r="J275">
        <v>0</v>
      </c>
      <c r="K275">
        <v>0</v>
      </c>
    </row>
    <row r="276" spans="1:11" x14ac:dyDescent="0.35">
      <c r="A276">
        <v>352</v>
      </c>
      <c r="B276" t="s">
        <v>119</v>
      </c>
      <c r="C276" t="s">
        <v>132</v>
      </c>
      <c r="D276">
        <v>1</v>
      </c>
      <c r="E276">
        <v>1</v>
      </c>
      <c r="F276" t="s">
        <v>117</v>
      </c>
      <c r="G276" t="s">
        <v>114</v>
      </c>
      <c r="H276">
        <v>0</v>
      </c>
      <c r="I276">
        <v>0</v>
      </c>
      <c r="J276">
        <v>0</v>
      </c>
      <c r="K276">
        <v>0</v>
      </c>
    </row>
    <row r="277" spans="1:11" x14ac:dyDescent="0.35">
      <c r="A277">
        <v>371</v>
      </c>
      <c r="B277" t="s">
        <v>135</v>
      </c>
      <c r="C277" t="s">
        <v>125</v>
      </c>
      <c r="D277">
        <v>3</v>
      </c>
      <c r="E277">
        <v>2</v>
      </c>
      <c r="F277" t="s">
        <v>109</v>
      </c>
      <c r="G277" t="s">
        <v>114</v>
      </c>
      <c r="H277">
        <v>3</v>
      </c>
      <c r="I277">
        <v>3</v>
      </c>
      <c r="J277">
        <v>0</v>
      </c>
      <c r="K277">
        <v>0</v>
      </c>
    </row>
    <row r="278" spans="1:11" x14ac:dyDescent="0.35">
      <c r="A278">
        <v>1</v>
      </c>
      <c r="B278" t="s">
        <v>107</v>
      </c>
      <c r="C278" t="s">
        <v>108</v>
      </c>
      <c r="D278">
        <v>4</v>
      </c>
      <c r="E278">
        <v>1</v>
      </c>
      <c r="F278" t="s">
        <v>109</v>
      </c>
      <c r="G278" t="s">
        <v>110</v>
      </c>
      <c r="H278">
        <v>0</v>
      </c>
      <c r="I278">
        <v>2</v>
      </c>
      <c r="J278">
        <v>0</v>
      </c>
      <c r="K278">
        <v>0</v>
      </c>
    </row>
    <row r="279" spans="1:11" x14ac:dyDescent="0.35">
      <c r="A279">
        <v>17</v>
      </c>
      <c r="B279" t="s">
        <v>112</v>
      </c>
      <c r="C279" t="s">
        <v>128</v>
      </c>
      <c r="D279">
        <v>2</v>
      </c>
      <c r="E279">
        <v>2</v>
      </c>
      <c r="F279" t="s">
        <v>117</v>
      </c>
      <c r="G279" t="s">
        <v>110</v>
      </c>
      <c r="H279">
        <v>1</v>
      </c>
      <c r="I279">
        <v>0</v>
      </c>
      <c r="J279">
        <v>0</v>
      </c>
      <c r="K279">
        <v>0</v>
      </c>
    </row>
    <row r="280" spans="1:11" x14ac:dyDescent="0.35">
      <c r="A280">
        <v>21</v>
      </c>
      <c r="B280" t="s">
        <v>129</v>
      </c>
      <c r="C280" t="s">
        <v>123</v>
      </c>
      <c r="D280">
        <v>2</v>
      </c>
      <c r="E280">
        <v>0</v>
      </c>
      <c r="F280" t="s">
        <v>109</v>
      </c>
      <c r="G280" t="s">
        <v>110</v>
      </c>
      <c r="H280">
        <v>2</v>
      </c>
      <c r="I280">
        <v>3</v>
      </c>
      <c r="J280">
        <v>0</v>
      </c>
      <c r="K280">
        <v>0</v>
      </c>
    </row>
    <row r="281" spans="1:11" x14ac:dyDescent="0.35">
      <c r="A281">
        <v>42</v>
      </c>
      <c r="B281" t="s">
        <v>126</v>
      </c>
      <c r="C281" t="s">
        <v>119</v>
      </c>
      <c r="D281">
        <v>1</v>
      </c>
      <c r="E281">
        <v>1</v>
      </c>
      <c r="F281" t="s">
        <v>117</v>
      </c>
      <c r="G281" t="s">
        <v>110</v>
      </c>
      <c r="H281">
        <v>0</v>
      </c>
      <c r="I281">
        <v>2</v>
      </c>
      <c r="J281">
        <v>0</v>
      </c>
      <c r="K281">
        <v>0</v>
      </c>
    </row>
    <row r="282" spans="1:11" x14ac:dyDescent="0.35">
      <c r="A282">
        <v>60</v>
      </c>
      <c r="B282" t="s">
        <v>138</v>
      </c>
      <c r="C282" t="s">
        <v>107</v>
      </c>
      <c r="D282">
        <v>1</v>
      </c>
      <c r="E282">
        <v>2</v>
      </c>
      <c r="F282" t="s">
        <v>113</v>
      </c>
      <c r="G282" t="s">
        <v>110</v>
      </c>
      <c r="H282">
        <v>3</v>
      </c>
      <c r="I282">
        <v>3</v>
      </c>
      <c r="J282">
        <v>0</v>
      </c>
      <c r="K282">
        <v>0</v>
      </c>
    </row>
    <row r="283" spans="1:11" x14ac:dyDescent="0.35">
      <c r="A283">
        <v>68</v>
      </c>
      <c r="B283" t="s">
        <v>123</v>
      </c>
      <c r="C283" t="s">
        <v>112</v>
      </c>
      <c r="D283">
        <v>1</v>
      </c>
      <c r="E283">
        <v>3</v>
      </c>
      <c r="F283" t="s">
        <v>113</v>
      </c>
      <c r="G283" t="s">
        <v>110</v>
      </c>
      <c r="H283">
        <v>2</v>
      </c>
      <c r="I283">
        <v>2</v>
      </c>
      <c r="J283">
        <v>0</v>
      </c>
      <c r="K283">
        <v>0</v>
      </c>
    </row>
    <row r="284" spans="1:11" x14ac:dyDescent="0.35">
      <c r="A284">
        <v>76</v>
      </c>
      <c r="B284" t="s">
        <v>111</v>
      </c>
      <c r="C284" t="s">
        <v>122</v>
      </c>
      <c r="D284">
        <v>1</v>
      </c>
      <c r="E284">
        <v>2</v>
      </c>
      <c r="F284" t="s">
        <v>113</v>
      </c>
      <c r="G284" t="s">
        <v>110</v>
      </c>
      <c r="H284">
        <v>3</v>
      </c>
      <c r="I284">
        <v>2</v>
      </c>
      <c r="J284">
        <v>0</v>
      </c>
      <c r="K284">
        <v>0</v>
      </c>
    </row>
    <row r="285" spans="1:11" x14ac:dyDescent="0.35">
      <c r="A285">
        <v>96</v>
      </c>
      <c r="B285" t="s">
        <v>119</v>
      </c>
      <c r="C285" t="s">
        <v>138</v>
      </c>
      <c r="D285">
        <v>2</v>
      </c>
      <c r="E285">
        <v>4</v>
      </c>
      <c r="F285" t="s">
        <v>113</v>
      </c>
      <c r="G285" t="s">
        <v>110</v>
      </c>
      <c r="H285">
        <v>3</v>
      </c>
      <c r="I285">
        <v>2</v>
      </c>
      <c r="J285">
        <v>0</v>
      </c>
      <c r="K285">
        <v>0</v>
      </c>
    </row>
    <row r="286" spans="1:11" x14ac:dyDescent="0.35">
      <c r="A286">
        <v>102</v>
      </c>
      <c r="B286" t="s">
        <v>135</v>
      </c>
      <c r="C286" t="s">
        <v>132</v>
      </c>
      <c r="D286">
        <v>1</v>
      </c>
      <c r="E286">
        <v>1</v>
      </c>
      <c r="F286" t="s">
        <v>117</v>
      </c>
      <c r="G286" t="s">
        <v>110</v>
      </c>
      <c r="H286">
        <v>0</v>
      </c>
      <c r="I286">
        <v>2</v>
      </c>
      <c r="J286">
        <v>0</v>
      </c>
      <c r="K286">
        <v>0</v>
      </c>
    </row>
    <row r="287" spans="1:11" x14ac:dyDescent="0.35">
      <c r="A287">
        <v>120</v>
      </c>
      <c r="B287" t="s">
        <v>107</v>
      </c>
      <c r="C287" t="s">
        <v>112</v>
      </c>
      <c r="D287">
        <v>3</v>
      </c>
      <c r="E287">
        <v>1</v>
      </c>
      <c r="F287" t="s">
        <v>109</v>
      </c>
      <c r="G287" t="s">
        <v>110</v>
      </c>
      <c r="H287">
        <v>0</v>
      </c>
      <c r="I287">
        <v>2</v>
      </c>
      <c r="J287">
        <v>0</v>
      </c>
      <c r="K287">
        <v>0</v>
      </c>
    </row>
    <row r="288" spans="1:11" x14ac:dyDescent="0.35">
      <c r="A288">
        <v>121</v>
      </c>
      <c r="B288" t="s">
        <v>111</v>
      </c>
      <c r="C288" t="s">
        <v>128</v>
      </c>
      <c r="D288">
        <v>2</v>
      </c>
      <c r="E288">
        <v>3</v>
      </c>
      <c r="F288" t="s">
        <v>113</v>
      </c>
      <c r="G288" t="s">
        <v>110</v>
      </c>
      <c r="H288">
        <v>3</v>
      </c>
      <c r="I288">
        <v>2</v>
      </c>
      <c r="J288">
        <v>0</v>
      </c>
      <c r="K288">
        <v>0</v>
      </c>
    </row>
    <row r="289" spans="1:11" x14ac:dyDescent="0.35">
      <c r="A289">
        <v>136</v>
      </c>
      <c r="B289" t="s">
        <v>120</v>
      </c>
      <c r="C289" t="s">
        <v>125</v>
      </c>
      <c r="D289">
        <v>2</v>
      </c>
      <c r="E289">
        <v>1</v>
      </c>
      <c r="F289" t="s">
        <v>109</v>
      </c>
      <c r="G289" t="s">
        <v>110</v>
      </c>
      <c r="H289">
        <v>1</v>
      </c>
      <c r="I289">
        <v>0</v>
      </c>
      <c r="J289">
        <v>0</v>
      </c>
      <c r="K289">
        <v>0</v>
      </c>
    </row>
    <row r="290" spans="1:11" x14ac:dyDescent="0.35">
      <c r="A290">
        <v>156</v>
      </c>
      <c r="B290" t="s">
        <v>129</v>
      </c>
      <c r="C290" t="s">
        <v>131</v>
      </c>
      <c r="D290">
        <v>1</v>
      </c>
      <c r="E290">
        <v>4</v>
      </c>
      <c r="F290" t="s">
        <v>113</v>
      </c>
      <c r="G290" t="s">
        <v>110</v>
      </c>
      <c r="H290">
        <v>6</v>
      </c>
      <c r="I290">
        <v>2</v>
      </c>
      <c r="J290">
        <v>0</v>
      </c>
      <c r="K290">
        <v>0</v>
      </c>
    </row>
    <row r="291" spans="1:11" x14ac:dyDescent="0.35">
      <c r="A291">
        <v>167</v>
      </c>
      <c r="B291" t="s">
        <v>137</v>
      </c>
      <c r="C291" t="s">
        <v>123</v>
      </c>
      <c r="D291">
        <v>1</v>
      </c>
      <c r="E291">
        <v>1</v>
      </c>
      <c r="F291" t="s">
        <v>117</v>
      </c>
      <c r="G291" t="s">
        <v>110</v>
      </c>
      <c r="H291">
        <v>1</v>
      </c>
      <c r="I291">
        <v>2</v>
      </c>
      <c r="J291">
        <v>0</v>
      </c>
      <c r="K291">
        <v>0</v>
      </c>
    </row>
    <row r="292" spans="1:11" x14ac:dyDescent="0.35">
      <c r="A292">
        <v>188</v>
      </c>
      <c r="B292" t="s">
        <v>131</v>
      </c>
      <c r="C292" t="s">
        <v>107</v>
      </c>
      <c r="D292">
        <v>0</v>
      </c>
      <c r="E292">
        <v>4</v>
      </c>
      <c r="F292" t="s">
        <v>113</v>
      </c>
      <c r="G292" t="s">
        <v>110</v>
      </c>
      <c r="H292">
        <v>1</v>
      </c>
      <c r="I292">
        <v>1</v>
      </c>
      <c r="J292">
        <v>0</v>
      </c>
      <c r="K292">
        <v>0</v>
      </c>
    </row>
    <row r="293" spans="1:11" x14ac:dyDescent="0.35">
      <c r="A293">
        <v>201</v>
      </c>
      <c r="B293" t="s">
        <v>119</v>
      </c>
      <c r="C293" t="s">
        <v>129</v>
      </c>
      <c r="D293">
        <v>1</v>
      </c>
      <c r="E293">
        <v>2</v>
      </c>
      <c r="F293" t="s">
        <v>113</v>
      </c>
      <c r="G293" t="s">
        <v>110</v>
      </c>
      <c r="H293">
        <v>1</v>
      </c>
      <c r="I293">
        <v>1</v>
      </c>
      <c r="J293">
        <v>0</v>
      </c>
      <c r="K293">
        <v>0</v>
      </c>
    </row>
    <row r="294" spans="1:11" x14ac:dyDescent="0.35">
      <c r="A294">
        <v>210</v>
      </c>
      <c r="B294" t="s">
        <v>116</v>
      </c>
      <c r="C294" t="s">
        <v>111</v>
      </c>
      <c r="D294">
        <v>1</v>
      </c>
      <c r="E294">
        <v>0</v>
      </c>
      <c r="F294" t="s">
        <v>109</v>
      </c>
      <c r="G294" t="s">
        <v>110</v>
      </c>
      <c r="H294">
        <v>1</v>
      </c>
      <c r="I294">
        <v>0</v>
      </c>
      <c r="J294">
        <v>0</v>
      </c>
      <c r="K294">
        <v>0</v>
      </c>
    </row>
    <row r="295" spans="1:11" x14ac:dyDescent="0.35">
      <c r="A295">
        <v>220</v>
      </c>
      <c r="B295" t="s">
        <v>125</v>
      </c>
      <c r="C295" t="s">
        <v>128</v>
      </c>
      <c r="D295">
        <v>0</v>
      </c>
      <c r="E295">
        <v>0</v>
      </c>
      <c r="F295" t="s">
        <v>117</v>
      </c>
      <c r="G295" t="s">
        <v>110</v>
      </c>
      <c r="H295">
        <v>2</v>
      </c>
      <c r="I295">
        <v>3</v>
      </c>
      <c r="J295">
        <v>0</v>
      </c>
      <c r="K295">
        <v>0</v>
      </c>
    </row>
    <row r="296" spans="1:11" x14ac:dyDescent="0.35">
      <c r="A296">
        <v>239</v>
      </c>
      <c r="B296" t="s">
        <v>132</v>
      </c>
      <c r="C296" t="s">
        <v>107</v>
      </c>
      <c r="D296">
        <v>1</v>
      </c>
      <c r="E296">
        <v>2</v>
      </c>
      <c r="F296" t="s">
        <v>113</v>
      </c>
      <c r="G296" t="s">
        <v>110</v>
      </c>
      <c r="H296">
        <v>0</v>
      </c>
      <c r="I296">
        <v>1</v>
      </c>
      <c r="J296">
        <v>0</v>
      </c>
      <c r="K296">
        <v>0</v>
      </c>
    </row>
    <row r="297" spans="1:11" x14ac:dyDescent="0.35">
      <c r="A297">
        <v>247</v>
      </c>
      <c r="B297" t="s">
        <v>111</v>
      </c>
      <c r="C297" t="s">
        <v>126</v>
      </c>
      <c r="D297">
        <v>3</v>
      </c>
      <c r="E297">
        <v>3</v>
      </c>
      <c r="F297" t="s">
        <v>117</v>
      </c>
      <c r="G297" t="s">
        <v>110</v>
      </c>
      <c r="H297">
        <v>1</v>
      </c>
      <c r="I297">
        <v>1</v>
      </c>
      <c r="J297">
        <v>0</v>
      </c>
      <c r="K297">
        <v>0</v>
      </c>
    </row>
    <row r="298" spans="1:11" x14ac:dyDescent="0.35">
      <c r="A298">
        <v>261</v>
      </c>
      <c r="B298" t="s">
        <v>138</v>
      </c>
      <c r="C298" t="s">
        <v>128</v>
      </c>
      <c r="D298">
        <v>2</v>
      </c>
      <c r="E298">
        <v>1</v>
      </c>
      <c r="F298" t="s">
        <v>109</v>
      </c>
      <c r="G298" t="s">
        <v>110</v>
      </c>
      <c r="H298">
        <v>1</v>
      </c>
      <c r="I298">
        <v>2</v>
      </c>
      <c r="J298">
        <v>0</v>
      </c>
      <c r="K298">
        <v>0</v>
      </c>
    </row>
    <row r="299" spans="1:11" x14ac:dyDescent="0.35">
      <c r="A299">
        <v>276</v>
      </c>
      <c r="B299" t="s">
        <v>125</v>
      </c>
      <c r="C299" t="s">
        <v>107</v>
      </c>
      <c r="D299">
        <v>3</v>
      </c>
      <c r="E299">
        <v>0</v>
      </c>
      <c r="F299" t="s">
        <v>109</v>
      </c>
      <c r="G299" t="s">
        <v>110</v>
      </c>
      <c r="H299">
        <v>0</v>
      </c>
      <c r="I299">
        <v>0</v>
      </c>
      <c r="J299">
        <v>0</v>
      </c>
      <c r="K299">
        <v>0</v>
      </c>
    </row>
    <row r="300" spans="1:11" x14ac:dyDescent="0.35">
      <c r="A300">
        <v>288</v>
      </c>
      <c r="B300" t="s">
        <v>131</v>
      </c>
      <c r="C300" t="s">
        <v>129</v>
      </c>
      <c r="D300">
        <v>4</v>
      </c>
      <c r="E300">
        <v>0</v>
      </c>
      <c r="F300" t="s">
        <v>109</v>
      </c>
      <c r="G300" t="s">
        <v>110</v>
      </c>
      <c r="H300">
        <v>2</v>
      </c>
      <c r="I300">
        <v>1</v>
      </c>
      <c r="J300">
        <v>0</v>
      </c>
      <c r="K300">
        <v>0</v>
      </c>
    </row>
    <row r="301" spans="1:11" x14ac:dyDescent="0.35">
      <c r="A301">
        <v>289</v>
      </c>
      <c r="B301" t="s">
        <v>129</v>
      </c>
      <c r="C301" t="s">
        <v>116</v>
      </c>
      <c r="D301">
        <v>0</v>
      </c>
      <c r="E301">
        <v>0</v>
      </c>
      <c r="F301" t="s">
        <v>117</v>
      </c>
      <c r="G301" t="s">
        <v>110</v>
      </c>
      <c r="H301">
        <v>1</v>
      </c>
      <c r="I301">
        <v>1</v>
      </c>
      <c r="J301">
        <v>0</v>
      </c>
      <c r="K301">
        <v>0</v>
      </c>
    </row>
    <row r="302" spans="1:11" x14ac:dyDescent="0.35">
      <c r="A302">
        <v>306</v>
      </c>
      <c r="B302" t="s">
        <v>132</v>
      </c>
      <c r="C302" t="s">
        <v>115</v>
      </c>
      <c r="D302">
        <v>1</v>
      </c>
      <c r="E302">
        <v>0</v>
      </c>
      <c r="F302" t="s">
        <v>109</v>
      </c>
      <c r="G302" t="s">
        <v>110</v>
      </c>
      <c r="H302">
        <v>3</v>
      </c>
      <c r="I302">
        <v>3</v>
      </c>
      <c r="J302">
        <v>0</v>
      </c>
      <c r="K302">
        <v>0</v>
      </c>
    </row>
    <row r="303" spans="1:11" x14ac:dyDescent="0.35">
      <c r="A303">
        <v>312</v>
      </c>
      <c r="B303" t="s">
        <v>125</v>
      </c>
      <c r="C303" t="s">
        <v>120</v>
      </c>
      <c r="D303">
        <v>1</v>
      </c>
      <c r="E303">
        <v>3</v>
      </c>
      <c r="F303" t="s">
        <v>113</v>
      </c>
      <c r="G303" t="s">
        <v>110</v>
      </c>
      <c r="H303">
        <v>3</v>
      </c>
      <c r="I303">
        <v>0</v>
      </c>
      <c r="J303">
        <v>0</v>
      </c>
      <c r="K303">
        <v>0</v>
      </c>
    </row>
    <row r="304" spans="1:11" x14ac:dyDescent="0.35">
      <c r="A304">
        <v>324</v>
      </c>
      <c r="B304" t="s">
        <v>132</v>
      </c>
      <c r="C304" t="s">
        <v>135</v>
      </c>
      <c r="D304">
        <v>0</v>
      </c>
      <c r="E304">
        <v>2</v>
      </c>
      <c r="F304" t="s">
        <v>113</v>
      </c>
      <c r="G304" t="s">
        <v>110</v>
      </c>
      <c r="H304">
        <v>2</v>
      </c>
      <c r="I304">
        <v>4</v>
      </c>
      <c r="J304">
        <v>0</v>
      </c>
      <c r="K304">
        <v>0</v>
      </c>
    </row>
    <row r="305" spans="1:11" x14ac:dyDescent="0.35">
      <c r="A305">
        <v>336</v>
      </c>
      <c r="B305" t="s">
        <v>111</v>
      </c>
      <c r="C305" t="s">
        <v>119</v>
      </c>
      <c r="D305">
        <v>0</v>
      </c>
      <c r="E305">
        <v>1</v>
      </c>
      <c r="F305" t="s">
        <v>113</v>
      </c>
      <c r="G305" t="s">
        <v>110</v>
      </c>
      <c r="H305">
        <v>1</v>
      </c>
      <c r="I305">
        <v>1</v>
      </c>
      <c r="J305">
        <v>0</v>
      </c>
      <c r="K305">
        <v>0</v>
      </c>
    </row>
    <row r="306" spans="1:11" x14ac:dyDescent="0.35">
      <c r="A306">
        <v>348</v>
      </c>
      <c r="B306" t="s">
        <v>128</v>
      </c>
      <c r="C306" t="s">
        <v>135</v>
      </c>
      <c r="D306">
        <v>2</v>
      </c>
      <c r="E306">
        <v>1</v>
      </c>
      <c r="F306" t="s">
        <v>109</v>
      </c>
      <c r="G306" t="s">
        <v>110</v>
      </c>
      <c r="H306">
        <v>5</v>
      </c>
      <c r="I306">
        <v>3</v>
      </c>
      <c r="J306">
        <v>0</v>
      </c>
      <c r="K306">
        <v>0</v>
      </c>
    </row>
    <row r="307" spans="1:11" x14ac:dyDescent="0.35">
      <c r="A307">
        <v>357</v>
      </c>
      <c r="B307" t="s">
        <v>131</v>
      </c>
      <c r="C307" t="s">
        <v>116</v>
      </c>
      <c r="D307">
        <v>2</v>
      </c>
      <c r="E307">
        <v>0</v>
      </c>
      <c r="F307" t="s">
        <v>109</v>
      </c>
      <c r="G307" t="s">
        <v>110</v>
      </c>
      <c r="H307">
        <v>1</v>
      </c>
      <c r="I307">
        <v>2</v>
      </c>
      <c r="J307">
        <v>0</v>
      </c>
      <c r="K307">
        <v>0</v>
      </c>
    </row>
    <row r="308" spans="1:11" x14ac:dyDescent="0.35">
      <c r="A308">
        <v>367</v>
      </c>
      <c r="B308" t="s">
        <v>125</v>
      </c>
      <c r="C308" t="s">
        <v>112</v>
      </c>
      <c r="D308">
        <v>0</v>
      </c>
      <c r="E308">
        <v>4</v>
      </c>
      <c r="F308" t="s">
        <v>113</v>
      </c>
      <c r="G308" t="s">
        <v>110</v>
      </c>
      <c r="H308">
        <v>2</v>
      </c>
      <c r="I308">
        <v>0</v>
      </c>
      <c r="J308">
        <v>0</v>
      </c>
      <c r="K308">
        <v>0</v>
      </c>
    </row>
    <row r="309" spans="1:11" x14ac:dyDescent="0.35">
      <c r="A309">
        <v>380</v>
      </c>
      <c r="B309" t="s">
        <v>111</v>
      </c>
      <c r="C309" t="s">
        <v>129</v>
      </c>
      <c r="D309">
        <v>1</v>
      </c>
      <c r="E309">
        <v>1</v>
      </c>
      <c r="F309" t="s">
        <v>117</v>
      </c>
      <c r="G309" t="s">
        <v>110</v>
      </c>
      <c r="H309">
        <v>2</v>
      </c>
      <c r="I309">
        <v>1</v>
      </c>
      <c r="J309">
        <v>0</v>
      </c>
      <c r="K309">
        <v>0</v>
      </c>
    </row>
    <row r="310" spans="1:11" x14ac:dyDescent="0.35">
      <c r="A310">
        <v>19</v>
      </c>
      <c r="B310" t="s">
        <v>138</v>
      </c>
      <c r="C310" t="s">
        <v>131</v>
      </c>
      <c r="D310">
        <v>1</v>
      </c>
      <c r="E310">
        <v>1</v>
      </c>
      <c r="F310" t="s">
        <v>117</v>
      </c>
      <c r="G310" t="s">
        <v>143</v>
      </c>
      <c r="H310">
        <v>1</v>
      </c>
      <c r="I310">
        <v>0</v>
      </c>
      <c r="J310">
        <v>0</v>
      </c>
      <c r="K310">
        <v>0</v>
      </c>
    </row>
    <row r="311" spans="1:11" x14ac:dyDescent="0.35">
      <c r="A311">
        <v>34</v>
      </c>
      <c r="B311" t="s">
        <v>131</v>
      </c>
      <c r="C311" t="s">
        <v>115</v>
      </c>
      <c r="D311">
        <v>3</v>
      </c>
      <c r="E311">
        <v>1</v>
      </c>
      <c r="F311" t="s">
        <v>109</v>
      </c>
      <c r="G311" t="s">
        <v>146</v>
      </c>
      <c r="H311">
        <v>1</v>
      </c>
      <c r="I311">
        <v>3</v>
      </c>
      <c r="J311">
        <v>0</v>
      </c>
      <c r="K311">
        <v>0</v>
      </c>
    </row>
    <row r="312" spans="1:11" x14ac:dyDescent="0.35">
      <c r="A312">
        <v>87</v>
      </c>
      <c r="B312" t="s">
        <v>132</v>
      </c>
      <c r="C312" t="s">
        <v>120</v>
      </c>
      <c r="D312">
        <v>1</v>
      </c>
      <c r="E312">
        <v>1</v>
      </c>
      <c r="F312" t="s">
        <v>117</v>
      </c>
      <c r="G312" t="s">
        <v>146</v>
      </c>
      <c r="H312">
        <v>3</v>
      </c>
      <c r="I312">
        <v>2</v>
      </c>
      <c r="J312">
        <v>0</v>
      </c>
      <c r="K312">
        <v>0</v>
      </c>
    </row>
    <row r="313" spans="1:11" x14ac:dyDescent="0.35">
      <c r="A313">
        <v>132</v>
      </c>
      <c r="B313" t="s">
        <v>119</v>
      </c>
      <c r="C313" t="s">
        <v>122</v>
      </c>
      <c r="D313">
        <v>0</v>
      </c>
      <c r="E313">
        <v>2</v>
      </c>
      <c r="F313" t="s">
        <v>113</v>
      </c>
      <c r="G313" t="s">
        <v>146</v>
      </c>
      <c r="H313">
        <v>2</v>
      </c>
      <c r="I313">
        <v>0</v>
      </c>
      <c r="J313">
        <v>0</v>
      </c>
      <c r="K313">
        <v>0</v>
      </c>
    </row>
    <row r="314" spans="1:11" x14ac:dyDescent="0.35">
      <c r="A314">
        <v>165</v>
      </c>
      <c r="B314" t="s">
        <v>116</v>
      </c>
      <c r="C314" t="s">
        <v>129</v>
      </c>
      <c r="D314">
        <v>2</v>
      </c>
      <c r="E314">
        <v>0</v>
      </c>
      <c r="F314" t="s">
        <v>109</v>
      </c>
      <c r="G314" t="s">
        <v>146</v>
      </c>
      <c r="H314">
        <v>2</v>
      </c>
      <c r="I314">
        <v>2</v>
      </c>
      <c r="J314">
        <v>0</v>
      </c>
      <c r="K314">
        <v>0</v>
      </c>
    </row>
    <row r="315" spans="1:11" x14ac:dyDescent="0.35">
      <c r="A315">
        <v>176</v>
      </c>
      <c r="B315" t="s">
        <v>108</v>
      </c>
      <c r="C315" t="s">
        <v>132</v>
      </c>
      <c r="D315">
        <v>1</v>
      </c>
      <c r="E315">
        <v>2</v>
      </c>
      <c r="F315" t="s">
        <v>113</v>
      </c>
      <c r="G315" t="s">
        <v>146</v>
      </c>
      <c r="H315">
        <v>2</v>
      </c>
      <c r="I315">
        <v>4</v>
      </c>
      <c r="J315">
        <v>0</v>
      </c>
      <c r="K315">
        <v>0</v>
      </c>
    </row>
    <row r="316" spans="1:11" x14ac:dyDescent="0.35">
      <c r="A316">
        <v>216</v>
      </c>
      <c r="B316" t="s">
        <v>132</v>
      </c>
      <c r="C316" t="s">
        <v>134</v>
      </c>
      <c r="D316">
        <v>1</v>
      </c>
      <c r="E316">
        <v>1</v>
      </c>
      <c r="F316" t="s">
        <v>117</v>
      </c>
      <c r="G316" t="s">
        <v>146</v>
      </c>
      <c r="H316">
        <v>0</v>
      </c>
      <c r="I316">
        <v>3</v>
      </c>
      <c r="J316">
        <v>0</v>
      </c>
      <c r="K316">
        <v>0</v>
      </c>
    </row>
    <row r="317" spans="1:11" x14ac:dyDescent="0.35">
      <c r="A317">
        <v>263</v>
      </c>
      <c r="B317" t="s">
        <v>122</v>
      </c>
      <c r="C317" t="s">
        <v>134</v>
      </c>
      <c r="D317">
        <v>1</v>
      </c>
      <c r="E317">
        <v>0</v>
      </c>
      <c r="F317" t="s">
        <v>109</v>
      </c>
      <c r="G317" t="s">
        <v>146</v>
      </c>
      <c r="H317">
        <v>2</v>
      </c>
      <c r="I317">
        <v>6</v>
      </c>
      <c r="J317">
        <v>0</v>
      </c>
      <c r="K317">
        <v>1</v>
      </c>
    </row>
    <row r="318" spans="1:11" x14ac:dyDescent="0.35">
      <c r="A318">
        <v>315</v>
      </c>
      <c r="B318" t="s">
        <v>135</v>
      </c>
      <c r="C318" t="s">
        <v>108</v>
      </c>
      <c r="D318">
        <v>4</v>
      </c>
      <c r="E318">
        <v>0</v>
      </c>
      <c r="F318" t="s">
        <v>109</v>
      </c>
      <c r="G318" t="s">
        <v>146</v>
      </c>
      <c r="H318">
        <v>1</v>
      </c>
      <c r="I318">
        <v>4</v>
      </c>
      <c r="J318">
        <v>0</v>
      </c>
      <c r="K318">
        <v>0</v>
      </c>
    </row>
    <row r="319" spans="1:11" x14ac:dyDescent="0.35">
      <c r="A319">
        <v>326</v>
      </c>
      <c r="B319" t="s">
        <v>119</v>
      </c>
      <c r="C319" t="s">
        <v>116</v>
      </c>
      <c r="D319">
        <v>1</v>
      </c>
      <c r="E319">
        <v>1</v>
      </c>
      <c r="F319" t="s">
        <v>117</v>
      </c>
      <c r="G319" t="s">
        <v>146</v>
      </c>
      <c r="H319">
        <v>0</v>
      </c>
      <c r="I319">
        <v>0</v>
      </c>
      <c r="J319">
        <v>0</v>
      </c>
      <c r="K319">
        <v>0</v>
      </c>
    </row>
    <row r="320" spans="1:11" x14ac:dyDescent="0.35">
      <c r="A320">
        <v>366</v>
      </c>
      <c r="B320" t="s">
        <v>132</v>
      </c>
      <c r="C320" t="s">
        <v>122</v>
      </c>
      <c r="D320">
        <v>2</v>
      </c>
      <c r="E320">
        <v>0</v>
      </c>
      <c r="F320" t="s">
        <v>109</v>
      </c>
      <c r="G320" t="s">
        <v>146</v>
      </c>
      <c r="H320">
        <v>2</v>
      </c>
      <c r="I320">
        <v>1</v>
      </c>
      <c r="J320">
        <v>0</v>
      </c>
      <c r="K320">
        <v>0</v>
      </c>
    </row>
    <row r="321" spans="1:11" x14ac:dyDescent="0.35">
      <c r="A321">
        <v>379</v>
      </c>
      <c r="B321" t="s">
        <v>120</v>
      </c>
      <c r="C321" t="s">
        <v>116</v>
      </c>
      <c r="D321">
        <v>3</v>
      </c>
      <c r="E321">
        <v>1</v>
      </c>
      <c r="F321" t="s">
        <v>109</v>
      </c>
      <c r="G321" t="s">
        <v>146</v>
      </c>
      <c r="H321">
        <v>0</v>
      </c>
      <c r="I321">
        <v>1</v>
      </c>
      <c r="J321">
        <v>0</v>
      </c>
      <c r="K321">
        <v>0</v>
      </c>
    </row>
    <row r="322" spans="1:11" x14ac:dyDescent="0.35">
      <c r="A322">
        <v>24</v>
      </c>
      <c r="B322" t="s">
        <v>137</v>
      </c>
      <c r="C322" t="s">
        <v>122</v>
      </c>
      <c r="D322">
        <v>1</v>
      </c>
      <c r="E322">
        <v>2</v>
      </c>
      <c r="F322" t="s">
        <v>113</v>
      </c>
      <c r="G322" t="s">
        <v>144</v>
      </c>
      <c r="H322">
        <v>2</v>
      </c>
      <c r="I322">
        <v>4</v>
      </c>
      <c r="J322">
        <v>0</v>
      </c>
      <c r="K322">
        <v>0</v>
      </c>
    </row>
    <row r="323" spans="1:11" x14ac:dyDescent="0.35">
      <c r="A323">
        <v>37</v>
      </c>
      <c r="B323" t="s">
        <v>111</v>
      </c>
      <c r="C323" t="s">
        <v>108</v>
      </c>
      <c r="D323">
        <v>2</v>
      </c>
      <c r="E323">
        <v>0</v>
      </c>
      <c r="F323" t="s">
        <v>109</v>
      </c>
      <c r="G323" t="s">
        <v>144</v>
      </c>
      <c r="H323">
        <v>2</v>
      </c>
      <c r="I323">
        <v>1</v>
      </c>
      <c r="J323">
        <v>0</v>
      </c>
      <c r="K323">
        <v>0</v>
      </c>
    </row>
    <row r="324" spans="1:11" x14ac:dyDescent="0.35">
      <c r="A324">
        <v>48</v>
      </c>
      <c r="B324" t="s">
        <v>115</v>
      </c>
      <c r="C324" t="s">
        <v>123</v>
      </c>
      <c r="D324">
        <v>3</v>
      </c>
      <c r="E324">
        <v>1</v>
      </c>
      <c r="F324" t="s">
        <v>109</v>
      </c>
      <c r="G324" t="s">
        <v>144</v>
      </c>
      <c r="H324">
        <v>0</v>
      </c>
      <c r="I324">
        <v>4</v>
      </c>
      <c r="J324">
        <v>0</v>
      </c>
      <c r="K324">
        <v>0</v>
      </c>
    </row>
    <row r="325" spans="1:11" x14ac:dyDescent="0.35">
      <c r="A325">
        <v>52</v>
      </c>
      <c r="B325" t="s">
        <v>131</v>
      </c>
      <c r="C325" t="s">
        <v>128</v>
      </c>
      <c r="D325">
        <v>2</v>
      </c>
      <c r="E325">
        <v>1</v>
      </c>
      <c r="F325" t="s">
        <v>109</v>
      </c>
      <c r="G325" t="s">
        <v>144</v>
      </c>
      <c r="H325">
        <v>1</v>
      </c>
      <c r="I325">
        <v>2</v>
      </c>
      <c r="J325">
        <v>0</v>
      </c>
      <c r="K325">
        <v>0</v>
      </c>
    </row>
    <row r="326" spans="1:11" x14ac:dyDescent="0.35">
      <c r="A326">
        <v>67</v>
      </c>
      <c r="B326" t="s">
        <v>132</v>
      </c>
      <c r="C326" t="s">
        <v>125</v>
      </c>
      <c r="D326">
        <v>2</v>
      </c>
      <c r="E326">
        <v>0</v>
      </c>
      <c r="F326" t="s">
        <v>109</v>
      </c>
      <c r="G326" t="s">
        <v>144</v>
      </c>
      <c r="H326">
        <v>0</v>
      </c>
      <c r="I326">
        <v>1</v>
      </c>
      <c r="J326">
        <v>0</v>
      </c>
      <c r="K326">
        <v>0</v>
      </c>
    </row>
    <row r="327" spans="1:11" x14ac:dyDescent="0.35">
      <c r="A327">
        <v>79</v>
      </c>
      <c r="B327" t="s">
        <v>120</v>
      </c>
      <c r="C327" t="s">
        <v>138</v>
      </c>
      <c r="D327">
        <v>1</v>
      </c>
      <c r="E327">
        <v>4</v>
      </c>
      <c r="F327" t="s">
        <v>113</v>
      </c>
      <c r="G327" t="s">
        <v>144</v>
      </c>
      <c r="H327">
        <v>0</v>
      </c>
      <c r="I327">
        <v>1</v>
      </c>
      <c r="J327">
        <v>0</v>
      </c>
      <c r="K327">
        <v>0</v>
      </c>
    </row>
    <row r="328" spans="1:11" x14ac:dyDescent="0.35">
      <c r="A328">
        <v>81</v>
      </c>
      <c r="B328" t="s">
        <v>123</v>
      </c>
      <c r="C328" t="s">
        <v>111</v>
      </c>
      <c r="D328">
        <v>2</v>
      </c>
      <c r="E328">
        <v>0</v>
      </c>
      <c r="F328" t="s">
        <v>109</v>
      </c>
      <c r="G328" t="s">
        <v>144</v>
      </c>
      <c r="H328">
        <v>2</v>
      </c>
      <c r="I328">
        <v>2</v>
      </c>
      <c r="J328">
        <v>0</v>
      </c>
      <c r="K328">
        <v>0</v>
      </c>
    </row>
    <row r="329" spans="1:11" x14ac:dyDescent="0.35">
      <c r="A329">
        <v>109</v>
      </c>
      <c r="B329" t="s">
        <v>122</v>
      </c>
      <c r="C329" t="s">
        <v>131</v>
      </c>
      <c r="D329">
        <v>0</v>
      </c>
      <c r="E329">
        <v>2</v>
      </c>
      <c r="F329" t="s">
        <v>113</v>
      </c>
      <c r="G329" t="s">
        <v>144</v>
      </c>
      <c r="H329">
        <v>2</v>
      </c>
      <c r="I329">
        <v>2</v>
      </c>
      <c r="J329">
        <v>0</v>
      </c>
      <c r="K329">
        <v>0</v>
      </c>
    </row>
    <row r="330" spans="1:11" x14ac:dyDescent="0.35">
      <c r="A330">
        <v>115</v>
      </c>
      <c r="B330" t="s">
        <v>120</v>
      </c>
      <c r="C330" t="s">
        <v>123</v>
      </c>
      <c r="D330">
        <v>1</v>
      </c>
      <c r="E330">
        <v>2</v>
      </c>
      <c r="F330" t="s">
        <v>113</v>
      </c>
      <c r="G330" t="s">
        <v>144</v>
      </c>
      <c r="H330">
        <v>1</v>
      </c>
      <c r="I330">
        <v>1</v>
      </c>
      <c r="J330">
        <v>0</v>
      </c>
      <c r="K330">
        <v>0</v>
      </c>
    </row>
    <row r="331" spans="1:11" x14ac:dyDescent="0.35">
      <c r="A331">
        <v>127</v>
      </c>
      <c r="B331" t="s">
        <v>125</v>
      </c>
      <c r="C331" t="s">
        <v>119</v>
      </c>
      <c r="D331">
        <v>0</v>
      </c>
      <c r="E331">
        <v>3</v>
      </c>
      <c r="F331" t="s">
        <v>113</v>
      </c>
      <c r="G331" t="s">
        <v>144</v>
      </c>
      <c r="H331">
        <v>0</v>
      </c>
      <c r="I331">
        <v>3</v>
      </c>
      <c r="J331">
        <v>0</v>
      </c>
      <c r="K331">
        <v>0</v>
      </c>
    </row>
    <row r="332" spans="1:11" x14ac:dyDescent="0.35">
      <c r="A332">
        <v>137</v>
      </c>
      <c r="B332" t="s">
        <v>108</v>
      </c>
      <c r="C332" t="s">
        <v>135</v>
      </c>
      <c r="D332">
        <v>2</v>
      </c>
      <c r="E332">
        <v>2</v>
      </c>
      <c r="F332" t="s">
        <v>117</v>
      </c>
      <c r="G332" t="s">
        <v>144</v>
      </c>
      <c r="H332">
        <v>2</v>
      </c>
      <c r="I332">
        <v>1</v>
      </c>
      <c r="J332">
        <v>0</v>
      </c>
      <c r="K332">
        <v>0</v>
      </c>
    </row>
    <row r="333" spans="1:11" x14ac:dyDescent="0.35">
      <c r="A333">
        <v>145</v>
      </c>
      <c r="B333" t="s">
        <v>137</v>
      </c>
      <c r="C333" t="s">
        <v>128</v>
      </c>
      <c r="D333">
        <v>2</v>
      </c>
      <c r="E333">
        <v>1</v>
      </c>
      <c r="F333" t="s">
        <v>109</v>
      </c>
      <c r="G333" t="s">
        <v>144</v>
      </c>
      <c r="H333">
        <v>0</v>
      </c>
      <c r="I333">
        <v>1</v>
      </c>
      <c r="J333">
        <v>0</v>
      </c>
      <c r="K333">
        <v>0</v>
      </c>
    </row>
    <row r="334" spans="1:11" x14ac:dyDescent="0.35">
      <c r="A334">
        <v>169</v>
      </c>
      <c r="B334" t="s">
        <v>135</v>
      </c>
      <c r="C334" t="s">
        <v>112</v>
      </c>
      <c r="D334">
        <v>0</v>
      </c>
      <c r="E334">
        <v>3</v>
      </c>
      <c r="F334" t="s">
        <v>113</v>
      </c>
      <c r="G334" t="s">
        <v>144</v>
      </c>
      <c r="H334">
        <v>1</v>
      </c>
      <c r="I334">
        <v>4</v>
      </c>
      <c r="J334">
        <v>0</v>
      </c>
      <c r="K334">
        <v>0</v>
      </c>
    </row>
    <row r="335" spans="1:11" x14ac:dyDescent="0.35">
      <c r="A335">
        <v>190</v>
      </c>
      <c r="B335" t="s">
        <v>126</v>
      </c>
      <c r="C335" t="s">
        <v>115</v>
      </c>
      <c r="D335">
        <v>2</v>
      </c>
      <c r="E335">
        <v>0</v>
      </c>
      <c r="F335" t="s">
        <v>109</v>
      </c>
      <c r="G335" t="s">
        <v>144</v>
      </c>
      <c r="H335">
        <v>0</v>
      </c>
      <c r="I335">
        <v>2</v>
      </c>
      <c r="J335">
        <v>0</v>
      </c>
      <c r="K335">
        <v>0</v>
      </c>
    </row>
    <row r="336" spans="1:11" x14ac:dyDescent="0.35">
      <c r="A336">
        <v>209</v>
      </c>
      <c r="B336" t="s">
        <v>107</v>
      </c>
      <c r="C336" t="s">
        <v>116</v>
      </c>
      <c r="D336">
        <v>2</v>
      </c>
      <c r="E336">
        <v>0</v>
      </c>
      <c r="F336" t="s">
        <v>109</v>
      </c>
      <c r="G336" t="s">
        <v>144</v>
      </c>
      <c r="H336">
        <v>0</v>
      </c>
      <c r="I336">
        <v>0</v>
      </c>
      <c r="J336">
        <v>0</v>
      </c>
      <c r="K336">
        <v>0</v>
      </c>
    </row>
    <row r="337" spans="1:11" x14ac:dyDescent="0.35">
      <c r="A337">
        <v>211</v>
      </c>
      <c r="B337" t="s">
        <v>122</v>
      </c>
      <c r="C337" t="s">
        <v>135</v>
      </c>
      <c r="D337">
        <v>1</v>
      </c>
      <c r="E337">
        <v>1</v>
      </c>
      <c r="F337" t="s">
        <v>117</v>
      </c>
      <c r="G337" t="s">
        <v>144</v>
      </c>
      <c r="H337">
        <v>2</v>
      </c>
      <c r="I337">
        <v>3</v>
      </c>
      <c r="J337">
        <v>0</v>
      </c>
      <c r="K337">
        <v>1</v>
      </c>
    </row>
    <row r="338" spans="1:11" x14ac:dyDescent="0.35">
      <c r="A338">
        <v>224</v>
      </c>
      <c r="B338" t="s">
        <v>108</v>
      </c>
      <c r="C338" t="s">
        <v>115</v>
      </c>
      <c r="D338">
        <v>1</v>
      </c>
      <c r="E338">
        <v>0</v>
      </c>
      <c r="F338" t="s">
        <v>109</v>
      </c>
      <c r="G338" t="s">
        <v>144</v>
      </c>
      <c r="H338">
        <v>2</v>
      </c>
      <c r="I338">
        <v>2</v>
      </c>
      <c r="J338">
        <v>1</v>
      </c>
      <c r="K338">
        <v>1</v>
      </c>
    </row>
    <row r="339" spans="1:11" x14ac:dyDescent="0.35">
      <c r="A339">
        <v>248</v>
      </c>
      <c r="B339" t="s">
        <v>137</v>
      </c>
      <c r="C339" t="s">
        <v>132</v>
      </c>
      <c r="D339">
        <v>0</v>
      </c>
      <c r="E339">
        <v>0</v>
      </c>
      <c r="F339" t="s">
        <v>117</v>
      </c>
      <c r="G339" t="s">
        <v>144</v>
      </c>
      <c r="H339">
        <v>3</v>
      </c>
      <c r="I339">
        <v>2</v>
      </c>
      <c r="J339">
        <v>0</v>
      </c>
      <c r="K339">
        <v>0</v>
      </c>
    </row>
    <row r="340" spans="1:11" x14ac:dyDescent="0.35">
      <c r="A340">
        <v>266</v>
      </c>
      <c r="B340" t="s">
        <v>131</v>
      </c>
      <c r="C340" t="s">
        <v>112</v>
      </c>
      <c r="D340">
        <v>0</v>
      </c>
      <c r="E340">
        <v>1</v>
      </c>
      <c r="F340" t="s">
        <v>113</v>
      </c>
      <c r="G340" t="s">
        <v>144</v>
      </c>
      <c r="H340">
        <v>0</v>
      </c>
      <c r="I340">
        <v>0</v>
      </c>
      <c r="J340">
        <v>0</v>
      </c>
      <c r="K340">
        <v>0</v>
      </c>
    </row>
    <row r="341" spans="1:11" x14ac:dyDescent="0.35">
      <c r="A341">
        <v>279</v>
      </c>
      <c r="B341" t="s">
        <v>107</v>
      </c>
      <c r="C341" t="s">
        <v>115</v>
      </c>
      <c r="D341">
        <v>2</v>
      </c>
      <c r="E341">
        <v>1</v>
      </c>
      <c r="F341" t="s">
        <v>109</v>
      </c>
      <c r="G341" t="s">
        <v>144</v>
      </c>
      <c r="H341">
        <v>0</v>
      </c>
      <c r="I341">
        <v>1</v>
      </c>
      <c r="J341">
        <v>0</v>
      </c>
      <c r="K341">
        <v>0</v>
      </c>
    </row>
    <row r="342" spans="1:11" x14ac:dyDescent="0.35">
      <c r="A342">
        <v>298</v>
      </c>
      <c r="B342" t="s">
        <v>129</v>
      </c>
      <c r="C342" t="s">
        <v>138</v>
      </c>
      <c r="D342">
        <v>1</v>
      </c>
      <c r="E342">
        <v>2</v>
      </c>
      <c r="F342" t="s">
        <v>113</v>
      </c>
      <c r="G342" t="s">
        <v>144</v>
      </c>
      <c r="H342">
        <v>2</v>
      </c>
      <c r="I342">
        <v>1</v>
      </c>
      <c r="J342">
        <v>0</v>
      </c>
      <c r="K342">
        <v>0</v>
      </c>
    </row>
    <row r="343" spans="1:11" x14ac:dyDescent="0.35">
      <c r="A343">
        <v>328</v>
      </c>
      <c r="B343" t="s">
        <v>107</v>
      </c>
      <c r="C343" t="s">
        <v>129</v>
      </c>
      <c r="D343">
        <v>2</v>
      </c>
      <c r="E343">
        <v>0</v>
      </c>
      <c r="F343" t="s">
        <v>109</v>
      </c>
      <c r="G343" t="s">
        <v>144</v>
      </c>
      <c r="H343">
        <v>1</v>
      </c>
      <c r="I343">
        <v>1</v>
      </c>
      <c r="J343">
        <v>0</v>
      </c>
      <c r="K343">
        <v>0</v>
      </c>
    </row>
    <row r="344" spans="1:11" x14ac:dyDescent="0.35">
      <c r="A344">
        <v>338</v>
      </c>
      <c r="B344" t="s">
        <v>115</v>
      </c>
      <c r="C344" t="s">
        <v>128</v>
      </c>
      <c r="D344">
        <v>0</v>
      </c>
      <c r="E344">
        <v>0</v>
      </c>
      <c r="F344" t="s">
        <v>117</v>
      </c>
      <c r="G344" t="s">
        <v>144</v>
      </c>
      <c r="H344">
        <v>3</v>
      </c>
      <c r="I344">
        <v>2</v>
      </c>
      <c r="J344">
        <v>0</v>
      </c>
      <c r="K344">
        <v>0</v>
      </c>
    </row>
    <row r="345" spans="1:11" x14ac:dyDescent="0.35">
      <c r="A345">
        <v>355</v>
      </c>
      <c r="B345" t="s">
        <v>135</v>
      </c>
      <c r="C345" t="s">
        <v>107</v>
      </c>
      <c r="D345">
        <v>2</v>
      </c>
      <c r="E345">
        <v>1</v>
      </c>
      <c r="F345" t="s">
        <v>109</v>
      </c>
      <c r="G345" t="s">
        <v>144</v>
      </c>
      <c r="H345">
        <v>3</v>
      </c>
      <c r="I345">
        <v>1</v>
      </c>
      <c r="J345">
        <v>0</v>
      </c>
      <c r="K345">
        <v>0</v>
      </c>
    </row>
    <row r="346" spans="1:11" x14ac:dyDescent="0.35">
      <c r="A346">
        <v>369</v>
      </c>
      <c r="B346" t="s">
        <v>137</v>
      </c>
      <c r="C346" t="s">
        <v>111</v>
      </c>
      <c r="D346">
        <v>1</v>
      </c>
      <c r="E346">
        <v>1</v>
      </c>
      <c r="F346" t="s">
        <v>117</v>
      </c>
      <c r="G346" t="s">
        <v>144</v>
      </c>
      <c r="H346">
        <v>3</v>
      </c>
      <c r="I346">
        <v>1</v>
      </c>
      <c r="J346">
        <v>0</v>
      </c>
      <c r="K346">
        <v>0</v>
      </c>
    </row>
    <row r="347" spans="1:11" x14ac:dyDescent="0.35">
      <c r="A347">
        <v>174</v>
      </c>
      <c r="B347" t="s">
        <v>126</v>
      </c>
      <c r="C347" t="s">
        <v>116</v>
      </c>
      <c r="D347">
        <v>0</v>
      </c>
      <c r="E347">
        <v>1</v>
      </c>
      <c r="F347" t="s">
        <v>113</v>
      </c>
      <c r="G347" t="s">
        <v>149</v>
      </c>
      <c r="H347">
        <v>1</v>
      </c>
      <c r="I347">
        <v>3</v>
      </c>
      <c r="J347">
        <v>0</v>
      </c>
      <c r="K347">
        <v>0</v>
      </c>
    </row>
    <row r="348" spans="1:11" x14ac:dyDescent="0.35">
      <c r="A348">
        <v>15</v>
      </c>
      <c r="B348" t="s">
        <v>108</v>
      </c>
      <c r="C348" t="s">
        <v>134</v>
      </c>
      <c r="D348">
        <v>3</v>
      </c>
      <c r="E348">
        <v>1</v>
      </c>
      <c r="F348" t="s">
        <v>109</v>
      </c>
      <c r="G348" t="s">
        <v>141</v>
      </c>
      <c r="H348">
        <v>1</v>
      </c>
      <c r="I348">
        <v>3</v>
      </c>
      <c r="J348">
        <v>0</v>
      </c>
      <c r="K348">
        <v>0</v>
      </c>
    </row>
    <row r="349" spans="1:11" x14ac:dyDescent="0.35">
      <c r="A349">
        <v>32</v>
      </c>
      <c r="B349" t="s">
        <v>138</v>
      </c>
      <c r="C349" t="s">
        <v>116</v>
      </c>
      <c r="D349">
        <v>2</v>
      </c>
      <c r="E349">
        <v>2</v>
      </c>
      <c r="F349" t="s">
        <v>117</v>
      </c>
      <c r="G349" t="s">
        <v>141</v>
      </c>
      <c r="H349">
        <v>0</v>
      </c>
      <c r="I349">
        <v>1</v>
      </c>
      <c r="J349">
        <v>0</v>
      </c>
      <c r="K349">
        <v>0</v>
      </c>
    </row>
    <row r="350" spans="1:11" x14ac:dyDescent="0.35">
      <c r="A350">
        <v>57</v>
      </c>
      <c r="B350" t="s">
        <v>122</v>
      </c>
      <c r="C350" t="s">
        <v>132</v>
      </c>
      <c r="D350">
        <v>1</v>
      </c>
      <c r="E350">
        <v>1</v>
      </c>
      <c r="F350" t="s">
        <v>117</v>
      </c>
      <c r="G350" t="s">
        <v>141</v>
      </c>
      <c r="H350">
        <v>2</v>
      </c>
      <c r="I350">
        <v>1</v>
      </c>
      <c r="J350">
        <v>0</v>
      </c>
      <c r="K350">
        <v>1</v>
      </c>
    </row>
    <row r="351" spans="1:11" x14ac:dyDescent="0.35">
      <c r="A351">
        <v>63</v>
      </c>
      <c r="B351" t="s">
        <v>115</v>
      </c>
      <c r="C351" t="s">
        <v>111</v>
      </c>
      <c r="D351">
        <v>2</v>
      </c>
      <c r="E351">
        <v>2</v>
      </c>
      <c r="F351" t="s">
        <v>117</v>
      </c>
      <c r="G351" t="s">
        <v>141</v>
      </c>
      <c r="H351">
        <v>3</v>
      </c>
      <c r="I351">
        <v>1</v>
      </c>
      <c r="J351">
        <v>0</v>
      </c>
      <c r="K351">
        <v>0</v>
      </c>
    </row>
    <row r="352" spans="1:11" x14ac:dyDescent="0.35">
      <c r="A352">
        <v>100</v>
      </c>
      <c r="B352" t="s">
        <v>108</v>
      </c>
      <c r="C352" t="s">
        <v>137</v>
      </c>
      <c r="D352">
        <v>1</v>
      </c>
      <c r="E352">
        <v>3</v>
      </c>
      <c r="F352" t="s">
        <v>113</v>
      </c>
      <c r="G352" t="s">
        <v>141</v>
      </c>
      <c r="H352">
        <v>2</v>
      </c>
      <c r="I352">
        <v>2</v>
      </c>
      <c r="J352">
        <v>0</v>
      </c>
      <c r="K352">
        <v>0</v>
      </c>
    </row>
    <row r="353" spans="1:11" x14ac:dyDescent="0.35">
      <c r="A353">
        <v>107</v>
      </c>
      <c r="B353" t="s">
        <v>111</v>
      </c>
      <c r="C353" t="s">
        <v>134</v>
      </c>
      <c r="D353">
        <v>2</v>
      </c>
      <c r="E353">
        <v>3</v>
      </c>
      <c r="F353" t="s">
        <v>113</v>
      </c>
      <c r="G353" t="s">
        <v>141</v>
      </c>
      <c r="H353">
        <v>2</v>
      </c>
      <c r="I353">
        <v>1</v>
      </c>
      <c r="J353">
        <v>0</v>
      </c>
      <c r="K353">
        <v>0</v>
      </c>
    </row>
    <row r="354" spans="1:11" x14ac:dyDescent="0.35">
      <c r="A354">
        <v>122</v>
      </c>
      <c r="B354" t="s">
        <v>135</v>
      </c>
      <c r="C354" t="s">
        <v>120</v>
      </c>
      <c r="D354">
        <v>2</v>
      </c>
      <c r="E354">
        <v>2</v>
      </c>
      <c r="F354" t="s">
        <v>117</v>
      </c>
      <c r="G354" t="s">
        <v>141</v>
      </c>
      <c r="H354">
        <v>6</v>
      </c>
      <c r="I354">
        <v>2</v>
      </c>
      <c r="J354">
        <v>0</v>
      </c>
      <c r="K354">
        <v>0</v>
      </c>
    </row>
    <row r="355" spans="1:11" x14ac:dyDescent="0.35">
      <c r="A355">
        <v>149</v>
      </c>
      <c r="B355" t="s">
        <v>116</v>
      </c>
      <c r="C355" t="s">
        <v>134</v>
      </c>
      <c r="D355">
        <v>0</v>
      </c>
      <c r="E355">
        <v>2</v>
      </c>
      <c r="F355" t="s">
        <v>113</v>
      </c>
      <c r="G355" t="s">
        <v>141</v>
      </c>
      <c r="H355">
        <v>2</v>
      </c>
      <c r="I355">
        <v>0</v>
      </c>
      <c r="J355">
        <v>0</v>
      </c>
      <c r="K355">
        <v>0</v>
      </c>
    </row>
    <row r="356" spans="1:11" x14ac:dyDescent="0.35">
      <c r="A356">
        <v>168</v>
      </c>
      <c r="B356" t="s">
        <v>132</v>
      </c>
      <c r="C356" t="s">
        <v>128</v>
      </c>
      <c r="D356">
        <v>1</v>
      </c>
      <c r="E356">
        <v>2</v>
      </c>
      <c r="F356" t="s">
        <v>113</v>
      </c>
      <c r="G356" t="s">
        <v>141</v>
      </c>
      <c r="H356">
        <v>4</v>
      </c>
      <c r="I356">
        <v>4</v>
      </c>
      <c r="J356">
        <v>0</v>
      </c>
      <c r="K356">
        <v>0</v>
      </c>
    </row>
    <row r="357" spans="1:11" x14ac:dyDescent="0.35">
      <c r="A357">
        <v>182</v>
      </c>
      <c r="B357" t="s">
        <v>115</v>
      </c>
      <c r="C357" t="s">
        <v>135</v>
      </c>
      <c r="D357">
        <v>1</v>
      </c>
      <c r="E357">
        <v>1</v>
      </c>
      <c r="F357" t="s">
        <v>117</v>
      </c>
      <c r="G357" t="s">
        <v>141</v>
      </c>
      <c r="H357">
        <v>4</v>
      </c>
      <c r="I357">
        <v>4</v>
      </c>
      <c r="J357">
        <v>0</v>
      </c>
      <c r="K357">
        <v>0</v>
      </c>
    </row>
    <row r="358" spans="1:11" x14ac:dyDescent="0.35">
      <c r="A358">
        <v>200</v>
      </c>
      <c r="B358" t="s">
        <v>126</v>
      </c>
      <c r="C358" t="s">
        <v>138</v>
      </c>
      <c r="D358">
        <v>1</v>
      </c>
      <c r="E358">
        <v>1</v>
      </c>
      <c r="F358" t="s">
        <v>117</v>
      </c>
      <c r="G358" t="s">
        <v>141</v>
      </c>
      <c r="H358">
        <v>2</v>
      </c>
      <c r="I358">
        <v>3</v>
      </c>
      <c r="J358">
        <v>0</v>
      </c>
      <c r="K358">
        <v>0</v>
      </c>
    </row>
    <row r="359" spans="1:11" x14ac:dyDescent="0.35">
      <c r="A359">
        <v>235</v>
      </c>
      <c r="B359" t="s">
        <v>138</v>
      </c>
      <c r="C359" t="s">
        <v>135</v>
      </c>
      <c r="D359">
        <v>2</v>
      </c>
      <c r="E359">
        <v>2</v>
      </c>
      <c r="F359" t="s">
        <v>117</v>
      </c>
      <c r="G359" t="s">
        <v>141</v>
      </c>
      <c r="H359">
        <v>2</v>
      </c>
      <c r="I359">
        <v>1</v>
      </c>
      <c r="J359">
        <v>0</v>
      </c>
      <c r="K359">
        <v>1</v>
      </c>
    </row>
    <row r="360" spans="1:11" x14ac:dyDescent="0.35">
      <c r="A360">
        <v>256</v>
      </c>
      <c r="B360" t="s">
        <v>108</v>
      </c>
      <c r="C360" t="s">
        <v>107</v>
      </c>
      <c r="D360">
        <v>0</v>
      </c>
      <c r="E360">
        <v>1</v>
      </c>
      <c r="F360" t="s">
        <v>113</v>
      </c>
      <c r="G360" t="s">
        <v>141</v>
      </c>
      <c r="H360">
        <v>1</v>
      </c>
      <c r="I360">
        <v>2</v>
      </c>
      <c r="J360">
        <v>0</v>
      </c>
      <c r="K360">
        <v>0</v>
      </c>
    </row>
    <row r="361" spans="1:11" x14ac:dyDescent="0.35">
      <c r="A361">
        <v>269</v>
      </c>
      <c r="B361" t="s">
        <v>135</v>
      </c>
      <c r="C361" t="s">
        <v>123</v>
      </c>
      <c r="D361">
        <v>3</v>
      </c>
      <c r="E361">
        <v>2</v>
      </c>
      <c r="F361" t="s">
        <v>109</v>
      </c>
      <c r="G361" t="s">
        <v>141</v>
      </c>
      <c r="H361">
        <v>0</v>
      </c>
      <c r="I361">
        <v>4</v>
      </c>
      <c r="J361">
        <v>0</v>
      </c>
      <c r="K361">
        <v>0</v>
      </c>
    </row>
    <row r="362" spans="1:11" x14ac:dyDescent="0.35">
      <c r="A362">
        <v>278</v>
      </c>
      <c r="B362" t="s">
        <v>128</v>
      </c>
      <c r="C362" t="s">
        <v>132</v>
      </c>
      <c r="D362">
        <v>2</v>
      </c>
      <c r="E362">
        <v>3</v>
      </c>
      <c r="F362" t="s">
        <v>113</v>
      </c>
      <c r="G362" t="s">
        <v>141</v>
      </c>
      <c r="H362">
        <v>3</v>
      </c>
      <c r="I362">
        <v>2</v>
      </c>
      <c r="J362">
        <v>0</v>
      </c>
      <c r="K362">
        <v>0</v>
      </c>
    </row>
    <row r="363" spans="1:11" x14ac:dyDescent="0.35">
      <c r="A363">
        <v>296</v>
      </c>
      <c r="B363" t="s">
        <v>115</v>
      </c>
      <c r="C363" t="s">
        <v>122</v>
      </c>
      <c r="D363">
        <v>0</v>
      </c>
      <c r="E363">
        <v>2</v>
      </c>
      <c r="F363" t="s">
        <v>113</v>
      </c>
      <c r="G363" t="s">
        <v>141</v>
      </c>
      <c r="H363">
        <v>3</v>
      </c>
      <c r="I363">
        <v>2</v>
      </c>
      <c r="J363">
        <v>0</v>
      </c>
      <c r="K363">
        <v>0</v>
      </c>
    </row>
    <row r="364" spans="1:11" x14ac:dyDescent="0.35">
      <c r="A364">
        <v>310</v>
      </c>
      <c r="B364" t="s">
        <v>138</v>
      </c>
      <c r="C364" t="s">
        <v>112</v>
      </c>
      <c r="D364">
        <v>2</v>
      </c>
      <c r="E364">
        <v>1</v>
      </c>
      <c r="F364" t="s">
        <v>109</v>
      </c>
      <c r="G364" t="s">
        <v>141</v>
      </c>
      <c r="H364">
        <v>1</v>
      </c>
      <c r="I364">
        <v>1</v>
      </c>
      <c r="J364">
        <v>0</v>
      </c>
      <c r="K364">
        <v>1</v>
      </c>
    </row>
    <row r="365" spans="1:11" x14ac:dyDescent="0.35">
      <c r="A365">
        <v>321</v>
      </c>
      <c r="B365" t="s">
        <v>108</v>
      </c>
      <c r="C365" t="s">
        <v>126</v>
      </c>
      <c r="D365">
        <v>0</v>
      </c>
      <c r="E365">
        <v>1</v>
      </c>
      <c r="F365" t="s">
        <v>113</v>
      </c>
      <c r="G365" t="s">
        <v>141</v>
      </c>
      <c r="H365">
        <v>2</v>
      </c>
      <c r="I365">
        <v>2</v>
      </c>
      <c r="J365">
        <v>0</v>
      </c>
      <c r="K365">
        <v>0</v>
      </c>
    </row>
    <row r="366" spans="1:11" x14ac:dyDescent="0.35">
      <c r="A366">
        <v>349</v>
      </c>
      <c r="B366" t="s">
        <v>115</v>
      </c>
      <c r="C366" t="s">
        <v>131</v>
      </c>
      <c r="D366">
        <v>4</v>
      </c>
      <c r="E366">
        <v>1</v>
      </c>
      <c r="F366" t="s">
        <v>109</v>
      </c>
      <c r="G366" t="s">
        <v>141</v>
      </c>
      <c r="H366">
        <v>2</v>
      </c>
      <c r="I366">
        <v>1</v>
      </c>
      <c r="J366">
        <v>0</v>
      </c>
      <c r="K366">
        <v>1</v>
      </c>
    </row>
    <row r="367" spans="1:11" x14ac:dyDescent="0.35">
      <c r="A367">
        <v>365</v>
      </c>
      <c r="B367" t="s">
        <v>116</v>
      </c>
      <c r="C367" t="s">
        <v>123</v>
      </c>
      <c r="D367">
        <v>0</v>
      </c>
      <c r="E367">
        <v>1</v>
      </c>
      <c r="F367" t="s">
        <v>113</v>
      </c>
      <c r="G367" t="s">
        <v>141</v>
      </c>
      <c r="H367">
        <v>1</v>
      </c>
      <c r="I367">
        <v>3</v>
      </c>
      <c r="J367">
        <v>0</v>
      </c>
      <c r="K367">
        <v>0</v>
      </c>
    </row>
    <row r="368" spans="1:11" x14ac:dyDescent="0.35">
      <c r="A368">
        <v>373</v>
      </c>
      <c r="B368" t="s">
        <v>138</v>
      </c>
      <c r="C368" t="s">
        <v>132</v>
      </c>
      <c r="D368">
        <v>2</v>
      </c>
      <c r="E368">
        <v>0</v>
      </c>
      <c r="F368" t="s">
        <v>109</v>
      </c>
      <c r="G368" t="s">
        <v>141</v>
      </c>
      <c r="H368">
        <v>2</v>
      </c>
      <c r="I368">
        <v>3</v>
      </c>
      <c r="J368">
        <v>0</v>
      </c>
      <c r="K368">
        <v>0</v>
      </c>
    </row>
    <row r="369" spans="1:11" x14ac:dyDescent="0.35">
      <c r="A369">
        <v>54</v>
      </c>
      <c r="B369" t="s">
        <v>123</v>
      </c>
      <c r="C369" t="s">
        <v>116</v>
      </c>
      <c r="D369">
        <v>0</v>
      </c>
      <c r="E369">
        <v>2</v>
      </c>
      <c r="F369" t="s">
        <v>113</v>
      </c>
      <c r="G369" t="s">
        <v>147</v>
      </c>
      <c r="H369">
        <v>1</v>
      </c>
      <c r="I369">
        <v>3</v>
      </c>
      <c r="J369">
        <v>0</v>
      </c>
      <c r="K369">
        <v>0</v>
      </c>
    </row>
    <row r="370" spans="1:11" x14ac:dyDescent="0.35">
      <c r="A370">
        <v>106</v>
      </c>
      <c r="B370" t="s">
        <v>116</v>
      </c>
      <c r="C370" t="s">
        <v>119</v>
      </c>
      <c r="D370">
        <v>3</v>
      </c>
      <c r="E370">
        <v>0</v>
      </c>
      <c r="F370" t="s">
        <v>109</v>
      </c>
      <c r="G370" t="s">
        <v>147</v>
      </c>
      <c r="H370">
        <v>1</v>
      </c>
      <c r="I370">
        <v>2</v>
      </c>
      <c r="J370">
        <v>0</v>
      </c>
      <c r="K370">
        <v>0</v>
      </c>
    </row>
    <row r="371" spans="1:11" x14ac:dyDescent="0.35">
      <c r="A371">
        <v>123</v>
      </c>
      <c r="B371" t="s">
        <v>115</v>
      </c>
      <c r="C371" t="s">
        <v>132</v>
      </c>
      <c r="D371">
        <v>1</v>
      </c>
      <c r="E371">
        <v>2</v>
      </c>
      <c r="F371" t="s">
        <v>113</v>
      </c>
      <c r="G371" t="s">
        <v>147</v>
      </c>
      <c r="H371">
        <v>2</v>
      </c>
      <c r="I371">
        <v>1</v>
      </c>
      <c r="J371">
        <v>1</v>
      </c>
      <c r="K371">
        <v>0</v>
      </c>
    </row>
    <row r="372" spans="1:11" x14ac:dyDescent="0.35">
      <c r="A372">
        <v>158</v>
      </c>
      <c r="B372" t="s">
        <v>108</v>
      </c>
      <c r="C372" t="s">
        <v>116</v>
      </c>
      <c r="D372">
        <v>1</v>
      </c>
      <c r="E372">
        <v>2</v>
      </c>
      <c r="F372" t="s">
        <v>113</v>
      </c>
      <c r="G372" t="s">
        <v>147</v>
      </c>
      <c r="H372">
        <v>0</v>
      </c>
      <c r="I372">
        <v>4</v>
      </c>
      <c r="J372">
        <v>0</v>
      </c>
      <c r="K372">
        <v>0</v>
      </c>
    </row>
    <row r="373" spans="1:11" x14ac:dyDescent="0.35">
      <c r="A373">
        <v>175</v>
      </c>
      <c r="B373" t="s">
        <v>134</v>
      </c>
      <c r="C373" t="s">
        <v>122</v>
      </c>
      <c r="D373">
        <v>1</v>
      </c>
      <c r="E373">
        <v>0</v>
      </c>
      <c r="F373" t="s">
        <v>109</v>
      </c>
      <c r="G373" t="s">
        <v>147</v>
      </c>
      <c r="H373">
        <v>2</v>
      </c>
      <c r="I373">
        <v>0</v>
      </c>
      <c r="J373">
        <v>0</v>
      </c>
      <c r="K373">
        <v>0</v>
      </c>
    </row>
    <row r="374" spans="1:11" x14ac:dyDescent="0.35">
      <c r="A374">
        <v>193</v>
      </c>
      <c r="B374" t="s">
        <v>125</v>
      </c>
      <c r="C374" t="s">
        <v>129</v>
      </c>
      <c r="D374">
        <v>3</v>
      </c>
      <c r="E374">
        <v>0</v>
      </c>
      <c r="F374" t="s">
        <v>109</v>
      </c>
      <c r="G374" t="s">
        <v>147</v>
      </c>
      <c r="H374">
        <v>3</v>
      </c>
      <c r="I374">
        <v>1</v>
      </c>
      <c r="J374">
        <v>1</v>
      </c>
      <c r="K374">
        <v>0</v>
      </c>
    </row>
    <row r="375" spans="1:11" x14ac:dyDescent="0.35">
      <c r="A375">
        <v>233</v>
      </c>
      <c r="B375" t="s">
        <v>123</v>
      </c>
      <c r="C375" t="s">
        <v>134</v>
      </c>
      <c r="D375">
        <v>2</v>
      </c>
      <c r="E375">
        <v>2</v>
      </c>
      <c r="F375" t="s">
        <v>117</v>
      </c>
      <c r="G375" t="s">
        <v>147</v>
      </c>
      <c r="H375">
        <v>1</v>
      </c>
      <c r="I375">
        <v>1</v>
      </c>
      <c r="J375">
        <v>0</v>
      </c>
      <c r="K375">
        <v>0</v>
      </c>
    </row>
    <row r="376" spans="1:11" x14ac:dyDescent="0.35">
      <c r="A376">
        <v>255</v>
      </c>
      <c r="B376" t="s">
        <v>120</v>
      </c>
      <c r="C376" t="s">
        <v>119</v>
      </c>
      <c r="D376">
        <v>1</v>
      </c>
      <c r="E376">
        <v>2</v>
      </c>
      <c r="F376" t="s">
        <v>113</v>
      </c>
      <c r="G376" t="s">
        <v>147</v>
      </c>
      <c r="H376">
        <v>2</v>
      </c>
      <c r="I376">
        <v>2</v>
      </c>
      <c r="J376">
        <v>0</v>
      </c>
      <c r="K376">
        <v>0</v>
      </c>
    </row>
    <row r="377" spans="1:11" x14ac:dyDescent="0.35">
      <c r="A377">
        <v>282</v>
      </c>
      <c r="B377" t="s">
        <v>116</v>
      </c>
      <c r="C377" t="s">
        <v>108</v>
      </c>
      <c r="D377">
        <v>1</v>
      </c>
      <c r="E377">
        <v>0</v>
      </c>
      <c r="F377" t="s">
        <v>109</v>
      </c>
      <c r="G377" t="s">
        <v>147</v>
      </c>
      <c r="H377">
        <v>0</v>
      </c>
      <c r="I377">
        <v>0</v>
      </c>
      <c r="J377">
        <v>0</v>
      </c>
      <c r="K377">
        <v>0</v>
      </c>
    </row>
    <row r="378" spans="1:11" x14ac:dyDescent="0.35">
      <c r="A378">
        <v>313</v>
      </c>
      <c r="B378" t="s">
        <v>122</v>
      </c>
      <c r="C378" t="s">
        <v>119</v>
      </c>
      <c r="D378">
        <v>0</v>
      </c>
      <c r="E378">
        <v>1</v>
      </c>
      <c r="F378" t="s">
        <v>113</v>
      </c>
      <c r="G378" t="s">
        <v>147</v>
      </c>
      <c r="H378">
        <v>1</v>
      </c>
      <c r="I378">
        <v>1</v>
      </c>
      <c r="J378">
        <v>0</v>
      </c>
      <c r="K378">
        <v>0</v>
      </c>
    </row>
    <row r="379" spans="1:11" x14ac:dyDescent="0.35">
      <c r="A379">
        <v>364</v>
      </c>
      <c r="B379" t="s">
        <v>126</v>
      </c>
      <c r="C379" t="s">
        <v>134</v>
      </c>
      <c r="D379">
        <v>0</v>
      </c>
      <c r="E379">
        <v>0</v>
      </c>
      <c r="F379" t="s">
        <v>117</v>
      </c>
      <c r="G379" t="s">
        <v>147</v>
      </c>
      <c r="H379">
        <v>4</v>
      </c>
      <c r="I379">
        <v>2</v>
      </c>
      <c r="J379">
        <v>0</v>
      </c>
      <c r="K379">
        <v>0</v>
      </c>
    </row>
    <row r="380" spans="1:11" x14ac:dyDescent="0.35">
      <c r="A380">
        <v>223</v>
      </c>
      <c r="B380" t="s">
        <v>112</v>
      </c>
      <c r="C380" t="s">
        <v>122</v>
      </c>
      <c r="D380">
        <v>2</v>
      </c>
      <c r="E380">
        <v>2</v>
      </c>
      <c r="F380" t="s">
        <v>117</v>
      </c>
      <c r="G380" t="s">
        <v>150</v>
      </c>
      <c r="H380">
        <v>1</v>
      </c>
      <c r="I380">
        <v>2</v>
      </c>
      <c r="J380">
        <v>0</v>
      </c>
      <c r="K380">
        <v>0</v>
      </c>
    </row>
    <row r="381" spans="1:11" x14ac:dyDescent="0.35">
      <c r="A381">
        <v>162</v>
      </c>
      <c r="B381" t="s">
        <v>119</v>
      </c>
      <c r="C381" t="s">
        <v>134</v>
      </c>
      <c r="D381">
        <v>1</v>
      </c>
      <c r="E381">
        <v>0</v>
      </c>
      <c r="F381" t="s">
        <v>109</v>
      </c>
      <c r="G381" t="s">
        <v>148</v>
      </c>
      <c r="H381">
        <v>0</v>
      </c>
      <c r="I381">
        <v>2</v>
      </c>
      <c r="J381">
        <v>0</v>
      </c>
      <c r="K381">
        <v>0</v>
      </c>
    </row>
  </sheetData>
  <sortState xmlns:xlrd2="http://schemas.microsoft.com/office/spreadsheetml/2017/richdata2" ref="A2:K381">
    <sortCondition ref="G1:G381"/>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D277-ADB6-461A-8BAD-C6D15AAFA6F9}">
  <dimension ref="A1:C40"/>
  <sheetViews>
    <sheetView zoomScale="115" zoomScaleNormal="115" workbookViewId="0">
      <selection activeCell="D26" sqref="D26"/>
    </sheetView>
  </sheetViews>
  <sheetFormatPr defaultRowHeight="14.5" x14ac:dyDescent="0.35"/>
  <cols>
    <col min="1" max="1" width="10.08984375" bestFit="1" customWidth="1"/>
  </cols>
  <sheetData>
    <row r="1" spans="1:3" x14ac:dyDescent="0.35">
      <c r="B1" t="s">
        <v>317</v>
      </c>
    </row>
    <row r="2" spans="1:3" x14ac:dyDescent="0.35">
      <c r="A2" t="s">
        <v>308</v>
      </c>
      <c r="B2" t="s">
        <v>107</v>
      </c>
      <c r="C2" t="s">
        <v>112</v>
      </c>
    </row>
    <row r="3" spans="1:3" x14ac:dyDescent="0.35">
      <c r="A3">
        <v>1</v>
      </c>
      <c r="B3">
        <f>'Liverpool Tally'!K2</f>
        <v>3</v>
      </c>
      <c r="C3">
        <f>'Man City Tally'!K2</f>
        <v>3</v>
      </c>
    </row>
    <row r="4" spans="1:3" x14ac:dyDescent="0.35">
      <c r="A4">
        <v>2</v>
      </c>
      <c r="B4">
        <f>'Liverpool Tally'!K3</f>
        <v>6</v>
      </c>
      <c r="C4">
        <f>'Man City Tally'!K3</f>
        <v>4</v>
      </c>
    </row>
    <row r="5" spans="1:3" x14ac:dyDescent="0.35">
      <c r="A5">
        <v>3</v>
      </c>
      <c r="B5">
        <f>'Liverpool Tally'!K4</f>
        <v>9</v>
      </c>
      <c r="C5">
        <f>'Man City Tally'!K4</f>
        <v>7</v>
      </c>
    </row>
    <row r="6" spans="1:3" x14ac:dyDescent="0.35">
      <c r="A6">
        <v>4</v>
      </c>
      <c r="B6">
        <f>'Liverpool Tally'!K5</f>
        <v>12</v>
      </c>
      <c r="C6">
        <f>'Man City Tally'!K5</f>
        <v>10</v>
      </c>
    </row>
    <row r="7" spans="1:3" x14ac:dyDescent="0.35">
      <c r="A7">
        <v>5</v>
      </c>
      <c r="B7">
        <f>'Liverpool Tally'!K6</f>
        <v>15</v>
      </c>
      <c r="C7">
        <f>'Man City Tally'!K6</f>
        <v>10</v>
      </c>
    </row>
    <row r="8" spans="1:3" x14ac:dyDescent="0.35">
      <c r="A8">
        <v>6</v>
      </c>
      <c r="B8">
        <f>'Liverpool Tally'!K7</f>
        <v>18</v>
      </c>
      <c r="C8">
        <f>'Man City Tally'!K7</f>
        <v>13</v>
      </c>
    </row>
    <row r="9" spans="1:3" x14ac:dyDescent="0.35">
      <c r="A9">
        <v>7</v>
      </c>
      <c r="B9">
        <f>'Liverpool Tally'!K8</f>
        <v>21</v>
      </c>
      <c r="C9">
        <f>'Man City Tally'!K8</f>
        <v>13</v>
      </c>
    </row>
    <row r="10" spans="1:3" x14ac:dyDescent="0.35">
      <c r="A10">
        <v>8</v>
      </c>
      <c r="B10">
        <f>'Liverpool Tally'!K9</f>
        <v>24</v>
      </c>
      <c r="C10">
        <f>'Man City Tally'!K9</f>
        <v>13</v>
      </c>
    </row>
    <row r="11" spans="1:3" x14ac:dyDescent="0.35">
      <c r="A11">
        <v>9</v>
      </c>
      <c r="B11">
        <f>'Liverpool Tally'!K10</f>
        <v>25</v>
      </c>
      <c r="C11">
        <f>'Man City Tally'!K10</f>
        <v>16</v>
      </c>
    </row>
    <row r="12" spans="1:3" x14ac:dyDescent="0.35">
      <c r="A12">
        <v>10</v>
      </c>
      <c r="B12">
        <f>'Liverpool Tally'!K11</f>
        <v>28</v>
      </c>
      <c r="C12">
        <f>'Man City Tally'!K11</f>
        <v>19</v>
      </c>
    </row>
    <row r="13" spans="1:3" x14ac:dyDescent="0.35">
      <c r="A13">
        <v>11</v>
      </c>
      <c r="B13">
        <f>'Liverpool Tally'!K12</f>
        <v>31</v>
      </c>
      <c r="C13">
        <f>'Man City Tally'!K12</f>
        <v>22</v>
      </c>
    </row>
    <row r="14" spans="1:3" x14ac:dyDescent="0.35">
      <c r="A14">
        <v>12</v>
      </c>
      <c r="B14">
        <f>'Liverpool Tally'!K13</f>
        <v>34</v>
      </c>
      <c r="C14">
        <f>'Man City Tally'!K13</f>
        <v>22</v>
      </c>
    </row>
    <row r="15" spans="1:3" x14ac:dyDescent="0.35">
      <c r="A15">
        <v>13</v>
      </c>
      <c r="B15">
        <f>'Liverpool Tally'!K14</f>
        <v>37</v>
      </c>
      <c r="C15">
        <f>'Man City Tally'!K14</f>
        <v>25</v>
      </c>
    </row>
    <row r="16" spans="1:3" x14ac:dyDescent="0.35">
      <c r="A16">
        <v>14</v>
      </c>
      <c r="B16">
        <f>'Liverpool Tally'!K15</f>
        <v>40</v>
      </c>
      <c r="C16">
        <f>'Man City Tally'!K15</f>
        <v>26</v>
      </c>
    </row>
    <row r="17" spans="1:3" x14ac:dyDescent="0.35">
      <c r="A17">
        <v>15</v>
      </c>
      <c r="B17">
        <f>'Liverpool Tally'!K16</f>
        <v>43</v>
      </c>
      <c r="C17">
        <f>'Man City Tally'!K16</f>
        <v>29</v>
      </c>
    </row>
    <row r="18" spans="1:3" x14ac:dyDescent="0.35">
      <c r="A18">
        <v>16</v>
      </c>
      <c r="B18">
        <f>'Liverpool Tally'!K17</f>
        <v>46</v>
      </c>
      <c r="C18">
        <f>'Man City Tally'!K17</f>
        <v>29</v>
      </c>
    </row>
    <row r="19" spans="1:3" x14ac:dyDescent="0.35">
      <c r="A19">
        <v>17</v>
      </c>
      <c r="B19">
        <f>'Liverpool Tally'!K18</f>
        <v>49</v>
      </c>
      <c r="C19">
        <f>'Man City Tally'!K18</f>
        <v>32</v>
      </c>
    </row>
    <row r="20" spans="1:3" x14ac:dyDescent="0.35">
      <c r="A20">
        <v>18</v>
      </c>
      <c r="B20">
        <f>'Liverpool Tally'!K19</f>
        <v>52</v>
      </c>
      <c r="C20">
        <f>'Man City Tally'!K19</f>
        <v>35</v>
      </c>
    </row>
    <row r="21" spans="1:3" x14ac:dyDescent="0.35">
      <c r="A21">
        <v>19</v>
      </c>
      <c r="B21">
        <f>'Liverpool Tally'!K20</f>
        <v>55</v>
      </c>
      <c r="C21">
        <f>'Man City Tally'!K20</f>
        <v>35</v>
      </c>
    </row>
    <row r="22" spans="1:3" x14ac:dyDescent="0.35">
      <c r="A22">
        <v>20</v>
      </c>
      <c r="B22">
        <f>'Liverpool Tally'!K21</f>
        <v>58</v>
      </c>
      <c r="C22">
        <f>'Man City Tally'!K21</f>
        <v>38</v>
      </c>
    </row>
    <row r="23" spans="1:3" x14ac:dyDescent="0.35">
      <c r="A23">
        <v>21</v>
      </c>
      <c r="B23">
        <f>'Liverpool Tally'!K22</f>
        <v>61</v>
      </c>
      <c r="C23">
        <f>'Man City Tally'!K22</f>
        <v>41</v>
      </c>
    </row>
    <row r="24" spans="1:3" x14ac:dyDescent="0.35">
      <c r="A24">
        <v>22</v>
      </c>
      <c r="B24">
        <f>'Liverpool Tally'!K23</f>
        <v>64</v>
      </c>
      <c r="C24">
        <f>'Man City Tally'!K23</f>
        <v>44</v>
      </c>
    </row>
    <row r="25" spans="1:3" x14ac:dyDescent="0.35">
      <c r="A25">
        <v>23</v>
      </c>
      <c r="B25">
        <f>'Liverpool Tally'!K24</f>
        <v>67</v>
      </c>
      <c r="C25">
        <f>'Man City Tally'!K24</f>
        <v>45</v>
      </c>
    </row>
    <row r="26" spans="1:3" x14ac:dyDescent="0.35">
      <c r="A26">
        <v>24</v>
      </c>
      <c r="B26">
        <f>'Liverpool Tally'!K25</f>
        <v>70</v>
      </c>
      <c r="C26">
        <f>'Man City Tally'!K25</f>
        <v>48</v>
      </c>
    </row>
    <row r="27" spans="1:3" x14ac:dyDescent="0.35">
      <c r="A27">
        <v>25</v>
      </c>
      <c r="B27">
        <f>'Liverpool Tally'!K26</f>
        <v>73</v>
      </c>
      <c r="C27">
        <f>'Man City Tally'!K26</f>
        <v>48</v>
      </c>
    </row>
    <row r="28" spans="1:3" x14ac:dyDescent="0.35">
      <c r="A28">
        <v>26</v>
      </c>
      <c r="B28">
        <f>'Liverpool Tally'!K27</f>
        <v>76</v>
      </c>
      <c r="C28">
        <f>'Man City Tally'!K27</f>
        <v>51</v>
      </c>
    </row>
    <row r="29" spans="1:3" x14ac:dyDescent="0.35">
      <c r="A29">
        <v>27</v>
      </c>
      <c r="B29">
        <f>'Liverpool Tally'!K28</f>
        <v>79</v>
      </c>
      <c r="C29">
        <f>'Man City Tally'!K28</f>
        <v>54</v>
      </c>
    </row>
    <row r="30" spans="1:3" x14ac:dyDescent="0.35">
      <c r="A30">
        <v>28</v>
      </c>
      <c r="B30">
        <f>'Liverpool Tally'!K29</f>
        <v>79</v>
      </c>
      <c r="C30">
        <f>'Man City Tally'!K29</f>
        <v>54</v>
      </c>
    </row>
    <row r="31" spans="1:3" x14ac:dyDescent="0.35">
      <c r="A31">
        <v>29</v>
      </c>
      <c r="B31">
        <f>'Liverpool Tally'!K30</f>
        <v>82</v>
      </c>
      <c r="C31">
        <f>'Man City Tally'!K30</f>
        <v>57</v>
      </c>
    </row>
    <row r="32" spans="1:3" x14ac:dyDescent="0.35">
      <c r="A32">
        <v>30</v>
      </c>
      <c r="B32">
        <f>'Liverpool Tally'!K31</f>
        <v>83</v>
      </c>
      <c r="C32">
        <f>'Man City Tally'!K31</f>
        <v>60</v>
      </c>
    </row>
    <row r="33" spans="1:3" x14ac:dyDescent="0.35">
      <c r="A33">
        <v>31</v>
      </c>
      <c r="B33">
        <f>'Liverpool Tally'!K32</f>
        <v>86</v>
      </c>
      <c r="C33">
        <f>'Man City Tally'!K32</f>
        <v>60</v>
      </c>
    </row>
    <row r="34" spans="1:3" x14ac:dyDescent="0.35">
      <c r="A34">
        <v>32</v>
      </c>
      <c r="B34">
        <f>'Liverpool Tally'!K33</f>
        <v>86</v>
      </c>
      <c r="C34">
        <f>'Man City Tally'!K33</f>
        <v>63</v>
      </c>
    </row>
    <row r="35" spans="1:3" x14ac:dyDescent="0.35">
      <c r="A35">
        <v>33</v>
      </c>
      <c r="B35">
        <f>'Liverpool Tally'!K34</f>
        <v>89</v>
      </c>
      <c r="C35">
        <f>'Man City Tally'!K34</f>
        <v>63</v>
      </c>
    </row>
    <row r="36" spans="1:3" x14ac:dyDescent="0.35">
      <c r="A36">
        <v>34</v>
      </c>
      <c r="B36">
        <f>'Liverpool Tally'!K35</f>
        <v>92</v>
      </c>
      <c r="C36">
        <f>'Man City Tally'!K35</f>
        <v>66</v>
      </c>
    </row>
    <row r="37" spans="1:3" x14ac:dyDescent="0.35">
      <c r="A37">
        <v>35</v>
      </c>
      <c r="B37">
        <f>'Liverpool Tally'!K36</f>
        <v>93</v>
      </c>
      <c r="C37">
        <f>'Man City Tally'!K36</f>
        <v>69</v>
      </c>
    </row>
    <row r="38" spans="1:3" x14ac:dyDescent="0.35">
      <c r="A38">
        <v>36</v>
      </c>
      <c r="B38">
        <f>'Liverpool Tally'!K37</f>
        <v>93</v>
      </c>
      <c r="C38">
        <f>'Man City Tally'!K37</f>
        <v>72</v>
      </c>
    </row>
    <row r="39" spans="1:3" x14ac:dyDescent="0.35">
      <c r="A39">
        <v>37</v>
      </c>
      <c r="B39">
        <f>'Liverpool Tally'!K38</f>
        <v>96</v>
      </c>
      <c r="C39">
        <f>'Man City Tally'!K38</f>
        <v>75</v>
      </c>
    </row>
    <row r="40" spans="1:3" x14ac:dyDescent="0.35">
      <c r="A40">
        <v>38</v>
      </c>
      <c r="B40">
        <f>'Liverpool Tally'!K39</f>
        <v>99</v>
      </c>
      <c r="C40">
        <f>'Man City Tally'!K39</f>
        <v>78</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06EE-1A6D-4A16-8103-D6A63790FEDA}">
  <dimension ref="A1:L42"/>
  <sheetViews>
    <sheetView workbookViewId="0">
      <selection activeCell="K34" sqref="K34"/>
    </sheetView>
  </sheetViews>
  <sheetFormatPr defaultRowHeight="14.5" x14ac:dyDescent="0.35"/>
  <cols>
    <col min="1" max="1" width="11.6328125" bestFit="1" customWidth="1"/>
    <col min="2" max="2" width="10.453125" bestFit="1" customWidth="1"/>
    <col min="5" max="5" width="14.1796875" bestFit="1" customWidth="1"/>
    <col min="6" max="6" width="10.08984375" bestFit="1" customWidth="1"/>
    <col min="8" max="8" width="11.54296875" bestFit="1" customWidth="1"/>
    <col min="9" max="9" width="11.54296875" customWidth="1"/>
    <col min="11" max="11" width="15.81640625" bestFit="1" customWidth="1"/>
  </cols>
  <sheetData>
    <row r="1" spans="1:11" x14ac:dyDescent="0.35">
      <c r="A1" t="s">
        <v>307</v>
      </c>
      <c r="B1" t="s">
        <v>1</v>
      </c>
      <c r="C1" t="s">
        <v>276</v>
      </c>
      <c r="D1" t="s">
        <v>273</v>
      </c>
      <c r="E1" t="s">
        <v>298</v>
      </c>
      <c r="F1" t="s">
        <v>308</v>
      </c>
      <c r="G1" t="s">
        <v>277</v>
      </c>
      <c r="H1" t="s">
        <v>312</v>
      </c>
      <c r="I1" t="s">
        <v>313</v>
      </c>
      <c r="J1" t="s">
        <v>155</v>
      </c>
      <c r="K1" t="s">
        <v>297</v>
      </c>
    </row>
    <row r="2" spans="1:11" x14ac:dyDescent="0.35">
      <c r="A2">
        <v>2</v>
      </c>
      <c r="B2" s="1">
        <v>43687</v>
      </c>
      <c r="C2" t="s">
        <v>112</v>
      </c>
      <c r="D2" t="s">
        <v>274</v>
      </c>
      <c r="E2" t="s">
        <v>111</v>
      </c>
      <c r="F2">
        <v>1</v>
      </c>
      <c r="G2" t="s">
        <v>284</v>
      </c>
      <c r="H2">
        <v>5</v>
      </c>
      <c r="I2">
        <v>0</v>
      </c>
      <c r="J2">
        <f>VLOOKUP(G2, 'Points Value'!$B$2:$C$4, 2, FALSE)</f>
        <v>3</v>
      </c>
      <c r="K2">
        <f>J2</f>
        <v>3</v>
      </c>
    </row>
    <row r="3" spans="1:11" x14ac:dyDescent="0.35">
      <c r="A3">
        <v>17</v>
      </c>
      <c r="B3" s="1">
        <v>43694</v>
      </c>
      <c r="C3" t="s">
        <v>112</v>
      </c>
      <c r="D3" t="s">
        <v>269</v>
      </c>
      <c r="E3" t="s">
        <v>128</v>
      </c>
      <c r="F3">
        <v>2</v>
      </c>
      <c r="G3" t="s">
        <v>117</v>
      </c>
      <c r="H3">
        <v>2</v>
      </c>
      <c r="I3">
        <v>2</v>
      </c>
      <c r="J3">
        <f>VLOOKUP(G3, 'Points Value'!$B$2:$C$4, 2, FALSE)</f>
        <v>1</v>
      </c>
      <c r="K3">
        <f>K2+J3</f>
        <v>4</v>
      </c>
    </row>
    <row r="4" spans="1:11" x14ac:dyDescent="0.35">
      <c r="A4">
        <v>28</v>
      </c>
      <c r="B4" s="1">
        <v>43702</v>
      </c>
      <c r="C4" t="s">
        <v>112</v>
      </c>
      <c r="D4" t="s">
        <v>274</v>
      </c>
      <c r="E4" t="s">
        <v>115</v>
      </c>
      <c r="F4">
        <v>3</v>
      </c>
      <c r="G4" t="s">
        <v>284</v>
      </c>
      <c r="H4">
        <v>3</v>
      </c>
      <c r="I4">
        <v>1</v>
      </c>
      <c r="J4">
        <f>VLOOKUP(G4, 'Points Value'!$B$2:$C$4, 2, FALSE)</f>
        <v>3</v>
      </c>
      <c r="K4">
        <f t="shared" ref="K4:K39" si="0">K3+J4</f>
        <v>7</v>
      </c>
    </row>
    <row r="5" spans="1:11" x14ac:dyDescent="0.35">
      <c r="A5">
        <v>35</v>
      </c>
      <c r="B5" s="1">
        <v>43708</v>
      </c>
      <c r="C5" t="s">
        <v>112</v>
      </c>
      <c r="D5" t="s">
        <v>269</v>
      </c>
      <c r="E5" t="s">
        <v>126</v>
      </c>
      <c r="F5">
        <v>4</v>
      </c>
      <c r="G5" t="s">
        <v>284</v>
      </c>
      <c r="H5">
        <v>4</v>
      </c>
      <c r="I5">
        <v>0</v>
      </c>
      <c r="J5">
        <f>VLOOKUP(G5, 'Points Value'!$B$2:$C$4, 2, FALSE)</f>
        <v>3</v>
      </c>
      <c r="K5">
        <f t="shared" si="0"/>
        <v>10</v>
      </c>
    </row>
    <row r="6" spans="1:11" x14ac:dyDescent="0.35">
      <c r="A6">
        <v>47</v>
      </c>
      <c r="B6" s="1">
        <v>43722</v>
      </c>
      <c r="C6" t="s">
        <v>112</v>
      </c>
      <c r="D6" t="s">
        <v>274</v>
      </c>
      <c r="E6" t="s">
        <v>108</v>
      </c>
      <c r="F6">
        <v>5</v>
      </c>
      <c r="G6" t="s">
        <v>283</v>
      </c>
      <c r="H6">
        <v>2</v>
      </c>
      <c r="I6">
        <v>3</v>
      </c>
      <c r="J6">
        <f>VLOOKUP(G6, 'Points Value'!$B$2:$C$4, 2, FALSE)</f>
        <v>0</v>
      </c>
      <c r="K6">
        <f t="shared" si="0"/>
        <v>10</v>
      </c>
    </row>
    <row r="7" spans="1:11" x14ac:dyDescent="0.35">
      <c r="A7">
        <v>55</v>
      </c>
      <c r="B7" s="1">
        <v>43729</v>
      </c>
      <c r="C7" t="s">
        <v>112</v>
      </c>
      <c r="D7" t="s">
        <v>269</v>
      </c>
      <c r="E7" t="s">
        <v>125</v>
      </c>
      <c r="F7">
        <v>6</v>
      </c>
      <c r="G7" t="s">
        <v>284</v>
      </c>
      <c r="H7">
        <v>8</v>
      </c>
      <c r="I7">
        <v>0</v>
      </c>
      <c r="J7">
        <f>VLOOKUP(G7, 'Points Value'!$B$2:$C$4, 2, FALSE)</f>
        <v>3</v>
      </c>
      <c r="K7">
        <f t="shared" si="0"/>
        <v>13</v>
      </c>
    </row>
    <row r="8" spans="1:11" x14ac:dyDescent="0.35">
      <c r="A8">
        <v>68</v>
      </c>
      <c r="B8" s="1">
        <v>43736</v>
      </c>
      <c r="C8" t="s">
        <v>112</v>
      </c>
      <c r="D8" t="s">
        <v>274</v>
      </c>
      <c r="E8" t="s">
        <v>123</v>
      </c>
      <c r="F8">
        <v>7</v>
      </c>
      <c r="G8" t="s">
        <v>283</v>
      </c>
      <c r="H8">
        <v>3</v>
      </c>
      <c r="I8">
        <v>1</v>
      </c>
      <c r="J8">
        <f>VLOOKUP(G8, 'Points Value'!$B$2:$C$4, 2, FALSE)</f>
        <v>0</v>
      </c>
      <c r="K8">
        <f t="shared" si="0"/>
        <v>13</v>
      </c>
    </row>
    <row r="9" spans="1:11" x14ac:dyDescent="0.35">
      <c r="A9">
        <v>78</v>
      </c>
      <c r="B9" s="1">
        <v>43744</v>
      </c>
      <c r="C9" t="s">
        <v>112</v>
      </c>
      <c r="D9" t="s">
        <v>269</v>
      </c>
      <c r="E9" t="s">
        <v>132</v>
      </c>
      <c r="F9">
        <v>8</v>
      </c>
      <c r="G9" t="s">
        <v>283</v>
      </c>
      <c r="H9">
        <v>0</v>
      </c>
      <c r="I9">
        <v>2</v>
      </c>
      <c r="J9">
        <f>VLOOKUP(G9, 'Points Value'!$B$2:$C$4, 2, FALSE)</f>
        <v>0</v>
      </c>
      <c r="K9">
        <f t="shared" si="0"/>
        <v>13</v>
      </c>
    </row>
    <row r="10" spans="1:11" x14ac:dyDescent="0.35">
      <c r="A10">
        <v>88</v>
      </c>
      <c r="B10" s="1">
        <v>43757</v>
      </c>
      <c r="C10" t="s">
        <v>112</v>
      </c>
      <c r="D10" t="s">
        <v>274</v>
      </c>
      <c r="E10" t="s">
        <v>122</v>
      </c>
      <c r="F10">
        <v>9</v>
      </c>
      <c r="G10" t="s">
        <v>284</v>
      </c>
      <c r="H10">
        <v>2</v>
      </c>
      <c r="I10">
        <v>0</v>
      </c>
      <c r="J10">
        <f>VLOOKUP(G10, 'Points Value'!$B$2:$C$4, 2, FALSE)</f>
        <v>3</v>
      </c>
      <c r="K10">
        <f t="shared" si="0"/>
        <v>16</v>
      </c>
    </row>
    <row r="11" spans="1:11" x14ac:dyDescent="0.35">
      <c r="A11">
        <v>92</v>
      </c>
      <c r="B11" s="1">
        <v>43764</v>
      </c>
      <c r="C11" t="s">
        <v>112</v>
      </c>
      <c r="D11" t="s">
        <v>269</v>
      </c>
      <c r="E11" t="s">
        <v>129</v>
      </c>
      <c r="F11">
        <v>10</v>
      </c>
      <c r="G11" t="s">
        <v>284</v>
      </c>
      <c r="H11">
        <v>3</v>
      </c>
      <c r="I11">
        <v>0</v>
      </c>
      <c r="J11">
        <f>VLOOKUP(G11, 'Points Value'!$B$2:$C$4, 2, FALSE)</f>
        <v>3</v>
      </c>
      <c r="K11">
        <f t="shared" si="0"/>
        <v>19</v>
      </c>
    </row>
    <row r="12" spans="1:11" x14ac:dyDescent="0.35">
      <c r="A12">
        <v>105</v>
      </c>
      <c r="B12" s="1">
        <v>43771</v>
      </c>
      <c r="C12" t="s">
        <v>112</v>
      </c>
      <c r="D12" t="s">
        <v>269</v>
      </c>
      <c r="E12" t="s">
        <v>120</v>
      </c>
      <c r="F12">
        <v>11</v>
      </c>
      <c r="G12" t="s">
        <v>284</v>
      </c>
      <c r="H12">
        <v>2</v>
      </c>
      <c r="I12">
        <v>1</v>
      </c>
      <c r="J12">
        <f>VLOOKUP(G12, 'Points Value'!$B$2:$C$4, 2, FALSE)</f>
        <v>3</v>
      </c>
      <c r="K12">
        <f t="shared" si="0"/>
        <v>22</v>
      </c>
    </row>
    <row r="13" spans="1:11" x14ac:dyDescent="0.35">
      <c r="A13">
        <v>120</v>
      </c>
      <c r="B13" s="1">
        <v>43779</v>
      </c>
      <c r="C13" t="s">
        <v>112</v>
      </c>
      <c r="D13" t="s">
        <v>274</v>
      </c>
      <c r="E13" t="s">
        <v>107</v>
      </c>
      <c r="F13">
        <v>12</v>
      </c>
      <c r="G13" t="s">
        <v>283</v>
      </c>
      <c r="H13">
        <v>1</v>
      </c>
      <c r="I13">
        <v>3</v>
      </c>
      <c r="J13">
        <f>VLOOKUP(G13, 'Points Value'!$B$2:$C$4, 2, FALSE)</f>
        <v>0</v>
      </c>
      <c r="K13">
        <f t="shared" si="0"/>
        <v>22</v>
      </c>
    </row>
    <row r="14" spans="1:11" x14ac:dyDescent="0.35">
      <c r="A14">
        <v>128</v>
      </c>
      <c r="B14" s="1">
        <v>43792</v>
      </c>
      <c r="C14" t="s">
        <v>112</v>
      </c>
      <c r="D14" t="s">
        <v>269</v>
      </c>
      <c r="E14" t="s">
        <v>138</v>
      </c>
      <c r="F14">
        <v>13</v>
      </c>
      <c r="G14" t="s">
        <v>284</v>
      </c>
      <c r="H14">
        <v>2</v>
      </c>
      <c r="I14">
        <v>1</v>
      </c>
      <c r="J14">
        <f>VLOOKUP(G14, 'Points Value'!$B$2:$C$4, 2, FALSE)</f>
        <v>3</v>
      </c>
      <c r="K14">
        <f t="shared" si="0"/>
        <v>25</v>
      </c>
    </row>
    <row r="15" spans="1:11" x14ac:dyDescent="0.35">
      <c r="A15">
        <v>131</v>
      </c>
      <c r="B15" s="1">
        <v>43799</v>
      </c>
      <c r="C15" t="s">
        <v>112</v>
      </c>
      <c r="D15" t="s">
        <v>274</v>
      </c>
      <c r="E15" t="s">
        <v>134</v>
      </c>
      <c r="F15">
        <v>14</v>
      </c>
      <c r="G15" t="s">
        <v>117</v>
      </c>
      <c r="H15">
        <v>2</v>
      </c>
      <c r="I15">
        <v>2</v>
      </c>
      <c r="J15">
        <f>VLOOKUP(G15, 'Points Value'!$B$2:$C$4, 2, FALSE)</f>
        <v>1</v>
      </c>
      <c r="K15">
        <f t="shared" si="0"/>
        <v>26</v>
      </c>
    </row>
    <row r="16" spans="1:11" x14ac:dyDescent="0.35">
      <c r="A16">
        <v>142</v>
      </c>
      <c r="B16" s="1">
        <v>43802</v>
      </c>
      <c r="C16" t="s">
        <v>112</v>
      </c>
      <c r="D16" t="s">
        <v>274</v>
      </c>
      <c r="E16" t="s">
        <v>119</v>
      </c>
      <c r="F16">
        <v>15</v>
      </c>
      <c r="G16" t="s">
        <v>284</v>
      </c>
      <c r="H16">
        <v>4</v>
      </c>
      <c r="I16">
        <v>1</v>
      </c>
      <c r="J16">
        <f>VLOOKUP(G16, 'Points Value'!$B$2:$C$4, 2, FALSE)</f>
        <v>3</v>
      </c>
      <c r="K16">
        <f t="shared" si="0"/>
        <v>29</v>
      </c>
    </row>
    <row r="17" spans="1:11" x14ac:dyDescent="0.35">
      <c r="A17">
        <v>155</v>
      </c>
      <c r="B17" s="1">
        <v>43806</v>
      </c>
      <c r="C17" t="s">
        <v>112</v>
      </c>
      <c r="D17" t="s">
        <v>269</v>
      </c>
      <c r="E17" t="s">
        <v>137</v>
      </c>
      <c r="F17">
        <v>16</v>
      </c>
      <c r="G17" t="s">
        <v>283</v>
      </c>
      <c r="H17">
        <v>1</v>
      </c>
      <c r="I17">
        <v>2</v>
      </c>
      <c r="J17">
        <f>VLOOKUP(G17, 'Points Value'!$B$2:$C$4, 2, FALSE)</f>
        <v>0</v>
      </c>
      <c r="K17">
        <f t="shared" si="0"/>
        <v>29</v>
      </c>
    </row>
    <row r="18" spans="1:11" x14ac:dyDescent="0.35">
      <c r="A18">
        <v>169</v>
      </c>
      <c r="B18" s="1">
        <v>43814</v>
      </c>
      <c r="C18" t="s">
        <v>112</v>
      </c>
      <c r="D18" t="s">
        <v>274</v>
      </c>
      <c r="E18" t="s">
        <v>135</v>
      </c>
      <c r="F18">
        <v>17</v>
      </c>
      <c r="G18" t="s">
        <v>284</v>
      </c>
      <c r="H18">
        <v>3</v>
      </c>
      <c r="I18">
        <v>0</v>
      </c>
      <c r="J18">
        <f>VLOOKUP(G18, 'Points Value'!$B$2:$C$4, 2, FALSE)</f>
        <v>3</v>
      </c>
      <c r="K18">
        <f t="shared" si="0"/>
        <v>32</v>
      </c>
    </row>
    <row r="19" spans="1:11" x14ac:dyDescent="0.35">
      <c r="A19">
        <v>177</v>
      </c>
      <c r="B19" s="1">
        <v>43820</v>
      </c>
      <c r="C19" t="s">
        <v>112</v>
      </c>
      <c r="D19" t="s">
        <v>269</v>
      </c>
      <c r="E19" t="s">
        <v>131</v>
      </c>
      <c r="F19">
        <v>18</v>
      </c>
      <c r="G19" t="s">
        <v>284</v>
      </c>
      <c r="H19">
        <v>3</v>
      </c>
      <c r="I19">
        <v>1</v>
      </c>
      <c r="J19">
        <f>VLOOKUP(G19, 'Points Value'!$B$2:$C$4, 2, FALSE)</f>
        <v>3</v>
      </c>
      <c r="K19">
        <f t="shared" si="0"/>
        <v>35</v>
      </c>
    </row>
    <row r="20" spans="1:11" x14ac:dyDescent="0.35">
      <c r="A20">
        <v>189</v>
      </c>
      <c r="B20" s="1">
        <v>43826</v>
      </c>
      <c r="C20" t="s">
        <v>112</v>
      </c>
      <c r="D20" t="s">
        <v>274</v>
      </c>
      <c r="E20" t="s">
        <v>132</v>
      </c>
      <c r="F20">
        <v>19</v>
      </c>
      <c r="G20" t="s">
        <v>283</v>
      </c>
      <c r="H20">
        <v>2</v>
      </c>
      <c r="I20">
        <v>3</v>
      </c>
      <c r="J20">
        <f>VLOOKUP(G20, 'Points Value'!$B$2:$C$4, 2, FALSE)</f>
        <v>0</v>
      </c>
      <c r="K20">
        <f t="shared" si="0"/>
        <v>35</v>
      </c>
    </row>
    <row r="21" spans="1:11" x14ac:dyDescent="0.35">
      <c r="A21">
        <v>199</v>
      </c>
      <c r="B21" s="1">
        <v>43828</v>
      </c>
      <c r="C21" t="s">
        <v>112</v>
      </c>
      <c r="D21" t="s">
        <v>269</v>
      </c>
      <c r="E21" t="s">
        <v>116</v>
      </c>
      <c r="F21">
        <v>20</v>
      </c>
      <c r="G21" t="s">
        <v>284</v>
      </c>
      <c r="H21">
        <v>2</v>
      </c>
      <c r="I21">
        <v>0</v>
      </c>
      <c r="J21">
        <f>VLOOKUP(G21, 'Points Value'!$B$2:$C$4, 2, FALSE)</f>
        <v>3</v>
      </c>
      <c r="K21">
        <f t="shared" si="0"/>
        <v>38</v>
      </c>
    </row>
    <row r="22" spans="1:11" x14ac:dyDescent="0.35">
      <c r="A22">
        <v>205</v>
      </c>
      <c r="B22" s="1">
        <v>43831</v>
      </c>
      <c r="C22" t="s">
        <v>112</v>
      </c>
      <c r="D22" t="s">
        <v>269</v>
      </c>
      <c r="E22" t="s">
        <v>123</v>
      </c>
      <c r="F22">
        <v>21</v>
      </c>
      <c r="G22" t="s">
        <v>284</v>
      </c>
      <c r="H22">
        <v>2</v>
      </c>
      <c r="I22">
        <v>1</v>
      </c>
      <c r="J22">
        <f>VLOOKUP(G22, 'Points Value'!$B$2:$C$4, 2, FALSE)</f>
        <v>3</v>
      </c>
      <c r="K22">
        <f t="shared" si="0"/>
        <v>41</v>
      </c>
    </row>
    <row r="23" spans="1:11" x14ac:dyDescent="0.35">
      <c r="A23">
        <v>219</v>
      </c>
      <c r="B23" s="1">
        <v>43842</v>
      </c>
      <c r="C23" t="s">
        <v>112</v>
      </c>
      <c r="D23" t="s">
        <v>274</v>
      </c>
      <c r="E23" t="s">
        <v>129</v>
      </c>
      <c r="F23">
        <v>22</v>
      </c>
      <c r="G23" t="s">
        <v>284</v>
      </c>
      <c r="H23">
        <v>6</v>
      </c>
      <c r="I23">
        <v>1</v>
      </c>
      <c r="J23">
        <f>VLOOKUP(G23, 'Points Value'!$B$2:$C$4, 2, FALSE)</f>
        <v>3</v>
      </c>
      <c r="K23">
        <f t="shared" si="0"/>
        <v>44</v>
      </c>
    </row>
    <row r="24" spans="1:11" x14ac:dyDescent="0.35">
      <c r="A24">
        <v>223</v>
      </c>
      <c r="B24" s="1">
        <v>43848</v>
      </c>
      <c r="C24" t="s">
        <v>112</v>
      </c>
      <c r="D24" t="s">
        <v>269</v>
      </c>
      <c r="E24" t="s">
        <v>122</v>
      </c>
      <c r="F24">
        <v>23</v>
      </c>
      <c r="G24" t="s">
        <v>117</v>
      </c>
      <c r="H24">
        <v>2</v>
      </c>
      <c r="I24">
        <v>2</v>
      </c>
      <c r="J24">
        <f>VLOOKUP(G24, 'Points Value'!$B$2:$C$4, 2, FALSE)</f>
        <v>1</v>
      </c>
      <c r="K24">
        <f t="shared" si="0"/>
        <v>45</v>
      </c>
    </row>
    <row r="25" spans="1:11" x14ac:dyDescent="0.35">
      <c r="A25">
        <v>234</v>
      </c>
      <c r="B25" s="1">
        <v>43851</v>
      </c>
      <c r="C25" t="s">
        <v>112</v>
      </c>
      <c r="D25" t="s">
        <v>274</v>
      </c>
      <c r="E25" t="s">
        <v>116</v>
      </c>
      <c r="F25">
        <v>24</v>
      </c>
      <c r="G25" t="s">
        <v>284</v>
      </c>
      <c r="H25">
        <v>1</v>
      </c>
      <c r="I25">
        <v>0</v>
      </c>
      <c r="J25">
        <f>VLOOKUP(G25, 'Points Value'!$B$2:$C$4, 2, FALSE)</f>
        <v>3</v>
      </c>
      <c r="K25">
        <f t="shared" si="0"/>
        <v>48</v>
      </c>
    </row>
    <row r="26" spans="1:11" x14ac:dyDescent="0.35">
      <c r="A26">
        <v>250</v>
      </c>
      <c r="B26" s="1">
        <v>43863</v>
      </c>
      <c r="C26" t="s">
        <v>112</v>
      </c>
      <c r="D26" t="s">
        <v>274</v>
      </c>
      <c r="E26" t="s">
        <v>128</v>
      </c>
      <c r="F26">
        <v>25</v>
      </c>
      <c r="G26" t="s">
        <v>283</v>
      </c>
      <c r="H26">
        <v>0</v>
      </c>
      <c r="I26">
        <v>2</v>
      </c>
      <c r="J26">
        <f>VLOOKUP(G26, 'Points Value'!$B$2:$C$4, 2, FALSE)</f>
        <v>0</v>
      </c>
      <c r="K26">
        <f t="shared" si="0"/>
        <v>48</v>
      </c>
    </row>
    <row r="27" spans="1:11" x14ac:dyDescent="0.35">
      <c r="A27">
        <v>260</v>
      </c>
      <c r="B27" s="1">
        <v>43880</v>
      </c>
      <c r="C27" t="s">
        <v>112</v>
      </c>
      <c r="D27" t="s">
        <v>269</v>
      </c>
      <c r="E27" t="s">
        <v>111</v>
      </c>
      <c r="F27">
        <v>26</v>
      </c>
      <c r="G27" t="s">
        <v>284</v>
      </c>
      <c r="H27">
        <v>2</v>
      </c>
      <c r="I27">
        <v>0</v>
      </c>
      <c r="J27">
        <f>VLOOKUP(G27, 'Points Value'!$B$2:$C$4, 2, FALSE)</f>
        <v>3</v>
      </c>
      <c r="K27">
        <f t="shared" si="0"/>
        <v>51</v>
      </c>
    </row>
    <row r="28" spans="1:11" x14ac:dyDescent="0.35">
      <c r="A28">
        <v>266</v>
      </c>
      <c r="B28" s="1">
        <v>43883</v>
      </c>
      <c r="C28" t="s">
        <v>112</v>
      </c>
      <c r="D28" t="s">
        <v>274</v>
      </c>
      <c r="E28" t="s">
        <v>131</v>
      </c>
      <c r="F28">
        <v>27</v>
      </c>
      <c r="G28" t="s">
        <v>284</v>
      </c>
      <c r="H28">
        <v>1</v>
      </c>
      <c r="I28">
        <v>0</v>
      </c>
      <c r="J28">
        <f>VLOOKUP(G28, 'Points Value'!$B$2:$C$4, 2, FALSE)</f>
        <v>3</v>
      </c>
      <c r="K28">
        <f t="shared" si="0"/>
        <v>54</v>
      </c>
    </row>
    <row r="29" spans="1:11" x14ac:dyDescent="0.35">
      <c r="A29">
        <v>287</v>
      </c>
      <c r="B29" s="1">
        <v>43898</v>
      </c>
      <c r="C29" t="s">
        <v>112</v>
      </c>
      <c r="D29" t="s">
        <v>274</v>
      </c>
      <c r="E29" t="s">
        <v>137</v>
      </c>
      <c r="F29">
        <v>28</v>
      </c>
      <c r="G29" t="s">
        <v>283</v>
      </c>
      <c r="H29">
        <v>0</v>
      </c>
      <c r="I29">
        <v>2</v>
      </c>
      <c r="J29">
        <f>VLOOKUP(G29, 'Points Value'!$B$2:$C$4, 2, FALSE)</f>
        <v>0</v>
      </c>
      <c r="K29">
        <f t="shared" si="0"/>
        <v>54</v>
      </c>
    </row>
    <row r="30" spans="1:11" x14ac:dyDescent="0.35">
      <c r="A30">
        <v>290</v>
      </c>
      <c r="B30" s="1">
        <v>43999</v>
      </c>
      <c r="C30" t="s">
        <v>112</v>
      </c>
      <c r="D30" t="s">
        <v>269</v>
      </c>
      <c r="E30" t="s">
        <v>135</v>
      </c>
      <c r="F30">
        <v>29</v>
      </c>
      <c r="G30" t="s">
        <v>284</v>
      </c>
      <c r="H30">
        <v>3</v>
      </c>
      <c r="I30">
        <v>0</v>
      </c>
      <c r="J30">
        <f>VLOOKUP(G30, 'Points Value'!$B$2:$C$4, 2, FALSE)</f>
        <v>3</v>
      </c>
      <c r="K30">
        <f t="shared" si="0"/>
        <v>57</v>
      </c>
    </row>
    <row r="31" spans="1:11" x14ac:dyDescent="0.35">
      <c r="A31">
        <v>300</v>
      </c>
      <c r="B31" s="1">
        <v>44004</v>
      </c>
      <c r="C31" t="s">
        <v>112</v>
      </c>
      <c r="D31" t="s">
        <v>269</v>
      </c>
      <c r="E31" t="s">
        <v>119</v>
      </c>
      <c r="F31">
        <v>30</v>
      </c>
      <c r="G31" t="s">
        <v>284</v>
      </c>
      <c r="H31">
        <v>5</v>
      </c>
      <c r="I31">
        <v>0</v>
      </c>
      <c r="J31">
        <f>VLOOKUP(G31, 'Points Value'!$B$2:$C$4, 2, FALSE)</f>
        <v>3</v>
      </c>
      <c r="K31">
        <f t="shared" si="0"/>
        <v>60</v>
      </c>
    </row>
    <row r="32" spans="1:11" x14ac:dyDescent="0.35">
      <c r="A32">
        <v>310</v>
      </c>
      <c r="B32" s="1">
        <v>44007</v>
      </c>
      <c r="C32" t="s">
        <v>112</v>
      </c>
      <c r="D32" t="s">
        <v>274</v>
      </c>
      <c r="E32" t="s">
        <v>138</v>
      </c>
      <c r="F32">
        <v>31</v>
      </c>
      <c r="G32" t="s">
        <v>283</v>
      </c>
      <c r="H32">
        <v>1</v>
      </c>
      <c r="I32">
        <v>2</v>
      </c>
      <c r="J32">
        <f>VLOOKUP(G32, 'Points Value'!$B$2:$C$4, 2, FALSE)</f>
        <v>0</v>
      </c>
      <c r="K32">
        <f t="shared" si="0"/>
        <v>60</v>
      </c>
    </row>
    <row r="33" spans="1:12" x14ac:dyDescent="0.35">
      <c r="A33">
        <v>320</v>
      </c>
      <c r="B33" s="1">
        <v>44014</v>
      </c>
      <c r="C33" t="s">
        <v>112</v>
      </c>
      <c r="D33" t="s">
        <v>269</v>
      </c>
      <c r="E33" t="s">
        <v>107</v>
      </c>
      <c r="F33">
        <v>32</v>
      </c>
      <c r="G33" t="s">
        <v>284</v>
      </c>
      <c r="H33">
        <v>4</v>
      </c>
      <c r="I33">
        <v>0</v>
      </c>
      <c r="J33">
        <f>VLOOKUP(G33, 'Points Value'!$B$2:$C$4, 2, FALSE)</f>
        <v>3</v>
      </c>
      <c r="K33">
        <f t="shared" si="0"/>
        <v>63</v>
      </c>
    </row>
    <row r="34" spans="1:12" x14ac:dyDescent="0.35">
      <c r="A34">
        <v>329</v>
      </c>
      <c r="B34" s="1">
        <v>44017</v>
      </c>
      <c r="C34" t="s">
        <v>112</v>
      </c>
      <c r="D34" t="s">
        <v>274</v>
      </c>
      <c r="E34" t="s">
        <v>120</v>
      </c>
      <c r="F34">
        <v>33</v>
      </c>
      <c r="G34" t="s">
        <v>283</v>
      </c>
      <c r="H34">
        <v>0</v>
      </c>
      <c r="I34">
        <v>1</v>
      </c>
      <c r="J34">
        <f>VLOOKUP(G34, 'Points Value'!$B$2:$C$4, 2, FALSE)</f>
        <v>0</v>
      </c>
      <c r="K34">
        <f t="shared" si="0"/>
        <v>63</v>
      </c>
    </row>
    <row r="35" spans="1:12" x14ac:dyDescent="0.35">
      <c r="A35">
        <v>334</v>
      </c>
      <c r="B35" s="1">
        <v>44020</v>
      </c>
      <c r="C35" t="s">
        <v>112</v>
      </c>
      <c r="D35" t="s">
        <v>269</v>
      </c>
      <c r="E35" t="s">
        <v>134</v>
      </c>
      <c r="F35">
        <v>34</v>
      </c>
      <c r="G35" t="s">
        <v>284</v>
      </c>
      <c r="H35">
        <v>5</v>
      </c>
      <c r="I35">
        <v>0</v>
      </c>
      <c r="J35">
        <f>VLOOKUP(G35, 'Points Value'!$B$2:$C$4, 2, FALSE)</f>
        <v>3</v>
      </c>
      <c r="K35">
        <f t="shared" si="0"/>
        <v>66</v>
      </c>
    </row>
    <row r="36" spans="1:12" x14ac:dyDescent="0.35">
      <c r="A36">
        <v>345</v>
      </c>
      <c r="B36" s="1">
        <v>44023</v>
      </c>
      <c r="C36" t="s">
        <v>112</v>
      </c>
      <c r="D36" t="s">
        <v>274</v>
      </c>
      <c r="E36" t="s">
        <v>126</v>
      </c>
      <c r="F36">
        <v>35</v>
      </c>
      <c r="G36" t="s">
        <v>284</v>
      </c>
      <c r="H36">
        <v>5</v>
      </c>
      <c r="I36">
        <v>0</v>
      </c>
      <c r="J36">
        <f>VLOOKUP(G36, 'Points Value'!$B$2:$C$4, 2, FALSE)</f>
        <v>3</v>
      </c>
      <c r="K36">
        <f t="shared" si="0"/>
        <v>69</v>
      </c>
    </row>
    <row r="37" spans="1:12" x14ac:dyDescent="0.35">
      <c r="A37">
        <v>353</v>
      </c>
      <c r="B37" s="1">
        <v>44027</v>
      </c>
      <c r="C37" t="s">
        <v>112</v>
      </c>
      <c r="D37" t="s">
        <v>269</v>
      </c>
      <c r="E37" t="s">
        <v>115</v>
      </c>
      <c r="F37">
        <v>36</v>
      </c>
      <c r="G37" t="s">
        <v>284</v>
      </c>
      <c r="H37">
        <v>2</v>
      </c>
      <c r="I37">
        <v>1</v>
      </c>
      <c r="J37">
        <f>VLOOKUP(G37, 'Points Value'!$B$2:$C$4, 2, FALSE)</f>
        <v>3</v>
      </c>
      <c r="K37">
        <f t="shared" si="0"/>
        <v>72</v>
      </c>
    </row>
    <row r="38" spans="1:12" x14ac:dyDescent="0.35">
      <c r="A38">
        <v>367</v>
      </c>
      <c r="B38" s="1">
        <v>44033</v>
      </c>
      <c r="C38" t="s">
        <v>112</v>
      </c>
      <c r="D38" t="s">
        <v>274</v>
      </c>
      <c r="E38" t="s">
        <v>125</v>
      </c>
      <c r="F38">
        <v>37</v>
      </c>
      <c r="G38" t="s">
        <v>284</v>
      </c>
      <c r="H38">
        <v>4</v>
      </c>
      <c r="I38">
        <v>0</v>
      </c>
      <c r="J38">
        <f>VLOOKUP(G38, 'Points Value'!$B$2:$C$4, 2, FALSE)</f>
        <v>3</v>
      </c>
      <c r="K38">
        <f t="shared" si="0"/>
        <v>75</v>
      </c>
    </row>
    <row r="39" spans="1:12" x14ac:dyDescent="0.35">
      <c r="A39">
        <v>377</v>
      </c>
      <c r="B39" s="1">
        <v>44038</v>
      </c>
      <c r="C39" t="s">
        <v>112</v>
      </c>
      <c r="D39" t="s">
        <v>269</v>
      </c>
      <c r="E39" t="s">
        <v>108</v>
      </c>
      <c r="F39">
        <v>38</v>
      </c>
      <c r="G39" t="s">
        <v>284</v>
      </c>
      <c r="H39">
        <v>5</v>
      </c>
      <c r="I39">
        <v>0</v>
      </c>
      <c r="J39">
        <f>VLOOKUP(G39, 'Points Value'!$B$2:$C$4, 2, FALSE)</f>
        <v>3</v>
      </c>
      <c r="K39">
        <f t="shared" si="0"/>
        <v>78</v>
      </c>
    </row>
    <row r="41" spans="1:12" x14ac:dyDescent="0.35">
      <c r="H41" t="s">
        <v>315</v>
      </c>
      <c r="I41" t="s">
        <v>316</v>
      </c>
      <c r="L41" t="s">
        <v>314</v>
      </c>
    </row>
    <row r="42" spans="1:12" x14ac:dyDescent="0.35">
      <c r="H42">
        <f>SUM(H2:H39)</f>
        <v>102</v>
      </c>
      <c r="I42">
        <f>SUM(I2:I39)</f>
        <v>35</v>
      </c>
      <c r="L42">
        <f>H42-I42</f>
        <v>67</v>
      </c>
    </row>
  </sheetData>
  <sortState xmlns:xlrd2="http://schemas.microsoft.com/office/spreadsheetml/2017/richdata2" ref="A2:K39">
    <sortCondition ref="A2:A39"/>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56FB-A271-4CDF-91E9-E0F9E972DAEE}">
  <dimension ref="A1:L42"/>
  <sheetViews>
    <sheetView workbookViewId="0">
      <selection activeCell="J25" sqref="J25"/>
    </sheetView>
  </sheetViews>
  <sheetFormatPr defaultRowHeight="14.5" x14ac:dyDescent="0.35"/>
  <cols>
    <col min="1" max="1" width="11.6328125" bestFit="1" customWidth="1"/>
    <col min="2" max="2" width="10.453125" bestFit="1" customWidth="1"/>
    <col min="5" max="5" width="14.1796875" bestFit="1" customWidth="1"/>
    <col min="6" max="6" width="10.08984375" bestFit="1" customWidth="1"/>
    <col min="8" max="8" width="11.54296875" bestFit="1" customWidth="1"/>
    <col min="9" max="9" width="11.54296875" customWidth="1"/>
    <col min="11" max="11" width="15.81640625" bestFit="1" customWidth="1"/>
  </cols>
  <sheetData>
    <row r="1" spans="1:11" x14ac:dyDescent="0.35">
      <c r="A1" t="s">
        <v>307</v>
      </c>
      <c r="B1" t="s">
        <v>1</v>
      </c>
      <c r="C1" t="s">
        <v>276</v>
      </c>
      <c r="D1" t="s">
        <v>273</v>
      </c>
      <c r="E1" t="s">
        <v>298</v>
      </c>
      <c r="F1" t="s">
        <v>308</v>
      </c>
      <c r="G1" t="s">
        <v>277</v>
      </c>
      <c r="H1" t="s">
        <v>312</v>
      </c>
      <c r="I1" t="s">
        <v>313</v>
      </c>
      <c r="J1" t="s">
        <v>155</v>
      </c>
      <c r="K1" t="s">
        <v>297</v>
      </c>
    </row>
    <row r="2" spans="1:11" x14ac:dyDescent="0.35">
      <c r="A2">
        <v>1</v>
      </c>
      <c r="B2" s="1">
        <v>43686</v>
      </c>
      <c r="C2" t="s">
        <v>107</v>
      </c>
      <c r="D2" t="s">
        <v>269</v>
      </c>
      <c r="E2" t="s">
        <v>108</v>
      </c>
      <c r="F2">
        <v>1</v>
      </c>
      <c r="G2" t="s">
        <v>284</v>
      </c>
      <c r="H2">
        <v>4</v>
      </c>
      <c r="I2">
        <v>1</v>
      </c>
      <c r="J2">
        <f>VLOOKUP(G2, 'Points Value'!$B$2:$C$4, 2, FALSE)</f>
        <v>3</v>
      </c>
      <c r="K2">
        <f>J2</f>
        <v>3</v>
      </c>
    </row>
    <row r="3" spans="1:11" x14ac:dyDescent="0.35">
      <c r="A3">
        <v>16</v>
      </c>
      <c r="B3" s="1">
        <v>43694</v>
      </c>
      <c r="C3" t="s">
        <v>107</v>
      </c>
      <c r="D3" t="s">
        <v>274</v>
      </c>
      <c r="E3" t="s">
        <v>120</v>
      </c>
      <c r="F3">
        <v>2</v>
      </c>
      <c r="G3" t="s">
        <v>284</v>
      </c>
      <c r="H3">
        <v>2</v>
      </c>
      <c r="I3">
        <v>1</v>
      </c>
      <c r="J3">
        <f>VLOOKUP(G3, 'Points Value'!$B$2:$C$4, 2, FALSE)</f>
        <v>3</v>
      </c>
      <c r="K3">
        <f t="shared" ref="K3:K39" si="0">K2+J3</f>
        <v>6</v>
      </c>
    </row>
    <row r="4" spans="1:11" x14ac:dyDescent="0.35">
      <c r="A4">
        <v>27</v>
      </c>
      <c r="B4" s="1">
        <v>43701</v>
      </c>
      <c r="C4" t="s">
        <v>107</v>
      </c>
      <c r="D4" t="s">
        <v>269</v>
      </c>
      <c r="E4" t="s">
        <v>135</v>
      </c>
      <c r="F4">
        <v>3</v>
      </c>
      <c r="G4" t="s">
        <v>284</v>
      </c>
      <c r="H4">
        <v>3</v>
      </c>
      <c r="I4">
        <v>1</v>
      </c>
      <c r="J4">
        <f>VLOOKUP(G4, 'Points Value'!$B$2:$C$4, 2, FALSE)</f>
        <v>3</v>
      </c>
      <c r="K4">
        <f t="shared" si="0"/>
        <v>9</v>
      </c>
    </row>
    <row r="5" spans="1:11" x14ac:dyDescent="0.35">
      <c r="A5">
        <v>38</v>
      </c>
      <c r="B5" s="1">
        <v>43708</v>
      </c>
      <c r="C5" t="s">
        <v>107</v>
      </c>
      <c r="D5" t="s">
        <v>274</v>
      </c>
      <c r="E5" t="s">
        <v>119</v>
      </c>
      <c r="F5">
        <v>4</v>
      </c>
      <c r="G5" t="s">
        <v>284</v>
      </c>
      <c r="H5">
        <v>3</v>
      </c>
      <c r="I5">
        <v>0</v>
      </c>
      <c r="J5">
        <f>VLOOKUP(G5, 'Points Value'!$B$2:$C$4, 2, FALSE)</f>
        <v>3</v>
      </c>
      <c r="K5">
        <f t="shared" si="0"/>
        <v>12</v>
      </c>
    </row>
    <row r="6" spans="1:11" x14ac:dyDescent="0.35">
      <c r="A6">
        <v>41</v>
      </c>
      <c r="B6" s="1">
        <v>43722</v>
      </c>
      <c r="C6" t="s">
        <v>107</v>
      </c>
      <c r="D6" t="s">
        <v>269</v>
      </c>
      <c r="E6" t="s">
        <v>134</v>
      </c>
      <c r="F6">
        <v>5</v>
      </c>
      <c r="G6" t="s">
        <v>284</v>
      </c>
      <c r="H6">
        <v>3</v>
      </c>
      <c r="I6">
        <v>1</v>
      </c>
      <c r="J6">
        <f>VLOOKUP(G6, 'Points Value'!$B$2:$C$4, 2, FALSE)</f>
        <v>3</v>
      </c>
      <c r="K6">
        <f t="shared" si="0"/>
        <v>15</v>
      </c>
    </row>
    <row r="7" spans="1:11" x14ac:dyDescent="0.35">
      <c r="A7">
        <v>60</v>
      </c>
      <c r="B7" s="1">
        <v>43730</v>
      </c>
      <c r="C7" t="s">
        <v>107</v>
      </c>
      <c r="D7" t="s">
        <v>274</v>
      </c>
      <c r="E7" t="s">
        <v>138</v>
      </c>
      <c r="F7">
        <v>6</v>
      </c>
      <c r="G7" t="s">
        <v>284</v>
      </c>
      <c r="H7">
        <v>2</v>
      </c>
      <c r="I7">
        <v>1</v>
      </c>
      <c r="J7">
        <f>VLOOKUP(G7, 'Points Value'!$B$2:$C$4, 2, FALSE)</f>
        <v>3</v>
      </c>
      <c r="K7">
        <f t="shared" si="0"/>
        <v>18</v>
      </c>
    </row>
    <row r="8" spans="1:11" x14ac:dyDescent="0.35">
      <c r="A8">
        <v>61</v>
      </c>
      <c r="B8" s="1">
        <v>43736</v>
      </c>
      <c r="C8" t="s">
        <v>107</v>
      </c>
      <c r="D8" t="s">
        <v>274</v>
      </c>
      <c r="E8" t="s">
        <v>116</v>
      </c>
      <c r="F8">
        <v>7</v>
      </c>
      <c r="G8" t="s">
        <v>284</v>
      </c>
      <c r="H8">
        <v>1</v>
      </c>
      <c r="I8">
        <v>0</v>
      </c>
      <c r="J8">
        <f>VLOOKUP(G8, 'Points Value'!$B$2:$C$4, 2, FALSE)</f>
        <v>3</v>
      </c>
      <c r="K8">
        <f t="shared" si="0"/>
        <v>21</v>
      </c>
    </row>
    <row r="9" spans="1:11" x14ac:dyDescent="0.35">
      <c r="A9">
        <v>73</v>
      </c>
      <c r="B9" s="1">
        <v>43743</v>
      </c>
      <c r="C9" t="s">
        <v>107</v>
      </c>
      <c r="D9" t="s">
        <v>269</v>
      </c>
      <c r="E9" t="s">
        <v>131</v>
      </c>
      <c r="F9">
        <v>8</v>
      </c>
      <c r="G9" t="s">
        <v>284</v>
      </c>
      <c r="H9">
        <v>2</v>
      </c>
      <c r="I9">
        <v>1</v>
      </c>
      <c r="J9">
        <f>VLOOKUP(G9, 'Points Value'!$B$2:$C$4, 2, FALSE)</f>
        <v>3</v>
      </c>
      <c r="K9">
        <f t="shared" si="0"/>
        <v>24</v>
      </c>
    </row>
    <row r="10" spans="1:11" x14ac:dyDescent="0.35">
      <c r="A10">
        <v>89</v>
      </c>
      <c r="B10" s="1">
        <v>43758</v>
      </c>
      <c r="C10" t="s">
        <v>107</v>
      </c>
      <c r="D10" t="s">
        <v>274</v>
      </c>
      <c r="E10" t="s">
        <v>137</v>
      </c>
      <c r="F10">
        <v>9</v>
      </c>
      <c r="G10" t="s">
        <v>117</v>
      </c>
      <c r="H10">
        <v>1</v>
      </c>
      <c r="I10">
        <v>1</v>
      </c>
      <c r="J10">
        <f>VLOOKUP(G10, 'Points Value'!$B$2:$C$4, 2, FALSE)</f>
        <v>1</v>
      </c>
      <c r="K10">
        <f t="shared" si="0"/>
        <v>25</v>
      </c>
    </row>
    <row r="11" spans="1:11" x14ac:dyDescent="0.35">
      <c r="A11">
        <v>99</v>
      </c>
      <c r="B11" s="1">
        <v>43765</v>
      </c>
      <c r="C11" t="s">
        <v>107</v>
      </c>
      <c r="D11" t="s">
        <v>269</v>
      </c>
      <c r="E11" t="s">
        <v>128</v>
      </c>
      <c r="F11">
        <v>10</v>
      </c>
      <c r="G11" t="s">
        <v>284</v>
      </c>
      <c r="H11">
        <v>2</v>
      </c>
      <c r="I11">
        <v>1</v>
      </c>
      <c r="J11">
        <f>VLOOKUP(G11, 'Points Value'!$B$2:$C$4, 2, FALSE)</f>
        <v>3</v>
      </c>
      <c r="K11">
        <f t="shared" si="0"/>
        <v>28</v>
      </c>
    </row>
    <row r="12" spans="1:11" x14ac:dyDescent="0.35">
      <c r="A12">
        <v>103</v>
      </c>
      <c r="B12" s="1">
        <v>43771</v>
      </c>
      <c r="C12" t="s">
        <v>107</v>
      </c>
      <c r="D12" t="s">
        <v>274</v>
      </c>
      <c r="E12" t="s">
        <v>129</v>
      </c>
      <c r="F12">
        <v>11</v>
      </c>
      <c r="G12" t="s">
        <v>284</v>
      </c>
      <c r="H12">
        <v>2</v>
      </c>
      <c r="I12">
        <v>1</v>
      </c>
      <c r="J12">
        <f>VLOOKUP(G12, 'Points Value'!$B$2:$C$4, 2, FALSE)</f>
        <v>3</v>
      </c>
      <c r="K12">
        <f t="shared" si="0"/>
        <v>31</v>
      </c>
    </row>
    <row r="13" spans="1:11" x14ac:dyDescent="0.35">
      <c r="A13">
        <v>120</v>
      </c>
      <c r="B13" s="1">
        <v>43779</v>
      </c>
      <c r="C13" t="s">
        <v>107</v>
      </c>
      <c r="D13" t="s">
        <v>269</v>
      </c>
      <c r="E13" t="s">
        <v>112</v>
      </c>
      <c r="F13">
        <v>12</v>
      </c>
      <c r="G13" t="s">
        <v>284</v>
      </c>
      <c r="H13">
        <v>3</v>
      </c>
      <c r="I13">
        <v>1</v>
      </c>
      <c r="J13">
        <f>VLOOKUP(G13, 'Points Value'!$B$2:$C$4, 2, FALSE)</f>
        <v>3</v>
      </c>
      <c r="K13">
        <f t="shared" si="0"/>
        <v>34</v>
      </c>
    </row>
    <row r="14" spans="1:11" x14ac:dyDescent="0.35">
      <c r="A14">
        <v>125</v>
      </c>
      <c r="B14" s="1">
        <v>43792</v>
      </c>
      <c r="C14" t="s">
        <v>107</v>
      </c>
      <c r="D14" t="s">
        <v>274</v>
      </c>
      <c r="E14" t="s">
        <v>122</v>
      </c>
      <c r="F14">
        <v>13</v>
      </c>
      <c r="G14" t="s">
        <v>284</v>
      </c>
      <c r="H14">
        <v>2</v>
      </c>
      <c r="I14">
        <v>1</v>
      </c>
      <c r="J14">
        <f>VLOOKUP(G14, 'Points Value'!$B$2:$C$4, 2, FALSE)</f>
        <v>3</v>
      </c>
      <c r="K14">
        <f t="shared" si="0"/>
        <v>37</v>
      </c>
    </row>
    <row r="15" spans="1:11" x14ac:dyDescent="0.35">
      <c r="A15">
        <v>134</v>
      </c>
      <c r="B15" s="1">
        <v>43799</v>
      </c>
      <c r="C15" t="s">
        <v>107</v>
      </c>
      <c r="D15" t="s">
        <v>269</v>
      </c>
      <c r="E15" t="s">
        <v>126</v>
      </c>
      <c r="F15">
        <v>14</v>
      </c>
      <c r="G15" t="s">
        <v>284</v>
      </c>
      <c r="H15">
        <v>2</v>
      </c>
      <c r="I15">
        <v>1</v>
      </c>
      <c r="J15">
        <f>VLOOKUP(G15, 'Points Value'!$B$2:$C$4, 2, FALSE)</f>
        <v>3</v>
      </c>
      <c r="K15">
        <f t="shared" si="0"/>
        <v>40</v>
      </c>
    </row>
    <row r="16" spans="1:11" x14ac:dyDescent="0.35">
      <c r="A16">
        <v>148</v>
      </c>
      <c r="B16" s="1">
        <v>43803</v>
      </c>
      <c r="C16" t="s">
        <v>107</v>
      </c>
      <c r="D16" t="s">
        <v>269</v>
      </c>
      <c r="E16" t="s">
        <v>123</v>
      </c>
      <c r="F16">
        <v>15</v>
      </c>
      <c r="G16" t="s">
        <v>284</v>
      </c>
      <c r="H16">
        <v>5</v>
      </c>
      <c r="I16">
        <v>2</v>
      </c>
      <c r="J16">
        <f>VLOOKUP(G16, 'Points Value'!$B$2:$C$4, 2, FALSE)</f>
        <v>3</v>
      </c>
      <c r="K16">
        <f t="shared" si="0"/>
        <v>43</v>
      </c>
    </row>
    <row r="17" spans="1:11" x14ac:dyDescent="0.35">
      <c r="A17">
        <v>152</v>
      </c>
      <c r="B17" s="1">
        <v>43806</v>
      </c>
      <c r="C17" t="s">
        <v>107</v>
      </c>
      <c r="D17" t="s">
        <v>274</v>
      </c>
      <c r="E17" t="s">
        <v>115</v>
      </c>
      <c r="F17">
        <v>16</v>
      </c>
      <c r="G17" t="s">
        <v>284</v>
      </c>
      <c r="H17">
        <v>3</v>
      </c>
      <c r="I17">
        <v>0</v>
      </c>
      <c r="J17">
        <f>VLOOKUP(G17, 'Points Value'!$B$2:$C$4, 2, FALSE)</f>
        <v>3</v>
      </c>
      <c r="K17">
        <f t="shared" si="0"/>
        <v>46</v>
      </c>
    </row>
    <row r="18" spans="1:11" x14ac:dyDescent="0.35">
      <c r="A18">
        <v>161</v>
      </c>
      <c r="B18" s="1">
        <v>43813</v>
      </c>
      <c r="C18" t="s">
        <v>107</v>
      </c>
      <c r="D18" t="s">
        <v>269</v>
      </c>
      <c r="E18" t="s">
        <v>125</v>
      </c>
      <c r="F18">
        <v>17</v>
      </c>
      <c r="G18" t="s">
        <v>284</v>
      </c>
      <c r="H18">
        <v>2</v>
      </c>
      <c r="I18">
        <v>0</v>
      </c>
      <c r="J18">
        <f>VLOOKUP(G18, 'Points Value'!$B$2:$C$4, 2, FALSE)</f>
        <v>3</v>
      </c>
      <c r="K18">
        <f t="shared" si="0"/>
        <v>49</v>
      </c>
    </row>
    <row r="19" spans="1:11" x14ac:dyDescent="0.35">
      <c r="A19">
        <v>188</v>
      </c>
      <c r="B19" s="1">
        <v>43825</v>
      </c>
      <c r="C19" t="s">
        <v>107</v>
      </c>
      <c r="D19" t="s">
        <v>274</v>
      </c>
      <c r="E19" t="s">
        <v>131</v>
      </c>
      <c r="F19">
        <v>18</v>
      </c>
      <c r="G19" t="s">
        <v>284</v>
      </c>
      <c r="H19">
        <v>4</v>
      </c>
      <c r="I19">
        <v>0</v>
      </c>
      <c r="J19">
        <f>VLOOKUP(G19, 'Points Value'!$B$2:$C$4, 2, FALSE)</f>
        <v>3</v>
      </c>
      <c r="K19">
        <f t="shared" si="0"/>
        <v>52</v>
      </c>
    </row>
    <row r="20" spans="1:11" x14ac:dyDescent="0.35">
      <c r="A20">
        <v>198</v>
      </c>
      <c r="B20" s="1">
        <v>43828</v>
      </c>
      <c r="C20" t="s">
        <v>107</v>
      </c>
      <c r="D20" t="s">
        <v>269</v>
      </c>
      <c r="E20" t="s">
        <v>132</v>
      </c>
      <c r="F20">
        <v>19</v>
      </c>
      <c r="G20" t="s">
        <v>284</v>
      </c>
      <c r="H20">
        <v>1</v>
      </c>
      <c r="I20">
        <v>0</v>
      </c>
      <c r="J20">
        <f>VLOOKUP(G20, 'Points Value'!$B$2:$C$4, 2, FALSE)</f>
        <v>3</v>
      </c>
      <c r="K20">
        <f t="shared" si="0"/>
        <v>55</v>
      </c>
    </row>
    <row r="21" spans="1:11" x14ac:dyDescent="0.35">
      <c r="A21">
        <v>209</v>
      </c>
      <c r="B21" s="1">
        <v>43832</v>
      </c>
      <c r="C21" t="s">
        <v>107</v>
      </c>
      <c r="D21" t="s">
        <v>269</v>
      </c>
      <c r="E21" t="s">
        <v>116</v>
      </c>
      <c r="F21">
        <v>20</v>
      </c>
      <c r="G21" t="s">
        <v>284</v>
      </c>
      <c r="H21">
        <v>2</v>
      </c>
      <c r="I21">
        <v>0</v>
      </c>
      <c r="J21">
        <f>VLOOKUP(G21, 'Points Value'!$B$2:$C$4, 2, FALSE)</f>
        <v>3</v>
      </c>
      <c r="K21">
        <f t="shared" si="0"/>
        <v>58</v>
      </c>
    </row>
    <row r="22" spans="1:11" x14ac:dyDescent="0.35">
      <c r="A22">
        <v>217</v>
      </c>
      <c r="B22" s="1">
        <v>43841</v>
      </c>
      <c r="C22" t="s">
        <v>107</v>
      </c>
      <c r="D22" t="s">
        <v>274</v>
      </c>
      <c r="E22" t="s">
        <v>128</v>
      </c>
      <c r="F22">
        <v>21</v>
      </c>
      <c r="G22" t="s">
        <v>284</v>
      </c>
      <c r="H22">
        <v>1</v>
      </c>
      <c r="I22">
        <v>0</v>
      </c>
      <c r="J22">
        <f>VLOOKUP(G22, 'Points Value'!$B$2:$C$4, 2, FALSE)</f>
        <v>3</v>
      </c>
      <c r="K22">
        <f t="shared" si="0"/>
        <v>61</v>
      </c>
    </row>
    <row r="23" spans="1:11" x14ac:dyDescent="0.35">
      <c r="A23">
        <v>229</v>
      </c>
      <c r="B23" s="1">
        <v>43849</v>
      </c>
      <c r="C23" t="s">
        <v>107</v>
      </c>
      <c r="D23" t="s">
        <v>269</v>
      </c>
      <c r="E23" t="s">
        <v>137</v>
      </c>
      <c r="F23">
        <v>22</v>
      </c>
      <c r="G23" t="s">
        <v>284</v>
      </c>
      <c r="H23">
        <v>2</v>
      </c>
      <c r="I23">
        <v>0</v>
      </c>
      <c r="J23">
        <f>VLOOKUP(G23, 'Points Value'!$B$2:$C$4, 2, FALSE)</f>
        <v>3</v>
      </c>
      <c r="K23">
        <f t="shared" si="0"/>
        <v>64</v>
      </c>
    </row>
    <row r="24" spans="1:11" x14ac:dyDescent="0.35">
      <c r="A24">
        <v>239</v>
      </c>
      <c r="B24" s="1">
        <v>43853</v>
      </c>
      <c r="C24" t="s">
        <v>107</v>
      </c>
      <c r="D24" t="s">
        <v>274</v>
      </c>
      <c r="E24" t="s">
        <v>132</v>
      </c>
      <c r="F24">
        <v>23</v>
      </c>
      <c r="G24" t="s">
        <v>284</v>
      </c>
      <c r="H24">
        <v>2</v>
      </c>
      <c r="I24">
        <v>1</v>
      </c>
      <c r="J24">
        <f>VLOOKUP(G24, 'Points Value'!$B$2:$C$4, 2, FALSE)</f>
        <v>3</v>
      </c>
      <c r="K24">
        <f t="shared" si="0"/>
        <v>67</v>
      </c>
    </row>
    <row r="25" spans="1:11" x14ac:dyDescent="0.35">
      <c r="A25">
        <v>240</v>
      </c>
      <c r="B25" s="1">
        <v>43859</v>
      </c>
      <c r="C25" t="s">
        <v>107</v>
      </c>
      <c r="D25" t="s">
        <v>274</v>
      </c>
      <c r="E25" t="s">
        <v>111</v>
      </c>
      <c r="F25">
        <v>24</v>
      </c>
      <c r="G25" t="s">
        <v>284</v>
      </c>
      <c r="H25">
        <v>2</v>
      </c>
      <c r="I25">
        <v>0</v>
      </c>
      <c r="J25">
        <f>VLOOKUP(G25, 'Points Value'!$B$2:$C$4, 2, FALSE)</f>
        <v>3</v>
      </c>
      <c r="K25">
        <f t="shared" si="0"/>
        <v>70</v>
      </c>
    </row>
    <row r="26" spans="1:11" x14ac:dyDescent="0.35">
      <c r="A26">
        <v>244</v>
      </c>
      <c r="B26" s="1">
        <v>43862</v>
      </c>
      <c r="C26" t="s">
        <v>107</v>
      </c>
      <c r="D26" t="s">
        <v>269</v>
      </c>
      <c r="E26" t="s">
        <v>120</v>
      </c>
      <c r="F26">
        <v>25</v>
      </c>
      <c r="G26" t="s">
        <v>284</v>
      </c>
      <c r="H26">
        <v>4</v>
      </c>
      <c r="I26">
        <v>0</v>
      </c>
      <c r="J26">
        <f>VLOOKUP(G26, 'Points Value'!$B$2:$C$4, 2, FALSE)</f>
        <v>3</v>
      </c>
      <c r="K26">
        <f t="shared" si="0"/>
        <v>73</v>
      </c>
    </row>
    <row r="27" spans="1:11" x14ac:dyDescent="0.35">
      <c r="A27">
        <v>256</v>
      </c>
      <c r="B27" s="1">
        <v>43876</v>
      </c>
      <c r="C27" t="s">
        <v>107</v>
      </c>
      <c r="D27" t="s">
        <v>274</v>
      </c>
      <c r="E27" t="s">
        <v>108</v>
      </c>
      <c r="F27">
        <v>26</v>
      </c>
      <c r="G27" t="s">
        <v>284</v>
      </c>
      <c r="H27">
        <v>1</v>
      </c>
      <c r="I27">
        <v>0</v>
      </c>
      <c r="J27">
        <f>VLOOKUP(G27, 'Points Value'!$B$2:$C$4, 2, FALSE)</f>
        <v>3</v>
      </c>
      <c r="K27">
        <f t="shared" si="0"/>
        <v>76</v>
      </c>
    </row>
    <row r="28" spans="1:11" x14ac:dyDescent="0.35">
      <c r="A28">
        <v>270</v>
      </c>
      <c r="B28" s="1">
        <v>43885</v>
      </c>
      <c r="C28" t="s">
        <v>107</v>
      </c>
      <c r="D28" t="s">
        <v>269</v>
      </c>
      <c r="E28" t="s">
        <v>111</v>
      </c>
      <c r="F28">
        <v>27</v>
      </c>
      <c r="G28" t="s">
        <v>284</v>
      </c>
      <c r="H28">
        <v>3</v>
      </c>
      <c r="I28">
        <v>2</v>
      </c>
      <c r="J28">
        <f>VLOOKUP(G28, 'Points Value'!$B$2:$C$4, 2, FALSE)</f>
        <v>3</v>
      </c>
      <c r="K28">
        <f t="shared" si="0"/>
        <v>79</v>
      </c>
    </row>
    <row r="29" spans="1:11" x14ac:dyDescent="0.35">
      <c r="A29">
        <v>276</v>
      </c>
      <c r="B29" s="1">
        <v>43890</v>
      </c>
      <c r="C29" t="s">
        <v>107</v>
      </c>
      <c r="D29" t="s">
        <v>274</v>
      </c>
      <c r="E29" t="s">
        <v>125</v>
      </c>
      <c r="F29">
        <v>28</v>
      </c>
      <c r="G29" t="s">
        <v>283</v>
      </c>
      <c r="H29">
        <v>0</v>
      </c>
      <c r="I29">
        <v>3</v>
      </c>
      <c r="J29">
        <f>VLOOKUP(G29, 'Points Value'!$B$2:$C$4, 2, FALSE)</f>
        <v>0</v>
      </c>
      <c r="K29">
        <f t="shared" si="0"/>
        <v>79</v>
      </c>
    </row>
    <row r="30" spans="1:11" x14ac:dyDescent="0.35">
      <c r="A30">
        <v>279</v>
      </c>
      <c r="B30" s="1">
        <v>43897</v>
      </c>
      <c r="C30" t="s">
        <v>107</v>
      </c>
      <c r="D30" t="s">
        <v>269</v>
      </c>
      <c r="E30" t="s">
        <v>115</v>
      </c>
      <c r="F30">
        <v>29</v>
      </c>
      <c r="G30" t="s">
        <v>284</v>
      </c>
      <c r="H30">
        <v>2</v>
      </c>
      <c r="I30">
        <v>1</v>
      </c>
      <c r="J30">
        <f>VLOOKUP(G30, 'Points Value'!$B$2:$C$4, 2, FALSE)</f>
        <v>3</v>
      </c>
      <c r="K30">
        <f t="shared" si="0"/>
        <v>82</v>
      </c>
    </row>
    <row r="31" spans="1:11" x14ac:dyDescent="0.35">
      <c r="A31">
        <v>299</v>
      </c>
      <c r="B31" s="1">
        <v>44003</v>
      </c>
      <c r="C31" t="s">
        <v>107</v>
      </c>
      <c r="D31" t="s">
        <v>274</v>
      </c>
      <c r="E31" t="s">
        <v>123</v>
      </c>
      <c r="F31">
        <v>30</v>
      </c>
      <c r="G31" t="s">
        <v>117</v>
      </c>
      <c r="H31">
        <v>0</v>
      </c>
      <c r="I31">
        <v>0</v>
      </c>
      <c r="J31">
        <f>VLOOKUP(G31, 'Points Value'!$B$2:$C$4, 2, FALSE)</f>
        <v>1</v>
      </c>
      <c r="K31">
        <f t="shared" si="0"/>
        <v>83</v>
      </c>
    </row>
    <row r="32" spans="1:11" x14ac:dyDescent="0.35">
      <c r="A32">
        <v>307</v>
      </c>
      <c r="B32" s="1">
        <v>44006</v>
      </c>
      <c r="C32" t="s">
        <v>107</v>
      </c>
      <c r="D32" t="s">
        <v>269</v>
      </c>
      <c r="E32" t="s">
        <v>122</v>
      </c>
      <c r="F32">
        <v>31</v>
      </c>
      <c r="G32" t="s">
        <v>284</v>
      </c>
      <c r="H32">
        <v>4</v>
      </c>
      <c r="I32">
        <v>0</v>
      </c>
      <c r="J32">
        <f>VLOOKUP(G32, 'Points Value'!$B$2:$C$4, 2, FALSE)</f>
        <v>3</v>
      </c>
      <c r="K32">
        <f t="shared" si="0"/>
        <v>86</v>
      </c>
    </row>
    <row r="33" spans="1:12" x14ac:dyDescent="0.35">
      <c r="A33">
        <v>320</v>
      </c>
      <c r="B33" s="1">
        <v>44014</v>
      </c>
      <c r="C33" t="s">
        <v>107</v>
      </c>
      <c r="D33" t="s">
        <v>274</v>
      </c>
      <c r="E33" t="s">
        <v>112</v>
      </c>
      <c r="F33">
        <v>32</v>
      </c>
      <c r="G33" t="s">
        <v>283</v>
      </c>
      <c r="H33">
        <v>0</v>
      </c>
      <c r="I33">
        <v>4</v>
      </c>
      <c r="J33">
        <f>VLOOKUP(G33, 'Points Value'!$B$2:$C$4, 2, FALSE)</f>
        <v>0</v>
      </c>
      <c r="K33">
        <f t="shared" si="0"/>
        <v>86</v>
      </c>
    </row>
    <row r="34" spans="1:12" x14ac:dyDescent="0.35">
      <c r="A34">
        <v>328</v>
      </c>
      <c r="B34" s="1">
        <v>44017</v>
      </c>
      <c r="C34" t="s">
        <v>107</v>
      </c>
      <c r="D34" t="s">
        <v>269</v>
      </c>
      <c r="E34" t="s">
        <v>129</v>
      </c>
      <c r="F34">
        <v>33</v>
      </c>
      <c r="G34" t="s">
        <v>284</v>
      </c>
      <c r="H34">
        <v>2</v>
      </c>
      <c r="I34">
        <v>0</v>
      </c>
      <c r="J34">
        <f>VLOOKUP(G34, 'Points Value'!$B$2:$C$4, 2, FALSE)</f>
        <v>3</v>
      </c>
      <c r="K34">
        <f t="shared" si="0"/>
        <v>89</v>
      </c>
    </row>
    <row r="35" spans="1:12" x14ac:dyDescent="0.35">
      <c r="A35">
        <v>337</v>
      </c>
      <c r="B35" s="1">
        <v>44020</v>
      </c>
      <c r="C35" t="s">
        <v>107</v>
      </c>
      <c r="D35" t="s">
        <v>274</v>
      </c>
      <c r="E35" t="s">
        <v>126</v>
      </c>
      <c r="F35">
        <v>34</v>
      </c>
      <c r="G35" t="s">
        <v>284</v>
      </c>
      <c r="H35">
        <v>3</v>
      </c>
      <c r="I35">
        <v>1</v>
      </c>
      <c r="J35">
        <f>VLOOKUP(G35, 'Points Value'!$B$2:$C$4, 2, FALSE)</f>
        <v>3</v>
      </c>
      <c r="K35">
        <f t="shared" si="0"/>
        <v>92</v>
      </c>
    </row>
    <row r="36" spans="1:12" x14ac:dyDescent="0.35">
      <c r="A36">
        <v>343</v>
      </c>
      <c r="B36" s="1">
        <v>44023</v>
      </c>
      <c r="C36" t="s">
        <v>107</v>
      </c>
      <c r="D36" t="s">
        <v>269</v>
      </c>
      <c r="E36" t="s">
        <v>119</v>
      </c>
      <c r="F36">
        <v>35</v>
      </c>
      <c r="G36" t="s">
        <v>117</v>
      </c>
      <c r="H36">
        <v>1</v>
      </c>
      <c r="I36">
        <v>1</v>
      </c>
      <c r="J36">
        <f>VLOOKUP(G36, 'Points Value'!$B$2:$C$4, 2, FALSE)</f>
        <v>1</v>
      </c>
      <c r="K36">
        <f t="shared" si="0"/>
        <v>93</v>
      </c>
    </row>
    <row r="37" spans="1:12" x14ac:dyDescent="0.35">
      <c r="A37">
        <v>355</v>
      </c>
      <c r="B37" s="1">
        <v>44027</v>
      </c>
      <c r="C37" t="s">
        <v>107</v>
      </c>
      <c r="D37" t="s">
        <v>274</v>
      </c>
      <c r="E37" t="s">
        <v>135</v>
      </c>
      <c r="F37">
        <v>36</v>
      </c>
      <c r="G37" t="s">
        <v>283</v>
      </c>
      <c r="H37">
        <v>1</v>
      </c>
      <c r="I37">
        <v>2</v>
      </c>
      <c r="J37">
        <f>VLOOKUP(G37, 'Points Value'!$B$2:$C$4, 2, FALSE)</f>
        <v>0</v>
      </c>
      <c r="K37">
        <f t="shared" si="0"/>
        <v>93</v>
      </c>
    </row>
    <row r="38" spans="1:12" x14ac:dyDescent="0.35">
      <c r="A38">
        <v>370</v>
      </c>
      <c r="B38" s="1">
        <v>44034</v>
      </c>
      <c r="C38" t="s">
        <v>107</v>
      </c>
      <c r="D38" t="s">
        <v>269</v>
      </c>
      <c r="E38" t="s">
        <v>138</v>
      </c>
      <c r="F38">
        <v>37</v>
      </c>
      <c r="G38" t="s">
        <v>284</v>
      </c>
      <c r="H38">
        <v>5</v>
      </c>
      <c r="I38">
        <v>3</v>
      </c>
      <c r="J38">
        <f>VLOOKUP(G38, 'Points Value'!$B$2:$C$4, 2, FALSE)</f>
        <v>3</v>
      </c>
      <c r="K38">
        <f t="shared" si="0"/>
        <v>96</v>
      </c>
    </row>
    <row r="39" spans="1:12" x14ac:dyDescent="0.35">
      <c r="A39">
        <v>378</v>
      </c>
      <c r="B39" s="1">
        <v>44038</v>
      </c>
      <c r="C39" t="s">
        <v>107</v>
      </c>
      <c r="D39" t="s">
        <v>274</v>
      </c>
      <c r="E39" t="s">
        <v>134</v>
      </c>
      <c r="F39">
        <v>38</v>
      </c>
      <c r="G39" t="s">
        <v>284</v>
      </c>
      <c r="H39">
        <v>3</v>
      </c>
      <c r="I39">
        <v>1</v>
      </c>
      <c r="J39">
        <f>VLOOKUP(G39, 'Points Value'!$B$2:$C$4, 2, FALSE)</f>
        <v>3</v>
      </c>
      <c r="K39">
        <f t="shared" si="0"/>
        <v>99</v>
      </c>
    </row>
    <row r="41" spans="1:12" x14ac:dyDescent="0.35">
      <c r="H41" t="s">
        <v>315</v>
      </c>
      <c r="I41" t="s">
        <v>316</v>
      </c>
      <c r="L41" t="s">
        <v>314</v>
      </c>
    </row>
    <row r="42" spans="1:12" x14ac:dyDescent="0.35">
      <c r="H42">
        <f>SUM(H2:H39)</f>
        <v>85</v>
      </c>
      <c r="I42">
        <f>SUM(I2:I39)</f>
        <v>33</v>
      </c>
      <c r="L42">
        <f>H42-I42</f>
        <v>52</v>
      </c>
    </row>
  </sheetData>
  <sortState xmlns:xlrd2="http://schemas.microsoft.com/office/spreadsheetml/2017/richdata2" ref="A2:K39">
    <sortCondition ref="A2:A39"/>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4A1E-CFE2-4DEA-A002-77F5C4C6733A}">
  <dimension ref="A1:AA34"/>
  <sheetViews>
    <sheetView workbookViewId="0">
      <selection activeCell="A4" sqref="A4"/>
    </sheetView>
  </sheetViews>
  <sheetFormatPr defaultRowHeight="14.5" x14ac:dyDescent="0.35"/>
  <cols>
    <col min="1" max="1" width="10.6328125" bestFit="1" customWidth="1"/>
  </cols>
  <sheetData>
    <row r="1" spans="1:9" x14ac:dyDescent="0.35">
      <c r="A1" t="s">
        <v>282</v>
      </c>
      <c r="B1" t="s">
        <v>277</v>
      </c>
      <c r="C1" t="s">
        <v>155</v>
      </c>
      <c r="E1" t="s">
        <v>281</v>
      </c>
    </row>
    <row r="2" spans="1:9" x14ac:dyDescent="0.35">
      <c r="A2" t="s">
        <v>109</v>
      </c>
      <c r="B2" t="s">
        <v>284</v>
      </c>
      <c r="C2">
        <v>3</v>
      </c>
      <c r="E2" t="s">
        <v>278</v>
      </c>
    </row>
    <row r="3" spans="1:9" x14ac:dyDescent="0.35">
      <c r="A3" t="s">
        <v>117</v>
      </c>
      <c r="B3" t="s">
        <v>117</v>
      </c>
      <c r="C3">
        <v>1</v>
      </c>
      <c r="E3" t="s">
        <v>279</v>
      </c>
    </row>
    <row r="4" spans="1:9" x14ac:dyDescent="0.35">
      <c r="A4" t="s">
        <v>113</v>
      </c>
      <c r="B4" t="s">
        <v>283</v>
      </c>
      <c r="C4">
        <v>0</v>
      </c>
      <c r="E4" t="s">
        <v>280</v>
      </c>
    </row>
    <row r="5" spans="1:9" x14ac:dyDescent="0.35">
      <c r="I5" t="s">
        <v>156</v>
      </c>
    </row>
    <row r="20" spans="21:27" x14ac:dyDescent="0.35">
      <c r="U20" t="s">
        <v>210</v>
      </c>
      <c r="W20" t="s">
        <v>209</v>
      </c>
      <c r="X20" t="s">
        <v>211</v>
      </c>
      <c r="Y20" t="s">
        <v>212</v>
      </c>
      <c r="Z20" t="s">
        <v>213</v>
      </c>
      <c r="AA20" t="s">
        <v>214</v>
      </c>
    </row>
    <row r="21" spans="21:27" x14ac:dyDescent="0.35">
      <c r="U21" t="s">
        <v>215</v>
      </c>
    </row>
    <row r="32" spans="21:27" x14ac:dyDescent="0.35">
      <c r="U32" t="s">
        <v>216</v>
      </c>
    </row>
    <row r="34" spans="21:21" x14ac:dyDescent="0.35">
      <c r="U34" t="s">
        <v>217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3BF93-F373-40C5-91A0-359BD88EA79D}">
  <dimension ref="A2:A20"/>
  <sheetViews>
    <sheetView workbookViewId="0">
      <selection activeCell="E38" sqref="E38"/>
    </sheetView>
  </sheetViews>
  <sheetFormatPr defaultRowHeight="14.5" x14ac:dyDescent="0.35"/>
  <sheetData>
    <row r="2" spans="1:1" x14ac:dyDescent="0.35">
      <c r="A2">
        <v>17</v>
      </c>
    </row>
    <row r="3" spans="1:1" x14ac:dyDescent="0.35">
      <c r="A3">
        <v>35</v>
      </c>
    </row>
    <row r="4" spans="1:1" x14ac:dyDescent="0.35">
      <c r="A4">
        <v>55</v>
      </c>
    </row>
    <row r="5" spans="1:1" x14ac:dyDescent="0.35">
      <c r="A5">
        <v>78</v>
      </c>
    </row>
    <row r="6" spans="1:1" x14ac:dyDescent="0.35">
      <c r="A6">
        <v>92</v>
      </c>
    </row>
    <row r="7" spans="1:1" x14ac:dyDescent="0.35">
      <c r="A7">
        <v>105</v>
      </c>
    </row>
    <row r="8" spans="1:1" x14ac:dyDescent="0.35">
      <c r="A8">
        <v>128</v>
      </c>
    </row>
    <row r="9" spans="1:1" x14ac:dyDescent="0.35">
      <c r="A9">
        <v>155</v>
      </c>
    </row>
    <row r="10" spans="1:1" x14ac:dyDescent="0.35">
      <c r="A10">
        <v>177</v>
      </c>
    </row>
    <row r="11" spans="1:1" x14ac:dyDescent="0.35">
      <c r="A11">
        <v>199</v>
      </c>
    </row>
    <row r="12" spans="1:1" x14ac:dyDescent="0.35">
      <c r="A12">
        <v>205</v>
      </c>
    </row>
    <row r="13" spans="1:1" x14ac:dyDescent="0.35">
      <c r="A13">
        <v>223</v>
      </c>
    </row>
    <row r="14" spans="1:1" x14ac:dyDescent="0.35">
      <c r="A14">
        <v>260</v>
      </c>
    </row>
    <row r="15" spans="1:1" x14ac:dyDescent="0.35">
      <c r="A15">
        <v>290</v>
      </c>
    </row>
    <row r="16" spans="1:1" x14ac:dyDescent="0.35">
      <c r="A16">
        <v>300</v>
      </c>
    </row>
    <row r="17" spans="1:1" x14ac:dyDescent="0.35">
      <c r="A17">
        <v>320</v>
      </c>
    </row>
    <row r="18" spans="1:1" x14ac:dyDescent="0.35">
      <c r="A18">
        <v>334</v>
      </c>
    </row>
    <row r="19" spans="1:1" x14ac:dyDescent="0.35">
      <c r="A19">
        <v>353</v>
      </c>
    </row>
    <row r="20" spans="1:1" x14ac:dyDescent="0.35">
      <c r="A20">
        <v>377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BE0E-4957-402B-9BEB-D0BDCE0D6551}">
  <dimension ref="A2:P20"/>
  <sheetViews>
    <sheetView workbookViewId="0">
      <selection activeCell="E18" sqref="E18"/>
    </sheetView>
  </sheetViews>
  <sheetFormatPr defaultRowHeight="14.5" x14ac:dyDescent="0.35"/>
  <cols>
    <col min="1" max="1" width="12.453125" bestFit="1" customWidth="1"/>
    <col min="2" max="2" width="14.36328125" bestFit="1" customWidth="1"/>
    <col min="3" max="3" width="8.90625" bestFit="1" customWidth="1"/>
    <col min="4" max="4" width="7.90625" bestFit="1" customWidth="1"/>
    <col min="5" max="5" width="8.36328125" bestFit="1" customWidth="1"/>
    <col min="6" max="6" width="12.36328125" bestFit="1" customWidth="1"/>
  </cols>
  <sheetData>
    <row r="2" spans="1:16" x14ac:dyDescent="0.35">
      <c r="A2" t="s">
        <v>276</v>
      </c>
      <c r="B2" t="s">
        <v>299</v>
      </c>
      <c r="C2" t="s">
        <v>284</v>
      </c>
      <c r="D2" t="s">
        <v>283</v>
      </c>
      <c r="E2" t="s">
        <v>117</v>
      </c>
      <c r="F2" t="s">
        <v>155</v>
      </c>
    </row>
    <row r="3" spans="1:16" x14ac:dyDescent="0.35">
      <c r="A3" t="s">
        <v>115</v>
      </c>
      <c r="B3">
        <f>SUM(C3:E3)</f>
        <v>3</v>
      </c>
      <c r="C3">
        <v>1</v>
      </c>
      <c r="D3">
        <v>0</v>
      </c>
      <c r="E3">
        <v>2</v>
      </c>
      <c r="F3">
        <f>C3*3+D3*0+E3*1</f>
        <v>5</v>
      </c>
    </row>
    <row r="4" spans="1:16" x14ac:dyDescent="0.35">
      <c r="A4" t="s">
        <v>107</v>
      </c>
      <c r="B4">
        <f t="shared" ref="B4:B6" si="0">SUM(C4:E4)</f>
        <v>1</v>
      </c>
      <c r="C4">
        <v>0</v>
      </c>
      <c r="D4">
        <v>1</v>
      </c>
      <c r="E4">
        <v>0</v>
      </c>
      <c r="F4">
        <f t="shared" ref="F4:F6" si="1">C4*3+D4*0+E4*1</f>
        <v>0</v>
      </c>
    </row>
    <row r="5" spans="1:16" x14ac:dyDescent="0.35">
      <c r="A5" t="s">
        <v>129</v>
      </c>
      <c r="B5">
        <f t="shared" si="0"/>
        <v>1</v>
      </c>
      <c r="C5">
        <v>0</v>
      </c>
      <c r="D5">
        <v>0</v>
      </c>
      <c r="E5">
        <v>1</v>
      </c>
      <c r="F5">
        <f t="shared" si="1"/>
        <v>1</v>
      </c>
    </row>
    <row r="6" spans="1:16" x14ac:dyDescent="0.35">
      <c r="A6" t="s">
        <v>115</v>
      </c>
      <c r="B6">
        <f t="shared" si="0"/>
        <v>1</v>
      </c>
      <c r="C6">
        <v>0</v>
      </c>
      <c r="D6">
        <v>0</v>
      </c>
      <c r="E6">
        <v>1</v>
      </c>
      <c r="F6">
        <f t="shared" si="1"/>
        <v>1</v>
      </c>
    </row>
    <row r="9" spans="1:16" x14ac:dyDescent="0.35">
      <c r="O9" t="s">
        <v>284</v>
      </c>
      <c r="P9">
        <v>3</v>
      </c>
    </row>
    <row r="10" spans="1:16" x14ac:dyDescent="0.35">
      <c r="O10" t="s">
        <v>117</v>
      </c>
      <c r="P10">
        <v>1</v>
      </c>
    </row>
    <row r="11" spans="1:16" x14ac:dyDescent="0.35">
      <c r="O11" t="s">
        <v>283</v>
      </c>
      <c r="P11">
        <v>0</v>
      </c>
    </row>
    <row r="16" spans="1:16" x14ac:dyDescent="0.35">
      <c r="A16" s="21" t="s">
        <v>300</v>
      </c>
      <c r="B16" t="s">
        <v>306</v>
      </c>
      <c r="C16" t="s">
        <v>303</v>
      </c>
      <c r="D16" t="s">
        <v>304</v>
      </c>
      <c r="E16" t="s">
        <v>305</v>
      </c>
      <c r="F16" t="s">
        <v>302</v>
      </c>
    </row>
    <row r="17" spans="1:6" x14ac:dyDescent="0.35">
      <c r="A17" s="22" t="s">
        <v>129</v>
      </c>
      <c r="B17" s="23">
        <v>1</v>
      </c>
      <c r="C17" s="23">
        <v>0</v>
      </c>
      <c r="D17" s="23">
        <v>0</v>
      </c>
      <c r="E17" s="23">
        <v>1</v>
      </c>
      <c r="F17" s="23">
        <v>1</v>
      </c>
    </row>
    <row r="18" spans="1:6" x14ac:dyDescent="0.35">
      <c r="A18" s="22" t="s">
        <v>115</v>
      </c>
      <c r="B18" s="23">
        <v>4</v>
      </c>
      <c r="C18" s="23">
        <v>1</v>
      </c>
      <c r="D18" s="23">
        <v>0</v>
      </c>
      <c r="E18" s="23">
        <v>3</v>
      </c>
      <c r="F18" s="23">
        <v>6</v>
      </c>
    </row>
    <row r="19" spans="1:6" x14ac:dyDescent="0.35">
      <c r="A19" s="22" t="s">
        <v>107</v>
      </c>
      <c r="B19" s="23">
        <v>1</v>
      </c>
      <c r="C19" s="23">
        <v>0</v>
      </c>
      <c r="D19" s="23">
        <v>1</v>
      </c>
      <c r="E19" s="23">
        <v>0</v>
      </c>
      <c r="F19" s="23">
        <v>0</v>
      </c>
    </row>
    <row r="20" spans="1:6" x14ac:dyDescent="0.35">
      <c r="A20" s="22" t="s">
        <v>301</v>
      </c>
      <c r="B20" s="23">
        <v>6</v>
      </c>
      <c r="C20" s="23">
        <v>1</v>
      </c>
      <c r="D20" s="23">
        <v>1</v>
      </c>
      <c r="E20" s="23">
        <v>4</v>
      </c>
      <c r="F20" s="23">
        <v>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FF43E-7FA1-4697-92EC-619B53487591}">
  <dimension ref="A4:L35"/>
  <sheetViews>
    <sheetView zoomScale="70" zoomScaleNormal="70" workbookViewId="0">
      <selection activeCell="D8" sqref="D8"/>
    </sheetView>
  </sheetViews>
  <sheetFormatPr defaultRowHeight="14.5" x14ac:dyDescent="0.35"/>
  <cols>
    <col min="1" max="1" width="96.36328125" bestFit="1" customWidth="1"/>
    <col min="2" max="2" width="15.08984375" bestFit="1" customWidth="1"/>
    <col min="3" max="3" width="26" bestFit="1" customWidth="1"/>
    <col min="4" max="4" width="21.90625" bestFit="1" customWidth="1"/>
    <col min="5" max="5" width="9.08984375" customWidth="1"/>
    <col min="7" max="7" width="58.7265625" bestFit="1" customWidth="1"/>
    <col min="8" max="8" width="14.26953125" bestFit="1" customWidth="1"/>
    <col min="9" max="9" width="21.81640625" bestFit="1" customWidth="1"/>
    <col min="10" max="10" width="24.54296875" bestFit="1" customWidth="1"/>
    <col min="16" max="16" width="13.36328125" bestFit="1" customWidth="1"/>
    <col min="17" max="17" width="19.453125" bestFit="1" customWidth="1"/>
    <col min="25" max="25" width="12.453125" customWidth="1"/>
  </cols>
  <sheetData>
    <row r="4" spans="1:12" ht="15" thickBot="1" x14ac:dyDescent="0.4">
      <c r="A4" s="6" t="s">
        <v>249</v>
      </c>
      <c r="G4" s="6" t="s">
        <v>250</v>
      </c>
    </row>
    <row r="5" spans="1:12" ht="15" thickBot="1" x14ac:dyDescent="0.4">
      <c r="A5" s="14" t="s">
        <v>232</v>
      </c>
      <c r="B5" s="15" t="s">
        <v>242</v>
      </c>
      <c r="C5" s="16" t="s">
        <v>219</v>
      </c>
      <c r="D5" s="15" t="s">
        <v>224</v>
      </c>
      <c r="G5" s="15" t="s">
        <v>231</v>
      </c>
      <c r="H5" s="13" t="s">
        <v>242</v>
      </c>
      <c r="I5" s="13" t="s">
        <v>219</v>
      </c>
      <c r="J5" s="13" t="s">
        <v>224</v>
      </c>
    </row>
    <row r="6" spans="1:12" x14ac:dyDescent="0.35">
      <c r="A6" s="9"/>
      <c r="B6" s="12"/>
      <c r="C6" s="10"/>
      <c r="D6" s="12"/>
      <c r="G6" s="11"/>
      <c r="H6" s="11"/>
      <c r="I6" s="12"/>
      <c r="J6" s="12"/>
    </row>
    <row r="7" spans="1:12" x14ac:dyDescent="0.35">
      <c r="A7" s="9" t="s">
        <v>243</v>
      </c>
      <c r="B7" s="12" t="s">
        <v>220</v>
      </c>
      <c r="C7" s="10" t="s">
        <v>220</v>
      </c>
      <c r="D7" s="12" t="s">
        <v>225</v>
      </c>
      <c r="G7" s="12" t="s">
        <v>237</v>
      </c>
      <c r="H7" s="12" t="s">
        <v>221</v>
      </c>
      <c r="I7" s="12" t="s">
        <v>221</v>
      </c>
      <c r="J7" s="12" t="s">
        <v>244</v>
      </c>
      <c r="L7" t="s">
        <v>419</v>
      </c>
    </row>
    <row r="8" spans="1:12" x14ac:dyDescent="0.35">
      <c r="A8" s="9" t="s">
        <v>233</v>
      </c>
      <c r="B8" s="12" t="s">
        <v>220</v>
      </c>
      <c r="C8" s="10" t="s">
        <v>220</v>
      </c>
      <c r="D8" s="12" t="s">
        <v>252</v>
      </c>
      <c r="G8" s="12" t="s">
        <v>238</v>
      </c>
      <c r="H8" s="12" t="s">
        <v>248</v>
      </c>
      <c r="I8" s="12" t="s">
        <v>221</v>
      </c>
      <c r="J8" s="12" t="s">
        <v>244</v>
      </c>
    </row>
    <row r="9" spans="1:12" x14ac:dyDescent="0.35">
      <c r="A9" s="9" t="s">
        <v>226</v>
      </c>
      <c r="B9" s="12" t="s">
        <v>220</v>
      </c>
      <c r="C9" s="10" t="s">
        <v>220</v>
      </c>
      <c r="D9" s="12" t="s">
        <v>251</v>
      </c>
      <c r="G9" s="12" t="s">
        <v>240</v>
      </c>
      <c r="H9" s="12" t="s">
        <v>221</v>
      </c>
      <c r="I9" s="12" t="s">
        <v>221</v>
      </c>
      <c r="J9" s="12" t="s">
        <v>244</v>
      </c>
    </row>
    <row r="10" spans="1:12" x14ac:dyDescent="0.35">
      <c r="A10" s="9" t="s">
        <v>230</v>
      </c>
      <c r="B10" s="12" t="s">
        <v>220</v>
      </c>
      <c r="C10" s="10" t="s">
        <v>220</v>
      </c>
      <c r="D10" s="34" t="s">
        <v>424</v>
      </c>
      <c r="E10" s="19" t="s">
        <v>419</v>
      </c>
      <c r="G10" s="18" t="s">
        <v>227</v>
      </c>
      <c r="H10" s="18" t="s">
        <v>221</v>
      </c>
      <c r="I10" s="18" t="s">
        <v>221</v>
      </c>
      <c r="J10" s="12"/>
    </row>
    <row r="11" spans="1:12" x14ac:dyDescent="0.35">
      <c r="A11" s="9" t="s">
        <v>245</v>
      </c>
      <c r="B11" s="12" t="s">
        <v>220</v>
      </c>
      <c r="C11" s="10" t="s">
        <v>220</v>
      </c>
      <c r="D11" s="12" t="s">
        <v>422</v>
      </c>
      <c r="E11" s="19" t="s">
        <v>419</v>
      </c>
      <c r="G11" s="12" t="s">
        <v>228</v>
      </c>
      <c r="H11" s="12" t="s">
        <v>248</v>
      </c>
      <c r="I11" s="12" t="s">
        <v>220</v>
      </c>
      <c r="J11" s="12" t="s">
        <v>255</v>
      </c>
    </row>
    <row r="12" spans="1:12" x14ac:dyDescent="0.35">
      <c r="A12" s="9" t="s">
        <v>254</v>
      </c>
      <c r="B12" s="12" t="s">
        <v>220</v>
      </c>
      <c r="C12" s="20" t="s">
        <v>220</v>
      </c>
      <c r="D12" s="12" t="s">
        <v>421</v>
      </c>
      <c r="G12" s="12" t="s">
        <v>229</v>
      </c>
      <c r="H12" s="12" t="s">
        <v>221</v>
      </c>
      <c r="I12" s="12" t="s">
        <v>241</v>
      </c>
      <c r="J12" s="12" t="s">
        <v>256</v>
      </c>
    </row>
    <row r="13" spans="1:12" x14ac:dyDescent="0.35">
      <c r="A13" s="9"/>
      <c r="B13" s="12"/>
      <c r="C13" s="10"/>
      <c r="D13" s="12"/>
      <c r="G13" s="12" t="s">
        <v>264</v>
      </c>
      <c r="H13" s="12" t="s">
        <v>221</v>
      </c>
      <c r="I13" s="12" t="s">
        <v>221</v>
      </c>
      <c r="J13" s="12" t="s">
        <v>420</v>
      </c>
      <c r="L13" t="s">
        <v>419</v>
      </c>
    </row>
    <row r="14" spans="1:12" x14ac:dyDescent="0.35">
      <c r="A14" s="9"/>
      <c r="B14" s="12"/>
      <c r="C14" s="10"/>
      <c r="D14" s="12"/>
      <c r="G14" s="12" t="s">
        <v>236</v>
      </c>
      <c r="H14" s="12"/>
      <c r="I14" s="12" t="s">
        <v>220</v>
      </c>
      <c r="J14" s="12" t="s">
        <v>244</v>
      </c>
    </row>
    <row r="15" spans="1:12" x14ac:dyDescent="0.35">
      <c r="A15" s="9"/>
      <c r="B15" s="12"/>
      <c r="C15" s="10"/>
      <c r="D15" s="12"/>
      <c r="G15" s="12" t="s">
        <v>235</v>
      </c>
      <c r="H15" s="12"/>
      <c r="I15" s="12" t="s">
        <v>220</v>
      </c>
      <c r="J15" s="12" t="s">
        <v>244</v>
      </c>
      <c r="K15" t="s">
        <v>239</v>
      </c>
    </row>
    <row r="16" spans="1:12" x14ac:dyDescent="0.35">
      <c r="A16" s="9"/>
      <c r="B16" s="12"/>
      <c r="C16" s="10"/>
      <c r="D16" s="12"/>
      <c r="G16" s="33" t="s">
        <v>266</v>
      </c>
      <c r="H16" s="12"/>
      <c r="I16" s="12"/>
      <c r="J16" s="12"/>
    </row>
    <row r="17" spans="1:12" x14ac:dyDescent="0.35">
      <c r="G17" s="33" t="s">
        <v>423</v>
      </c>
      <c r="H17" s="12" t="s">
        <v>221</v>
      </c>
      <c r="I17" s="12" t="s">
        <v>220</v>
      </c>
      <c r="J17" s="12"/>
      <c r="L17" t="s">
        <v>419</v>
      </c>
    </row>
    <row r="20" spans="1:12" x14ac:dyDescent="0.35">
      <c r="G20" t="s">
        <v>253</v>
      </c>
    </row>
    <row r="21" spans="1:12" x14ac:dyDescent="0.35">
      <c r="G21" t="s">
        <v>234</v>
      </c>
    </row>
    <row r="22" spans="1:12" ht="15" thickBot="1" x14ac:dyDescent="0.4">
      <c r="G22" t="s">
        <v>257</v>
      </c>
    </row>
    <row r="23" spans="1:12" ht="15" thickBot="1" x14ac:dyDescent="0.4">
      <c r="A23" s="13" t="s">
        <v>223</v>
      </c>
    </row>
    <row r="24" spans="1:12" x14ac:dyDescent="0.35">
      <c r="A24" s="11" t="s">
        <v>258</v>
      </c>
    </row>
    <row r="25" spans="1:12" x14ac:dyDescent="0.35">
      <c r="A25" s="12" t="s">
        <v>259</v>
      </c>
      <c r="J25" t="s">
        <v>222</v>
      </c>
    </row>
    <row r="26" spans="1:12" x14ac:dyDescent="0.35">
      <c r="A26" s="12"/>
    </row>
    <row r="27" spans="1:12" x14ac:dyDescent="0.35">
      <c r="A27" s="12" t="s">
        <v>265</v>
      </c>
      <c r="J27" t="s">
        <v>218</v>
      </c>
    </row>
    <row r="28" spans="1:12" x14ac:dyDescent="0.35">
      <c r="A28" s="12"/>
    </row>
    <row r="29" spans="1:12" x14ac:dyDescent="0.35">
      <c r="A29" s="12" t="s">
        <v>260</v>
      </c>
    </row>
    <row r="30" spans="1:12" x14ac:dyDescent="0.35">
      <c r="A30" s="12" t="s">
        <v>261</v>
      </c>
    </row>
    <row r="31" spans="1:12" x14ac:dyDescent="0.35">
      <c r="A31" s="12" t="s">
        <v>262</v>
      </c>
    </row>
    <row r="32" spans="1:12" x14ac:dyDescent="0.35">
      <c r="A32" s="12" t="s">
        <v>263</v>
      </c>
    </row>
    <row r="33" spans="1:1" x14ac:dyDescent="0.35">
      <c r="A33" s="12" t="s">
        <v>267</v>
      </c>
    </row>
    <row r="34" spans="1:1" x14ac:dyDescent="0.35">
      <c r="A34" s="12"/>
    </row>
    <row r="35" spans="1:1" x14ac:dyDescent="0.35">
      <c r="A35" s="12" t="s">
        <v>268</v>
      </c>
    </row>
  </sheetData>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381"/>
  <sheetViews>
    <sheetView zoomScale="85" zoomScaleNormal="85" workbookViewId="0">
      <selection activeCell="R44" sqref="R44"/>
    </sheetView>
  </sheetViews>
  <sheetFormatPr defaultRowHeight="14.5" x14ac:dyDescent="0.35"/>
  <sheetData>
    <row r="1" spans="1:10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x14ac:dyDescent="0.35">
      <c r="A2" t="s">
        <v>106</v>
      </c>
      <c r="B2" s="1">
        <v>43686</v>
      </c>
      <c r="C2" s="2">
        <v>0.83333333333333337</v>
      </c>
      <c r="D2" t="s">
        <v>107</v>
      </c>
      <c r="E2" t="s">
        <v>108</v>
      </c>
      <c r="F2">
        <v>4</v>
      </c>
      <c r="G2">
        <v>1</v>
      </c>
      <c r="H2" t="s">
        <v>109</v>
      </c>
      <c r="I2">
        <v>4</v>
      </c>
      <c r="J2">
        <v>0</v>
      </c>
      <c r="K2" t="s">
        <v>109</v>
      </c>
      <c r="L2" t="s">
        <v>110</v>
      </c>
      <c r="M2">
        <v>15</v>
      </c>
      <c r="N2">
        <v>12</v>
      </c>
      <c r="O2">
        <v>7</v>
      </c>
      <c r="P2">
        <v>5</v>
      </c>
      <c r="Q2">
        <v>9</v>
      </c>
      <c r="R2">
        <v>9</v>
      </c>
      <c r="S2">
        <v>11</v>
      </c>
      <c r="T2">
        <v>2</v>
      </c>
      <c r="U2">
        <v>0</v>
      </c>
      <c r="V2">
        <v>2</v>
      </c>
      <c r="W2">
        <v>0</v>
      </c>
      <c r="X2">
        <v>0</v>
      </c>
      <c r="Y2">
        <v>1.1399999999999999</v>
      </c>
      <c r="Z2">
        <v>10</v>
      </c>
      <c r="AA2">
        <v>19</v>
      </c>
      <c r="AB2">
        <v>1.1399999999999999</v>
      </c>
      <c r="AC2">
        <v>8.25</v>
      </c>
      <c r="AD2">
        <v>18.5</v>
      </c>
      <c r="AE2">
        <v>1.1499999999999999</v>
      </c>
      <c r="AF2">
        <v>8</v>
      </c>
      <c r="AG2">
        <v>18</v>
      </c>
      <c r="AH2">
        <v>1.1499999999999999</v>
      </c>
      <c r="AI2">
        <v>9.59</v>
      </c>
      <c r="AJ2">
        <v>18.05</v>
      </c>
      <c r="AK2">
        <v>1.1200000000000001</v>
      </c>
      <c r="AL2">
        <v>8.5</v>
      </c>
      <c r="AM2">
        <v>21</v>
      </c>
      <c r="AN2">
        <v>1.1399999999999999</v>
      </c>
      <c r="AO2">
        <v>9.5</v>
      </c>
      <c r="AP2">
        <v>23</v>
      </c>
      <c r="AQ2">
        <v>1.1599999999999999</v>
      </c>
      <c r="AR2">
        <v>10</v>
      </c>
      <c r="AS2">
        <v>23</v>
      </c>
      <c r="AT2">
        <v>1.1399999999999999</v>
      </c>
      <c r="AU2">
        <v>8.75</v>
      </c>
      <c r="AV2">
        <v>19.829999999999998</v>
      </c>
      <c r="AW2">
        <v>1.4</v>
      </c>
      <c r="AX2">
        <v>3</v>
      </c>
      <c r="AY2">
        <v>1.4</v>
      </c>
      <c r="AZ2">
        <v>3.11</v>
      </c>
      <c r="BA2">
        <v>1.45</v>
      </c>
      <c r="BB2">
        <v>3.11</v>
      </c>
      <c r="BC2">
        <v>1.41</v>
      </c>
      <c r="BD2">
        <v>2.92</v>
      </c>
      <c r="BE2">
        <v>-2.25</v>
      </c>
      <c r="BF2">
        <v>1.96</v>
      </c>
      <c r="BG2">
        <v>1.94</v>
      </c>
      <c r="BH2">
        <v>1.97</v>
      </c>
      <c r="BI2">
        <v>1.95</v>
      </c>
      <c r="BJ2">
        <v>1.97</v>
      </c>
      <c r="BK2">
        <v>2</v>
      </c>
      <c r="BL2">
        <v>1.94</v>
      </c>
      <c r="BM2">
        <v>1.94</v>
      </c>
      <c r="BN2">
        <v>1.1399999999999999</v>
      </c>
      <c r="BO2">
        <v>9.5</v>
      </c>
      <c r="BP2">
        <v>21</v>
      </c>
      <c r="BQ2">
        <v>1.1399999999999999</v>
      </c>
      <c r="BR2">
        <v>9</v>
      </c>
      <c r="BS2">
        <v>20</v>
      </c>
      <c r="BT2">
        <v>1.1499999999999999</v>
      </c>
      <c r="BU2">
        <v>8</v>
      </c>
      <c r="BV2">
        <v>18</v>
      </c>
      <c r="BW2">
        <v>1.1399999999999999</v>
      </c>
      <c r="BX2">
        <v>10.43</v>
      </c>
      <c r="BY2">
        <v>19.63</v>
      </c>
      <c r="BZ2">
        <v>1.1100000000000001</v>
      </c>
      <c r="CA2">
        <v>9.5</v>
      </c>
      <c r="CB2">
        <v>21</v>
      </c>
      <c r="CC2">
        <v>1.1399999999999999</v>
      </c>
      <c r="CD2">
        <v>9.5</v>
      </c>
      <c r="CE2">
        <v>23</v>
      </c>
      <c r="CF2">
        <v>1.1599999999999999</v>
      </c>
      <c r="CG2">
        <v>10.5</v>
      </c>
      <c r="CH2">
        <v>23</v>
      </c>
      <c r="CI2">
        <v>1.1399999999999999</v>
      </c>
      <c r="CJ2">
        <v>9.52</v>
      </c>
      <c r="CK2">
        <v>19.18</v>
      </c>
      <c r="CL2">
        <v>1.3</v>
      </c>
      <c r="CM2">
        <v>3.5</v>
      </c>
      <c r="CN2">
        <v>1.34</v>
      </c>
      <c r="CO2">
        <v>3.44</v>
      </c>
      <c r="CP2">
        <v>1.36</v>
      </c>
      <c r="CQ2">
        <v>3.76</v>
      </c>
      <c r="CR2">
        <v>1.32</v>
      </c>
      <c r="CS2">
        <v>3.43</v>
      </c>
      <c r="CT2">
        <v>-2.25</v>
      </c>
      <c r="CU2">
        <v>1.91</v>
      </c>
      <c r="CV2">
        <v>1.99</v>
      </c>
      <c r="CW2">
        <v>1.94</v>
      </c>
      <c r="CX2">
        <v>1.98</v>
      </c>
      <c r="CY2">
        <v>1.99</v>
      </c>
      <c r="CZ2">
        <v>2.0699999999999998</v>
      </c>
      <c r="DA2">
        <v>1.9</v>
      </c>
      <c r="DB2">
        <v>1.99</v>
      </c>
    </row>
    <row r="3" spans="1:106" x14ac:dyDescent="0.35">
      <c r="A3" t="s">
        <v>106</v>
      </c>
      <c r="B3" s="1">
        <v>43687</v>
      </c>
      <c r="C3" s="2">
        <v>0.52083333333333337</v>
      </c>
      <c r="D3" t="s">
        <v>111</v>
      </c>
      <c r="E3" t="s">
        <v>112</v>
      </c>
      <c r="F3">
        <v>0</v>
      </c>
      <c r="G3">
        <v>5</v>
      </c>
      <c r="H3" t="s">
        <v>113</v>
      </c>
      <c r="I3">
        <v>0</v>
      </c>
      <c r="J3">
        <v>1</v>
      </c>
      <c r="K3" t="s">
        <v>113</v>
      </c>
      <c r="L3" t="s">
        <v>114</v>
      </c>
      <c r="M3">
        <v>5</v>
      </c>
      <c r="N3">
        <v>14</v>
      </c>
      <c r="O3">
        <v>3</v>
      </c>
      <c r="P3">
        <v>9</v>
      </c>
      <c r="Q3">
        <v>6</v>
      </c>
      <c r="R3">
        <v>13</v>
      </c>
      <c r="S3">
        <v>1</v>
      </c>
      <c r="T3">
        <v>1</v>
      </c>
      <c r="U3">
        <v>2</v>
      </c>
      <c r="V3">
        <v>2</v>
      </c>
      <c r="W3">
        <v>0</v>
      </c>
      <c r="X3">
        <v>0</v>
      </c>
      <c r="Y3">
        <v>12</v>
      </c>
      <c r="Z3">
        <v>6.5</v>
      </c>
      <c r="AA3">
        <v>1.22</v>
      </c>
      <c r="AB3">
        <v>11.5</v>
      </c>
      <c r="AC3">
        <v>5.75</v>
      </c>
      <c r="AD3">
        <v>1.26</v>
      </c>
      <c r="AE3">
        <v>11</v>
      </c>
      <c r="AF3">
        <v>6.1</v>
      </c>
      <c r="AG3">
        <v>1.25</v>
      </c>
      <c r="AH3">
        <v>11.68</v>
      </c>
      <c r="AI3">
        <v>6.53</v>
      </c>
      <c r="AJ3">
        <v>1.26</v>
      </c>
      <c r="AK3">
        <v>13</v>
      </c>
      <c r="AL3">
        <v>6</v>
      </c>
      <c r="AM3">
        <v>1.24</v>
      </c>
      <c r="AN3">
        <v>12</v>
      </c>
      <c r="AO3">
        <v>6.5</v>
      </c>
      <c r="AP3">
        <v>1.25</v>
      </c>
      <c r="AQ3">
        <v>13</v>
      </c>
      <c r="AR3">
        <v>6.75</v>
      </c>
      <c r="AS3">
        <v>1.29</v>
      </c>
      <c r="AT3">
        <v>11.84</v>
      </c>
      <c r="AU3">
        <v>6.28</v>
      </c>
      <c r="AV3">
        <v>1.25</v>
      </c>
      <c r="AW3">
        <v>1.44</v>
      </c>
      <c r="AX3">
        <v>2.75</v>
      </c>
      <c r="AY3">
        <v>1.49</v>
      </c>
      <c r="AZ3">
        <v>2.77</v>
      </c>
      <c r="BA3">
        <v>1.51</v>
      </c>
      <c r="BB3">
        <v>2.77</v>
      </c>
      <c r="BC3">
        <v>1.48</v>
      </c>
      <c r="BD3">
        <v>2.65</v>
      </c>
      <c r="BE3">
        <v>1.75</v>
      </c>
      <c r="BF3">
        <v>2</v>
      </c>
      <c r="BG3">
        <v>1.9</v>
      </c>
      <c r="BH3">
        <v>2.02</v>
      </c>
      <c r="BI3">
        <v>1.9</v>
      </c>
      <c r="BJ3">
        <v>2.02</v>
      </c>
      <c r="BK3">
        <v>1.92</v>
      </c>
      <c r="BL3">
        <v>1.99</v>
      </c>
      <c r="BM3">
        <v>1.89</v>
      </c>
      <c r="BN3">
        <v>12</v>
      </c>
      <c r="BO3">
        <v>7</v>
      </c>
      <c r="BP3">
        <v>1.25</v>
      </c>
      <c r="BQ3">
        <v>11</v>
      </c>
      <c r="BR3">
        <v>6</v>
      </c>
      <c r="BS3">
        <v>1.26</v>
      </c>
      <c r="BT3">
        <v>11</v>
      </c>
      <c r="BU3">
        <v>6.1</v>
      </c>
      <c r="BV3">
        <v>1.25</v>
      </c>
      <c r="BW3">
        <v>11.11</v>
      </c>
      <c r="BX3">
        <v>6.68</v>
      </c>
      <c r="BY3">
        <v>1.27</v>
      </c>
      <c r="BZ3">
        <v>11</v>
      </c>
      <c r="CA3">
        <v>6.5</v>
      </c>
      <c r="CB3">
        <v>1.24</v>
      </c>
      <c r="CC3">
        <v>12</v>
      </c>
      <c r="CD3">
        <v>6.5</v>
      </c>
      <c r="CE3">
        <v>1.25</v>
      </c>
      <c r="CF3">
        <v>13</v>
      </c>
      <c r="CG3">
        <v>7</v>
      </c>
      <c r="CH3">
        <v>1.29</v>
      </c>
      <c r="CI3">
        <v>11.14</v>
      </c>
      <c r="CJ3">
        <v>6.46</v>
      </c>
      <c r="CK3">
        <v>1.26</v>
      </c>
      <c r="CL3">
        <v>1.4</v>
      </c>
      <c r="CM3">
        <v>3</v>
      </c>
      <c r="CN3">
        <v>1.43</v>
      </c>
      <c r="CO3">
        <v>3.03</v>
      </c>
      <c r="CP3">
        <v>1.5</v>
      </c>
      <c r="CQ3">
        <v>3.22</v>
      </c>
      <c r="CR3">
        <v>1.41</v>
      </c>
      <c r="CS3">
        <v>2.91</v>
      </c>
      <c r="CT3">
        <v>1.75</v>
      </c>
      <c r="CU3">
        <v>1.95</v>
      </c>
      <c r="CV3">
        <v>1.95</v>
      </c>
      <c r="CW3">
        <v>1.96</v>
      </c>
      <c r="CX3">
        <v>1.97</v>
      </c>
      <c r="CY3">
        <v>2.0699999999999998</v>
      </c>
      <c r="CZ3">
        <v>1.98</v>
      </c>
      <c r="DA3">
        <v>1.97</v>
      </c>
      <c r="DB3">
        <v>1.92</v>
      </c>
    </row>
    <row r="4" spans="1:106" x14ac:dyDescent="0.35">
      <c r="A4" t="s">
        <v>106</v>
      </c>
      <c r="B4" s="1">
        <v>43687</v>
      </c>
      <c r="C4" s="2">
        <v>0.625</v>
      </c>
      <c r="D4" t="s">
        <v>115</v>
      </c>
      <c r="E4" t="s">
        <v>116</v>
      </c>
      <c r="F4">
        <v>1</v>
      </c>
      <c r="G4">
        <v>1</v>
      </c>
      <c r="H4" t="s">
        <v>117</v>
      </c>
      <c r="I4">
        <v>0</v>
      </c>
      <c r="J4">
        <v>0</v>
      </c>
      <c r="K4" t="s">
        <v>117</v>
      </c>
      <c r="L4" t="s">
        <v>118</v>
      </c>
      <c r="M4">
        <v>13</v>
      </c>
      <c r="N4">
        <v>8</v>
      </c>
      <c r="O4">
        <v>3</v>
      </c>
      <c r="P4">
        <v>3</v>
      </c>
      <c r="Q4">
        <v>10</v>
      </c>
      <c r="R4">
        <v>19</v>
      </c>
      <c r="S4">
        <v>3</v>
      </c>
      <c r="T4">
        <v>4</v>
      </c>
      <c r="U4">
        <v>2</v>
      </c>
      <c r="V4">
        <v>1</v>
      </c>
      <c r="W4">
        <v>0</v>
      </c>
      <c r="X4">
        <v>0</v>
      </c>
      <c r="Y4">
        <v>1.95</v>
      </c>
      <c r="Z4">
        <v>3.6</v>
      </c>
      <c r="AA4">
        <v>3.6</v>
      </c>
      <c r="AB4">
        <v>1.95</v>
      </c>
      <c r="AC4">
        <v>3.6</v>
      </c>
      <c r="AD4">
        <v>3.9</v>
      </c>
      <c r="AE4">
        <v>1.97</v>
      </c>
      <c r="AF4">
        <v>3.55</v>
      </c>
      <c r="AG4">
        <v>3.8</v>
      </c>
      <c r="AH4">
        <v>2.04</v>
      </c>
      <c r="AI4">
        <v>3.57</v>
      </c>
      <c r="AJ4">
        <v>3.9</v>
      </c>
      <c r="AK4">
        <v>2</v>
      </c>
      <c r="AL4">
        <v>3.5</v>
      </c>
      <c r="AM4">
        <v>3.8</v>
      </c>
      <c r="AN4">
        <v>2</v>
      </c>
      <c r="AO4">
        <v>3.6</v>
      </c>
      <c r="AP4">
        <v>4</v>
      </c>
      <c r="AQ4">
        <v>2.06</v>
      </c>
      <c r="AR4">
        <v>3.65</v>
      </c>
      <c r="AS4">
        <v>4</v>
      </c>
      <c r="AT4">
        <v>2.0099999999999998</v>
      </c>
      <c r="AU4">
        <v>3.53</v>
      </c>
      <c r="AV4">
        <v>3.83</v>
      </c>
      <c r="AW4">
        <v>1.9</v>
      </c>
      <c r="AX4">
        <v>1.9</v>
      </c>
      <c r="AY4">
        <v>1.96</v>
      </c>
      <c r="AZ4">
        <v>1.96</v>
      </c>
      <c r="BA4">
        <v>2</v>
      </c>
      <c r="BB4">
        <v>1.99</v>
      </c>
      <c r="BC4">
        <v>1.9</v>
      </c>
      <c r="BD4">
        <v>1.93</v>
      </c>
      <c r="BE4">
        <v>-0.5</v>
      </c>
      <c r="BF4">
        <v>2.0099999999999998</v>
      </c>
      <c r="BG4">
        <v>1.89</v>
      </c>
      <c r="BH4">
        <v>2.04</v>
      </c>
      <c r="BI4">
        <v>1.88</v>
      </c>
      <c r="BJ4">
        <v>2.04</v>
      </c>
      <c r="BK4">
        <v>1.91</v>
      </c>
      <c r="BL4">
        <v>2</v>
      </c>
      <c r="BM4">
        <v>1.88</v>
      </c>
      <c r="BN4">
        <v>1.95</v>
      </c>
      <c r="BO4">
        <v>3.7</v>
      </c>
      <c r="BP4">
        <v>4.2</v>
      </c>
      <c r="BQ4">
        <v>1.95</v>
      </c>
      <c r="BR4">
        <v>3.6</v>
      </c>
      <c r="BS4">
        <v>3.9</v>
      </c>
      <c r="BT4">
        <v>1.97</v>
      </c>
      <c r="BU4">
        <v>3.55</v>
      </c>
      <c r="BV4">
        <v>3.85</v>
      </c>
      <c r="BW4">
        <v>1.98</v>
      </c>
      <c r="BX4">
        <v>3.67</v>
      </c>
      <c r="BY4">
        <v>4.0599999999999996</v>
      </c>
      <c r="BZ4">
        <v>1.95</v>
      </c>
      <c r="CA4">
        <v>3.6</v>
      </c>
      <c r="CB4">
        <v>3.9</v>
      </c>
      <c r="CC4">
        <v>2</v>
      </c>
      <c r="CD4">
        <v>3.6</v>
      </c>
      <c r="CE4">
        <v>4</v>
      </c>
      <c r="CF4">
        <v>2.0299999999999998</v>
      </c>
      <c r="CG4">
        <v>3.7</v>
      </c>
      <c r="CH4">
        <v>4.2</v>
      </c>
      <c r="CI4">
        <v>1.98</v>
      </c>
      <c r="CJ4">
        <v>3.58</v>
      </c>
      <c r="CK4">
        <v>3.96</v>
      </c>
      <c r="CL4">
        <v>1.9</v>
      </c>
      <c r="CM4">
        <v>1.9</v>
      </c>
      <c r="CN4">
        <v>1.94</v>
      </c>
      <c r="CO4">
        <v>1.97</v>
      </c>
      <c r="CP4">
        <v>1.97</v>
      </c>
      <c r="CQ4">
        <v>1.98</v>
      </c>
      <c r="CR4">
        <v>1.91</v>
      </c>
      <c r="CS4">
        <v>1.92</v>
      </c>
      <c r="CT4">
        <v>-0.5</v>
      </c>
      <c r="CU4">
        <v>1.95</v>
      </c>
      <c r="CV4">
        <v>1.95</v>
      </c>
      <c r="CW4">
        <v>1.98</v>
      </c>
      <c r="CX4">
        <v>1.95</v>
      </c>
      <c r="CY4">
        <v>2</v>
      </c>
      <c r="CZ4">
        <v>1.96</v>
      </c>
      <c r="DA4">
        <v>1.96</v>
      </c>
      <c r="DB4">
        <v>1.92</v>
      </c>
    </row>
    <row r="5" spans="1:106" x14ac:dyDescent="0.35">
      <c r="A5" t="s">
        <v>106</v>
      </c>
      <c r="B5" s="1">
        <v>43687</v>
      </c>
      <c r="C5" s="2">
        <v>0.625</v>
      </c>
      <c r="D5" t="s">
        <v>119</v>
      </c>
      <c r="E5" t="s">
        <v>120</v>
      </c>
      <c r="F5">
        <v>3</v>
      </c>
      <c r="G5">
        <v>0</v>
      </c>
      <c r="H5" t="s">
        <v>109</v>
      </c>
      <c r="I5">
        <v>0</v>
      </c>
      <c r="J5">
        <v>0</v>
      </c>
      <c r="K5" t="s">
        <v>117</v>
      </c>
      <c r="L5" t="s">
        <v>121</v>
      </c>
      <c r="M5">
        <v>10</v>
      </c>
      <c r="N5">
        <v>11</v>
      </c>
      <c r="O5">
        <v>4</v>
      </c>
      <c r="P5">
        <v>3</v>
      </c>
      <c r="Q5">
        <v>6</v>
      </c>
      <c r="R5">
        <v>12</v>
      </c>
      <c r="S5">
        <v>2</v>
      </c>
      <c r="T5">
        <v>7</v>
      </c>
      <c r="U5">
        <v>0</v>
      </c>
      <c r="V5">
        <v>0</v>
      </c>
      <c r="W5">
        <v>0</v>
      </c>
      <c r="X5">
        <v>0</v>
      </c>
      <c r="Y5">
        <v>2.62</v>
      </c>
      <c r="Z5">
        <v>3.2</v>
      </c>
      <c r="AA5">
        <v>2.75</v>
      </c>
      <c r="AB5">
        <v>2.65</v>
      </c>
      <c r="AC5">
        <v>3.2</v>
      </c>
      <c r="AD5">
        <v>2.75</v>
      </c>
      <c r="AE5">
        <v>2.65</v>
      </c>
      <c r="AF5">
        <v>3.2</v>
      </c>
      <c r="AG5">
        <v>2.75</v>
      </c>
      <c r="AH5">
        <v>2.71</v>
      </c>
      <c r="AI5">
        <v>3.31</v>
      </c>
      <c r="AJ5">
        <v>2.81</v>
      </c>
      <c r="AK5">
        <v>2.7</v>
      </c>
      <c r="AL5">
        <v>3.2</v>
      </c>
      <c r="AM5">
        <v>2.75</v>
      </c>
      <c r="AN5">
        <v>2.7</v>
      </c>
      <c r="AO5">
        <v>3.3</v>
      </c>
      <c r="AP5">
        <v>2.8</v>
      </c>
      <c r="AQ5">
        <v>2.8</v>
      </c>
      <c r="AR5">
        <v>3.33</v>
      </c>
      <c r="AS5">
        <v>2.85</v>
      </c>
      <c r="AT5">
        <v>2.68</v>
      </c>
      <c r="AU5">
        <v>3.22</v>
      </c>
      <c r="AV5">
        <v>2.78</v>
      </c>
      <c r="AW5">
        <v>2.1</v>
      </c>
      <c r="AX5">
        <v>1.72</v>
      </c>
      <c r="AY5">
        <v>2.17</v>
      </c>
      <c r="AZ5">
        <v>1.77</v>
      </c>
      <c r="BA5">
        <v>2.2000000000000002</v>
      </c>
      <c r="BB5">
        <v>1.78</v>
      </c>
      <c r="BC5">
        <v>2.12</v>
      </c>
      <c r="BD5">
        <v>1.73</v>
      </c>
      <c r="BE5">
        <v>0</v>
      </c>
      <c r="BF5">
        <v>1.92</v>
      </c>
      <c r="BG5">
        <v>1.98</v>
      </c>
      <c r="BH5">
        <v>1.93</v>
      </c>
      <c r="BI5">
        <v>2</v>
      </c>
      <c r="BJ5">
        <v>1.94</v>
      </c>
      <c r="BK5">
        <v>2</v>
      </c>
      <c r="BL5">
        <v>1.91</v>
      </c>
      <c r="BM5">
        <v>1.98</v>
      </c>
      <c r="BN5">
        <v>2.7</v>
      </c>
      <c r="BO5">
        <v>3.25</v>
      </c>
      <c r="BP5">
        <v>2.9</v>
      </c>
      <c r="BQ5">
        <v>2.65</v>
      </c>
      <c r="BR5">
        <v>3.1</v>
      </c>
      <c r="BS5">
        <v>2.85</v>
      </c>
      <c r="BT5">
        <v>2.6</v>
      </c>
      <c r="BU5">
        <v>3.2</v>
      </c>
      <c r="BV5">
        <v>2.85</v>
      </c>
      <c r="BW5">
        <v>2.71</v>
      </c>
      <c r="BX5">
        <v>3.19</v>
      </c>
      <c r="BY5">
        <v>2.9</v>
      </c>
      <c r="BZ5">
        <v>2.62</v>
      </c>
      <c r="CA5">
        <v>3.2</v>
      </c>
      <c r="CB5">
        <v>2.8</v>
      </c>
      <c r="CC5">
        <v>2.7</v>
      </c>
      <c r="CD5">
        <v>3.25</v>
      </c>
      <c r="CE5">
        <v>2.9</v>
      </c>
      <c r="CF5">
        <v>2.72</v>
      </c>
      <c r="CG5">
        <v>3.26</v>
      </c>
      <c r="CH5">
        <v>2.95</v>
      </c>
      <c r="CI5">
        <v>2.65</v>
      </c>
      <c r="CJ5">
        <v>3.18</v>
      </c>
      <c r="CK5">
        <v>2.88</v>
      </c>
      <c r="CL5">
        <v>2.1</v>
      </c>
      <c r="CM5">
        <v>1.72</v>
      </c>
      <c r="CN5">
        <v>2.19</v>
      </c>
      <c r="CO5">
        <v>1.76</v>
      </c>
      <c r="CP5">
        <v>2.25</v>
      </c>
      <c r="CQ5">
        <v>1.78</v>
      </c>
      <c r="CR5">
        <v>2.17</v>
      </c>
      <c r="CS5">
        <v>1.71</v>
      </c>
      <c r="CT5">
        <v>0</v>
      </c>
      <c r="CU5">
        <v>1.87</v>
      </c>
      <c r="CV5">
        <v>2.0299999999999998</v>
      </c>
      <c r="CW5">
        <v>1.89</v>
      </c>
      <c r="CX5">
        <v>2.0299999999999998</v>
      </c>
      <c r="CY5">
        <v>1.9</v>
      </c>
      <c r="CZ5">
        <v>2.0699999999999998</v>
      </c>
      <c r="DA5">
        <v>1.86</v>
      </c>
      <c r="DB5">
        <v>2.02</v>
      </c>
    </row>
    <row r="6" spans="1:106" x14ac:dyDescent="0.35">
      <c r="A6" t="s">
        <v>106</v>
      </c>
      <c r="B6" s="1">
        <v>43687</v>
      </c>
      <c r="C6" s="2">
        <v>0.625</v>
      </c>
      <c r="D6" t="s">
        <v>122</v>
      </c>
      <c r="E6" t="s">
        <v>123</v>
      </c>
      <c r="F6">
        <v>0</v>
      </c>
      <c r="G6">
        <v>0</v>
      </c>
      <c r="H6" t="s">
        <v>117</v>
      </c>
      <c r="I6">
        <v>0</v>
      </c>
      <c r="J6">
        <v>0</v>
      </c>
      <c r="K6" t="s">
        <v>117</v>
      </c>
      <c r="L6" t="s">
        <v>124</v>
      </c>
      <c r="M6">
        <v>6</v>
      </c>
      <c r="N6">
        <v>10</v>
      </c>
      <c r="O6">
        <v>2</v>
      </c>
      <c r="P6">
        <v>3</v>
      </c>
      <c r="Q6">
        <v>16</v>
      </c>
      <c r="R6">
        <v>14</v>
      </c>
      <c r="S6">
        <v>6</v>
      </c>
      <c r="T6">
        <v>2</v>
      </c>
      <c r="U6">
        <v>2</v>
      </c>
      <c r="V6">
        <v>1</v>
      </c>
      <c r="W6">
        <v>0</v>
      </c>
      <c r="X6">
        <v>1</v>
      </c>
      <c r="Y6">
        <v>3</v>
      </c>
      <c r="Z6">
        <v>3.25</v>
      </c>
      <c r="AA6">
        <v>2.37</v>
      </c>
      <c r="AB6">
        <v>3.2</v>
      </c>
      <c r="AC6">
        <v>3.2</v>
      </c>
      <c r="AD6">
        <v>2.35</v>
      </c>
      <c r="AE6">
        <v>3.1</v>
      </c>
      <c r="AF6">
        <v>3.2</v>
      </c>
      <c r="AG6">
        <v>2.4</v>
      </c>
      <c r="AH6">
        <v>3.21</v>
      </c>
      <c r="AI6">
        <v>3.37</v>
      </c>
      <c r="AJ6">
        <v>2.39</v>
      </c>
      <c r="AK6">
        <v>3.1</v>
      </c>
      <c r="AL6">
        <v>3.3</v>
      </c>
      <c r="AM6">
        <v>2.35</v>
      </c>
      <c r="AN6">
        <v>3.2</v>
      </c>
      <c r="AO6">
        <v>3.3</v>
      </c>
      <c r="AP6">
        <v>2.4500000000000002</v>
      </c>
      <c r="AQ6">
        <v>3.21</v>
      </c>
      <c r="AR6">
        <v>3.4</v>
      </c>
      <c r="AS6">
        <v>2.52</v>
      </c>
      <c r="AT6">
        <v>3.13</v>
      </c>
      <c r="AU6">
        <v>3.27</v>
      </c>
      <c r="AV6">
        <v>2.4</v>
      </c>
      <c r="AW6">
        <v>2.2000000000000002</v>
      </c>
      <c r="AX6">
        <v>1.66</v>
      </c>
      <c r="AY6">
        <v>2.23</v>
      </c>
      <c r="AZ6">
        <v>1.74</v>
      </c>
      <c r="BA6">
        <v>2.25</v>
      </c>
      <c r="BB6">
        <v>1.74</v>
      </c>
      <c r="BC6">
        <v>2.1800000000000002</v>
      </c>
      <c r="BD6">
        <v>1.7</v>
      </c>
      <c r="BE6">
        <v>0.25</v>
      </c>
      <c r="BF6">
        <v>1.85</v>
      </c>
      <c r="BG6">
        <v>2.0499999999999998</v>
      </c>
      <c r="BH6">
        <v>1.88</v>
      </c>
      <c r="BI6">
        <v>2.0499999999999998</v>
      </c>
      <c r="BJ6">
        <v>1.88</v>
      </c>
      <c r="BK6">
        <v>2.09</v>
      </c>
      <c r="BL6">
        <v>1.84</v>
      </c>
      <c r="BM6">
        <v>2.04</v>
      </c>
      <c r="BN6">
        <v>3.4</v>
      </c>
      <c r="BO6">
        <v>3.5</v>
      </c>
      <c r="BP6">
        <v>2.25</v>
      </c>
      <c r="BQ6">
        <v>3.3</v>
      </c>
      <c r="BR6">
        <v>3.3</v>
      </c>
      <c r="BS6">
        <v>2.25</v>
      </c>
      <c r="BT6">
        <v>3.4</v>
      </c>
      <c r="BU6">
        <v>3.3</v>
      </c>
      <c r="BV6">
        <v>2.2000000000000002</v>
      </c>
      <c r="BW6">
        <v>3.37</v>
      </c>
      <c r="BX6">
        <v>3.45</v>
      </c>
      <c r="BY6">
        <v>2.27</v>
      </c>
      <c r="BZ6">
        <v>3.3</v>
      </c>
      <c r="CA6">
        <v>3.3</v>
      </c>
      <c r="CB6">
        <v>2.25</v>
      </c>
      <c r="CC6">
        <v>3.4</v>
      </c>
      <c r="CD6">
        <v>3.3</v>
      </c>
      <c r="CE6">
        <v>2.25</v>
      </c>
      <c r="CF6">
        <v>3.55</v>
      </c>
      <c r="CG6">
        <v>3.5</v>
      </c>
      <c r="CH6">
        <v>2.34</v>
      </c>
      <c r="CI6">
        <v>3.41</v>
      </c>
      <c r="CJ6">
        <v>3.37</v>
      </c>
      <c r="CK6">
        <v>2.23</v>
      </c>
      <c r="CL6">
        <v>2.2000000000000002</v>
      </c>
      <c r="CM6">
        <v>1.66</v>
      </c>
      <c r="CN6">
        <v>2.2200000000000002</v>
      </c>
      <c r="CO6">
        <v>1.74</v>
      </c>
      <c r="CP6">
        <v>2.2799999999999998</v>
      </c>
      <c r="CQ6">
        <v>1.77</v>
      </c>
      <c r="CR6">
        <v>2.17</v>
      </c>
      <c r="CS6">
        <v>1.71</v>
      </c>
      <c r="CT6">
        <v>0.25</v>
      </c>
      <c r="CU6">
        <v>1.82</v>
      </c>
      <c r="CV6">
        <v>2.08</v>
      </c>
      <c r="CW6">
        <v>1.97</v>
      </c>
      <c r="CX6">
        <v>1.96</v>
      </c>
      <c r="CY6">
        <v>2.0299999999999998</v>
      </c>
      <c r="CZ6">
        <v>2.08</v>
      </c>
      <c r="DA6">
        <v>1.96</v>
      </c>
      <c r="DB6">
        <v>1.93</v>
      </c>
    </row>
    <row r="7" spans="1:106" x14ac:dyDescent="0.35">
      <c r="A7" t="s">
        <v>106</v>
      </c>
      <c r="B7" s="1">
        <v>43687</v>
      </c>
      <c r="C7" s="2">
        <v>0.625</v>
      </c>
      <c r="D7" t="s">
        <v>125</v>
      </c>
      <c r="E7" t="s">
        <v>126</v>
      </c>
      <c r="F7">
        <v>0</v>
      </c>
      <c r="G7">
        <v>3</v>
      </c>
      <c r="H7" t="s">
        <v>113</v>
      </c>
      <c r="I7">
        <v>0</v>
      </c>
      <c r="J7">
        <v>1</v>
      </c>
      <c r="K7" t="s">
        <v>113</v>
      </c>
      <c r="L7" t="s">
        <v>127</v>
      </c>
      <c r="M7">
        <v>11</v>
      </c>
      <c r="N7">
        <v>5</v>
      </c>
      <c r="O7">
        <v>3</v>
      </c>
      <c r="P7">
        <v>3</v>
      </c>
      <c r="Q7">
        <v>15</v>
      </c>
      <c r="R7">
        <v>11</v>
      </c>
      <c r="S7">
        <v>5</v>
      </c>
      <c r="T7">
        <v>2</v>
      </c>
      <c r="U7">
        <v>0</v>
      </c>
      <c r="V7">
        <v>1</v>
      </c>
      <c r="W7">
        <v>0</v>
      </c>
      <c r="X7">
        <v>0</v>
      </c>
      <c r="Y7">
        <v>1.9</v>
      </c>
      <c r="Z7">
        <v>3.4</v>
      </c>
      <c r="AA7">
        <v>4</v>
      </c>
      <c r="AB7">
        <v>1.9</v>
      </c>
      <c r="AC7">
        <v>3.4</v>
      </c>
      <c r="AD7">
        <v>4.33</v>
      </c>
      <c r="AE7">
        <v>1.93</v>
      </c>
      <c r="AF7">
        <v>3.4</v>
      </c>
      <c r="AG7">
        <v>4.25</v>
      </c>
      <c r="AH7">
        <v>1.98</v>
      </c>
      <c r="AI7">
        <v>3.44</v>
      </c>
      <c r="AJ7">
        <v>4.37</v>
      </c>
      <c r="AK7">
        <v>1.95</v>
      </c>
      <c r="AL7">
        <v>3.4</v>
      </c>
      <c r="AM7">
        <v>4.2</v>
      </c>
      <c r="AN7">
        <v>1.95</v>
      </c>
      <c r="AO7">
        <v>3.5</v>
      </c>
      <c r="AP7">
        <v>4.33</v>
      </c>
      <c r="AQ7">
        <v>2</v>
      </c>
      <c r="AR7">
        <v>3.5</v>
      </c>
      <c r="AS7">
        <v>4.5999999999999996</v>
      </c>
      <c r="AT7">
        <v>1.94</v>
      </c>
      <c r="AU7">
        <v>3.41</v>
      </c>
      <c r="AV7">
        <v>4.26</v>
      </c>
      <c r="AW7">
        <v>2.1</v>
      </c>
      <c r="AX7">
        <v>1.72</v>
      </c>
      <c r="AY7">
        <v>2.19</v>
      </c>
      <c r="AZ7">
        <v>1.76</v>
      </c>
      <c r="BA7">
        <v>2.2400000000000002</v>
      </c>
      <c r="BB7">
        <v>1.76</v>
      </c>
      <c r="BC7">
        <v>2.16</v>
      </c>
      <c r="BD7">
        <v>1.71</v>
      </c>
      <c r="BE7">
        <v>-0.5</v>
      </c>
      <c r="BF7">
        <v>1.95</v>
      </c>
      <c r="BG7">
        <v>1.95</v>
      </c>
      <c r="BH7">
        <v>1.98</v>
      </c>
      <c r="BI7">
        <v>1.95</v>
      </c>
      <c r="BJ7">
        <v>1.98</v>
      </c>
      <c r="BK7">
        <v>1.98</v>
      </c>
      <c r="BL7">
        <v>1.94</v>
      </c>
      <c r="BM7">
        <v>1.94</v>
      </c>
      <c r="BN7">
        <v>2.1</v>
      </c>
      <c r="BO7">
        <v>3.25</v>
      </c>
      <c r="BP7">
        <v>4.2</v>
      </c>
      <c r="BQ7">
        <v>2.1</v>
      </c>
      <c r="BR7">
        <v>3.1</v>
      </c>
      <c r="BS7">
        <v>4</v>
      </c>
      <c r="BT7">
        <v>2.0499999999999998</v>
      </c>
      <c r="BU7">
        <v>3.2</v>
      </c>
      <c r="BV7">
        <v>4</v>
      </c>
      <c r="BW7">
        <v>2.0499999999999998</v>
      </c>
      <c r="BX7">
        <v>3.38</v>
      </c>
      <c r="BY7">
        <v>4.12</v>
      </c>
      <c r="BZ7">
        <v>2.0499999999999998</v>
      </c>
      <c r="CA7">
        <v>3.25</v>
      </c>
      <c r="CB7">
        <v>4</v>
      </c>
      <c r="CC7">
        <v>2.15</v>
      </c>
      <c r="CD7">
        <v>3.3</v>
      </c>
      <c r="CE7">
        <v>3.9</v>
      </c>
      <c r="CF7">
        <v>2.15</v>
      </c>
      <c r="CG7">
        <v>3.38</v>
      </c>
      <c r="CH7">
        <v>4.2</v>
      </c>
      <c r="CI7">
        <v>2.0699999999999998</v>
      </c>
      <c r="CJ7">
        <v>3.27</v>
      </c>
      <c r="CK7">
        <v>4.04</v>
      </c>
      <c r="CL7">
        <v>2.1</v>
      </c>
      <c r="CM7">
        <v>1.72</v>
      </c>
      <c r="CN7">
        <v>2.16</v>
      </c>
      <c r="CO7">
        <v>1.78</v>
      </c>
      <c r="CP7">
        <v>2.2000000000000002</v>
      </c>
      <c r="CQ7">
        <v>1.78</v>
      </c>
      <c r="CR7">
        <v>2.14</v>
      </c>
      <c r="CS7">
        <v>1.73</v>
      </c>
      <c r="CT7">
        <v>-0.5</v>
      </c>
      <c r="CU7">
        <v>2.04</v>
      </c>
      <c r="CV7">
        <v>1.86</v>
      </c>
      <c r="CW7">
        <v>2.0499999999999998</v>
      </c>
      <c r="CX7">
        <v>1.88</v>
      </c>
      <c r="CY7">
        <v>2.12</v>
      </c>
      <c r="CZ7">
        <v>1.91</v>
      </c>
      <c r="DA7">
        <v>2.0499999999999998</v>
      </c>
      <c r="DB7">
        <v>1.84</v>
      </c>
    </row>
    <row r="8" spans="1:106" x14ac:dyDescent="0.35">
      <c r="A8" t="s">
        <v>106</v>
      </c>
      <c r="B8" s="1">
        <v>43687</v>
      </c>
      <c r="C8" s="2">
        <v>0.72916666666666663</v>
      </c>
      <c r="D8" t="s">
        <v>128</v>
      </c>
      <c r="E8" t="s">
        <v>129</v>
      </c>
      <c r="F8">
        <v>3</v>
      </c>
      <c r="G8">
        <v>1</v>
      </c>
      <c r="H8" t="s">
        <v>109</v>
      </c>
      <c r="I8">
        <v>0</v>
      </c>
      <c r="J8">
        <v>1</v>
      </c>
      <c r="K8" t="s">
        <v>113</v>
      </c>
      <c r="L8" t="s">
        <v>130</v>
      </c>
      <c r="M8">
        <v>31</v>
      </c>
      <c r="N8">
        <v>7</v>
      </c>
      <c r="O8">
        <v>7</v>
      </c>
      <c r="P8">
        <v>4</v>
      </c>
      <c r="Q8">
        <v>13</v>
      </c>
      <c r="R8">
        <v>9</v>
      </c>
      <c r="S8">
        <v>14</v>
      </c>
      <c r="T8">
        <v>0</v>
      </c>
      <c r="U8">
        <v>1</v>
      </c>
      <c r="V8">
        <v>0</v>
      </c>
      <c r="W8">
        <v>0</v>
      </c>
      <c r="X8">
        <v>0</v>
      </c>
      <c r="Y8">
        <v>1.3</v>
      </c>
      <c r="Z8">
        <v>5.25</v>
      </c>
      <c r="AA8">
        <v>10</v>
      </c>
      <c r="AB8">
        <v>1.3</v>
      </c>
      <c r="AC8">
        <v>5.5</v>
      </c>
      <c r="AD8">
        <v>10</v>
      </c>
      <c r="AE8">
        <v>1.3</v>
      </c>
      <c r="AF8">
        <v>5.5</v>
      </c>
      <c r="AG8">
        <v>9.6</v>
      </c>
      <c r="AH8">
        <v>1.3</v>
      </c>
      <c r="AI8">
        <v>5.84</v>
      </c>
      <c r="AJ8">
        <v>10.96</v>
      </c>
      <c r="AK8">
        <v>1.29</v>
      </c>
      <c r="AL8">
        <v>5.5</v>
      </c>
      <c r="AM8">
        <v>10</v>
      </c>
      <c r="AN8">
        <v>1.3</v>
      </c>
      <c r="AO8">
        <v>5.5</v>
      </c>
      <c r="AP8">
        <v>12</v>
      </c>
      <c r="AQ8">
        <v>1.33</v>
      </c>
      <c r="AR8">
        <v>5.95</v>
      </c>
      <c r="AS8">
        <v>12</v>
      </c>
      <c r="AT8">
        <v>1.3</v>
      </c>
      <c r="AU8">
        <v>5.53</v>
      </c>
      <c r="AV8">
        <v>10.51</v>
      </c>
      <c r="AW8">
        <v>1.66</v>
      </c>
      <c r="AX8">
        <v>2.2000000000000002</v>
      </c>
      <c r="AY8">
        <v>1.64</v>
      </c>
      <c r="AZ8">
        <v>2.4</v>
      </c>
      <c r="BA8">
        <v>1.7</v>
      </c>
      <c r="BB8">
        <v>2.4</v>
      </c>
      <c r="BC8">
        <v>1.65</v>
      </c>
      <c r="BD8">
        <v>2.2599999999999998</v>
      </c>
      <c r="BE8">
        <v>-1.5</v>
      </c>
      <c r="BF8">
        <v>1.97</v>
      </c>
      <c r="BG8">
        <v>1.93</v>
      </c>
      <c r="BH8">
        <v>1.99</v>
      </c>
      <c r="BI8">
        <v>1.93</v>
      </c>
      <c r="BJ8">
        <v>2</v>
      </c>
      <c r="BK8">
        <v>2</v>
      </c>
      <c r="BL8">
        <v>1.93</v>
      </c>
      <c r="BM8">
        <v>1.94</v>
      </c>
      <c r="BN8">
        <v>1.36</v>
      </c>
      <c r="BO8">
        <v>5.5</v>
      </c>
      <c r="BP8">
        <v>9</v>
      </c>
      <c r="BQ8">
        <v>1.35</v>
      </c>
      <c r="BR8">
        <v>5</v>
      </c>
      <c r="BS8">
        <v>9</v>
      </c>
      <c r="BT8">
        <v>1.3</v>
      </c>
      <c r="BU8">
        <v>5.5</v>
      </c>
      <c r="BV8">
        <v>9.6</v>
      </c>
      <c r="BW8">
        <v>1.39</v>
      </c>
      <c r="BX8">
        <v>5.35</v>
      </c>
      <c r="BY8">
        <v>8.42</v>
      </c>
      <c r="BZ8">
        <v>1.35</v>
      </c>
      <c r="CA8">
        <v>5.25</v>
      </c>
      <c r="CB8">
        <v>8</v>
      </c>
      <c r="CC8">
        <v>1.4</v>
      </c>
      <c r="CD8">
        <v>5.2</v>
      </c>
      <c r="CE8">
        <v>9</v>
      </c>
      <c r="CF8">
        <v>1.4</v>
      </c>
      <c r="CG8">
        <v>5.7</v>
      </c>
      <c r="CH8">
        <v>10</v>
      </c>
      <c r="CI8">
        <v>1.36</v>
      </c>
      <c r="CJ8">
        <v>5.29</v>
      </c>
      <c r="CK8">
        <v>8.82</v>
      </c>
      <c r="CL8">
        <v>1.57</v>
      </c>
      <c r="CM8">
        <v>2.37</v>
      </c>
      <c r="CN8">
        <v>1.58</v>
      </c>
      <c r="CO8">
        <v>2.52</v>
      </c>
      <c r="CP8">
        <v>1.65</v>
      </c>
      <c r="CQ8">
        <v>2.5499999999999998</v>
      </c>
      <c r="CR8">
        <v>1.58</v>
      </c>
      <c r="CS8">
        <v>2.4</v>
      </c>
      <c r="CT8">
        <v>-1.5</v>
      </c>
      <c r="CU8">
        <v>2.1</v>
      </c>
      <c r="CV8">
        <v>1.7</v>
      </c>
      <c r="CW8">
        <v>2.1800000000000002</v>
      </c>
      <c r="CX8">
        <v>1.77</v>
      </c>
      <c r="CY8">
        <v>2.21</v>
      </c>
      <c r="CZ8">
        <v>1.87</v>
      </c>
      <c r="DA8">
        <v>2.08</v>
      </c>
      <c r="DB8">
        <v>1.8</v>
      </c>
    </row>
    <row r="9" spans="1:106" x14ac:dyDescent="0.35">
      <c r="A9" t="s">
        <v>106</v>
      </c>
      <c r="B9" s="1">
        <v>43688</v>
      </c>
      <c r="C9" s="2">
        <v>0.58333333333333337</v>
      </c>
      <c r="D9" t="s">
        <v>131</v>
      </c>
      <c r="E9" t="s">
        <v>132</v>
      </c>
      <c r="F9">
        <v>0</v>
      </c>
      <c r="G9">
        <v>0</v>
      </c>
      <c r="H9" t="s">
        <v>117</v>
      </c>
      <c r="I9">
        <v>0</v>
      </c>
      <c r="J9">
        <v>0</v>
      </c>
      <c r="K9" t="s">
        <v>117</v>
      </c>
      <c r="L9" t="s">
        <v>133</v>
      </c>
      <c r="M9">
        <v>15</v>
      </c>
      <c r="N9">
        <v>8</v>
      </c>
      <c r="O9">
        <v>1</v>
      </c>
      <c r="P9">
        <v>2</v>
      </c>
      <c r="Q9">
        <v>3</v>
      </c>
      <c r="R9">
        <v>13</v>
      </c>
      <c r="S9">
        <v>12</v>
      </c>
      <c r="T9">
        <v>3</v>
      </c>
      <c r="U9">
        <v>0</v>
      </c>
      <c r="V9">
        <v>2</v>
      </c>
      <c r="W9">
        <v>0</v>
      </c>
      <c r="X9">
        <v>0</v>
      </c>
      <c r="Y9">
        <v>2.2000000000000002</v>
      </c>
      <c r="Z9">
        <v>3.2</v>
      </c>
      <c r="AA9">
        <v>3.4</v>
      </c>
      <c r="AB9">
        <v>2.25</v>
      </c>
      <c r="AC9">
        <v>3.3</v>
      </c>
      <c r="AD9">
        <v>3.3</v>
      </c>
      <c r="AE9">
        <v>2.2000000000000002</v>
      </c>
      <c r="AF9">
        <v>3.25</v>
      </c>
      <c r="AG9">
        <v>3.45</v>
      </c>
      <c r="AH9">
        <v>2.21</v>
      </c>
      <c r="AI9">
        <v>3.34</v>
      </c>
      <c r="AJ9">
        <v>3.66</v>
      </c>
      <c r="AK9">
        <v>2.2000000000000002</v>
      </c>
      <c r="AL9">
        <v>3.25</v>
      </c>
      <c r="AM9">
        <v>3.5</v>
      </c>
      <c r="AN9">
        <v>2.25</v>
      </c>
      <c r="AO9">
        <v>3.3</v>
      </c>
      <c r="AP9">
        <v>3.6</v>
      </c>
      <c r="AQ9">
        <v>2.29</v>
      </c>
      <c r="AR9">
        <v>3.38</v>
      </c>
      <c r="AS9">
        <v>3.66</v>
      </c>
      <c r="AT9">
        <v>2.2200000000000002</v>
      </c>
      <c r="AU9">
        <v>3.28</v>
      </c>
      <c r="AV9">
        <v>3.48</v>
      </c>
      <c r="AW9">
        <v>2.2000000000000002</v>
      </c>
      <c r="AX9">
        <v>1.66</v>
      </c>
      <c r="AY9">
        <v>2.23</v>
      </c>
      <c r="AZ9">
        <v>1.74</v>
      </c>
      <c r="BA9">
        <v>2.25</v>
      </c>
      <c r="BB9">
        <v>1.74</v>
      </c>
      <c r="BC9">
        <v>2.17</v>
      </c>
      <c r="BD9">
        <v>1.7</v>
      </c>
      <c r="BE9">
        <v>-0.25</v>
      </c>
      <c r="BF9">
        <v>1.9</v>
      </c>
      <c r="BG9">
        <v>2</v>
      </c>
      <c r="BH9">
        <v>1.9</v>
      </c>
      <c r="BI9">
        <v>2.04</v>
      </c>
      <c r="BJ9">
        <v>1.95</v>
      </c>
      <c r="BK9">
        <v>2.04</v>
      </c>
      <c r="BL9">
        <v>1.91</v>
      </c>
      <c r="BM9">
        <v>1.98</v>
      </c>
      <c r="BN9">
        <v>2.4</v>
      </c>
      <c r="BO9">
        <v>3.25</v>
      </c>
      <c r="BP9">
        <v>3.3</v>
      </c>
      <c r="BQ9">
        <v>2.35</v>
      </c>
      <c r="BR9">
        <v>3.2</v>
      </c>
      <c r="BS9">
        <v>3.3</v>
      </c>
      <c r="BT9">
        <v>2.35</v>
      </c>
      <c r="BU9">
        <v>3.15</v>
      </c>
      <c r="BV9">
        <v>3.2</v>
      </c>
      <c r="BW9">
        <v>2.5</v>
      </c>
      <c r="BX9">
        <v>3.12</v>
      </c>
      <c r="BY9">
        <v>3.3</v>
      </c>
      <c r="BZ9">
        <v>2.35</v>
      </c>
      <c r="CA9">
        <v>3.1</v>
      </c>
      <c r="CB9">
        <v>3.3</v>
      </c>
      <c r="CC9">
        <v>2.4500000000000002</v>
      </c>
      <c r="CD9">
        <v>3.2</v>
      </c>
      <c r="CE9">
        <v>3.3</v>
      </c>
      <c r="CF9">
        <v>2.5499999999999998</v>
      </c>
      <c r="CG9">
        <v>3.25</v>
      </c>
      <c r="CH9">
        <v>3.58</v>
      </c>
      <c r="CI9">
        <v>2.41</v>
      </c>
      <c r="CJ9">
        <v>3.14</v>
      </c>
      <c r="CK9">
        <v>3.29</v>
      </c>
      <c r="CL9">
        <v>2.2999999999999998</v>
      </c>
      <c r="CM9">
        <v>1.61</v>
      </c>
      <c r="CN9">
        <v>2.4500000000000002</v>
      </c>
      <c r="CO9">
        <v>1.63</v>
      </c>
      <c r="CP9">
        <v>2.4500000000000002</v>
      </c>
      <c r="CQ9">
        <v>1.71</v>
      </c>
      <c r="CR9">
        <v>2.33</v>
      </c>
      <c r="CS9">
        <v>1.62</v>
      </c>
      <c r="CT9">
        <v>-0.25</v>
      </c>
      <c r="CU9">
        <v>2.0699999999999998</v>
      </c>
      <c r="CV9">
        <v>1.83</v>
      </c>
      <c r="CW9">
        <v>2.11</v>
      </c>
      <c r="CX9">
        <v>1.83</v>
      </c>
      <c r="CY9">
        <v>2.12</v>
      </c>
      <c r="CZ9">
        <v>1.98</v>
      </c>
      <c r="DA9">
        <v>2.06</v>
      </c>
      <c r="DB9">
        <v>1.84</v>
      </c>
    </row>
    <row r="10" spans="1:106" x14ac:dyDescent="0.35">
      <c r="A10" t="s">
        <v>106</v>
      </c>
      <c r="B10" s="1">
        <v>43688</v>
      </c>
      <c r="C10" s="2">
        <v>0.58333333333333337</v>
      </c>
      <c r="D10" t="s">
        <v>134</v>
      </c>
      <c r="E10" t="s">
        <v>135</v>
      </c>
      <c r="F10">
        <v>0</v>
      </c>
      <c r="G10">
        <v>1</v>
      </c>
      <c r="H10" t="s">
        <v>113</v>
      </c>
      <c r="I10">
        <v>0</v>
      </c>
      <c r="J10">
        <v>0</v>
      </c>
      <c r="K10" t="s">
        <v>117</v>
      </c>
      <c r="L10" t="s">
        <v>136</v>
      </c>
      <c r="M10">
        <v>9</v>
      </c>
      <c r="N10">
        <v>8</v>
      </c>
      <c r="O10">
        <v>2</v>
      </c>
      <c r="P10">
        <v>2</v>
      </c>
      <c r="Q10">
        <v>12</v>
      </c>
      <c r="R10">
        <v>7</v>
      </c>
      <c r="S10">
        <v>5</v>
      </c>
      <c r="T10">
        <v>3</v>
      </c>
      <c r="U10">
        <v>1</v>
      </c>
      <c r="V10">
        <v>3</v>
      </c>
      <c r="W10">
        <v>0</v>
      </c>
      <c r="X10">
        <v>0</v>
      </c>
      <c r="Y10">
        <v>4.5</v>
      </c>
      <c r="Z10">
        <v>3.75</v>
      </c>
      <c r="AA10">
        <v>1.72</v>
      </c>
      <c r="AB10">
        <v>4.5</v>
      </c>
      <c r="AC10">
        <v>3.75</v>
      </c>
      <c r="AD10">
        <v>1.78</v>
      </c>
      <c r="AE10">
        <v>4.4000000000000004</v>
      </c>
      <c r="AF10">
        <v>3.85</v>
      </c>
      <c r="AG10">
        <v>1.77</v>
      </c>
      <c r="AH10">
        <v>4.58</v>
      </c>
      <c r="AI10">
        <v>3.93</v>
      </c>
      <c r="AJ10">
        <v>1.81</v>
      </c>
      <c r="AK10">
        <v>4.5</v>
      </c>
      <c r="AL10">
        <v>3.75</v>
      </c>
      <c r="AM10">
        <v>1.78</v>
      </c>
      <c r="AN10">
        <v>4.5999999999999996</v>
      </c>
      <c r="AO10">
        <v>3.9</v>
      </c>
      <c r="AP10">
        <v>1.8</v>
      </c>
      <c r="AQ10">
        <v>4.7</v>
      </c>
      <c r="AR10">
        <v>4</v>
      </c>
      <c r="AS10">
        <v>1.83</v>
      </c>
      <c r="AT10">
        <v>4.49</v>
      </c>
      <c r="AU10">
        <v>3.82</v>
      </c>
      <c r="AV10">
        <v>1.79</v>
      </c>
      <c r="AW10">
        <v>1.8</v>
      </c>
      <c r="AX10">
        <v>2</v>
      </c>
      <c r="AY10">
        <v>1.83</v>
      </c>
      <c r="AZ10">
        <v>2.1</v>
      </c>
      <c r="BA10">
        <v>1.83</v>
      </c>
      <c r="BB10">
        <v>2.14</v>
      </c>
      <c r="BC10">
        <v>1.77</v>
      </c>
      <c r="BD10">
        <v>2.0699999999999998</v>
      </c>
      <c r="BE10">
        <v>0.75</v>
      </c>
      <c r="BF10">
        <v>1.85</v>
      </c>
      <c r="BG10">
        <v>2.0499999999999998</v>
      </c>
      <c r="BH10">
        <v>1.86</v>
      </c>
      <c r="BI10">
        <v>2.0699999999999998</v>
      </c>
      <c r="BJ10">
        <v>1.88</v>
      </c>
      <c r="BK10">
        <v>2.08</v>
      </c>
      <c r="BL10">
        <v>1.85</v>
      </c>
      <c r="BM10">
        <v>2.0299999999999998</v>
      </c>
      <c r="BN10">
        <v>3.4</v>
      </c>
      <c r="BO10">
        <v>3.6</v>
      </c>
      <c r="BP10">
        <v>2.2000000000000002</v>
      </c>
      <c r="BQ10">
        <v>3.3</v>
      </c>
      <c r="BR10">
        <v>3.5</v>
      </c>
      <c r="BS10">
        <v>2.2000000000000002</v>
      </c>
      <c r="BT10">
        <v>3.25</v>
      </c>
      <c r="BU10">
        <v>3.5</v>
      </c>
      <c r="BV10">
        <v>2.2000000000000002</v>
      </c>
      <c r="BW10">
        <v>3.36</v>
      </c>
      <c r="BX10">
        <v>3.56</v>
      </c>
      <c r="BY10">
        <v>2.25</v>
      </c>
      <c r="BZ10">
        <v>3.5</v>
      </c>
      <c r="CA10">
        <v>3.4</v>
      </c>
      <c r="CB10">
        <v>2.15</v>
      </c>
      <c r="CC10">
        <v>3.4</v>
      </c>
      <c r="CD10">
        <v>3.5</v>
      </c>
      <c r="CE10">
        <v>2.25</v>
      </c>
      <c r="CF10">
        <v>3.76</v>
      </c>
      <c r="CG10">
        <v>3.65</v>
      </c>
      <c r="CH10">
        <v>2.25</v>
      </c>
      <c r="CI10">
        <v>3.36</v>
      </c>
      <c r="CJ10">
        <v>3.51</v>
      </c>
      <c r="CK10">
        <v>2.2000000000000002</v>
      </c>
      <c r="CL10">
        <v>1.8</v>
      </c>
      <c r="CM10">
        <v>2</v>
      </c>
      <c r="CN10">
        <v>1.83</v>
      </c>
      <c r="CO10">
        <v>2.09</v>
      </c>
      <c r="CP10">
        <v>1.85</v>
      </c>
      <c r="CQ10">
        <v>2.17</v>
      </c>
      <c r="CR10">
        <v>1.79</v>
      </c>
      <c r="CS10">
        <v>2.0499999999999998</v>
      </c>
      <c r="CT10">
        <v>0.25</v>
      </c>
      <c r="CU10">
        <v>1.99</v>
      </c>
      <c r="CV10">
        <v>1.91</v>
      </c>
      <c r="CW10">
        <v>1.99</v>
      </c>
      <c r="CX10">
        <v>1.95</v>
      </c>
      <c r="CY10">
        <v>2.17</v>
      </c>
      <c r="CZ10">
        <v>1.97</v>
      </c>
      <c r="DA10">
        <v>2</v>
      </c>
      <c r="DB10">
        <v>1.89</v>
      </c>
    </row>
    <row r="11" spans="1:106" x14ac:dyDescent="0.35">
      <c r="A11" t="s">
        <v>106</v>
      </c>
      <c r="B11" s="1">
        <v>43688</v>
      </c>
      <c r="C11" s="2">
        <v>0.6875</v>
      </c>
      <c r="D11" t="s">
        <v>137</v>
      </c>
      <c r="E11" t="s">
        <v>138</v>
      </c>
      <c r="F11">
        <v>4</v>
      </c>
      <c r="G11">
        <v>0</v>
      </c>
      <c r="H11" t="s">
        <v>109</v>
      </c>
      <c r="I11">
        <v>1</v>
      </c>
      <c r="J11">
        <v>0</v>
      </c>
      <c r="K11" t="s">
        <v>109</v>
      </c>
      <c r="L11" t="s">
        <v>139</v>
      </c>
      <c r="M11">
        <v>11</v>
      </c>
      <c r="N11">
        <v>18</v>
      </c>
      <c r="O11">
        <v>5</v>
      </c>
      <c r="P11">
        <v>7</v>
      </c>
      <c r="Q11">
        <v>15</v>
      </c>
      <c r="R11">
        <v>13</v>
      </c>
      <c r="S11">
        <v>3</v>
      </c>
      <c r="T11">
        <v>5</v>
      </c>
      <c r="U11">
        <v>3</v>
      </c>
      <c r="V11">
        <v>4</v>
      </c>
      <c r="W11">
        <v>0</v>
      </c>
      <c r="X11">
        <v>0</v>
      </c>
      <c r="Y11">
        <v>2.1</v>
      </c>
      <c r="Z11">
        <v>3.3</v>
      </c>
      <c r="AA11">
        <v>3.5</v>
      </c>
      <c r="AB11">
        <v>2.15</v>
      </c>
      <c r="AC11">
        <v>3.3</v>
      </c>
      <c r="AD11">
        <v>3.5</v>
      </c>
      <c r="AE11">
        <v>2.15</v>
      </c>
      <c r="AF11">
        <v>3.35</v>
      </c>
      <c r="AG11">
        <v>3.4</v>
      </c>
      <c r="AH11">
        <v>2.21</v>
      </c>
      <c r="AI11">
        <v>3.37</v>
      </c>
      <c r="AJ11">
        <v>3.63</v>
      </c>
      <c r="AK11">
        <v>2.15</v>
      </c>
      <c r="AL11">
        <v>3.3</v>
      </c>
      <c r="AM11">
        <v>3.5</v>
      </c>
      <c r="AN11">
        <v>2.25</v>
      </c>
      <c r="AO11">
        <v>3.3</v>
      </c>
      <c r="AP11">
        <v>3.5</v>
      </c>
      <c r="AQ11">
        <v>2.2799999999999998</v>
      </c>
      <c r="AR11">
        <v>3.43</v>
      </c>
      <c r="AS11">
        <v>3.63</v>
      </c>
      <c r="AT11">
        <v>2.19</v>
      </c>
      <c r="AU11">
        <v>3.32</v>
      </c>
      <c r="AV11">
        <v>3.49</v>
      </c>
      <c r="AW11">
        <v>2</v>
      </c>
      <c r="AX11">
        <v>1.8</v>
      </c>
      <c r="AY11">
        <v>2.0499999999999998</v>
      </c>
      <c r="AZ11">
        <v>1.87</v>
      </c>
      <c r="BA11">
        <v>2.1</v>
      </c>
      <c r="BB11">
        <v>1.87</v>
      </c>
      <c r="BC11">
        <v>2.0099999999999998</v>
      </c>
      <c r="BD11">
        <v>1.83</v>
      </c>
      <c r="BE11">
        <v>-0.25</v>
      </c>
      <c r="BF11">
        <v>1.9</v>
      </c>
      <c r="BG11">
        <v>2</v>
      </c>
      <c r="BH11">
        <v>1.9</v>
      </c>
      <c r="BI11">
        <v>2.04</v>
      </c>
      <c r="BJ11">
        <v>1.92</v>
      </c>
      <c r="BK11">
        <v>2.04</v>
      </c>
      <c r="BL11">
        <v>1.89</v>
      </c>
      <c r="BM11">
        <v>2</v>
      </c>
      <c r="BN11">
        <v>2.0499999999999998</v>
      </c>
      <c r="BO11">
        <v>3.5</v>
      </c>
      <c r="BP11">
        <v>4</v>
      </c>
      <c r="BQ11">
        <v>2.1</v>
      </c>
      <c r="BR11">
        <v>3.3</v>
      </c>
      <c r="BS11">
        <v>3.8</v>
      </c>
      <c r="BT11">
        <v>2.0499999999999998</v>
      </c>
      <c r="BU11">
        <v>3.3</v>
      </c>
      <c r="BV11">
        <v>3.85</v>
      </c>
      <c r="BW11">
        <v>2.04</v>
      </c>
      <c r="BX11">
        <v>3.44</v>
      </c>
      <c r="BY11">
        <v>4.1399999999999997</v>
      </c>
      <c r="BZ11">
        <v>2</v>
      </c>
      <c r="CA11">
        <v>3.4</v>
      </c>
      <c r="CB11">
        <v>4</v>
      </c>
      <c r="CC11">
        <v>2.0499999999999998</v>
      </c>
      <c r="CD11">
        <v>3.4</v>
      </c>
      <c r="CE11">
        <v>4.0999999999999996</v>
      </c>
      <c r="CF11">
        <v>2.2000000000000002</v>
      </c>
      <c r="CG11">
        <v>3.5</v>
      </c>
      <c r="CH11">
        <v>4.4000000000000004</v>
      </c>
      <c r="CI11">
        <v>2.0499999999999998</v>
      </c>
      <c r="CJ11">
        <v>3.36</v>
      </c>
      <c r="CK11">
        <v>3.99</v>
      </c>
      <c r="CL11">
        <v>2</v>
      </c>
      <c r="CM11">
        <v>1.8</v>
      </c>
      <c r="CN11">
        <v>2.0499999999999998</v>
      </c>
      <c r="CO11">
        <v>1.88</v>
      </c>
      <c r="CP11">
        <v>2.0699999999999998</v>
      </c>
      <c r="CQ11">
        <v>2.04</v>
      </c>
      <c r="CR11">
        <v>1.99</v>
      </c>
      <c r="CS11">
        <v>1.84</v>
      </c>
      <c r="CT11">
        <v>-0.5</v>
      </c>
      <c r="CU11">
        <v>2.02</v>
      </c>
      <c r="CV11">
        <v>1.88</v>
      </c>
      <c r="CW11">
        <v>2.04</v>
      </c>
      <c r="CX11">
        <v>1.9</v>
      </c>
      <c r="CY11">
        <v>2.1</v>
      </c>
      <c r="CZ11">
        <v>1.91</v>
      </c>
      <c r="DA11">
        <v>2.04</v>
      </c>
      <c r="DB11">
        <v>1.85</v>
      </c>
    </row>
    <row r="12" spans="1:106" x14ac:dyDescent="0.35">
      <c r="A12" t="s">
        <v>106</v>
      </c>
      <c r="B12" s="1">
        <v>43694</v>
      </c>
      <c r="C12" s="2">
        <v>0.52083333333333337</v>
      </c>
      <c r="D12" t="s">
        <v>135</v>
      </c>
      <c r="E12" t="s">
        <v>119</v>
      </c>
      <c r="F12">
        <v>2</v>
      </c>
      <c r="G12">
        <v>1</v>
      </c>
      <c r="H12" t="s">
        <v>109</v>
      </c>
      <c r="I12">
        <v>1</v>
      </c>
      <c r="J12">
        <v>1</v>
      </c>
      <c r="K12" t="s">
        <v>117</v>
      </c>
      <c r="L12" t="s">
        <v>114</v>
      </c>
      <c r="M12">
        <v>16</v>
      </c>
      <c r="N12">
        <v>18</v>
      </c>
      <c r="O12">
        <v>9</v>
      </c>
      <c r="P12">
        <v>5</v>
      </c>
      <c r="Q12">
        <v>13</v>
      </c>
      <c r="R12">
        <v>11</v>
      </c>
      <c r="S12">
        <v>10</v>
      </c>
      <c r="T12">
        <v>7</v>
      </c>
      <c r="U12">
        <v>2</v>
      </c>
      <c r="V12">
        <v>1</v>
      </c>
      <c r="W12">
        <v>0</v>
      </c>
      <c r="X12">
        <v>0</v>
      </c>
      <c r="Y12">
        <v>1.3</v>
      </c>
      <c r="Z12">
        <v>5.5</v>
      </c>
      <c r="AA12">
        <v>10</v>
      </c>
      <c r="AB12">
        <v>1.3</v>
      </c>
      <c r="AC12">
        <v>5.5</v>
      </c>
      <c r="AD12">
        <v>10</v>
      </c>
      <c r="AE12">
        <v>1.3</v>
      </c>
      <c r="AF12">
        <v>5.6</v>
      </c>
      <c r="AG12">
        <v>9.5</v>
      </c>
      <c r="AH12">
        <v>1.34</v>
      </c>
      <c r="AI12">
        <v>5.68</v>
      </c>
      <c r="AJ12">
        <v>9.35</v>
      </c>
      <c r="AK12">
        <v>1.32</v>
      </c>
      <c r="AL12">
        <v>5.25</v>
      </c>
      <c r="AM12">
        <v>10</v>
      </c>
      <c r="AN12">
        <v>1.33</v>
      </c>
      <c r="AO12">
        <v>5.5</v>
      </c>
      <c r="AP12">
        <v>10.5</v>
      </c>
      <c r="AQ12">
        <v>1.36</v>
      </c>
      <c r="AR12">
        <v>5.75</v>
      </c>
      <c r="AS12">
        <v>11</v>
      </c>
      <c r="AT12">
        <v>1.33</v>
      </c>
      <c r="AU12">
        <v>5.49</v>
      </c>
      <c r="AV12">
        <v>9.48</v>
      </c>
      <c r="AW12">
        <v>1.57</v>
      </c>
      <c r="AX12">
        <v>2.37</v>
      </c>
      <c r="AY12">
        <v>1.61</v>
      </c>
      <c r="AZ12">
        <v>2.4700000000000002</v>
      </c>
      <c r="BA12">
        <v>1.65</v>
      </c>
      <c r="BB12">
        <v>2.4700000000000002</v>
      </c>
      <c r="BC12">
        <v>1.6</v>
      </c>
      <c r="BD12">
        <v>2.34</v>
      </c>
      <c r="BE12">
        <v>-1.5</v>
      </c>
      <c r="BF12">
        <v>2.02</v>
      </c>
      <c r="BG12">
        <v>1.91</v>
      </c>
      <c r="BH12">
        <v>2.0499999999999998</v>
      </c>
      <c r="BI12">
        <v>1.88</v>
      </c>
      <c r="BJ12">
        <v>2.06</v>
      </c>
      <c r="BK12">
        <v>1.95</v>
      </c>
      <c r="BL12">
        <v>1.98</v>
      </c>
      <c r="BM12">
        <v>1.9</v>
      </c>
      <c r="BN12">
        <v>1.33</v>
      </c>
      <c r="BO12">
        <v>5.25</v>
      </c>
      <c r="BP12">
        <v>9</v>
      </c>
      <c r="BQ12">
        <v>1.33</v>
      </c>
      <c r="BR12">
        <v>5.5</v>
      </c>
      <c r="BS12">
        <v>9.25</v>
      </c>
      <c r="BT12">
        <v>1.3</v>
      </c>
      <c r="BU12">
        <v>5.6</v>
      </c>
      <c r="BV12">
        <v>9.5</v>
      </c>
      <c r="BW12">
        <v>1.38</v>
      </c>
      <c r="BX12">
        <v>5.35</v>
      </c>
      <c r="BY12">
        <v>8.7799999999999994</v>
      </c>
      <c r="BZ12">
        <v>1.33</v>
      </c>
      <c r="CA12">
        <v>5.25</v>
      </c>
      <c r="CB12">
        <v>9.5</v>
      </c>
      <c r="CC12">
        <v>1.36</v>
      </c>
      <c r="CD12">
        <v>5.4</v>
      </c>
      <c r="CE12">
        <v>9.5</v>
      </c>
      <c r="CF12">
        <v>1.4</v>
      </c>
      <c r="CG12">
        <v>5.6</v>
      </c>
      <c r="CH12">
        <v>10</v>
      </c>
      <c r="CI12">
        <v>1.36</v>
      </c>
      <c r="CJ12">
        <v>5.27</v>
      </c>
      <c r="CK12">
        <v>8.77</v>
      </c>
      <c r="CL12">
        <v>1.61</v>
      </c>
      <c r="CM12">
        <v>2.2999999999999998</v>
      </c>
      <c r="CN12">
        <v>1.63</v>
      </c>
      <c r="CO12">
        <v>2.42</v>
      </c>
      <c r="CP12">
        <v>1.65</v>
      </c>
      <c r="CQ12">
        <v>2.4700000000000002</v>
      </c>
      <c r="CR12">
        <v>1.61</v>
      </c>
      <c r="CS12">
        <v>2.35</v>
      </c>
      <c r="CT12">
        <v>-1.5</v>
      </c>
      <c r="CU12">
        <v>2.11</v>
      </c>
      <c r="CV12">
        <v>1.82</v>
      </c>
      <c r="CW12">
        <v>2.11</v>
      </c>
      <c r="CX12">
        <v>1.82</v>
      </c>
      <c r="CY12">
        <v>2.16</v>
      </c>
      <c r="CZ12">
        <v>1.94</v>
      </c>
      <c r="DA12">
        <v>2.0499999999999998</v>
      </c>
      <c r="DB12">
        <v>1.84</v>
      </c>
    </row>
    <row r="13" spans="1:106" x14ac:dyDescent="0.35">
      <c r="A13" t="s">
        <v>106</v>
      </c>
      <c r="B13" s="1">
        <v>43694</v>
      </c>
      <c r="C13" s="2">
        <v>0.625</v>
      </c>
      <c r="D13" t="s">
        <v>129</v>
      </c>
      <c r="E13" t="s">
        <v>115</v>
      </c>
      <c r="F13">
        <v>1</v>
      </c>
      <c r="G13">
        <v>2</v>
      </c>
      <c r="H13" t="s">
        <v>113</v>
      </c>
      <c r="I13">
        <v>0</v>
      </c>
      <c r="J13">
        <v>2</v>
      </c>
      <c r="K13" t="s">
        <v>113</v>
      </c>
      <c r="L13" t="s">
        <v>136</v>
      </c>
      <c r="M13">
        <v>22</v>
      </c>
      <c r="N13">
        <v>12</v>
      </c>
      <c r="O13">
        <v>7</v>
      </c>
      <c r="P13">
        <v>4</v>
      </c>
      <c r="Q13">
        <v>10</v>
      </c>
      <c r="R13">
        <v>13</v>
      </c>
      <c r="S13">
        <v>10</v>
      </c>
      <c r="T13">
        <v>5</v>
      </c>
      <c r="U13">
        <v>0</v>
      </c>
      <c r="V13">
        <v>2</v>
      </c>
      <c r="W13">
        <v>0</v>
      </c>
      <c r="X13">
        <v>0</v>
      </c>
      <c r="Y13">
        <v>2.2999999999999998</v>
      </c>
      <c r="Z13">
        <v>3.4</v>
      </c>
      <c r="AA13">
        <v>3.1</v>
      </c>
      <c r="AB13">
        <v>2.25</v>
      </c>
      <c r="AC13">
        <v>3.5</v>
      </c>
      <c r="AD13">
        <v>3.1</v>
      </c>
      <c r="AE13">
        <v>2.2999999999999998</v>
      </c>
      <c r="AF13">
        <v>3.45</v>
      </c>
      <c r="AG13">
        <v>3.05</v>
      </c>
      <c r="AH13">
        <v>2.3199999999999998</v>
      </c>
      <c r="AI13">
        <v>3.56</v>
      </c>
      <c r="AJ13">
        <v>3.17</v>
      </c>
      <c r="AK13">
        <v>2.25</v>
      </c>
      <c r="AL13">
        <v>3.5</v>
      </c>
      <c r="AM13">
        <v>3.1</v>
      </c>
      <c r="AN13">
        <v>2.38</v>
      </c>
      <c r="AO13">
        <v>3.5</v>
      </c>
      <c r="AP13">
        <v>3.2</v>
      </c>
      <c r="AQ13">
        <v>2.42</v>
      </c>
      <c r="AR13">
        <v>3.64</v>
      </c>
      <c r="AS13">
        <v>3.2</v>
      </c>
      <c r="AT13">
        <v>2.33</v>
      </c>
      <c r="AU13">
        <v>3.49</v>
      </c>
      <c r="AV13">
        <v>3.08</v>
      </c>
      <c r="AW13">
        <v>1.8</v>
      </c>
      <c r="AX13">
        <v>2</v>
      </c>
      <c r="AY13">
        <v>1.81</v>
      </c>
      <c r="AZ13">
        <v>2.11</v>
      </c>
      <c r="BA13">
        <v>1.86</v>
      </c>
      <c r="BB13">
        <v>2.11</v>
      </c>
      <c r="BC13">
        <v>1.81</v>
      </c>
      <c r="BD13">
        <v>2.0299999999999998</v>
      </c>
      <c r="BE13">
        <v>-0.25</v>
      </c>
      <c r="BF13">
        <v>2.02</v>
      </c>
      <c r="BG13">
        <v>1.91</v>
      </c>
      <c r="BH13">
        <v>2.02</v>
      </c>
      <c r="BI13">
        <v>1.91</v>
      </c>
      <c r="BJ13">
        <v>2.0299999999999998</v>
      </c>
      <c r="BK13">
        <v>1.92</v>
      </c>
      <c r="BL13">
        <v>2.0099999999999998</v>
      </c>
      <c r="BM13">
        <v>1.88</v>
      </c>
      <c r="BN13">
        <v>2.2000000000000002</v>
      </c>
      <c r="BO13">
        <v>3.6</v>
      </c>
      <c r="BP13">
        <v>3.1</v>
      </c>
      <c r="BQ13">
        <v>2.25</v>
      </c>
      <c r="BR13">
        <v>3.6</v>
      </c>
      <c r="BS13">
        <v>3.1</v>
      </c>
      <c r="BT13">
        <v>2.25</v>
      </c>
      <c r="BU13">
        <v>3.6</v>
      </c>
      <c r="BV13">
        <v>3.05</v>
      </c>
      <c r="BW13">
        <v>2.2999999999999998</v>
      </c>
      <c r="BX13">
        <v>3.69</v>
      </c>
      <c r="BY13">
        <v>3.11</v>
      </c>
      <c r="BZ13">
        <v>2.25</v>
      </c>
      <c r="CA13">
        <v>3.5</v>
      </c>
      <c r="CB13">
        <v>3.1</v>
      </c>
      <c r="CC13">
        <v>2.2999999999999998</v>
      </c>
      <c r="CD13">
        <v>3.7</v>
      </c>
      <c r="CE13">
        <v>3.13</v>
      </c>
      <c r="CF13">
        <v>2.33</v>
      </c>
      <c r="CG13">
        <v>3.75</v>
      </c>
      <c r="CH13">
        <v>3.22</v>
      </c>
      <c r="CI13">
        <v>2.2599999999999998</v>
      </c>
      <c r="CJ13">
        <v>3.62</v>
      </c>
      <c r="CK13">
        <v>3.12</v>
      </c>
      <c r="CL13">
        <v>1.61</v>
      </c>
      <c r="CM13">
        <v>2.2999999999999998</v>
      </c>
      <c r="CN13">
        <v>1.64</v>
      </c>
      <c r="CO13">
        <v>2.39</v>
      </c>
      <c r="CP13">
        <v>1.75</v>
      </c>
      <c r="CQ13">
        <v>2.39</v>
      </c>
      <c r="CR13">
        <v>1.66</v>
      </c>
      <c r="CS13">
        <v>2.2599999999999998</v>
      </c>
      <c r="CT13">
        <v>-0.25</v>
      </c>
      <c r="CU13">
        <v>2.0099999999999998</v>
      </c>
      <c r="CV13">
        <v>1.92</v>
      </c>
      <c r="CW13">
        <v>2.0099999999999998</v>
      </c>
      <c r="CX13">
        <v>1.92</v>
      </c>
      <c r="CY13">
        <v>2.0099999999999998</v>
      </c>
      <c r="CZ13">
        <v>1.96</v>
      </c>
      <c r="DA13">
        <v>1.97</v>
      </c>
      <c r="DB13">
        <v>1.92</v>
      </c>
    </row>
    <row r="14" spans="1:106" x14ac:dyDescent="0.35">
      <c r="A14" t="s">
        <v>106</v>
      </c>
      <c r="B14" s="1">
        <v>43694</v>
      </c>
      <c r="C14" s="2">
        <v>0.625</v>
      </c>
      <c r="D14" t="s">
        <v>126</v>
      </c>
      <c r="E14" t="s">
        <v>111</v>
      </c>
      <c r="F14">
        <v>1</v>
      </c>
      <c r="G14">
        <v>1</v>
      </c>
      <c r="H14" t="s">
        <v>117</v>
      </c>
      <c r="I14">
        <v>0</v>
      </c>
      <c r="J14">
        <v>0</v>
      </c>
      <c r="K14" t="s">
        <v>117</v>
      </c>
      <c r="L14" t="s">
        <v>139</v>
      </c>
      <c r="M14">
        <v>16</v>
      </c>
      <c r="N14">
        <v>8</v>
      </c>
      <c r="O14">
        <v>4</v>
      </c>
      <c r="P14">
        <v>3</v>
      </c>
      <c r="Q14">
        <v>11</v>
      </c>
      <c r="R14">
        <v>10</v>
      </c>
      <c r="S14">
        <v>8</v>
      </c>
      <c r="T14">
        <v>6</v>
      </c>
      <c r="U14">
        <v>0</v>
      </c>
      <c r="V14">
        <v>2</v>
      </c>
      <c r="W14">
        <v>0</v>
      </c>
      <c r="X14">
        <v>0</v>
      </c>
      <c r="Y14">
        <v>2.5499999999999998</v>
      </c>
      <c r="Z14">
        <v>3.25</v>
      </c>
      <c r="AA14">
        <v>2.87</v>
      </c>
      <c r="AB14">
        <v>2.5</v>
      </c>
      <c r="AC14">
        <v>3.3</v>
      </c>
      <c r="AD14">
        <v>2.9</v>
      </c>
      <c r="AE14">
        <v>2.5</v>
      </c>
      <c r="AF14">
        <v>3.3</v>
      </c>
      <c r="AG14">
        <v>2.85</v>
      </c>
      <c r="AH14">
        <v>2.58</v>
      </c>
      <c r="AI14">
        <v>3.38</v>
      </c>
      <c r="AJ14">
        <v>2.92</v>
      </c>
      <c r="AK14">
        <v>2.5</v>
      </c>
      <c r="AL14">
        <v>3.3</v>
      </c>
      <c r="AM14">
        <v>2.88</v>
      </c>
      <c r="AN14">
        <v>2.5499999999999998</v>
      </c>
      <c r="AO14">
        <v>3.4</v>
      </c>
      <c r="AP14">
        <v>3</v>
      </c>
      <c r="AQ14">
        <v>2.65</v>
      </c>
      <c r="AR14">
        <v>3.42</v>
      </c>
      <c r="AS14">
        <v>3</v>
      </c>
      <c r="AT14">
        <v>2.52</v>
      </c>
      <c r="AU14">
        <v>3.33</v>
      </c>
      <c r="AV14">
        <v>2.9</v>
      </c>
      <c r="AW14">
        <v>1.9</v>
      </c>
      <c r="AX14">
        <v>1.9</v>
      </c>
      <c r="AY14">
        <v>1.99</v>
      </c>
      <c r="AZ14">
        <v>1.93</v>
      </c>
      <c r="BA14">
        <v>2</v>
      </c>
      <c r="BB14">
        <v>1.94</v>
      </c>
      <c r="BC14">
        <v>1.95</v>
      </c>
      <c r="BD14">
        <v>1.87</v>
      </c>
      <c r="BE14">
        <v>-0.25</v>
      </c>
      <c r="BF14">
        <v>2.0699999999999998</v>
      </c>
      <c r="BG14">
        <v>1.72</v>
      </c>
      <c r="BH14">
        <v>2.21</v>
      </c>
      <c r="BI14">
        <v>1.75</v>
      </c>
      <c r="BJ14">
        <v>2.21</v>
      </c>
      <c r="BK14">
        <v>1.8</v>
      </c>
      <c r="BL14">
        <v>2.16</v>
      </c>
      <c r="BM14">
        <v>1.75</v>
      </c>
      <c r="BN14">
        <v>2.2000000000000002</v>
      </c>
      <c r="BO14">
        <v>3.4</v>
      </c>
      <c r="BP14">
        <v>3.3</v>
      </c>
      <c r="BQ14">
        <v>2.25</v>
      </c>
      <c r="BR14">
        <v>3.3</v>
      </c>
      <c r="BS14">
        <v>3.4</v>
      </c>
      <c r="BT14">
        <v>2.2000000000000002</v>
      </c>
      <c r="BU14">
        <v>3.4</v>
      </c>
      <c r="BV14">
        <v>3.3</v>
      </c>
      <c r="BW14">
        <v>2.2200000000000002</v>
      </c>
      <c r="BX14">
        <v>3.6</v>
      </c>
      <c r="BY14">
        <v>3.34</v>
      </c>
      <c r="BZ14">
        <v>2.1</v>
      </c>
      <c r="CA14">
        <v>3.5</v>
      </c>
      <c r="CB14">
        <v>3.5</v>
      </c>
      <c r="CC14">
        <v>2.25</v>
      </c>
      <c r="CD14">
        <v>3.4</v>
      </c>
      <c r="CE14">
        <v>3.5</v>
      </c>
      <c r="CF14">
        <v>2.2999999999999998</v>
      </c>
      <c r="CG14">
        <v>3.6</v>
      </c>
      <c r="CH14">
        <v>3.74</v>
      </c>
      <c r="CI14">
        <v>2.23</v>
      </c>
      <c r="CJ14">
        <v>3.44</v>
      </c>
      <c r="CK14">
        <v>3.34</v>
      </c>
      <c r="CL14">
        <v>1.9</v>
      </c>
      <c r="CM14">
        <v>1.9</v>
      </c>
      <c r="CN14">
        <v>1.95</v>
      </c>
      <c r="CO14">
        <v>1.97</v>
      </c>
      <c r="CP14">
        <v>2</v>
      </c>
      <c r="CQ14">
        <v>2.12</v>
      </c>
      <c r="CR14">
        <v>1.92</v>
      </c>
      <c r="CS14">
        <v>1.91</v>
      </c>
      <c r="CT14">
        <v>-0.25</v>
      </c>
      <c r="CU14">
        <v>1.91</v>
      </c>
      <c r="CV14">
        <v>2.02</v>
      </c>
      <c r="CW14">
        <v>1.93</v>
      </c>
      <c r="CX14">
        <v>2</v>
      </c>
      <c r="CY14">
        <v>1.96</v>
      </c>
      <c r="CZ14">
        <v>2.15</v>
      </c>
      <c r="DA14">
        <v>1.91</v>
      </c>
      <c r="DB14">
        <v>1.98</v>
      </c>
    </row>
    <row r="15" spans="1:106" x14ac:dyDescent="0.35">
      <c r="A15" t="s">
        <v>106</v>
      </c>
      <c r="B15" s="1">
        <v>43694</v>
      </c>
      <c r="C15" s="2">
        <v>0.625</v>
      </c>
      <c r="D15" t="s">
        <v>123</v>
      </c>
      <c r="E15" t="s">
        <v>125</v>
      </c>
      <c r="F15">
        <v>1</v>
      </c>
      <c r="G15">
        <v>0</v>
      </c>
      <c r="H15" t="s">
        <v>109</v>
      </c>
      <c r="I15">
        <v>1</v>
      </c>
      <c r="J15">
        <v>0</v>
      </c>
      <c r="K15" t="s">
        <v>109</v>
      </c>
      <c r="L15" t="s">
        <v>140</v>
      </c>
      <c r="M15">
        <v>12</v>
      </c>
      <c r="N15">
        <v>8</v>
      </c>
      <c r="O15">
        <v>2</v>
      </c>
      <c r="P15">
        <v>2</v>
      </c>
      <c r="Q15">
        <v>11</v>
      </c>
      <c r="R15">
        <v>11</v>
      </c>
      <c r="S15">
        <v>4</v>
      </c>
      <c r="T15">
        <v>7</v>
      </c>
      <c r="U15">
        <v>2</v>
      </c>
      <c r="V15">
        <v>3</v>
      </c>
      <c r="W15">
        <v>0</v>
      </c>
      <c r="X15">
        <v>0</v>
      </c>
      <c r="Y15">
        <v>1.72</v>
      </c>
      <c r="Z15">
        <v>3.8</v>
      </c>
      <c r="AA15">
        <v>4.75</v>
      </c>
      <c r="AB15">
        <v>1.67</v>
      </c>
      <c r="AC15">
        <v>4</v>
      </c>
      <c r="AD15">
        <v>5</v>
      </c>
      <c r="AE15">
        <v>1.7</v>
      </c>
      <c r="AF15">
        <v>3.9</v>
      </c>
      <c r="AG15">
        <v>4.6500000000000004</v>
      </c>
      <c r="AH15">
        <v>1.76</v>
      </c>
      <c r="AI15">
        <v>3.95</v>
      </c>
      <c r="AJ15">
        <v>4.87</v>
      </c>
      <c r="AK15">
        <v>1.73</v>
      </c>
      <c r="AL15">
        <v>3.8</v>
      </c>
      <c r="AM15">
        <v>4.8</v>
      </c>
      <c r="AN15">
        <v>1.73</v>
      </c>
      <c r="AO15">
        <v>4</v>
      </c>
      <c r="AP15">
        <v>5.2</v>
      </c>
      <c r="AQ15">
        <v>1.8</v>
      </c>
      <c r="AR15">
        <v>4.05</v>
      </c>
      <c r="AS15">
        <v>5.2</v>
      </c>
      <c r="AT15">
        <v>1.73</v>
      </c>
      <c r="AU15">
        <v>3.9</v>
      </c>
      <c r="AV15">
        <v>4.8600000000000003</v>
      </c>
      <c r="AW15">
        <v>1.72</v>
      </c>
      <c r="AX15">
        <v>2.1</v>
      </c>
      <c r="AY15">
        <v>1.86</v>
      </c>
      <c r="AZ15">
        <v>2.06</v>
      </c>
      <c r="BA15">
        <v>1.86</v>
      </c>
      <c r="BB15">
        <v>2.2000000000000002</v>
      </c>
      <c r="BC15">
        <v>1.79</v>
      </c>
      <c r="BD15">
        <v>2.0499999999999998</v>
      </c>
      <c r="BE15">
        <v>-0.75</v>
      </c>
      <c r="BF15">
        <v>1.97</v>
      </c>
      <c r="BG15">
        <v>1.96</v>
      </c>
      <c r="BH15">
        <v>2</v>
      </c>
      <c r="BI15">
        <v>1.93</v>
      </c>
      <c r="BJ15">
        <v>2</v>
      </c>
      <c r="BK15">
        <v>1.97</v>
      </c>
      <c r="BL15">
        <v>1.94</v>
      </c>
      <c r="BM15">
        <v>1.95</v>
      </c>
      <c r="BN15">
        <v>1.8</v>
      </c>
      <c r="BO15">
        <v>3.6</v>
      </c>
      <c r="BP15">
        <v>4.5</v>
      </c>
      <c r="BQ15">
        <v>1.83</v>
      </c>
      <c r="BR15">
        <v>3.75</v>
      </c>
      <c r="BS15">
        <v>4.5</v>
      </c>
      <c r="BT15">
        <v>1.83</v>
      </c>
      <c r="BU15">
        <v>3.65</v>
      </c>
      <c r="BV15">
        <v>4.3499999999999996</v>
      </c>
      <c r="BW15">
        <v>1.85</v>
      </c>
      <c r="BX15">
        <v>3.66</v>
      </c>
      <c r="BY15">
        <v>4.6399999999999997</v>
      </c>
      <c r="BZ15">
        <v>1.78</v>
      </c>
      <c r="CA15">
        <v>3.7</v>
      </c>
      <c r="CB15">
        <v>4.5</v>
      </c>
      <c r="CC15">
        <v>1.85</v>
      </c>
      <c r="CD15">
        <v>3.75</v>
      </c>
      <c r="CE15">
        <v>4.5999999999999996</v>
      </c>
      <c r="CF15">
        <v>1.89</v>
      </c>
      <c r="CG15">
        <v>3.88</v>
      </c>
      <c r="CH15">
        <v>4.84</v>
      </c>
      <c r="CI15">
        <v>1.83</v>
      </c>
      <c r="CJ15">
        <v>3.69</v>
      </c>
      <c r="CK15">
        <v>4.5599999999999996</v>
      </c>
      <c r="CL15">
        <v>1.72</v>
      </c>
      <c r="CM15">
        <v>2.1</v>
      </c>
      <c r="CN15">
        <v>1.81</v>
      </c>
      <c r="CO15">
        <v>2.12</v>
      </c>
      <c r="CP15">
        <v>1.82</v>
      </c>
      <c r="CQ15">
        <v>2.14</v>
      </c>
      <c r="CR15">
        <v>1.78</v>
      </c>
      <c r="CS15">
        <v>2.0699999999999998</v>
      </c>
      <c r="CT15">
        <v>-0.75</v>
      </c>
      <c r="CU15">
        <v>2.11</v>
      </c>
      <c r="CV15">
        <v>1.82</v>
      </c>
      <c r="CW15">
        <v>2.12</v>
      </c>
      <c r="CX15">
        <v>1.81</v>
      </c>
      <c r="CY15">
        <v>2.16</v>
      </c>
      <c r="CZ15">
        <v>1.87</v>
      </c>
      <c r="DA15">
        <v>2.0699999999999998</v>
      </c>
      <c r="DB15">
        <v>1.83</v>
      </c>
    </row>
    <row r="16" spans="1:106" x14ac:dyDescent="0.35">
      <c r="A16" t="s">
        <v>106</v>
      </c>
      <c r="B16" s="1">
        <v>43694</v>
      </c>
      <c r="C16" s="2">
        <v>0.625</v>
      </c>
      <c r="D16" t="s">
        <v>108</v>
      </c>
      <c r="E16" t="s">
        <v>134</v>
      </c>
      <c r="F16">
        <v>3</v>
      </c>
      <c r="G16">
        <v>1</v>
      </c>
      <c r="H16" t="s">
        <v>109</v>
      </c>
      <c r="I16">
        <v>1</v>
      </c>
      <c r="J16">
        <v>0</v>
      </c>
      <c r="K16" t="s">
        <v>109</v>
      </c>
      <c r="L16" t="s">
        <v>141</v>
      </c>
      <c r="M16">
        <v>15</v>
      </c>
      <c r="N16">
        <v>10</v>
      </c>
      <c r="O16">
        <v>8</v>
      </c>
      <c r="P16">
        <v>3</v>
      </c>
      <c r="Q16">
        <v>9</v>
      </c>
      <c r="R16">
        <v>11</v>
      </c>
      <c r="S16">
        <v>7</v>
      </c>
      <c r="T16">
        <v>5</v>
      </c>
      <c r="U16">
        <v>1</v>
      </c>
      <c r="V16">
        <v>3</v>
      </c>
      <c r="W16">
        <v>0</v>
      </c>
      <c r="X16">
        <v>0</v>
      </c>
      <c r="Y16">
        <v>2.25</v>
      </c>
      <c r="Z16">
        <v>3.3</v>
      </c>
      <c r="AA16">
        <v>3.3</v>
      </c>
      <c r="AB16">
        <v>2.25</v>
      </c>
      <c r="AC16">
        <v>3.3</v>
      </c>
      <c r="AD16">
        <v>3.3</v>
      </c>
      <c r="AE16">
        <v>2.2000000000000002</v>
      </c>
      <c r="AF16">
        <v>3.35</v>
      </c>
      <c r="AG16">
        <v>3.35</v>
      </c>
      <c r="AH16">
        <v>2.25</v>
      </c>
      <c r="AI16">
        <v>3.42</v>
      </c>
      <c r="AJ16">
        <v>3.44</v>
      </c>
      <c r="AK16">
        <v>2.15</v>
      </c>
      <c r="AL16">
        <v>3.4</v>
      </c>
      <c r="AM16">
        <v>3.4</v>
      </c>
      <c r="AN16">
        <v>2.25</v>
      </c>
      <c r="AO16">
        <v>3.4</v>
      </c>
      <c r="AP16">
        <v>3.5</v>
      </c>
      <c r="AQ16">
        <v>2.2999999999999998</v>
      </c>
      <c r="AR16">
        <v>3.5</v>
      </c>
      <c r="AS16">
        <v>3.5</v>
      </c>
      <c r="AT16">
        <v>2.23</v>
      </c>
      <c r="AU16">
        <v>3.38</v>
      </c>
      <c r="AV16">
        <v>3.38</v>
      </c>
      <c r="AW16">
        <v>1.9</v>
      </c>
      <c r="AX16">
        <v>1.9</v>
      </c>
      <c r="AY16">
        <v>1.98</v>
      </c>
      <c r="AZ16">
        <v>1.93</v>
      </c>
      <c r="BA16">
        <v>2.0499999999999998</v>
      </c>
      <c r="BB16">
        <v>1.93</v>
      </c>
      <c r="BC16">
        <v>1.95</v>
      </c>
      <c r="BD16">
        <v>1.88</v>
      </c>
      <c r="BE16">
        <v>-0.25</v>
      </c>
      <c r="BF16">
        <v>1.93</v>
      </c>
      <c r="BG16">
        <v>2</v>
      </c>
      <c r="BH16">
        <v>1.94</v>
      </c>
      <c r="BI16">
        <v>1.99</v>
      </c>
      <c r="BJ16">
        <v>1.95</v>
      </c>
      <c r="BK16">
        <v>2.0099999999999998</v>
      </c>
      <c r="BL16">
        <v>1.92</v>
      </c>
      <c r="BM16">
        <v>1.97</v>
      </c>
      <c r="BN16">
        <v>2.1</v>
      </c>
      <c r="BO16">
        <v>3.4</v>
      </c>
      <c r="BP16">
        <v>3.5</v>
      </c>
      <c r="BQ16">
        <v>2.15</v>
      </c>
      <c r="BR16">
        <v>3.4</v>
      </c>
      <c r="BS16">
        <v>3.5</v>
      </c>
      <c r="BT16">
        <v>2.15</v>
      </c>
      <c r="BU16">
        <v>3.35</v>
      </c>
      <c r="BV16">
        <v>3.5</v>
      </c>
      <c r="BW16">
        <v>2.14</v>
      </c>
      <c r="BX16">
        <v>3.57</v>
      </c>
      <c r="BY16">
        <v>3.58</v>
      </c>
      <c r="BZ16">
        <v>2.1</v>
      </c>
      <c r="CA16">
        <v>3.4</v>
      </c>
      <c r="CB16">
        <v>3.6</v>
      </c>
      <c r="CC16">
        <v>2.2000000000000002</v>
      </c>
      <c r="CD16">
        <v>3.4</v>
      </c>
      <c r="CE16">
        <v>3.7</v>
      </c>
      <c r="CF16">
        <v>2.25</v>
      </c>
      <c r="CG16">
        <v>3.6</v>
      </c>
      <c r="CH16">
        <v>3.86</v>
      </c>
      <c r="CI16">
        <v>2.15</v>
      </c>
      <c r="CJ16">
        <v>3.44</v>
      </c>
      <c r="CK16">
        <v>3.55</v>
      </c>
      <c r="CL16">
        <v>1.9</v>
      </c>
      <c r="CM16">
        <v>1.9</v>
      </c>
      <c r="CN16">
        <v>1.96</v>
      </c>
      <c r="CO16">
        <v>1.96</v>
      </c>
      <c r="CP16">
        <v>2</v>
      </c>
      <c r="CQ16">
        <v>2.1</v>
      </c>
      <c r="CR16">
        <v>1.93</v>
      </c>
      <c r="CS16">
        <v>1.9</v>
      </c>
      <c r="CT16">
        <v>-0.25</v>
      </c>
      <c r="CU16">
        <v>1.84</v>
      </c>
      <c r="CV16">
        <v>2.09</v>
      </c>
      <c r="CW16">
        <v>1.85</v>
      </c>
      <c r="CX16">
        <v>2.08</v>
      </c>
      <c r="CY16">
        <v>1.88</v>
      </c>
      <c r="CZ16">
        <v>2.15</v>
      </c>
      <c r="DA16">
        <v>1.84</v>
      </c>
      <c r="DB16">
        <v>2.0499999999999998</v>
      </c>
    </row>
    <row r="17" spans="1:106" x14ac:dyDescent="0.35">
      <c r="A17" t="s">
        <v>106</v>
      </c>
      <c r="B17" s="1">
        <v>43694</v>
      </c>
      <c r="C17" s="2">
        <v>0.625</v>
      </c>
      <c r="D17" t="s">
        <v>120</v>
      </c>
      <c r="E17" t="s">
        <v>107</v>
      </c>
      <c r="F17">
        <v>1</v>
      </c>
      <c r="G17">
        <v>2</v>
      </c>
      <c r="H17" t="s">
        <v>113</v>
      </c>
      <c r="I17">
        <v>0</v>
      </c>
      <c r="J17">
        <v>1</v>
      </c>
      <c r="K17" t="s">
        <v>113</v>
      </c>
      <c r="L17" t="s">
        <v>133</v>
      </c>
      <c r="M17">
        <v>14</v>
      </c>
      <c r="N17">
        <v>15</v>
      </c>
      <c r="O17">
        <v>3</v>
      </c>
      <c r="P17">
        <v>6</v>
      </c>
      <c r="Q17">
        <v>10</v>
      </c>
      <c r="R17">
        <v>6</v>
      </c>
      <c r="S17">
        <v>5</v>
      </c>
      <c r="T17">
        <v>9</v>
      </c>
      <c r="U17">
        <v>2</v>
      </c>
      <c r="V17">
        <v>1</v>
      </c>
      <c r="W17">
        <v>0</v>
      </c>
      <c r="X17">
        <v>0</v>
      </c>
      <c r="Y17">
        <v>6.5</v>
      </c>
      <c r="Z17">
        <v>4.75</v>
      </c>
      <c r="AA17">
        <v>1.44</v>
      </c>
      <c r="AB17">
        <v>6.25</v>
      </c>
      <c r="AC17">
        <v>4.75</v>
      </c>
      <c r="AD17">
        <v>1.48</v>
      </c>
      <c r="AE17">
        <v>7.5</v>
      </c>
      <c r="AF17">
        <v>4.8</v>
      </c>
      <c r="AG17">
        <v>1.4</v>
      </c>
      <c r="AH17">
        <v>7.04</v>
      </c>
      <c r="AI17">
        <v>4.72</v>
      </c>
      <c r="AJ17">
        <v>1.48</v>
      </c>
      <c r="AK17">
        <v>7</v>
      </c>
      <c r="AL17">
        <v>4.5999999999999996</v>
      </c>
      <c r="AM17">
        <v>1.44</v>
      </c>
      <c r="AN17">
        <v>7.5</v>
      </c>
      <c r="AO17">
        <v>4.8</v>
      </c>
      <c r="AP17">
        <v>1.45</v>
      </c>
      <c r="AQ17">
        <v>7.5</v>
      </c>
      <c r="AR17">
        <v>4.9000000000000004</v>
      </c>
      <c r="AS17">
        <v>1.52</v>
      </c>
      <c r="AT17">
        <v>6.77</v>
      </c>
      <c r="AU17">
        <v>4.67</v>
      </c>
      <c r="AV17">
        <v>1.47</v>
      </c>
      <c r="AW17">
        <v>1.66</v>
      </c>
      <c r="AX17">
        <v>2.2000000000000002</v>
      </c>
      <c r="AY17">
        <v>1.65</v>
      </c>
      <c r="AZ17">
        <v>2.37</v>
      </c>
      <c r="BA17">
        <v>1.7</v>
      </c>
      <c r="BB17">
        <v>2.38</v>
      </c>
      <c r="BC17">
        <v>1.64</v>
      </c>
      <c r="BD17">
        <v>2.2799999999999998</v>
      </c>
      <c r="BE17">
        <v>1.25</v>
      </c>
      <c r="BF17">
        <v>1.86</v>
      </c>
      <c r="BG17">
        <v>2.0699999999999998</v>
      </c>
      <c r="BH17">
        <v>1.85</v>
      </c>
      <c r="BI17">
        <v>2.08</v>
      </c>
      <c r="BJ17">
        <v>1.87</v>
      </c>
      <c r="BK17">
        <v>2.09</v>
      </c>
      <c r="BL17">
        <v>1.84</v>
      </c>
      <c r="BM17">
        <v>2.04</v>
      </c>
      <c r="BN17">
        <v>6.5</v>
      </c>
      <c r="BO17">
        <v>4.5</v>
      </c>
      <c r="BP17">
        <v>1.45</v>
      </c>
      <c r="BQ17">
        <v>6.5</v>
      </c>
      <c r="BR17">
        <v>4.5</v>
      </c>
      <c r="BS17">
        <v>1.5</v>
      </c>
      <c r="BT17">
        <v>7</v>
      </c>
      <c r="BU17">
        <v>4.5</v>
      </c>
      <c r="BV17">
        <v>1.45</v>
      </c>
      <c r="BW17">
        <v>6.43</v>
      </c>
      <c r="BX17">
        <v>4.57</v>
      </c>
      <c r="BY17">
        <v>1.53</v>
      </c>
      <c r="BZ17">
        <v>7</v>
      </c>
      <c r="CA17">
        <v>4.4000000000000004</v>
      </c>
      <c r="CB17">
        <v>1.47</v>
      </c>
      <c r="CC17">
        <v>7</v>
      </c>
      <c r="CD17">
        <v>4.5999999999999996</v>
      </c>
      <c r="CE17">
        <v>1.5</v>
      </c>
      <c r="CF17">
        <v>7.4</v>
      </c>
      <c r="CG17">
        <v>4.8499999999999996</v>
      </c>
      <c r="CH17">
        <v>1.55</v>
      </c>
      <c r="CI17">
        <v>6.48</v>
      </c>
      <c r="CJ17">
        <v>4.5599999999999996</v>
      </c>
      <c r="CK17">
        <v>1.5</v>
      </c>
      <c r="CL17">
        <v>1.61</v>
      </c>
      <c r="CM17">
        <v>2.2999999999999998</v>
      </c>
      <c r="CN17">
        <v>1.66</v>
      </c>
      <c r="CO17">
        <v>2.36</v>
      </c>
      <c r="CP17">
        <v>1.68</v>
      </c>
      <c r="CQ17">
        <v>2.44</v>
      </c>
      <c r="CR17">
        <v>1.63</v>
      </c>
      <c r="CS17">
        <v>2.3199999999999998</v>
      </c>
      <c r="CT17">
        <v>1</v>
      </c>
      <c r="CU17">
        <v>2.0699999999999998</v>
      </c>
      <c r="CV17">
        <v>1.86</v>
      </c>
      <c r="CW17">
        <v>2.0499999999999998</v>
      </c>
      <c r="CX17">
        <v>1.88</v>
      </c>
      <c r="CY17">
        <v>2.21</v>
      </c>
      <c r="CZ17">
        <v>1.9</v>
      </c>
      <c r="DA17">
        <v>2.08</v>
      </c>
      <c r="DB17">
        <v>1.81</v>
      </c>
    </row>
    <row r="18" spans="1:106" x14ac:dyDescent="0.35">
      <c r="A18" t="s">
        <v>106</v>
      </c>
      <c r="B18" s="1">
        <v>43694</v>
      </c>
      <c r="C18" s="2">
        <v>0.72916666666666663</v>
      </c>
      <c r="D18" t="s">
        <v>112</v>
      </c>
      <c r="E18" t="s">
        <v>128</v>
      </c>
      <c r="F18">
        <v>2</v>
      </c>
      <c r="G18">
        <v>2</v>
      </c>
      <c r="H18" t="s">
        <v>117</v>
      </c>
      <c r="I18">
        <v>2</v>
      </c>
      <c r="J18">
        <v>1</v>
      </c>
      <c r="K18" t="s">
        <v>109</v>
      </c>
      <c r="L18" t="s">
        <v>110</v>
      </c>
      <c r="M18">
        <v>30</v>
      </c>
      <c r="N18">
        <v>3</v>
      </c>
      <c r="O18">
        <v>10</v>
      </c>
      <c r="P18">
        <v>2</v>
      </c>
      <c r="Q18">
        <v>14</v>
      </c>
      <c r="R18">
        <v>4</v>
      </c>
      <c r="S18">
        <v>13</v>
      </c>
      <c r="T18">
        <v>2</v>
      </c>
      <c r="U18">
        <v>1</v>
      </c>
      <c r="V18">
        <v>0</v>
      </c>
      <c r="W18">
        <v>0</v>
      </c>
      <c r="X18">
        <v>0</v>
      </c>
      <c r="Y18">
        <v>1.36</v>
      </c>
      <c r="Z18">
        <v>5.25</v>
      </c>
      <c r="AA18">
        <v>8</v>
      </c>
      <c r="AB18">
        <v>1.35</v>
      </c>
      <c r="AC18">
        <v>5.5</v>
      </c>
      <c r="AD18">
        <v>7.75</v>
      </c>
      <c r="AE18">
        <v>1.35</v>
      </c>
      <c r="AF18">
        <v>5.3</v>
      </c>
      <c r="AG18">
        <v>8</v>
      </c>
      <c r="AH18">
        <v>1.37</v>
      </c>
      <c r="AI18">
        <v>5.42</v>
      </c>
      <c r="AJ18">
        <v>8.7100000000000009</v>
      </c>
      <c r="AK18">
        <v>1.35</v>
      </c>
      <c r="AL18">
        <v>5.25</v>
      </c>
      <c r="AM18">
        <v>8.5</v>
      </c>
      <c r="AN18">
        <v>1.36</v>
      </c>
      <c r="AO18">
        <v>5.5</v>
      </c>
      <c r="AP18">
        <v>9</v>
      </c>
      <c r="AQ18">
        <v>1.4</v>
      </c>
      <c r="AR18">
        <v>5.5</v>
      </c>
      <c r="AS18">
        <v>9</v>
      </c>
      <c r="AT18">
        <v>1.36</v>
      </c>
      <c r="AU18">
        <v>5.32</v>
      </c>
      <c r="AV18">
        <v>8.4600000000000009</v>
      </c>
      <c r="AW18">
        <v>1.53</v>
      </c>
      <c r="AX18">
        <v>2.5</v>
      </c>
      <c r="AY18">
        <v>1.55</v>
      </c>
      <c r="AZ18">
        <v>2.61</v>
      </c>
      <c r="BA18">
        <v>1.56</v>
      </c>
      <c r="BB18">
        <v>2.69</v>
      </c>
      <c r="BC18">
        <v>1.52</v>
      </c>
      <c r="BD18">
        <v>2.5499999999999998</v>
      </c>
      <c r="BE18">
        <v>-1.5</v>
      </c>
      <c r="BF18">
        <v>2.0299999999999998</v>
      </c>
      <c r="BG18">
        <v>1.9</v>
      </c>
      <c r="BH18">
        <v>2.04</v>
      </c>
      <c r="BI18">
        <v>1.89</v>
      </c>
      <c r="BJ18">
        <v>2.04</v>
      </c>
      <c r="BK18">
        <v>1.91</v>
      </c>
      <c r="BL18">
        <v>2</v>
      </c>
      <c r="BM18">
        <v>1.87</v>
      </c>
      <c r="BN18">
        <v>1.33</v>
      </c>
      <c r="BO18">
        <v>5.5</v>
      </c>
      <c r="BP18">
        <v>8</v>
      </c>
      <c r="BQ18">
        <v>1.36</v>
      </c>
      <c r="BR18">
        <v>5.5</v>
      </c>
      <c r="BS18">
        <v>8.25</v>
      </c>
      <c r="BT18">
        <v>1.35</v>
      </c>
      <c r="BU18">
        <v>5.3</v>
      </c>
      <c r="BV18">
        <v>8</v>
      </c>
      <c r="BW18">
        <v>1.37</v>
      </c>
      <c r="BX18">
        <v>5.63</v>
      </c>
      <c r="BY18">
        <v>8.39</v>
      </c>
      <c r="BZ18">
        <v>1.35</v>
      </c>
      <c r="CA18">
        <v>5.25</v>
      </c>
      <c r="CB18">
        <v>8.5</v>
      </c>
      <c r="CC18">
        <v>1.36</v>
      </c>
      <c r="CD18">
        <v>5.5</v>
      </c>
      <c r="CE18">
        <v>9</v>
      </c>
      <c r="CF18">
        <v>1.4</v>
      </c>
      <c r="CG18">
        <v>5.7</v>
      </c>
      <c r="CH18">
        <v>9.0500000000000007</v>
      </c>
      <c r="CI18">
        <v>1.36</v>
      </c>
      <c r="CJ18">
        <v>5.47</v>
      </c>
      <c r="CK18">
        <v>8.1999999999999993</v>
      </c>
      <c r="CL18">
        <v>1.5</v>
      </c>
      <c r="CM18">
        <v>2.62</v>
      </c>
      <c r="CN18">
        <v>1.52</v>
      </c>
      <c r="CO18">
        <v>2.71</v>
      </c>
      <c r="CP18">
        <v>1.55</v>
      </c>
      <c r="CQ18">
        <v>2.92</v>
      </c>
      <c r="CR18">
        <v>1.5</v>
      </c>
      <c r="CS18">
        <v>2.62</v>
      </c>
      <c r="CT18">
        <v>-1.5</v>
      </c>
      <c r="CU18">
        <v>2.0499999999999998</v>
      </c>
      <c r="CV18">
        <v>1.88</v>
      </c>
      <c r="CW18">
        <v>2.04</v>
      </c>
      <c r="CX18">
        <v>1.89</v>
      </c>
      <c r="CY18">
        <v>2.0699999999999998</v>
      </c>
      <c r="CZ18">
        <v>1.97</v>
      </c>
      <c r="DA18">
        <v>2</v>
      </c>
      <c r="DB18">
        <v>1.88</v>
      </c>
    </row>
    <row r="19" spans="1:106" x14ac:dyDescent="0.35">
      <c r="A19" t="s">
        <v>106</v>
      </c>
      <c r="B19" s="1">
        <v>43695</v>
      </c>
      <c r="C19" s="2">
        <v>0.58333333333333337</v>
      </c>
      <c r="D19" t="s">
        <v>116</v>
      </c>
      <c r="E19" t="s">
        <v>122</v>
      </c>
      <c r="F19">
        <v>1</v>
      </c>
      <c r="G19">
        <v>0</v>
      </c>
      <c r="H19" t="s">
        <v>109</v>
      </c>
      <c r="I19">
        <v>0</v>
      </c>
      <c r="J19">
        <v>0</v>
      </c>
      <c r="K19" t="s">
        <v>117</v>
      </c>
      <c r="L19" t="s">
        <v>142</v>
      </c>
      <c r="M19">
        <v>15</v>
      </c>
      <c r="N19">
        <v>6</v>
      </c>
      <c r="O19">
        <v>3</v>
      </c>
      <c r="P19">
        <v>4</v>
      </c>
      <c r="Q19">
        <v>16</v>
      </c>
      <c r="R19">
        <v>11</v>
      </c>
      <c r="S19">
        <v>8</v>
      </c>
      <c r="T19">
        <v>4</v>
      </c>
      <c r="U19">
        <v>3</v>
      </c>
      <c r="V19">
        <v>1</v>
      </c>
      <c r="W19">
        <v>0</v>
      </c>
      <c r="X19">
        <v>0</v>
      </c>
      <c r="Y19">
        <v>2.5499999999999998</v>
      </c>
      <c r="Z19">
        <v>3.1</v>
      </c>
      <c r="AA19">
        <v>2.9</v>
      </c>
      <c r="AB19">
        <v>2.5499999999999998</v>
      </c>
      <c r="AC19">
        <v>3.2</v>
      </c>
      <c r="AD19">
        <v>2.9</v>
      </c>
      <c r="AE19">
        <v>2.5499999999999998</v>
      </c>
      <c r="AF19">
        <v>3.1</v>
      </c>
      <c r="AG19">
        <v>2.95</v>
      </c>
      <c r="AH19">
        <v>2.6</v>
      </c>
      <c r="AI19">
        <v>3.21</v>
      </c>
      <c r="AJ19">
        <v>3.02</v>
      </c>
      <c r="AK19">
        <v>2.5499999999999998</v>
      </c>
      <c r="AL19">
        <v>3.2</v>
      </c>
      <c r="AM19">
        <v>2.9</v>
      </c>
      <c r="AN19">
        <v>2.63</v>
      </c>
      <c r="AO19">
        <v>3.2</v>
      </c>
      <c r="AP19">
        <v>3</v>
      </c>
      <c r="AQ19">
        <v>2.65</v>
      </c>
      <c r="AR19">
        <v>3.35</v>
      </c>
      <c r="AS19">
        <v>3.1</v>
      </c>
      <c r="AT19">
        <v>2.57</v>
      </c>
      <c r="AU19">
        <v>3.19</v>
      </c>
      <c r="AV19">
        <v>2.95</v>
      </c>
      <c r="AW19">
        <v>2.2999999999999998</v>
      </c>
      <c r="AX19">
        <v>1.61</v>
      </c>
      <c r="AY19">
        <v>2.41</v>
      </c>
      <c r="AZ19">
        <v>1.63</v>
      </c>
      <c r="BA19">
        <v>2.4500000000000002</v>
      </c>
      <c r="BB19">
        <v>1.66</v>
      </c>
      <c r="BC19">
        <v>2.37</v>
      </c>
      <c r="BD19">
        <v>1.6</v>
      </c>
      <c r="BE19">
        <v>-0.25</v>
      </c>
      <c r="BF19">
        <v>2.15</v>
      </c>
      <c r="BG19">
        <v>1.67</v>
      </c>
      <c r="BH19">
        <v>2.21</v>
      </c>
      <c r="BI19">
        <v>1.75</v>
      </c>
      <c r="BJ19">
        <v>2.25</v>
      </c>
      <c r="BK19">
        <v>1.76</v>
      </c>
      <c r="BL19">
        <v>2.19</v>
      </c>
      <c r="BM19">
        <v>1.73</v>
      </c>
      <c r="BN19">
        <v>2.4500000000000002</v>
      </c>
      <c r="BO19">
        <v>3.3</v>
      </c>
      <c r="BP19">
        <v>2.9</v>
      </c>
      <c r="BQ19">
        <v>2.5</v>
      </c>
      <c r="BR19">
        <v>3.25</v>
      </c>
      <c r="BS19">
        <v>3</v>
      </c>
      <c r="BT19">
        <v>2.4500000000000002</v>
      </c>
      <c r="BU19">
        <v>3.15</v>
      </c>
      <c r="BV19">
        <v>3</v>
      </c>
      <c r="BW19">
        <v>2.5099999999999998</v>
      </c>
      <c r="BX19">
        <v>3.33</v>
      </c>
      <c r="BY19">
        <v>3.08</v>
      </c>
      <c r="BZ19">
        <v>2.5</v>
      </c>
      <c r="CA19">
        <v>3.1</v>
      </c>
      <c r="CB19">
        <v>3.1</v>
      </c>
      <c r="CC19">
        <v>2.5499999999999998</v>
      </c>
      <c r="CD19">
        <v>3.25</v>
      </c>
      <c r="CE19">
        <v>3.1</v>
      </c>
      <c r="CF19">
        <v>2.6</v>
      </c>
      <c r="CG19">
        <v>3.33</v>
      </c>
      <c r="CH19">
        <v>3.1</v>
      </c>
      <c r="CI19">
        <v>2.5099999999999998</v>
      </c>
      <c r="CJ19">
        <v>3.24</v>
      </c>
      <c r="CK19">
        <v>3.01</v>
      </c>
      <c r="CL19">
        <v>2.1</v>
      </c>
      <c r="CM19">
        <v>1.72</v>
      </c>
      <c r="CN19">
        <v>2.13</v>
      </c>
      <c r="CO19">
        <v>1.8</v>
      </c>
      <c r="CP19">
        <v>2.2000000000000002</v>
      </c>
      <c r="CQ19">
        <v>1.87</v>
      </c>
      <c r="CR19">
        <v>2.1</v>
      </c>
      <c r="CS19">
        <v>1.76</v>
      </c>
      <c r="CT19">
        <v>-0.25</v>
      </c>
      <c r="CU19">
        <v>2.02</v>
      </c>
      <c r="CV19">
        <v>1.77</v>
      </c>
      <c r="CW19">
        <v>2.14</v>
      </c>
      <c r="CX19">
        <v>1.81</v>
      </c>
      <c r="CY19">
        <v>2.1800000000000002</v>
      </c>
      <c r="CZ19">
        <v>1.84</v>
      </c>
      <c r="DA19">
        <v>2.13</v>
      </c>
      <c r="DB19">
        <v>1.78</v>
      </c>
    </row>
    <row r="20" spans="1:106" x14ac:dyDescent="0.35">
      <c r="A20" t="s">
        <v>106</v>
      </c>
      <c r="B20" s="1">
        <v>43695</v>
      </c>
      <c r="C20" s="2">
        <v>0.6875</v>
      </c>
      <c r="D20" t="s">
        <v>138</v>
      </c>
      <c r="E20" t="s">
        <v>131</v>
      </c>
      <c r="F20">
        <v>1</v>
      </c>
      <c r="G20">
        <v>1</v>
      </c>
      <c r="H20" t="s">
        <v>117</v>
      </c>
      <c r="I20">
        <v>1</v>
      </c>
      <c r="J20">
        <v>0</v>
      </c>
      <c r="K20" t="s">
        <v>109</v>
      </c>
      <c r="L20" t="s">
        <v>143</v>
      </c>
      <c r="M20">
        <v>14</v>
      </c>
      <c r="N20">
        <v>12</v>
      </c>
      <c r="O20">
        <v>5</v>
      </c>
      <c r="P20">
        <v>3</v>
      </c>
      <c r="Q20">
        <v>9</v>
      </c>
      <c r="R20">
        <v>14</v>
      </c>
      <c r="S20">
        <v>4</v>
      </c>
      <c r="T20">
        <v>5</v>
      </c>
      <c r="U20">
        <v>1</v>
      </c>
      <c r="V20">
        <v>0</v>
      </c>
      <c r="W20">
        <v>0</v>
      </c>
      <c r="X20">
        <v>0</v>
      </c>
      <c r="Y20">
        <v>1.7</v>
      </c>
      <c r="Z20">
        <v>3.75</v>
      </c>
      <c r="AA20">
        <v>5</v>
      </c>
      <c r="AB20">
        <v>1.72</v>
      </c>
      <c r="AC20">
        <v>3.7</v>
      </c>
      <c r="AD20">
        <v>5</v>
      </c>
      <c r="AE20">
        <v>1.73</v>
      </c>
      <c r="AF20">
        <v>3.75</v>
      </c>
      <c r="AG20">
        <v>4.9000000000000004</v>
      </c>
      <c r="AH20">
        <v>1.74</v>
      </c>
      <c r="AI20">
        <v>3.79</v>
      </c>
      <c r="AJ20">
        <v>5.28</v>
      </c>
      <c r="AK20">
        <v>1.7</v>
      </c>
      <c r="AL20">
        <v>3.7</v>
      </c>
      <c r="AM20">
        <v>5.25</v>
      </c>
      <c r="AN20">
        <v>1.73</v>
      </c>
      <c r="AO20">
        <v>3.8</v>
      </c>
      <c r="AP20">
        <v>5.25</v>
      </c>
      <c r="AQ20">
        <v>1.77</v>
      </c>
      <c r="AR20">
        <v>4</v>
      </c>
      <c r="AS20">
        <v>5.35</v>
      </c>
      <c r="AT20">
        <v>1.73</v>
      </c>
      <c r="AU20">
        <v>3.77</v>
      </c>
      <c r="AV20">
        <v>5.07</v>
      </c>
      <c r="AW20">
        <v>1.9</v>
      </c>
      <c r="AX20">
        <v>1.9</v>
      </c>
      <c r="AY20">
        <v>2.0099999999999998</v>
      </c>
      <c r="AZ20">
        <v>1.91</v>
      </c>
      <c r="BA20">
        <v>2.02</v>
      </c>
      <c r="BB20">
        <v>1.92</v>
      </c>
      <c r="BC20">
        <v>1.96</v>
      </c>
      <c r="BD20">
        <v>1.86</v>
      </c>
      <c r="BE20">
        <v>-0.75</v>
      </c>
      <c r="BF20">
        <v>1.97</v>
      </c>
      <c r="BG20">
        <v>1.96</v>
      </c>
      <c r="BH20">
        <v>1.99</v>
      </c>
      <c r="BI20">
        <v>1.94</v>
      </c>
      <c r="BJ20">
        <v>1.99</v>
      </c>
      <c r="BK20">
        <v>1.97</v>
      </c>
      <c r="BL20">
        <v>1.95</v>
      </c>
      <c r="BM20">
        <v>1.94</v>
      </c>
      <c r="BN20">
        <v>1.7</v>
      </c>
      <c r="BO20">
        <v>3.75</v>
      </c>
      <c r="BP20">
        <v>5</v>
      </c>
      <c r="BQ20">
        <v>1.72</v>
      </c>
      <c r="BR20">
        <v>3.8</v>
      </c>
      <c r="BS20">
        <v>5</v>
      </c>
      <c r="BT20">
        <v>1.7</v>
      </c>
      <c r="BU20">
        <v>3.8</v>
      </c>
      <c r="BV20">
        <v>5</v>
      </c>
      <c r="BW20">
        <v>1.73</v>
      </c>
      <c r="BX20">
        <v>3.9</v>
      </c>
      <c r="BY20">
        <v>5.23</v>
      </c>
      <c r="BZ20">
        <v>1.7</v>
      </c>
      <c r="CA20">
        <v>3.7</v>
      </c>
      <c r="CB20">
        <v>5.25</v>
      </c>
      <c r="CC20">
        <v>1.75</v>
      </c>
      <c r="CD20">
        <v>3.8</v>
      </c>
      <c r="CE20">
        <v>5</v>
      </c>
      <c r="CF20">
        <v>1.8</v>
      </c>
      <c r="CG20">
        <v>4</v>
      </c>
      <c r="CH20">
        <v>5.7</v>
      </c>
      <c r="CI20">
        <v>1.73</v>
      </c>
      <c r="CJ20">
        <v>3.84</v>
      </c>
      <c r="CK20">
        <v>5</v>
      </c>
      <c r="CL20">
        <v>1.8</v>
      </c>
      <c r="CM20">
        <v>2</v>
      </c>
      <c r="CN20">
        <v>1.83</v>
      </c>
      <c r="CO20">
        <v>2.1</v>
      </c>
      <c r="CP20">
        <v>1.87</v>
      </c>
      <c r="CQ20">
        <v>2.17</v>
      </c>
      <c r="CR20">
        <v>1.82</v>
      </c>
      <c r="CS20">
        <v>2.0099999999999998</v>
      </c>
      <c r="CT20">
        <v>-0.75</v>
      </c>
      <c r="CU20">
        <v>1.93</v>
      </c>
      <c r="CV20">
        <v>1.97</v>
      </c>
      <c r="CW20">
        <v>1.96</v>
      </c>
      <c r="CX20">
        <v>1.98</v>
      </c>
      <c r="CY20">
        <v>2.0099999999999998</v>
      </c>
      <c r="CZ20">
        <v>2.06</v>
      </c>
      <c r="DA20">
        <v>1.94</v>
      </c>
      <c r="DB20">
        <v>1.96</v>
      </c>
    </row>
    <row r="21" spans="1:106" x14ac:dyDescent="0.35">
      <c r="A21" t="s">
        <v>106</v>
      </c>
      <c r="B21" s="1">
        <v>43696</v>
      </c>
      <c r="C21" s="2">
        <v>0.83333333333333337</v>
      </c>
      <c r="D21" t="s">
        <v>132</v>
      </c>
      <c r="E21" t="s">
        <v>137</v>
      </c>
      <c r="F21">
        <v>1</v>
      </c>
      <c r="G21">
        <v>1</v>
      </c>
      <c r="H21" t="s">
        <v>117</v>
      </c>
      <c r="I21">
        <v>0</v>
      </c>
      <c r="J21">
        <v>1</v>
      </c>
      <c r="K21" t="s">
        <v>113</v>
      </c>
      <c r="L21" t="s">
        <v>124</v>
      </c>
      <c r="M21">
        <v>6</v>
      </c>
      <c r="N21">
        <v>9</v>
      </c>
      <c r="O21">
        <v>2</v>
      </c>
      <c r="P21">
        <v>2</v>
      </c>
      <c r="Q21">
        <v>17</v>
      </c>
      <c r="R21">
        <v>8</v>
      </c>
      <c r="S21">
        <v>4</v>
      </c>
      <c r="T21">
        <v>6</v>
      </c>
      <c r="U21">
        <v>2</v>
      </c>
      <c r="V21">
        <v>2</v>
      </c>
      <c r="W21">
        <v>0</v>
      </c>
      <c r="X21">
        <v>0</v>
      </c>
      <c r="Y21">
        <v>3.3</v>
      </c>
      <c r="Z21">
        <v>3.3</v>
      </c>
      <c r="AA21">
        <v>2.25</v>
      </c>
      <c r="AB21">
        <v>3.3</v>
      </c>
      <c r="AC21">
        <v>3.25</v>
      </c>
      <c r="AD21">
        <v>2.2999999999999998</v>
      </c>
      <c r="AE21">
        <v>3.25</v>
      </c>
      <c r="AF21">
        <v>3.3</v>
      </c>
      <c r="AG21">
        <v>2.25</v>
      </c>
      <c r="AH21">
        <v>3.4</v>
      </c>
      <c r="AI21">
        <v>3.29</v>
      </c>
      <c r="AJ21">
        <v>2.33</v>
      </c>
      <c r="AK21">
        <v>3.3</v>
      </c>
      <c r="AL21">
        <v>3.25</v>
      </c>
      <c r="AM21">
        <v>2.2999999999999998</v>
      </c>
      <c r="AN21">
        <v>3.4</v>
      </c>
      <c r="AO21">
        <v>3.3</v>
      </c>
      <c r="AP21">
        <v>2.2999999999999998</v>
      </c>
      <c r="AQ21">
        <v>3.41</v>
      </c>
      <c r="AR21">
        <v>3.4</v>
      </c>
      <c r="AS21">
        <v>2.35</v>
      </c>
      <c r="AT21">
        <v>3.32</v>
      </c>
      <c r="AU21">
        <v>3.28</v>
      </c>
      <c r="AV21">
        <v>2.2999999999999998</v>
      </c>
      <c r="AW21">
        <v>2.1</v>
      </c>
      <c r="AX21">
        <v>1.72</v>
      </c>
      <c r="AY21">
        <v>2.1800000000000002</v>
      </c>
      <c r="AZ21">
        <v>1.76</v>
      </c>
      <c r="BA21">
        <v>2.19</v>
      </c>
      <c r="BB21">
        <v>1.78</v>
      </c>
      <c r="BC21">
        <v>2.12</v>
      </c>
      <c r="BD21">
        <v>1.74</v>
      </c>
      <c r="BE21">
        <v>0.25</v>
      </c>
      <c r="BF21">
        <v>1.93</v>
      </c>
      <c r="BG21">
        <v>2</v>
      </c>
      <c r="BH21">
        <v>1.93</v>
      </c>
      <c r="BI21">
        <v>2</v>
      </c>
      <c r="BJ21">
        <v>1.95</v>
      </c>
      <c r="BK21">
        <v>2.02</v>
      </c>
      <c r="BL21">
        <v>1.92</v>
      </c>
      <c r="BM21">
        <v>1.97</v>
      </c>
      <c r="BN21">
        <v>2.87</v>
      </c>
      <c r="BO21">
        <v>3.3</v>
      </c>
      <c r="BP21">
        <v>2.4500000000000002</v>
      </c>
      <c r="BQ21">
        <v>3</v>
      </c>
      <c r="BR21">
        <v>3.3</v>
      </c>
      <c r="BS21">
        <v>2.4500000000000002</v>
      </c>
      <c r="BT21">
        <v>3.1</v>
      </c>
      <c r="BU21">
        <v>3.3</v>
      </c>
      <c r="BV21">
        <v>2.35</v>
      </c>
      <c r="BW21">
        <v>2.98</v>
      </c>
      <c r="BX21">
        <v>3.32</v>
      </c>
      <c r="BY21">
        <v>2.56</v>
      </c>
      <c r="BZ21">
        <v>3</v>
      </c>
      <c r="CA21">
        <v>3.25</v>
      </c>
      <c r="CB21">
        <v>2.4500000000000002</v>
      </c>
      <c r="CC21">
        <v>3</v>
      </c>
      <c r="CD21">
        <v>3.4</v>
      </c>
      <c r="CE21">
        <v>2.5499999999999998</v>
      </c>
      <c r="CF21">
        <v>3.24</v>
      </c>
      <c r="CG21">
        <v>3.4</v>
      </c>
      <c r="CH21">
        <v>2.61</v>
      </c>
      <c r="CI21">
        <v>3</v>
      </c>
      <c r="CJ21">
        <v>3.29</v>
      </c>
      <c r="CK21">
        <v>2.4900000000000002</v>
      </c>
      <c r="CL21">
        <v>2.1</v>
      </c>
      <c r="CM21">
        <v>1.72</v>
      </c>
      <c r="CN21">
        <v>2.17</v>
      </c>
      <c r="CO21">
        <v>1.78</v>
      </c>
      <c r="CP21">
        <v>2.21</v>
      </c>
      <c r="CQ21">
        <v>1.83</v>
      </c>
      <c r="CR21">
        <v>2.12</v>
      </c>
      <c r="CS21">
        <v>1.74</v>
      </c>
      <c r="CT21">
        <v>0.25</v>
      </c>
      <c r="CU21">
        <v>1.75</v>
      </c>
      <c r="CV21">
        <v>2.2000000000000002</v>
      </c>
      <c r="CW21">
        <v>1.77</v>
      </c>
      <c r="CX21">
        <v>2.19</v>
      </c>
      <c r="CY21">
        <v>1.89</v>
      </c>
      <c r="CZ21">
        <v>2.25</v>
      </c>
      <c r="DA21">
        <v>1.77</v>
      </c>
      <c r="DB21">
        <v>2.15</v>
      </c>
    </row>
    <row r="22" spans="1:106" x14ac:dyDescent="0.35">
      <c r="A22" t="s">
        <v>106</v>
      </c>
      <c r="B22" s="1">
        <v>43700</v>
      </c>
      <c r="C22" s="2">
        <v>0.83333333333333337</v>
      </c>
      <c r="D22" t="s">
        <v>129</v>
      </c>
      <c r="E22" t="s">
        <v>123</v>
      </c>
      <c r="F22">
        <v>2</v>
      </c>
      <c r="G22">
        <v>0</v>
      </c>
      <c r="H22" t="s">
        <v>109</v>
      </c>
      <c r="I22">
        <v>1</v>
      </c>
      <c r="J22">
        <v>0</v>
      </c>
      <c r="K22" t="s">
        <v>109</v>
      </c>
      <c r="L22" t="s">
        <v>110</v>
      </c>
      <c r="M22">
        <v>7</v>
      </c>
      <c r="N22">
        <v>12</v>
      </c>
      <c r="O22">
        <v>3</v>
      </c>
      <c r="P22">
        <v>1</v>
      </c>
      <c r="Q22">
        <v>10</v>
      </c>
      <c r="R22">
        <v>18</v>
      </c>
      <c r="S22">
        <v>0</v>
      </c>
      <c r="T22">
        <v>6</v>
      </c>
      <c r="U22">
        <v>2</v>
      </c>
      <c r="V22">
        <v>3</v>
      </c>
      <c r="W22">
        <v>0</v>
      </c>
      <c r="X22">
        <v>0</v>
      </c>
      <c r="Y22">
        <v>3.25</v>
      </c>
      <c r="Z22">
        <v>3.5</v>
      </c>
      <c r="AA22">
        <v>2.15</v>
      </c>
      <c r="AB22">
        <v>3.1</v>
      </c>
      <c r="AC22">
        <v>3.5</v>
      </c>
      <c r="AD22">
        <v>2.25</v>
      </c>
      <c r="AE22">
        <v>3.1</v>
      </c>
      <c r="AF22">
        <v>3.5</v>
      </c>
      <c r="AG22">
        <v>2.25</v>
      </c>
      <c r="AH22">
        <v>3.22</v>
      </c>
      <c r="AI22">
        <v>3.54</v>
      </c>
      <c r="AJ22">
        <v>2.31</v>
      </c>
      <c r="AK22">
        <v>3.1</v>
      </c>
      <c r="AL22">
        <v>3.5</v>
      </c>
      <c r="AM22">
        <v>2.25</v>
      </c>
      <c r="AN22">
        <v>3.25</v>
      </c>
      <c r="AO22">
        <v>3.6</v>
      </c>
      <c r="AP22">
        <v>2.2999999999999998</v>
      </c>
      <c r="AQ22">
        <v>3.26</v>
      </c>
      <c r="AR22">
        <v>3.72</v>
      </c>
      <c r="AS22">
        <v>2.35</v>
      </c>
      <c r="AT22">
        <v>3.16</v>
      </c>
      <c r="AU22">
        <v>3.5</v>
      </c>
      <c r="AV22">
        <v>2.27</v>
      </c>
      <c r="AW22">
        <v>1.72</v>
      </c>
      <c r="AX22">
        <v>2.1</v>
      </c>
      <c r="AY22">
        <v>1.85</v>
      </c>
      <c r="AZ22">
        <v>2.0699999999999998</v>
      </c>
      <c r="BA22">
        <v>1.85</v>
      </c>
      <c r="BB22">
        <v>2.2200000000000002</v>
      </c>
      <c r="BC22">
        <v>1.79</v>
      </c>
      <c r="BD22">
        <v>2.0499999999999998</v>
      </c>
      <c r="BE22">
        <v>0.25</v>
      </c>
      <c r="BF22">
        <v>1.93</v>
      </c>
      <c r="BG22">
        <v>2</v>
      </c>
      <c r="BH22">
        <v>1.93</v>
      </c>
      <c r="BI22">
        <v>2</v>
      </c>
      <c r="BJ22">
        <v>1.98</v>
      </c>
      <c r="BK22">
        <v>2.0099999999999998</v>
      </c>
      <c r="BL22">
        <v>1.92</v>
      </c>
      <c r="BM22">
        <v>1.97</v>
      </c>
      <c r="BN22">
        <v>3</v>
      </c>
      <c r="BO22">
        <v>3.4</v>
      </c>
      <c r="BP22">
        <v>2.37</v>
      </c>
      <c r="BQ22">
        <v>3</v>
      </c>
      <c r="BR22">
        <v>3.4</v>
      </c>
      <c r="BS22">
        <v>2.4</v>
      </c>
      <c r="BT22">
        <v>2.9</v>
      </c>
      <c r="BU22">
        <v>3.4</v>
      </c>
      <c r="BV22">
        <v>2.4</v>
      </c>
      <c r="BW22">
        <v>3.1</v>
      </c>
      <c r="BX22">
        <v>3.41</v>
      </c>
      <c r="BY22">
        <v>2.4300000000000002</v>
      </c>
      <c r="BZ22">
        <v>3.1</v>
      </c>
      <c r="CA22">
        <v>3.3</v>
      </c>
      <c r="CB22">
        <v>2.35</v>
      </c>
      <c r="CC22">
        <v>3</v>
      </c>
      <c r="CD22">
        <v>3.5</v>
      </c>
      <c r="CE22">
        <v>2.5</v>
      </c>
      <c r="CF22">
        <v>3.26</v>
      </c>
      <c r="CG22">
        <v>3.72</v>
      </c>
      <c r="CH22">
        <v>2.5</v>
      </c>
      <c r="CI22">
        <v>3.02</v>
      </c>
      <c r="CJ22">
        <v>3.4</v>
      </c>
      <c r="CK22">
        <v>2.42</v>
      </c>
      <c r="CL22">
        <v>1.8</v>
      </c>
      <c r="CM22">
        <v>2</v>
      </c>
      <c r="CN22">
        <v>1.88</v>
      </c>
      <c r="CO22">
        <v>2.04</v>
      </c>
      <c r="CP22">
        <v>1.9</v>
      </c>
      <c r="CQ22">
        <v>2.2200000000000002</v>
      </c>
      <c r="CR22">
        <v>1.84</v>
      </c>
      <c r="CS22">
        <v>2</v>
      </c>
      <c r="CT22">
        <v>0.25</v>
      </c>
      <c r="CU22">
        <v>1.86</v>
      </c>
      <c r="CV22">
        <v>2.0699999999999998</v>
      </c>
      <c r="CW22">
        <v>1.84</v>
      </c>
      <c r="CX22">
        <v>2.09</v>
      </c>
      <c r="CY22">
        <v>1.98</v>
      </c>
      <c r="CZ22">
        <v>2.14</v>
      </c>
      <c r="DA22">
        <v>1.83</v>
      </c>
      <c r="DB22">
        <v>2.08</v>
      </c>
    </row>
    <row r="23" spans="1:106" x14ac:dyDescent="0.35">
      <c r="A23" t="s">
        <v>106</v>
      </c>
      <c r="B23" s="1">
        <v>43701</v>
      </c>
      <c r="C23" s="2">
        <v>0.52083333333333337</v>
      </c>
      <c r="D23" t="s">
        <v>108</v>
      </c>
      <c r="E23" t="s">
        <v>138</v>
      </c>
      <c r="F23">
        <v>2</v>
      </c>
      <c r="G23">
        <v>3</v>
      </c>
      <c r="H23" t="s">
        <v>113</v>
      </c>
      <c r="I23">
        <v>2</v>
      </c>
      <c r="J23">
        <v>2</v>
      </c>
      <c r="K23" t="s">
        <v>117</v>
      </c>
      <c r="L23" t="s">
        <v>136</v>
      </c>
      <c r="M23">
        <v>6</v>
      </c>
      <c r="N23">
        <v>23</v>
      </c>
      <c r="O23">
        <v>5</v>
      </c>
      <c r="P23">
        <v>8</v>
      </c>
      <c r="Q23">
        <v>9</v>
      </c>
      <c r="R23">
        <v>9</v>
      </c>
      <c r="S23">
        <v>1</v>
      </c>
      <c r="T23">
        <v>8</v>
      </c>
      <c r="U23">
        <v>1</v>
      </c>
      <c r="V23">
        <v>1</v>
      </c>
      <c r="W23">
        <v>0</v>
      </c>
      <c r="X23">
        <v>0</v>
      </c>
      <c r="Y23">
        <v>4.33</v>
      </c>
      <c r="Z23">
        <v>3.75</v>
      </c>
      <c r="AA23">
        <v>1.8</v>
      </c>
      <c r="AB23">
        <v>4.33</v>
      </c>
      <c r="AC23">
        <v>3.8</v>
      </c>
      <c r="AD23">
        <v>1.8</v>
      </c>
      <c r="AE23">
        <v>4.05</v>
      </c>
      <c r="AF23">
        <v>3.95</v>
      </c>
      <c r="AG23">
        <v>1.8</v>
      </c>
      <c r="AH23">
        <v>4.13</v>
      </c>
      <c r="AI23">
        <v>4.07</v>
      </c>
      <c r="AJ23">
        <v>1.85</v>
      </c>
      <c r="AK23">
        <v>4.2</v>
      </c>
      <c r="AL23">
        <v>3.9</v>
      </c>
      <c r="AM23">
        <v>1.8</v>
      </c>
      <c r="AN23">
        <v>4.4000000000000004</v>
      </c>
      <c r="AO23">
        <v>4</v>
      </c>
      <c r="AP23">
        <v>1.83</v>
      </c>
      <c r="AQ23">
        <v>4.4000000000000004</v>
      </c>
      <c r="AR23">
        <v>4.07</v>
      </c>
      <c r="AS23">
        <v>1.87</v>
      </c>
      <c r="AT23">
        <v>4.18</v>
      </c>
      <c r="AU23">
        <v>3.92</v>
      </c>
      <c r="AV23">
        <v>1.83</v>
      </c>
      <c r="AW23">
        <v>1.53</v>
      </c>
      <c r="AX23">
        <v>2.5</v>
      </c>
      <c r="AY23">
        <v>1.57</v>
      </c>
      <c r="AZ23">
        <v>2.5499999999999998</v>
      </c>
      <c r="BA23">
        <v>1.59</v>
      </c>
      <c r="BB23">
        <v>2.5499999999999998</v>
      </c>
      <c r="BC23">
        <v>1.56</v>
      </c>
      <c r="BD23">
        <v>2.44</v>
      </c>
      <c r="BE23">
        <v>0.75</v>
      </c>
      <c r="BF23">
        <v>1.86</v>
      </c>
      <c r="BG23">
        <v>2.0699999999999998</v>
      </c>
      <c r="BH23">
        <v>1.84</v>
      </c>
      <c r="BI23">
        <v>2.09</v>
      </c>
      <c r="BJ23">
        <v>1.88</v>
      </c>
      <c r="BK23">
        <v>2.09</v>
      </c>
      <c r="BL23">
        <v>1.84</v>
      </c>
      <c r="BM23">
        <v>2.0499999999999998</v>
      </c>
      <c r="BN23">
        <v>4.33</v>
      </c>
      <c r="BO23">
        <v>3.75</v>
      </c>
      <c r="BP23">
        <v>1.8</v>
      </c>
      <c r="BQ23">
        <v>4.2</v>
      </c>
      <c r="BR23">
        <v>3.9</v>
      </c>
      <c r="BS23">
        <v>1.8</v>
      </c>
      <c r="BT23">
        <v>4.2</v>
      </c>
      <c r="BU23">
        <v>3.8</v>
      </c>
      <c r="BV23">
        <v>1.8</v>
      </c>
      <c r="BW23">
        <v>4.17</v>
      </c>
      <c r="BX23">
        <v>3.91</v>
      </c>
      <c r="BY23">
        <v>1.89</v>
      </c>
      <c r="BZ23">
        <v>4.33</v>
      </c>
      <c r="CA23">
        <v>3.75</v>
      </c>
      <c r="CB23">
        <v>1.8</v>
      </c>
      <c r="CC23">
        <v>4.2</v>
      </c>
      <c r="CD23">
        <v>3.9</v>
      </c>
      <c r="CE23">
        <v>1.9</v>
      </c>
      <c r="CF23">
        <v>4.66</v>
      </c>
      <c r="CG23">
        <v>4.2</v>
      </c>
      <c r="CH23">
        <v>1.9</v>
      </c>
      <c r="CI23">
        <v>4.16</v>
      </c>
      <c r="CJ23">
        <v>3.89</v>
      </c>
      <c r="CK23">
        <v>1.85</v>
      </c>
      <c r="CL23">
        <v>1.57</v>
      </c>
      <c r="CM23">
        <v>2.37</v>
      </c>
      <c r="CN23">
        <v>1.6</v>
      </c>
      <c r="CO23">
        <v>2.5</v>
      </c>
      <c r="CP23">
        <v>1.61</v>
      </c>
      <c r="CQ23">
        <v>2.5299999999999998</v>
      </c>
      <c r="CR23">
        <v>1.57</v>
      </c>
      <c r="CS23">
        <v>2.42</v>
      </c>
      <c r="CT23">
        <v>0.5</v>
      </c>
      <c r="CU23">
        <v>1.97</v>
      </c>
      <c r="CV23">
        <v>1.82</v>
      </c>
      <c r="CW23">
        <v>2.04</v>
      </c>
      <c r="CX23">
        <v>1.89</v>
      </c>
      <c r="CY23">
        <v>2.09</v>
      </c>
      <c r="CZ23">
        <v>1.9</v>
      </c>
      <c r="DA23">
        <v>2.0299999999999998</v>
      </c>
      <c r="DB23">
        <v>1.86</v>
      </c>
    </row>
    <row r="24" spans="1:106" x14ac:dyDescent="0.35">
      <c r="A24" t="s">
        <v>106</v>
      </c>
      <c r="B24" s="1">
        <v>43701</v>
      </c>
      <c r="C24" s="2">
        <v>0.625</v>
      </c>
      <c r="D24" t="s">
        <v>126</v>
      </c>
      <c r="E24" t="s">
        <v>120</v>
      </c>
      <c r="F24">
        <v>0</v>
      </c>
      <c r="G24">
        <v>2</v>
      </c>
      <c r="H24" t="s">
        <v>113</v>
      </c>
      <c r="I24">
        <v>0</v>
      </c>
      <c r="J24">
        <v>0</v>
      </c>
      <c r="K24" t="s">
        <v>117</v>
      </c>
      <c r="L24" t="s">
        <v>118</v>
      </c>
      <c r="M24">
        <v>12</v>
      </c>
      <c r="N24">
        <v>12</v>
      </c>
      <c r="O24">
        <v>3</v>
      </c>
      <c r="P24">
        <v>4</v>
      </c>
      <c r="Q24">
        <v>9</v>
      </c>
      <c r="R24">
        <v>10</v>
      </c>
      <c r="S24">
        <v>8</v>
      </c>
      <c r="T24">
        <v>5</v>
      </c>
      <c r="U24">
        <v>1</v>
      </c>
      <c r="V24">
        <v>3</v>
      </c>
      <c r="W24">
        <v>1</v>
      </c>
      <c r="X24">
        <v>0</v>
      </c>
      <c r="Y24">
        <v>2.4</v>
      </c>
      <c r="Z24">
        <v>3.3</v>
      </c>
      <c r="AA24">
        <v>3</v>
      </c>
      <c r="AB24">
        <v>2.4</v>
      </c>
      <c r="AC24">
        <v>3.2</v>
      </c>
      <c r="AD24">
        <v>3.1</v>
      </c>
      <c r="AE24">
        <v>2.4</v>
      </c>
      <c r="AF24">
        <v>3.25</v>
      </c>
      <c r="AG24">
        <v>3.05</v>
      </c>
      <c r="AH24">
        <v>2.4500000000000002</v>
      </c>
      <c r="AI24">
        <v>3.28</v>
      </c>
      <c r="AJ24">
        <v>3.18</v>
      </c>
      <c r="AK24">
        <v>2.4</v>
      </c>
      <c r="AL24">
        <v>3.2</v>
      </c>
      <c r="AM24">
        <v>3.1</v>
      </c>
      <c r="AN24">
        <v>2.4500000000000002</v>
      </c>
      <c r="AO24">
        <v>3.3</v>
      </c>
      <c r="AP24">
        <v>3.2</v>
      </c>
      <c r="AQ24">
        <v>2.5499999999999998</v>
      </c>
      <c r="AR24">
        <v>3.4</v>
      </c>
      <c r="AS24">
        <v>3.2</v>
      </c>
      <c r="AT24">
        <v>2.4300000000000002</v>
      </c>
      <c r="AU24">
        <v>3.25</v>
      </c>
      <c r="AV24">
        <v>3.08</v>
      </c>
      <c r="AW24">
        <v>2.1</v>
      </c>
      <c r="AX24">
        <v>1.72</v>
      </c>
      <c r="AY24">
        <v>2.14</v>
      </c>
      <c r="AZ24">
        <v>1.79</v>
      </c>
      <c r="BA24">
        <v>2.2000000000000002</v>
      </c>
      <c r="BB24">
        <v>1.81</v>
      </c>
      <c r="BC24">
        <v>2.1</v>
      </c>
      <c r="BD24">
        <v>1.75</v>
      </c>
      <c r="BE24">
        <v>-0.25</v>
      </c>
      <c r="BF24">
        <v>2.08</v>
      </c>
      <c r="BG24">
        <v>1.85</v>
      </c>
      <c r="BH24">
        <v>2.1</v>
      </c>
      <c r="BI24">
        <v>1.83</v>
      </c>
      <c r="BJ24">
        <v>2.11</v>
      </c>
      <c r="BK24">
        <v>1.85</v>
      </c>
      <c r="BL24">
        <v>2.08</v>
      </c>
      <c r="BM24">
        <v>1.82</v>
      </c>
      <c r="BN24">
        <v>2.2999999999999998</v>
      </c>
      <c r="BO24">
        <v>3.25</v>
      </c>
      <c r="BP24">
        <v>3.3</v>
      </c>
      <c r="BQ24">
        <v>2.4</v>
      </c>
      <c r="BR24">
        <v>3.3</v>
      </c>
      <c r="BS24">
        <v>3.1</v>
      </c>
      <c r="BT24">
        <v>2.25</v>
      </c>
      <c r="BU24">
        <v>3.3</v>
      </c>
      <c r="BV24">
        <v>3.25</v>
      </c>
      <c r="BW24">
        <v>2.33</v>
      </c>
      <c r="BX24">
        <v>3.26</v>
      </c>
      <c r="BY24">
        <v>3.44</v>
      </c>
      <c r="BZ24">
        <v>2.2999999999999998</v>
      </c>
      <c r="CA24">
        <v>3.25</v>
      </c>
      <c r="CB24">
        <v>3.25</v>
      </c>
      <c r="CC24">
        <v>2.38</v>
      </c>
      <c r="CD24">
        <v>3.3</v>
      </c>
      <c r="CE24">
        <v>3.4</v>
      </c>
      <c r="CF24">
        <v>2.4500000000000002</v>
      </c>
      <c r="CG24">
        <v>3.36</v>
      </c>
      <c r="CH24">
        <v>3.44</v>
      </c>
      <c r="CI24">
        <v>2.36</v>
      </c>
      <c r="CJ24">
        <v>3.29</v>
      </c>
      <c r="CK24">
        <v>3.23</v>
      </c>
      <c r="CL24">
        <v>2</v>
      </c>
      <c r="CM24">
        <v>1.8</v>
      </c>
      <c r="CN24">
        <v>2.17</v>
      </c>
      <c r="CO24">
        <v>1.77</v>
      </c>
      <c r="CP24">
        <v>2.2400000000000002</v>
      </c>
      <c r="CQ24">
        <v>1.82</v>
      </c>
      <c r="CR24">
        <v>2.09</v>
      </c>
      <c r="CS24">
        <v>1.77</v>
      </c>
      <c r="CT24">
        <v>-0.25</v>
      </c>
      <c r="CU24">
        <v>2.02</v>
      </c>
      <c r="CV24">
        <v>1.91</v>
      </c>
      <c r="CW24">
        <v>1.99</v>
      </c>
      <c r="CX24">
        <v>1.93</v>
      </c>
      <c r="CY24">
        <v>2.06</v>
      </c>
      <c r="CZ24">
        <v>1.94</v>
      </c>
      <c r="DA24">
        <v>2.0099999999999998</v>
      </c>
      <c r="DB24">
        <v>1.88</v>
      </c>
    </row>
    <row r="25" spans="1:106" x14ac:dyDescent="0.35">
      <c r="A25" t="s">
        <v>106</v>
      </c>
      <c r="B25" s="1">
        <v>43701</v>
      </c>
      <c r="C25" s="2">
        <v>0.625</v>
      </c>
      <c r="D25" t="s">
        <v>137</v>
      </c>
      <c r="E25" t="s">
        <v>122</v>
      </c>
      <c r="F25">
        <v>1</v>
      </c>
      <c r="G25">
        <v>2</v>
      </c>
      <c r="H25" t="s">
        <v>113</v>
      </c>
      <c r="I25">
        <v>0</v>
      </c>
      <c r="J25">
        <v>1</v>
      </c>
      <c r="K25" t="s">
        <v>113</v>
      </c>
      <c r="L25" t="s">
        <v>144</v>
      </c>
      <c r="M25">
        <v>22</v>
      </c>
      <c r="N25">
        <v>5</v>
      </c>
      <c r="O25">
        <v>3</v>
      </c>
      <c r="P25">
        <v>3</v>
      </c>
      <c r="Q25">
        <v>8</v>
      </c>
      <c r="R25">
        <v>18</v>
      </c>
      <c r="S25">
        <v>8</v>
      </c>
      <c r="T25">
        <v>1</v>
      </c>
      <c r="U25">
        <v>2</v>
      </c>
      <c r="V25">
        <v>4</v>
      </c>
      <c r="W25">
        <v>0</v>
      </c>
      <c r="X25">
        <v>0</v>
      </c>
      <c r="Y25">
        <v>1.33</v>
      </c>
      <c r="Z25">
        <v>5.25</v>
      </c>
      <c r="AA25">
        <v>9</v>
      </c>
      <c r="AB25">
        <v>1.36</v>
      </c>
      <c r="AC25">
        <v>5</v>
      </c>
      <c r="AD25">
        <v>8.5</v>
      </c>
      <c r="AE25">
        <v>1.36</v>
      </c>
      <c r="AF25">
        <v>4.95</v>
      </c>
      <c r="AG25">
        <v>8.6</v>
      </c>
      <c r="AH25">
        <v>1.36</v>
      </c>
      <c r="AI25">
        <v>5.26</v>
      </c>
      <c r="AJ25">
        <v>9.59</v>
      </c>
      <c r="AK25">
        <v>1.33</v>
      </c>
      <c r="AL25">
        <v>5</v>
      </c>
      <c r="AM25">
        <v>10</v>
      </c>
      <c r="AN25">
        <v>1.36</v>
      </c>
      <c r="AO25">
        <v>5.2</v>
      </c>
      <c r="AP25">
        <v>10.5</v>
      </c>
      <c r="AQ25">
        <v>1.39</v>
      </c>
      <c r="AR25">
        <v>5.3</v>
      </c>
      <c r="AS25">
        <v>10.75</v>
      </c>
      <c r="AT25">
        <v>1.36</v>
      </c>
      <c r="AU25">
        <v>5.0599999999999996</v>
      </c>
      <c r="AV25">
        <v>9.16</v>
      </c>
      <c r="AW25">
        <v>1.72</v>
      </c>
      <c r="AX25">
        <v>2.1</v>
      </c>
      <c r="AY25">
        <v>1.8</v>
      </c>
      <c r="AZ25">
        <v>2.13</v>
      </c>
      <c r="BA25">
        <v>1.8</v>
      </c>
      <c r="BB25">
        <v>2.16</v>
      </c>
      <c r="BC25">
        <v>1.76</v>
      </c>
      <c r="BD25">
        <v>2.09</v>
      </c>
      <c r="BE25">
        <v>-1.5</v>
      </c>
      <c r="BF25">
        <v>2.0499999999999998</v>
      </c>
      <c r="BG25">
        <v>1.75</v>
      </c>
      <c r="BH25">
        <v>2.1</v>
      </c>
      <c r="BI25">
        <v>1.83</v>
      </c>
      <c r="BJ25">
        <v>2.13</v>
      </c>
      <c r="BK25">
        <v>1.87</v>
      </c>
      <c r="BL25">
        <v>2.0699999999999998</v>
      </c>
      <c r="BM25">
        <v>1.81</v>
      </c>
      <c r="BN25">
        <v>1.33</v>
      </c>
      <c r="BO25">
        <v>5.25</v>
      </c>
      <c r="BP25">
        <v>9</v>
      </c>
      <c r="BQ25">
        <v>1.35</v>
      </c>
      <c r="BR25">
        <v>5.25</v>
      </c>
      <c r="BS25">
        <v>9</v>
      </c>
      <c r="BT25">
        <v>1.3</v>
      </c>
      <c r="BU25">
        <v>5.5</v>
      </c>
      <c r="BV25">
        <v>9.6</v>
      </c>
      <c r="BW25">
        <v>1.37</v>
      </c>
      <c r="BX25">
        <v>5.33</v>
      </c>
      <c r="BY25">
        <v>9.23</v>
      </c>
      <c r="BZ25">
        <v>1.32</v>
      </c>
      <c r="CA25">
        <v>5.25</v>
      </c>
      <c r="CB25">
        <v>9.5</v>
      </c>
      <c r="CC25">
        <v>1.33</v>
      </c>
      <c r="CD25">
        <v>5.5</v>
      </c>
      <c r="CE25">
        <v>10</v>
      </c>
      <c r="CF25">
        <v>1.38</v>
      </c>
      <c r="CG25">
        <v>5.6</v>
      </c>
      <c r="CH25">
        <v>10</v>
      </c>
      <c r="CI25">
        <v>1.35</v>
      </c>
      <c r="CJ25">
        <v>5.28</v>
      </c>
      <c r="CK25">
        <v>9.26</v>
      </c>
      <c r="CL25">
        <v>1.61</v>
      </c>
      <c r="CM25">
        <v>2.2999999999999998</v>
      </c>
      <c r="CN25">
        <v>1.68</v>
      </c>
      <c r="CO25">
        <v>2.3199999999999998</v>
      </c>
      <c r="CP25">
        <v>1.75</v>
      </c>
      <c r="CQ25">
        <v>2.4700000000000002</v>
      </c>
      <c r="CR25">
        <v>1.66</v>
      </c>
      <c r="CS25">
        <v>2.25</v>
      </c>
      <c r="CT25">
        <v>-1.5</v>
      </c>
      <c r="CU25">
        <v>2.02</v>
      </c>
      <c r="CV25">
        <v>1.91</v>
      </c>
      <c r="CW25">
        <v>2.04</v>
      </c>
      <c r="CX25">
        <v>1.88</v>
      </c>
      <c r="CY25">
        <v>2.0499999999999998</v>
      </c>
      <c r="CZ25">
        <v>2.04</v>
      </c>
      <c r="DA25">
        <v>1.99</v>
      </c>
      <c r="DB25">
        <v>1.89</v>
      </c>
    </row>
    <row r="26" spans="1:106" x14ac:dyDescent="0.35">
      <c r="A26" t="s">
        <v>106</v>
      </c>
      <c r="B26" s="1">
        <v>43701</v>
      </c>
      <c r="C26" s="2">
        <v>0.625</v>
      </c>
      <c r="D26" t="s">
        <v>116</v>
      </c>
      <c r="E26" t="s">
        <v>131</v>
      </c>
      <c r="F26">
        <v>1</v>
      </c>
      <c r="G26">
        <v>2</v>
      </c>
      <c r="H26" t="s">
        <v>113</v>
      </c>
      <c r="I26">
        <v>0</v>
      </c>
      <c r="J26">
        <v>1</v>
      </c>
      <c r="K26" t="s">
        <v>113</v>
      </c>
      <c r="L26" t="s">
        <v>145</v>
      </c>
      <c r="M26">
        <v>8</v>
      </c>
      <c r="N26">
        <v>10</v>
      </c>
      <c r="O26">
        <v>3</v>
      </c>
      <c r="P26">
        <v>2</v>
      </c>
      <c r="Q26">
        <v>11</v>
      </c>
      <c r="R26">
        <v>6</v>
      </c>
      <c r="S26">
        <v>7</v>
      </c>
      <c r="T26">
        <v>4</v>
      </c>
      <c r="U26">
        <v>1</v>
      </c>
      <c r="V26">
        <v>0</v>
      </c>
      <c r="W26">
        <v>0</v>
      </c>
      <c r="X26">
        <v>0</v>
      </c>
      <c r="Y26">
        <v>3.3</v>
      </c>
      <c r="Z26">
        <v>3.3</v>
      </c>
      <c r="AA26">
        <v>2.25</v>
      </c>
      <c r="AB26">
        <v>3.5</v>
      </c>
      <c r="AC26">
        <v>3.2</v>
      </c>
      <c r="AD26">
        <v>2.2000000000000002</v>
      </c>
      <c r="AE26">
        <v>3.4</v>
      </c>
      <c r="AF26">
        <v>3.15</v>
      </c>
      <c r="AG26">
        <v>2.25</v>
      </c>
      <c r="AH26">
        <v>3.52</v>
      </c>
      <c r="AI26">
        <v>3.29</v>
      </c>
      <c r="AJ26">
        <v>2.2799999999999998</v>
      </c>
      <c r="AK26">
        <v>3.5</v>
      </c>
      <c r="AL26">
        <v>3.2</v>
      </c>
      <c r="AM26">
        <v>2.2000000000000002</v>
      </c>
      <c r="AN26">
        <v>3.6</v>
      </c>
      <c r="AO26">
        <v>3.25</v>
      </c>
      <c r="AP26">
        <v>2.2999999999999998</v>
      </c>
      <c r="AQ26">
        <v>3.6</v>
      </c>
      <c r="AR26">
        <v>3.34</v>
      </c>
      <c r="AS26">
        <v>2.3199999999999998</v>
      </c>
      <c r="AT26">
        <v>3.45</v>
      </c>
      <c r="AU26">
        <v>3.23</v>
      </c>
      <c r="AV26">
        <v>2.2599999999999998</v>
      </c>
      <c r="AW26">
        <v>2.2999999999999998</v>
      </c>
      <c r="AX26">
        <v>1.61</v>
      </c>
      <c r="AY26">
        <v>2.36</v>
      </c>
      <c r="AZ26">
        <v>1.66</v>
      </c>
      <c r="BA26">
        <v>2.38</v>
      </c>
      <c r="BB26">
        <v>1.67</v>
      </c>
      <c r="BC26">
        <v>2.2999999999999998</v>
      </c>
      <c r="BD26">
        <v>1.63</v>
      </c>
      <c r="BE26">
        <v>0.25</v>
      </c>
      <c r="BF26">
        <v>1.99</v>
      </c>
      <c r="BG26">
        <v>1.94</v>
      </c>
      <c r="BH26">
        <v>1.97</v>
      </c>
      <c r="BI26">
        <v>1.95</v>
      </c>
      <c r="BJ26">
        <v>2</v>
      </c>
      <c r="BK26">
        <v>1.95</v>
      </c>
      <c r="BL26">
        <v>1.96</v>
      </c>
      <c r="BM26">
        <v>1.92</v>
      </c>
      <c r="BN26">
        <v>3.25</v>
      </c>
      <c r="BO26">
        <v>3.3</v>
      </c>
      <c r="BP26">
        <v>2.25</v>
      </c>
      <c r="BQ26">
        <v>3.3</v>
      </c>
      <c r="BR26">
        <v>3.3</v>
      </c>
      <c r="BS26">
        <v>2.2999999999999998</v>
      </c>
      <c r="BT26">
        <v>3.2</v>
      </c>
      <c r="BU26">
        <v>3.2</v>
      </c>
      <c r="BV26">
        <v>2.35</v>
      </c>
      <c r="BW26">
        <v>3.19</v>
      </c>
      <c r="BX26">
        <v>3.28</v>
      </c>
      <c r="BY26">
        <v>2.44</v>
      </c>
      <c r="BZ26">
        <v>3.3</v>
      </c>
      <c r="CA26">
        <v>3.2</v>
      </c>
      <c r="CB26">
        <v>2.2999999999999998</v>
      </c>
      <c r="CC26">
        <v>3.25</v>
      </c>
      <c r="CD26">
        <v>3.25</v>
      </c>
      <c r="CE26">
        <v>2.4500000000000002</v>
      </c>
      <c r="CF26">
        <v>3.64</v>
      </c>
      <c r="CG26">
        <v>3.38</v>
      </c>
      <c r="CH26">
        <v>2.48</v>
      </c>
      <c r="CI26">
        <v>3.23</v>
      </c>
      <c r="CJ26">
        <v>3.27</v>
      </c>
      <c r="CK26">
        <v>2.36</v>
      </c>
      <c r="CL26">
        <v>2.2000000000000002</v>
      </c>
      <c r="CM26">
        <v>1.66</v>
      </c>
      <c r="CN26">
        <v>2.2400000000000002</v>
      </c>
      <c r="CO26">
        <v>1.72</v>
      </c>
      <c r="CP26">
        <v>2.25</v>
      </c>
      <c r="CQ26">
        <v>1.74</v>
      </c>
      <c r="CR26">
        <v>2.19</v>
      </c>
      <c r="CS26">
        <v>1.7</v>
      </c>
      <c r="CT26">
        <v>0.25</v>
      </c>
      <c r="CU26">
        <v>1.84</v>
      </c>
      <c r="CV26">
        <v>2.09</v>
      </c>
      <c r="CW26">
        <v>1.84</v>
      </c>
      <c r="CX26">
        <v>2.09</v>
      </c>
      <c r="CY26">
        <v>1.89</v>
      </c>
      <c r="CZ26">
        <v>2.11</v>
      </c>
      <c r="DA26">
        <v>1.85</v>
      </c>
      <c r="DB26">
        <v>2.0499999999999998</v>
      </c>
    </row>
    <row r="27" spans="1:106" x14ac:dyDescent="0.35">
      <c r="A27" t="s">
        <v>106</v>
      </c>
      <c r="B27" s="1">
        <v>43701</v>
      </c>
      <c r="C27" s="2">
        <v>0.625</v>
      </c>
      <c r="D27" t="s">
        <v>125</v>
      </c>
      <c r="E27" t="s">
        <v>111</v>
      </c>
      <c r="F27">
        <v>1</v>
      </c>
      <c r="G27">
        <v>3</v>
      </c>
      <c r="H27" t="s">
        <v>113</v>
      </c>
      <c r="I27">
        <v>1</v>
      </c>
      <c r="J27">
        <v>1</v>
      </c>
      <c r="K27" t="s">
        <v>117</v>
      </c>
      <c r="L27" t="s">
        <v>130</v>
      </c>
      <c r="M27">
        <v>23</v>
      </c>
      <c r="N27">
        <v>16</v>
      </c>
      <c r="O27">
        <v>3</v>
      </c>
      <c r="P27">
        <v>10</v>
      </c>
      <c r="Q27">
        <v>12</v>
      </c>
      <c r="R27">
        <v>11</v>
      </c>
      <c r="S27">
        <v>8</v>
      </c>
      <c r="T27">
        <v>7</v>
      </c>
      <c r="U27">
        <v>1</v>
      </c>
      <c r="V27">
        <v>1</v>
      </c>
      <c r="W27">
        <v>0</v>
      </c>
      <c r="X27">
        <v>0</v>
      </c>
      <c r="Y27">
        <v>2.0499999999999998</v>
      </c>
      <c r="Z27">
        <v>3.5</v>
      </c>
      <c r="AA27">
        <v>3.5</v>
      </c>
      <c r="AB27">
        <v>2.1</v>
      </c>
      <c r="AC27">
        <v>3.6</v>
      </c>
      <c r="AD27">
        <v>3.4</v>
      </c>
      <c r="AE27">
        <v>2.1</v>
      </c>
      <c r="AF27">
        <v>3.6</v>
      </c>
      <c r="AG27">
        <v>3.4</v>
      </c>
      <c r="AH27">
        <v>2.16</v>
      </c>
      <c r="AI27">
        <v>3.52</v>
      </c>
      <c r="AJ27">
        <v>3.57</v>
      </c>
      <c r="AK27">
        <v>2.1</v>
      </c>
      <c r="AL27">
        <v>3.5</v>
      </c>
      <c r="AM27">
        <v>3.5</v>
      </c>
      <c r="AN27">
        <v>2.15</v>
      </c>
      <c r="AO27">
        <v>3.6</v>
      </c>
      <c r="AP27">
        <v>3.6</v>
      </c>
      <c r="AQ27">
        <v>2.2000000000000002</v>
      </c>
      <c r="AR27">
        <v>3.65</v>
      </c>
      <c r="AS27">
        <v>3.65</v>
      </c>
      <c r="AT27">
        <v>2.13</v>
      </c>
      <c r="AU27">
        <v>3.53</v>
      </c>
      <c r="AV27">
        <v>3.47</v>
      </c>
      <c r="AW27">
        <v>1.72</v>
      </c>
      <c r="AX27">
        <v>2.1</v>
      </c>
      <c r="AY27">
        <v>1.79</v>
      </c>
      <c r="AZ27">
        <v>2.14</v>
      </c>
      <c r="BA27">
        <v>1.79</v>
      </c>
      <c r="BB27">
        <v>2.2000000000000002</v>
      </c>
      <c r="BC27">
        <v>1.73</v>
      </c>
      <c r="BD27">
        <v>2.13</v>
      </c>
      <c r="BE27">
        <v>-0.25</v>
      </c>
      <c r="BF27">
        <v>1.77</v>
      </c>
      <c r="BG27">
        <v>2.02</v>
      </c>
      <c r="BH27">
        <v>1.87</v>
      </c>
      <c r="BI27">
        <v>2.06</v>
      </c>
      <c r="BJ27">
        <v>1.88</v>
      </c>
      <c r="BK27">
        <v>2.11</v>
      </c>
      <c r="BL27">
        <v>1.84</v>
      </c>
      <c r="BM27">
        <v>2.0499999999999998</v>
      </c>
      <c r="BN27">
        <v>2.15</v>
      </c>
      <c r="BO27">
        <v>3.5</v>
      </c>
      <c r="BP27">
        <v>3.3</v>
      </c>
      <c r="BQ27">
        <v>2.2000000000000002</v>
      </c>
      <c r="BR27">
        <v>3.5</v>
      </c>
      <c r="BS27">
        <v>3.3</v>
      </c>
      <c r="BT27">
        <v>2.2000000000000002</v>
      </c>
      <c r="BU27">
        <v>3.45</v>
      </c>
      <c r="BV27">
        <v>3.25</v>
      </c>
      <c r="BW27">
        <v>2.16</v>
      </c>
      <c r="BX27">
        <v>3.61</v>
      </c>
      <c r="BY27">
        <v>3.48</v>
      </c>
      <c r="BZ27">
        <v>2.15</v>
      </c>
      <c r="CA27">
        <v>3.5</v>
      </c>
      <c r="CB27">
        <v>3.3</v>
      </c>
      <c r="CC27">
        <v>2.25</v>
      </c>
      <c r="CD27">
        <v>3.6</v>
      </c>
      <c r="CE27">
        <v>3.3</v>
      </c>
      <c r="CF27">
        <v>2.2799999999999998</v>
      </c>
      <c r="CG27">
        <v>3.62</v>
      </c>
      <c r="CH27">
        <v>3.48</v>
      </c>
      <c r="CI27">
        <v>2.21</v>
      </c>
      <c r="CJ27">
        <v>3.52</v>
      </c>
      <c r="CK27">
        <v>3.32</v>
      </c>
      <c r="CL27">
        <v>1.66</v>
      </c>
      <c r="CM27">
        <v>2.2000000000000002</v>
      </c>
      <c r="CN27">
        <v>1.71</v>
      </c>
      <c r="CO27">
        <v>2.27</v>
      </c>
      <c r="CP27">
        <v>1.75</v>
      </c>
      <c r="CQ27">
        <v>2.31</v>
      </c>
      <c r="CR27">
        <v>1.69</v>
      </c>
      <c r="CS27">
        <v>2.2000000000000002</v>
      </c>
      <c r="CT27">
        <v>-0.25</v>
      </c>
      <c r="CU27">
        <v>1.97</v>
      </c>
      <c r="CV27">
        <v>1.96</v>
      </c>
      <c r="CW27">
        <v>1.88</v>
      </c>
      <c r="CX27">
        <v>2.0499999999999998</v>
      </c>
      <c r="CY27">
        <v>1.99</v>
      </c>
      <c r="CZ27">
        <v>2.0499999999999998</v>
      </c>
      <c r="DA27">
        <v>1.92</v>
      </c>
      <c r="DB27">
        <v>1.98</v>
      </c>
    </row>
    <row r="28" spans="1:106" x14ac:dyDescent="0.35">
      <c r="A28" t="s">
        <v>106</v>
      </c>
      <c r="B28" s="1">
        <v>43701</v>
      </c>
      <c r="C28" s="2">
        <v>0.72916666666666663</v>
      </c>
      <c r="D28" t="s">
        <v>107</v>
      </c>
      <c r="E28" t="s">
        <v>135</v>
      </c>
      <c r="F28">
        <v>3</v>
      </c>
      <c r="G28">
        <v>1</v>
      </c>
      <c r="H28" t="s">
        <v>109</v>
      </c>
      <c r="I28">
        <v>1</v>
      </c>
      <c r="J28">
        <v>0</v>
      </c>
      <c r="K28" t="s">
        <v>109</v>
      </c>
      <c r="L28" t="s">
        <v>139</v>
      </c>
      <c r="M28">
        <v>25</v>
      </c>
      <c r="N28">
        <v>9</v>
      </c>
      <c r="O28">
        <v>5</v>
      </c>
      <c r="P28">
        <v>3</v>
      </c>
      <c r="Q28">
        <v>8</v>
      </c>
      <c r="R28">
        <v>5</v>
      </c>
      <c r="S28">
        <v>6</v>
      </c>
      <c r="T28">
        <v>4</v>
      </c>
      <c r="U28">
        <v>1</v>
      </c>
      <c r="V28">
        <v>1</v>
      </c>
      <c r="W28">
        <v>0</v>
      </c>
      <c r="X28">
        <v>0</v>
      </c>
      <c r="Y28">
        <v>1.5</v>
      </c>
      <c r="Z28">
        <v>4.5999999999999996</v>
      </c>
      <c r="AA28">
        <v>6</v>
      </c>
      <c r="AB28">
        <v>1.48</v>
      </c>
      <c r="AC28">
        <v>4.75</v>
      </c>
      <c r="AD28">
        <v>6</v>
      </c>
      <c r="AE28">
        <v>1.5</v>
      </c>
      <c r="AF28">
        <v>4.7</v>
      </c>
      <c r="AG28">
        <v>5.7</v>
      </c>
      <c r="AH28">
        <v>1.48</v>
      </c>
      <c r="AI28">
        <v>4.9800000000000004</v>
      </c>
      <c r="AJ28">
        <v>6.47</v>
      </c>
      <c r="AK28">
        <v>1.47</v>
      </c>
      <c r="AL28">
        <v>4.75</v>
      </c>
      <c r="AM28">
        <v>6.5</v>
      </c>
      <c r="AN28">
        <v>1.5</v>
      </c>
      <c r="AO28">
        <v>4.8</v>
      </c>
      <c r="AP28">
        <v>6.5</v>
      </c>
      <c r="AQ28">
        <v>1.53</v>
      </c>
      <c r="AR28">
        <v>5</v>
      </c>
      <c r="AS28">
        <v>6.5</v>
      </c>
      <c r="AT28">
        <v>1.5</v>
      </c>
      <c r="AU28">
        <v>4.76</v>
      </c>
      <c r="AV28">
        <v>6.09</v>
      </c>
      <c r="AW28">
        <v>1.44</v>
      </c>
      <c r="AX28">
        <v>2.75</v>
      </c>
      <c r="AY28">
        <v>1.45</v>
      </c>
      <c r="AZ28">
        <v>2.97</v>
      </c>
      <c r="BA28">
        <v>1.47</v>
      </c>
      <c r="BB28">
        <v>2.97</v>
      </c>
      <c r="BC28">
        <v>1.44</v>
      </c>
      <c r="BD28">
        <v>2.79</v>
      </c>
      <c r="BE28">
        <v>-1.25</v>
      </c>
      <c r="BF28">
        <v>2.0299999999999998</v>
      </c>
      <c r="BG28">
        <v>1.87</v>
      </c>
      <c r="BH28">
        <v>2.0499999999999998</v>
      </c>
      <c r="BI28">
        <v>1.88</v>
      </c>
      <c r="BJ28">
        <v>2.08</v>
      </c>
      <c r="BK28">
        <v>1.89</v>
      </c>
      <c r="BL28">
        <v>2.0299999999999998</v>
      </c>
      <c r="BM28">
        <v>1.86</v>
      </c>
      <c r="BN28">
        <v>1.45</v>
      </c>
      <c r="BO28">
        <v>5</v>
      </c>
      <c r="BP28">
        <v>6</v>
      </c>
      <c r="BQ28">
        <v>1.45</v>
      </c>
      <c r="BR28">
        <v>5</v>
      </c>
      <c r="BS28">
        <v>6.5</v>
      </c>
      <c r="BT28">
        <v>1.5</v>
      </c>
      <c r="BU28">
        <v>4.7</v>
      </c>
      <c r="BV28">
        <v>5.7</v>
      </c>
      <c r="BW28">
        <v>1.46</v>
      </c>
      <c r="BX28">
        <v>5.12</v>
      </c>
      <c r="BY28">
        <v>6.74</v>
      </c>
      <c r="BZ28">
        <v>1.44</v>
      </c>
      <c r="CA28">
        <v>4.8</v>
      </c>
      <c r="CB28">
        <v>6.5</v>
      </c>
      <c r="CC28">
        <v>1.5</v>
      </c>
      <c r="CD28">
        <v>5.2</v>
      </c>
      <c r="CE28">
        <v>6.5</v>
      </c>
      <c r="CF28">
        <v>1.5</v>
      </c>
      <c r="CG28">
        <v>5.2</v>
      </c>
      <c r="CH28">
        <v>6.8</v>
      </c>
      <c r="CI28">
        <v>1.47</v>
      </c>
      <c r="CJ28">
        <v>4.96</v>
      </c>
      <c r="CK28">
        <v>6.34</v>
      </c>
      <c r="CL28">
        <v>1.36</v>
      </c>
      <c r="CM28">
        <v>3.2</v>
      </c>
      <c r="CN28">
        <v>1.39</v>
      </c>
      <c r="CO28">
        <v>3.24</v>
      </c>
      <c r="CP28">
        <v>1.41</v>
      </c>
      <c r="CQ28">
        <v>3.25</v>
      </c>
      <c r="CR28">
        <v>1.38</v>
      </c>
      <c r="CS28">
        <v>3.08</v>
      </c>
      <c r="CT28">
        <v>-1.25</v>
      </c>
      <c r="CU28">
        <v>1.96</v>
      </c>
      <c r="CV28">
        <v>1.94</v>
      </c>
      <c r="CW28">
        <v>1.97</v>
      </c>
      <c r="CX28">
        <v>1.97</v>
      </c>
      <c r="CY28">
        <v>2.08</v>
      </c>
      <c r="CZ28">
        <v>2.04</v>
      </c>
      <c r="DA28">
        <v>1.96</v>
      </c>
      <c r="DB28">
        <v>1.93</v>
      </c>
    </row>
    <row r="29" spans="1:106" x14ac:dyDescent="0.35">
      <c r="A29" t="s">
        <v>106</v>
      </c>
      <c r="B29" s="1">
        <v>43702</v>
      </c>
      <c r="C29" s="2">
        <v>0.58333333333333337</v>
      </c>
      <c r="D29" t="s">
        <v>115</v>
      </c>
      <c r="E29" t="s">
        <v>112</v>
      </c>
      <c r="F29">
        <v>1</v>
      </c>
      <c r="G29">
        <v>3</v>
      </c>
      <c r="H29" t="s">
        <v>113</v>
      </c>
      <c r="I29">
        <v>1</v>
      </c>
      <c r="J29">
        <v>2</v>
      </c>
      <c r="K29" t="s">
        <v>113</v>
      </c>
      <c r="L29" t="s">
        <v>133</v>
      </c>
      <c r="M29">
        <v>10</v>
      </c>
      <c r="N29">
        <v>19</v>
      </c>
      <c r="O29">
        <v>7</v>
      </c>
      <c r="P29">
        <v>5</v>
      </c>
      <c r="Q29">
        <v>7</v>
      </c>
      <c r="R29">
        <v>13</v>
      </c>
      <c r="S29">
        <v>4</v>
      </c>
      <c r="T29">
        <v>5</v>
      </c>
      <c r="U29">
        <v>1</v>
      </c>
      <c r="V29">
        <v>3</v>
      </c>
      <c r="W29">
        <v>0</v>
      </c>
      <c r="X29">
        <v>0</v>
      </c>
      <c r="Y29">
        <v>15</v>
      </c>
      <c r="Z29">
        <v>7.5</v>
      </c>
      <c r="AA29">
        <v>1.1599999999999999</v>
      </c>
      <c r="AB29">
        <v>13.5</v>
      </c>
      <c r="AC29">
        <v>7</v>
      </c>
      <c r="AD29">
        <v>1.2</v>
      </c>
      <c r="AE29">
        <v>15</v>
      </c>
      <c r="AF29">
        <v>6.5</v>
      </c>
      <c r="AG29">
        <v>1.2</v>
      </c>
      <c r="AH29">
        <v>14.88</v>
      </c>
      <c r="AI29">
        <v>7.52</v>
      </c>
      <c r="AJ29">
        <v>1.2</v>
      </c>
      <c r="AK29">
        <v>15</v>
      </c>
      <c r="AL29">
        <v>7.5</v>
      </c>
      <c r="AM29">
        <v>1.18</v>
      </c>
      <c r="AN29">
        <v>17</v>
      </c>
      <c r="AO29">
        <v>8</v>
      </c>
      <c r="AP29">
        <v>1.18</v>
      </c>
      <c r="AQ29">
        <v>17</v>
      </c>
      <c r="AR29">
        <v>8</v>
      </c>
      <c r="AS29">
        <v>1.22</v>
      </c>
      <c r="AT29">
        <v>14.52</v>
      </c>
      <c r="AU29">
        <v>7.28</v>
      </c>
      <c r="AV29">
        <v>1.19</v>
      </c>
      <c r="AW29">
        <v>1.36</v>
      </c>
      <c r="AX29">
        <v>3.2</v>
      </c>
      <c r="AY29">
        <v>1.4</v>
      </c>
      <c r="AZ29">
        <v>3.13</v>
      </c>
      <c r="BA29">
        <v>1.4</v>
      </c>
      <c r="BB29">
        <v>3.3</v>
      </c>
      <c r="BC29">
        <v>1.37</v>
      </c>
      <c r="BD29">
        <v>3.08</v>
      </c>
      <c r="BE29">
        <v>2</v>
      </c>
      <c r="BF29">
        <v>2.06</v>
      </c>
      <c r="BG29">
        <v>1.87</v>
      </c>
      <c r="BH29">
        <v>2.0299999999999998</v>
      </c>
      <c r="BI29">
        <v>1.88</v>
      </c>
      <c r="BJ29">
        <v>2.0699999999999998</v>
      </c>
      <c r="BK29">
        <v>1.9</v>
      </c>
      <c r="BL29">
        <v>2.0099999999999998</v>
      </c>
      <c r="BM29">
        <v>1.87</v>
      </c>
      <c r="BN29">
        <v>17</v>
      </c>
      <c r="BO29">
        <v>7.5</v>
      </c>
      <c r="BP29">
        <v>1.1599999999999999</v>
      </c>
      <c r="BQ29">
        <v>16.5</v>
      </c>
      <c r="BR29">
        <v>8</v>
      </c>
      <c r="BS29">
        <v>1.17</v>
      </c>
      <c r="BT29">
        <v>15</v>
      </c>
      <c r="BU29">
        <v>7.5</v>
      </c>
      <c r="BV29">
        <v>1.17</v>
      </c>
      <c r="BW29">
        <v>17</v>
      </c>
      <c r="BX29">
        <v>9.5</v>
      </c>
      <c r="BY29">
        <v>1.1599999999999999</v>
      </c>
      <c r="BZ29">
        <v>17</v>
      </c>
      <c r="CA29">
        <v>8.5</v>
      </c>
      <c r="CB29">
        <v>1.1399999999999999</v>
      </c>
      <c r="CC29">
        <v>18</v>
      </c>
      <c r="CD29">
        <v>8.5</v>
      </c>
      <c r="CE29">
        <v>1.18</v>
      </c>
      <c r="CF29">
        <v>19</v>
      </c>
      <c r="CG29">
        <v>9.5</v>
      </c>
      <c r="CH29">
        <v>1.2</v>
      </c>
      <c r="CI29">
        <v>16.350000000000001</v>
      </c>
      <c r="CJ29">
        <v>8.4700000000000006</v>
      </c>
      <c r="CK29">
        <v>1.17</v>
      </c>
      <c r="CL29">
        <v>1.3</v>
      </c>
      <c r="CM29">
        <v>3.5</v>
      </c>
      <c r="CN29">
        <v>1.32</v>
      </c>
      <c r="CO29">
        <v>3.68</v>
      </c>
      <c r="CP29">
        <v>1.36</v>
      </c>
      <c r="CQ29">
        <v>3.8</v>
      </c>
      <c r="CR29">
        <v>1.31</v>
      </c>
      <c r="CS29">
        <v>3.52</v>
      </c>
      <c r="CT29">
        <v>2.25</v>
      </c>
      <c r="CU29">
        <v>1.92</v>
      </c>
      <c r="CV29">
        <v>2.0099999999999998</v>
      </c>
      <c r="CW29">
        <v>1.95</v>
      </c>
      <c r="CX29">
        <v>1.99</v>
      </c>
      <c r="CY29">
        <v>2.0299999999999998</v>
      </c>
      <c r="CZ29">
        <v>2.09</v>
      </c>
      <c r="DA29">
        <v>1.91</v>
      </c>
      <c r="DB29">
        <v>1.98</v>
      </c>
    </row>
    <row r="30" spans="1:106" x14ac:dyDescent="0.35">
      <c r="A30" t="s">
        <v>106</v>
      </c>
      <c r="B30" s="1">
        <v>43702</v>
      </c>
      <c r="C30" s="2">
        <v>0.6875</v>
      </c>
      <c r="D30" t="s">
        <v>128</v>
      </c>
      <c r="E30" t="s">
        <v>134</v>
      </c>
      <c r="F30">
        <v>0</v>
      </c>
      <c r="G30">
        <v>1</v>
      </c>
      <c r="H30" t="s">
        <v>113</v>
      </c>
      <c r="I30">
        <v>0</v>
      </c>
      <c r="J30">
        <v>1</v>
      </c>
      <c r="K30" t="s">
        <v>113</v>
      </c>
      <c r="L30" t="s">
        <v>114</v>
      </c>
      <c r="M30">
        <v>17</v>
      </c>
      <c r="N30">
        <v>8</v>
      </c>
      <c r="O30">
        <v>2</v>
      </c>
      <c r="P30">
        <v>3</v>
      </c>
      <c r="Q30">
        <v>10</v>
      </c>
      <c r="R30">
        <v>5</v>
      </c>
      <c r="S30">
        <v>6</v>
      </c>
      <c r="T30">
        <v>6</v>
      </c>
      <c r="U30">
        <v>2</v>
      </c>
      <c r="V30">
        <v>2</v>
      </c>
      <c r="W30">
        <v>0</v>
      </c>
      <c r="X30">
        <v>0</v>
      </c>
      <c r="Y30">
        <v>1.2</v>
      </c>
      <c r="Z30">
        <v>6.5</v>
      </c>
      <c r="AA30">
        <v>14</v>
      </c>
      <c r="AB30">
        <v>1.22</v>
      </c>
      <c r="AC30">
        <v>6.5</v>
      </c>
      <c r="AD30">
        <v>13.5</v>
      </c>
      <c r="AE30">
        <v>1.22</v>
      </c>
      <c r="AF30">
        <v>6.2</v>
      </c>
      <c r="AG30">
        <v>13.5</v>
      </c>
      <c r="AH30">
        <v>1.26</v>
      </c>
      <c r="AI30">
        <v>6.46</v>
      </c>
      <c r="AJ30">
        <v>12.01</v>
      </c>
      <c r="AK30">
        <v>1.24</v>
      </c>
      <c r="AL30">
        <v>6</v>
      </c>
      <c r="AM30">
        <v>13</v>
      </c>
      <c r="AN30">
        <v>1.25</v>
      </c>
      <c r="AO30">
        <v>6.5</v>
      </c>
      <c r="AP30">
        <v>13</v>
      </c>
      <c r="AQ30">
        <v>1.27</v>
      </c>
      <c r="AR30">
        <v>6.75</v>
      </c>
      <c r="AS30">
        <v>14</v>
      </c>
      <c r="AT30">
        <v>1.24</v>
      </c>
      <c r="AU30">
        <v>6.26</v>
      </c>
      <c r="AV30">
        <v>12.35</v>
      </c>
      <c r="AW30">
        <v>1.53</v>
      </c>
      <c r="AX30">
        <v>2.5</v>
      </c>
      <c r="AY30">
        <v>1.57</v>
      </c>
      <c r="AZ30">
        <v>2.5299999999999998</v>
      </c>
      <c r="BA30">
        <v>1.59</v>
      </c>
      <c r="BB30">
        <v>2.58</v>
      </c>
      <c r="BC30">
        <v>1.55</v>
      </c>
      <c r="BD30">
        <v>2.4700000000000002</v>
      </c>
      <c r="BE30">
        <v>-1.75</v>
      </c>
      <c r="BF30">
        <v>1.98</v>
      </c>
      <c r="BG30">
        <v>1.95</v>
      </c>
      <c r="BH30">
        <v>2</v>
      </c>
      <c r="BI30">
        <v>1.92</v>
      </c>
      <c r="BJ30">
        <v>2</v>
      </c>
      <c r="BK30">
        <v>1.98</v>
      </c>
      <c r="BL30">
        <v>1.95</v>
      </c>
      <c r="BM30">
        <v>1.93</v>
      </c>
      <c r="BN30">
        <v>1.25</v>
      </c>
      <c r="BO30">
        <v>6</v>
      </c>
      <c r="BP30">
        <v>11</v>
      </c>
      <c r="BQ30">
        <v>1.28</v>
      </c>
      <c r="BR30">
        <v>6</v>
      </c>
      <c r="BS30">
        <v>11</v>
      </c>
      <c r="BT30">
        <v>1.25</v>
      </c>
      <c r="BU30">
        <v>6.1</v>
      </c>
      <c r="BV30">
        <v>11</v>
      </c>
      <c r="BW30">
        <v>1.28</v>
      </c>
      <c r="BX30">
        <v>6.21</v>
      </c>
      <c r="BY30">
        <v>11.48</v>
      </c>
      <c r="BZ30">
        <v>1.27</v>
      </c>
      <c r="CA30">
        <v>5.8</v>
      </c>
      <c r="CB30">
        <v>11</v>
      </c>
      <c r="CC30">
        <v>1.3</v>
      </c>
      <c r="CD30">
        <v>6</v>
      </c>
      <c r="CE30">
        <v>12</v>
      </c>
      <c r="CF30">
        <v>1.3</v>
      </c>
      <c r="CG30">
        <v>6.35</v>
      </c>
      <c r="CH30">
        <v>13</v>
      </c>
      <c r="CI30">
        <v>1.28</v>
      </c>
      <c r="CJ30">
        <v>6.02</v>
      </c>
      <c r="CK30">
        <v>10.99</v>
      </c>
      <c r="CL30">
        <v>1.57</v>
      </c>
      <c r="CM30">
        <v>2.37</v>
      </c>
      <c r="CN30">
        <v>1.6</v>
      </c>
      <c r="CO30">
        <v>2.5</v>
      </c>
      <c r="CP30">
        <v>1.65</v>
      </c>
      <c r="CQ30">
        <v>2.5499999999999998</v>
      </c>
      <c r="CR30">
        <v>1.59</v>
      </c>
      <c r="CS30">
        <v>2.4</v>
      </c>
      <c r="CT30">
        <v>-1.5</v>
      </c>
      <c r="CU30">
        <v>1.93</v>
      </c>
      <c r="CV30">
        <v>2</v>
      </c>
      <c r="CW30">
        <v>1.93</v>
      </c>
      <c r="CX30">
        <v>2.0099999999999998</v>
      </c>
      <c r="CY30">
        <v>1.94</v>
      </c>
      <c r="CZ30">
        <v>2.0699999999999998</v>
      </c>
      <c r="DA30">
        <v>1.87</v>
      </c>
      <c r="DB30">
        <v>2.02</v>
      </c>
    </row>
    <row r="31" spans="1:106" x14ac:dyDescent="0.35">
      <c r="A31" t="s">
        <v>106</v>
      </c>
      <c r="B31" s="1">
        <v>43702</v>
      </c>
      <c r="C31" s="2">
        <v>0.6875</v>
      </c>
      <c r="D31" t="s">
        <v>132</v>
      </c>
      <c r="E31" t="s">
        <v>119</v>
      </c>
      <c r="F31">
        <v>1</v>
      </c>
      <c r="G31">
        <v>1</v>
      </c>
      <c r="H31" t="s">
        <v>117</v>
      </c>
      <c r="I31">
        <v>0</v>
      </c>
      <c r="J31">
        <v>1</v>
      </c>
      <c r="K31" t="s">
        <v>113</v>
      </c>
      <c r="L31" t="s">
        <v>127</v>
      </c>
      <c r="M31">
        <v>17</v>
      </c>
      <c r="N31">
        <v>13</v>
      </c>
      <c r="O31">
        <v>2</v>
      </c>
      <c r="P31">
        <v>4</v>
      </c>
      <c r="Q31">
        <v>9</v>
      </c>
      <c r="R31">
        <v>11</v>
      </c>
      <c r="S31">
        <v>4</v>
      </c>
      <c r="T31">
        <v>3</v>
      </c>
      <c r="U31">
        <v>0</v>
      </c>
      <c r="V31">
        <v>2</v>
      </c>
      <c r="W31">
        <v>0</v>
      </c>
      <c r="X31">
        <v>0</v>
      </c>
      <c r="Y31">
        <v>1.85</v>
      </c>
      <c r="Z31">
        <v>3.4</v>
      </c>
      <c r="AA31">
        <v>4.5</v>
      </c>
      <c r="AB31">
        <v>1.83</v>
      </c>
      <c r="AC31">
        <v>3.5</v>
      </c>
      <c r="AD31">
        <v>4.5999999999999996</v>
      </c>
      <c r="AE31">
        <v>1.85</v>
      </c>
      <c r="AF31">
        <v>3.4</v>
      </c>
      <c r="AG31">
        <v>4.7</v>
      </c>
      <c r="AH31">
        <v>1.83</v>
      </c>
      <c r="AI31">
        <v>3.52</v>
      </c>
      <c r="AJ31">
        <v>5.0599999999999996</v>
      </c>
      <c r="AK31">
        <v>1.83</v>
      </c>
      <c r="AL31">
        <v>3.4</v>
      </c>
      <c r="AM31">
        <v>4.8</v>
      </c>
      <c r="AN31">
        <v>1.83</v>
      </c>
      <c r="AO31">
        <v>3.5</v>
      </c>
      <c r="AP31">
        <v>5</v>
      </c>
      <c r="AQ31">
        <v>1.9</v>
      </c>
      <c r="AR31">
        <v>3.55</v>
      </c>
      <c r="AS31">
        <v>5.0599999999999996</v>
      </c>
      <c r="AT31">
        <v>1.85</v>
      </c>
      <c r="AU31">
        <v>3.43</v>
      </c>
      <c r="AV31">
        <v>4.78</v>
      </c>
      <c r="AW31">
        <v>2.2999999999999998</v>
      </c>
      <c r="AX31">
        <v>1.61</v>
      </c>
      <c r="AY31">
        <v>2.35</v>
      </c>
      <c r="AZ31">
        <v>1.66</v>
      </c>
      <c r="BA31">
        <v>2.38</v>
      </c>
      <c r="BB31">
        <v>1.67</v>
      </c>
      <c r="BC31">
        <v>2.29</v>
      </c>
      <c r="BD31">
        <v>1.63</v>
      </c>
      <c r="BE31">
        <v>-0.5</v>
      </c>
      <c r="BF31">
        <v>1.86</v>
      </c>
      <c r="BG31">
        <v>2.0699999999999998</v>
      </c>
      <c r="BH31">
        <v>1.83</v>
      </c>
      <c r="BI31">
        <v>2.1</v>
      </c>
      <c r="BJ31">
        <v>1.87</v>
      </c>
      <c r="BK31">
        <v>2.1</v>
      </c>
      <c r="BL31">
        <v>1.84</v>
      </c>
      <c r="BM31">
        <v>2.0499999999999998</v>
      </c>
      <c r="BN31">
        <v>1.75</v>
      </c>
      <c r="BO31">
        <v>3.4</v>
      </c>
      <c r="BP31">
        <v>5.25</v>
      </c>
      <c r="BQ31">
        <v>1.8</v>
      </c>
      <c r="BR31">
        <v>3.4</v>
      </c>
      <c r="BS31">
        <v>5.25</v>
      </c>
      <c r="BT31">
        <v>1.75</v>
      </c>
      <c r="BU31">
        <v>3.6</v>
      </c>
      <c r="BV31">
        <v>5</v>
      </c>
      <c r="BW31">
        <v>1.78</v>
      </c>
      <c r="BX31">
        <v>3.51</v>
      </c>
      <c r="BY31">
        <v>5.6</v>
      </c>
      <c r="BZ31">
        <v>1.75</v>
      </c>
      <c r="CA31">
        <v>3.5</v>
      </c>
      <c r="CB31">
        <v>5.25</v>
      </c>
      <c r="CC31">
        <v>1.8</v>
      </c>
      <c r="CD31">
        <v>3.5</v>
      </c>
      <c r="CE31">
        <v>5.5</v>
      </c>
      <c r="CF31">
        <v>1.85</v>
      </c>
      <c r="CG31">
        <v>3.6</v>
      </c>
      <c r="CH31">
        <v>5.6</v>
      </c>
      <c r="CI31">
        <v>1.79</v>
      </c>
      <c r="CJ31">
        <v>3.48</v>
      </c>
      <c r="CK31">
        <v>5.21</v>
      </c>
      <c r="CL31">
        <v>2.2000000000000002</v>
      </c>
      <c r="CM31">
        <v>1.66</v>
      </c>
      <c r="CN31">
        <v>2.29</v>
      </c>
      <c r="CO31">
        <v>1.69</v>
      </c>
      <c r="CP31">
        <v>2.35</v>
      </c>
      <c r="CQ31">
        <v>1.75</v>
      </c>
      <c r="CR31">
        <v>2.23</v>
      </c>
      <c r="CS31">
        <v>1.67</v>
      </c>
      <c r="CT31">
        <v>-0.75</v>
      </c>
      <c r="CU31">
        <v>2.0499999999999998</v>
      </c>
      <c r="CV31">
        <v>1.88</v>
      </c>
      <c r="CW31">
        <v>2.04</v>
      </c>
      <c r="CX31">
        <v>1.89</v>
      </c>
      <c r="CY31">
        <v>2.0699999999999998</v>
      </c>
      <c r="CZ31">
        <v>1.9</v>
      </c>
      <c r="DA31">
        <v>2.04</v>
      </c>
      <c r="DB31">
        <v>1.86</v>
      </c>
    </row>
    <row r="32" spans="1:106" x14ac:dyDescent="0.35">
      <c r="A32" t="s">
        <v>106</v>
      </c>
      <c r="B32" s="1">
        <v>43708</v>
      </c>
      <c r="C32" s="2">
        <v>0.52083333333333337</v>
      </c>
      <c r="D32" t="s">
        <v>120</v>
      </c>
      <c r="E32" t="s">
        <v>137</v>
      </c>
      <c r="F32">
        <v>1</v>
      </c>
      <c r="G32">
        <v>1</v>
      </c>
      <c r="H32" t="s">
        <v>117</v>
      </c>
      <c r="I32">
        <v>0</v>
      </c>
      <c r="J32">
        <v>1</v>
      </c>
      <c r="K32" t="s">
        <v>113</v>
      </c>
      <c r="L32" t="s">
        <v>114</v>
      </c>
      <c r="M32">
        <v>10</v>
      </c>
      <c r="N32">
        <v>21</v>
      </c>
      <c r="O32">
        <v>2</v>
      </c>
      <c r="P32">
        <v>8</v>
      </c>
      <c r="Q32">
        <v>17</v>
      </c>
      <c r="R32">
        <v>7</v>
      </c>
      <c r="S32">
        <v>2</v>
      </c>
      <c r="T32">
        <v>3</v>
      </c>
      <c r="U32">
        <v>1</v>
      </c>
      <c r="V32">
        <v>2</v>
      </c>
      <c r="W32">
        <v>1</v>
      </c>
      <c r="X32">
        <v>0</v>
      </c>
      <c r="Y32">
        <v>3.8</v>
      </c>
      <c r="Z32">
        <v>3.3</v>
      </c>
      <c r="AA32">
        <v>2.0499999999999998</v>
      </c>
      <c r="AB32">
        <v>3.7</v>
      </c>
      <c r="AC32">
        <v>3.4</v>
      </c>
      <c r="AD32">
        <v>2.0499999999999998</v>
      </c>
      <c r="AE32">
        <v>3.65</v>
      </c>
      <c r="AF32">
        <v>3.35</v>
      </c>
      <c r="AG32">
        <v>2.1</v>
      </c>
      <c r="AH32">
        <v>3.83</v>
      </c>
      <c r="AI32">
        <v>3.41</v>
      </c>
      <c r="AJ32">
        <v>2.12</v>
      </c>
      <c r="AK32">
        <v>3.75</v>
      </c>
      <c r="AL32">
        <v>3.3</v>
      </c>
      <c r="AM32">
        <v>2.1</v>
      </c>
      <c r="AN32">
        <v>3.8</v>
      </c>
      <c r="AO32">
        <v>3.4</v>
      </c>
      <c r="AP32">
        <v>2.15</v>
      </c>
      <c r="AQ32">
        <v>3.9</v>
      </c>
      <c r="AR32">
        <v>3.48</v>
      </c>
      <c r="AS32">
        <v>2.15</v>
      </c>
      <c r="AT32">
        <v>3.75</v>
      </c>
      <c r="AU32">
        <v>3.38</v>
      </c>
      <c r="AV32">
        <v>2.1</v>
      </c>
      <c r="AW32">
        <v>1.9</v>
      </c>
      <c r="AX32">
        <v>1.9</v>
      </c>
      <c r="AY32">
        <v>1.92</v>
      </c>
      <c r="AZ32">
        <v>2</v>
      </c>
      <c r="BA32">
        <v>1.94</v>
      </c>
      <c r="BB32">
        <v>2.0499999999999998</v>
      </c>
      <c r="BC32">
        <v>1.9</v>
      </c>
      <c r="BD32">
        <v>1.94</v>
      </c>
      <c r="BE32">
        <v>0.25</v>
      </c>
      <c r="BF32">
        <v>2.0499999999999998</v>
      </c>
      <c r="BG32">
        <v>1.75</v>
      </c>
      <c r="BH32">
        <v>2.12</v>
      </c>
      <c r="BI32">
        <v>1.81</v>
      </c>
      <c r="BJ32">
        <v>2.15</v>
      </c>
      <c r="BK32">
        <v>1.83</v>
      </c>
      <c r="BL32">
        <v>2.1</v>
      </c>
      <c r="BM32">
        <v>1.8</v>
      </c>
      <c r="BN32">
        <v>4</v>
      </c>
      <c r="BO32">
        <v>3.5</v>
      </c>
      <c r="BP32">
        <v>1.9</v>
      </c>
      <c r="BQ32">
        <v>4</v>
      </c>
      <c r="BR32">
        <v>3.6</v>
      </c>
      <c r="BS32">
        <v>1.95</v>
      </c>
      <c r="BT32">
        <v>3.9</v>
      </c>
      <c r="BU32">
        <v>3.5</v>
      </c>
      <c r="BV32">
        <v>1.95</v>
      </c>
      <c r="BW32">
        <v>4.12</v>
      </c>
      <c r="BX32">
        <v>3.59</v>
      </c>
      <c r="BY32">
        <v>1.99</v>
      </c>
      <c r="BZ32">
        <v>4.2</v>
      </c>
      <c r="CA32">
        <v>3.4</v>
      </c>
      <c r="CB32">
        <v>1.95</v>
      </c>
      <c r="CC32">
        <v>4.0999999999999996</v>
      </c>
      <c r="CD32">
        <v>3.6</v>
      </c>
      <c r="CE32">
        <v>2</v>
      </c>
      <c r="CF32">
        <v>4.5599999999999996</v>
      </c>
      <c r="CG32">
        <v>3.65</v>
      </c>
      <c r="CH32">
        <v>2.04</v>
      </c>
      <c r="CI32">
        <v>4.0599999999999996</v>
      </c>
      <c r="CJ32">
        <v>3.52</v>
      </c>
      <c r="CK32">
        <v>1.97</v>
      </c>
      <c r="CL32">
        <v>1.9</v>
      </c>
      <c r="CM32">
        <v>1.9</v>
      </c>
      <c r="CN32">
        <v>1.99</v>
      </c>
      <c r="CO32">
        <v>1.93</v>
      </c>
      <c r="CP32">
        <v>2.0099999999999998</v>
      </c>
      <c r="CQ32">
        <v>2.08</v>
      </c>
      <c r="CR32">
        <v>1.92</v>
      </c>
      <c r="CS32">
        <v>1.91</v>
      </c>
      <c r="CT32">
        <v>0.5</v>
      </c>
      <c r="CU32">
        <v>1.94</v>
      </c>
      <c r="CV32">
        <v>1.99</v>
      </c>
      <c r="CW32">
        <v>1.94</v>
      </c>
      <c r="CX32">
        <v>1.99</v>
      </c>
      <c r="CY32">
        <v>1.95</v>
      </c>
      <c r="CZ32">
        <v>2</v>
      </c>
      <c r="DA32">
        <v>1.92</v>
      </c>
      <c r="DB32">
        <v>1.97</v>
      </c>
    </row>
    <row r="33" spans="1:106" x14ac:dyDescent="0.35">
      <c r="A33" t="s">
        <v>106</v>
      </c>
      <c r="B33" s="1">
        <v>43708</v>
      </c>
      <c r="C33" s="2">
        <v>0.625</v>
      </c>
      <c r="D33" t="s">
        <v>138</v>
      </c>
      <c r="E33" t="s">
        <v>116</v>
      </c>
      <c r="F33">
        <v>2</v>
      </c>
      <c r="G33">
        <v>2</v>
      </c>
      <c r="H33" t="s">
        <v>117</v>
      </c>
      <c r="I33">
        <v>2</v>
      </c>
      <c r="J33">
        <v>0</v>
      </c>
      <c r="K33" t="s">
        <v>109</v>
      </c>
      <c r="L33" t="s">
        <v>141</v>
      </c>
      <c r="M33">
        <v>13</v>
      </c>
      <c r="N33">
        <v>8</v>
      </c>
      <c r="O33">
        <v>5</v>
      </c>
      <c r="P33">
        <v>2</v>
      </c>
      <c r="Q33">
        <v>6</v>
      </c>
      <c r="R33">
        <v>11</v>
      </c>
      <c r="S33">
        <v>3</v>
      </c>
      <c r="T33">
        <v>4</v>
      </c>
      <c r="U33">
        <v>0</v>
      </c>
      <c r="V33">
        <v>1</v>
      </c>
      <c r="W33">
        <v>0</v>
      </c>
      <c r="X33">
        <v>0</v>
      </c>
      <c r="Y33">
        <v>1.36</v>
      </c>
      <c r="Z33">
        <v>4.75</v>
      </c>
      <c r="AA33">
        <v>9</v>
      </c>
      <c r="AB33">
        <v>1.34</v>
      </c>
      <c r="AC33">
        <v>5</v>
      </c>
      <c r="AD33">
        <v>9.5</v>
      </c>
      <c r="AE33">
        <v>1.35</v>
      </c>
      <c r="AF33">
        <v>5.3</v>
      </c>
      <c r="AG33">
        <v>8</v>
      </c>
      <c r="AH33">
        <v>1.36</v>
      </c>
      <c r="AI33">
        <v>5.12</v>
      </c>
      <c r="AJ33">
        <v>10.23</v>
      </c>
      <c r="AK33">
        <v>1.35</v>
      </c>
      <c r="AL33">
        <v>4.8</v>
      </c>
      <c r="AM33">
        <v>9</v>
      </c>
      <c r="AN33">
        <v>1.4</v>
      </c>
      <c r="AO33">
        <v>5</v>
      </c>
      <c r="AP33">
        <v>10</v>
      </c>
      <c r="AQ33">
        <v>1.4</v>
      </c>
      <c r="AR33">
        <v>5.3</v>
      </c>
      <c r="AS33">
        <v>10.75</v>
      </c>
      <c r="AT33">
        <v>1.36</v>
      </c>
      <c r="AU33">
        <v>4.9800000000000004</v>
      </c>
      <c r="AV33">
        <v>9.5299999999999994</v>
      </c>
      <c r="AW33">
        <v>1.72</v>
      </c>
      <c r="AX33">
        <v>2.1</v>
      </c>
      <c r="AY33">
        <v>1.76</v>
      </c>
      <c r="AZ33">
        <v>2.1800000000000002</v>
      </c>
      <c r="BA33">
        <v>1.77</v>
      </c>
      <c r="BB33">
        <v>2.2000000000000002</v>
      </c>
      <c r="BC33">
        <v>1.73</v>
      </c>
      <c r="BD33">
        <v>2.13</v>
      </c>
      <c r="BE33">
        <v>-1.5</v>
      </c>
      <c r="BF33">
        <v>2.0499999999999998</v>
      </c>
      <c r="BG33">
        <v>1.75</v>
      </c>
      <c r="BH33">
        <v>2.15</v>
      </c>
      <c r="BI33">
        <v>1.79</v>
      </c>
      <c r="BJ33">
        <v>2.19</v>
      </c>
      <c r="BK33">
        <v>1.82</v>
      </c>
      <c r="BL33">
        <v>2.11</v>
      </c>
      <c r="BM33">
        <v>1.79</v>
      </c>
      <c r="BN33">
        <v>1.36</v>
      </c>
      <c r="BO33">
        <v>4.75</v>
      </c>
      <c r="BP33">
        <v>8</v>
      </c>
      <c r="BQ33">
        <v>1.36</v>
      </c>
      <c r="BR33">
        <v>5</v>
      </c>
      <c r="BS33">
        <v>9.5</v>
      </c>
      <c r="BT33">
        <v>1.35</v>
      </c>
      <c r="BU33">
        <v>5.3</v>
      </c>
      <c r="BV33">
        <v>8</v>
      </c>
      <c r="BW33">
        <v>1.44</v>
      </c>
      <c r="BX33">
        <v>4.6500000000000004</v>
      </c>
      <c r="BY33">
        <v>8.2100000000000009</v>
      </c>
      <c r="BZ33">
        <v>1.38</v>
      </c>
      <c r="CA33">
        <v>4.5999999999999996</v>
      </c>
      <c r="CB33">
        <v>8.5</v>
      </c>
      <c r="CC33">
        <v>1.44</v>
      </c>
      <c r="CD33">
        <v>4.8</v>
      </c>
      <c r="CE33">
        <v>8.5</v>
      </c>
      <c r="CF33">
        <v>1.46</v>
      </c>
      <c r="CG33">
        <v>5.3</v>
      </c>
      <c r="CH33">
        <v>9.5</v>
      </c>
      <c r="CI33">
        <v>1.41</v>
      </c>
      <c r="CJ33">
        <v>4.78</v>
      </c>
      <c r="CK33">
        <v>8.32</v>
      </c>
      <c r="CL33">
        <v>1.72</v>
      </c>
      <c r="CM33">
        <v>2.1</v>
      </c>
      <c r="CN33">
        <v>1.75</v>
      </c>
      <c r="CO33">
        <v>2.2000000000000002</v>
      </c>
      <c r="CP33">
        <v>1.75</v>
      </c>
      <c r="CQ33">
        <v>2.3199999999999998</v>
      </c>
      <c r="CR33">
        <v>1.7</v>
      </c>
      <c r="CS33">
        <v>2.1800000000000002</v>
      </c>
      <c r="CT33">
        <v>-1.25</v>
      </c>
      <c r="CU33">
        <v>2.0099999999999998</v>
      </c>
      <c r="CV33">
        <v>1.92</v>
      </c>
      <c r="CW33">
        <v>2.06</v>
      </c>
      <c r="CX33">
        <v>1.86</v>
      </c>
      <c r="CY33">
        <v>2.11</v>
      </c>
      <c r="CZ33">
        <v>2.0499999999999998</v>
      </c>
      <c r="DA33">
        <v>1.97</v>
      </c>
      <c r="DB33">
        <v>1.92</v>
      </c>
    </row>
    <row r="34" spans="1:106" x14ac:dyDescent="0.35">
      <c r="A34" t="s">
        <v>106</v>
      </c>
      <c r="B34" s="1">
        <v>43708</v>
      </c>
      <c r="C34" s="2">
        <v>0.625</v>
      </c>
      <c r="D34" t="s">
        <v>122</v>
      </c>
      <c r="E34" t="s">
        <v>129</v>
      </c>
      <c r="F34">
        <v>1</v>
      </c>
      <c r="G34">
        <v>0</v>
      </c>
      <c r="H34" t="s">
        <v>109</v>
      </c>
      <c r="I34">
        <v>0</v>
      </c>
      <c r="J34">
        <v>0</v>
      </c>
      <c r="K34" t="s">
        <v>117</v>
      </c>
      <c r="L34" t="s">
        <v>118</v>
      </c>
      <c r="M34">
        <v>22</v>
      </c>
      <c r="N34">
        <v>10</v>
      </c>
      <c r="O34">
        <v>5</v>
      </c>
      <c r="P34">
        <v>2</v>
      </c>
      <c r="Q34">
        <v>15</v>
      </c>
      <c r="R34">
        <v>16</v>
      </c>
      <c r="S34">
        <v>13</v>
      </c>
      <c r="T34">
        <v>2</v>
      </c>
      <c r="U34">
        <v>2</v>
      </c>
      <c r="V34">
        <v>4</v>
      </c>
      <c r="W34">
        <v>0</v>
      </c>
      <c r="X34">
        <v>1</v>
      </c>
      <c r="Y34">
        <v>2.15</v>
      </c>
      <c r="Z34">
        <v>3.3</v>
      </c>
      <c r="AA34">
        <v>3.5</v>
      </c>
      <c r="AB34">
        <v>2.2000000000000002</v>
      </c>
      <c r="AC34">
        <v>3.3</v>
      </c>
      <c r="AD34">
        <v>3.4</v>
      </c>
      <c r="AE34">
        <v>2.2000000000000002</v>
      </c>
      <c r="AF34">
        <v>3.4</v>
      </c>
      <c r="AG34">
        <v>3.35</v>
      </c>
      <c r="AH34">
        <v>2.2200000000000002</v>
      </c>
      <c r="AI34">
        <v>3.44</v>
      </c>
      <c r="AJ34">
        <v>3.5</v>
      </c>
      <c r="AK34">
        <v>2.2000000000000002</v>
      </c>
      <c r="AL34">
        <v>3.3</v>
      </c>
      <c r="AM34">
        <v>3.4</v>
      </c>
      <c r="AN34">
        <v>2.2000000000000002</v>
      </c>
      <c r="AO34">
        <v>3.4</v>
      </c>
      <c r="AP34">
        <v>3.6</v>
      </c>
      <c r="AQ34">
        <v>2.27</v>
      </c>
      <c r="AR34">
        <v>3.46</v>
      </c>
      <c r="AS34">
        <v>3.6</v>
      </c>
      <c r="AT34">
        <v>2.21</v>
      </c>
      <c r="AU34">
        <v>3.38</v>
      </c>
      <c r="AV34">
        <v>3.43</v>
      </c>
      <c r="AW34">
        <v>1.9</v>
      </c>
      <c r="AX34">
        <v>1.9</v>
      </c>
      <c r="AY34">
        <v>2.0299999999999998</v>
      </c>
      <c r="AZ34">
        <v>1.89</v>
      </c>
      <c r="BA34">
        <v>2.0299999999999998</v>
      </c>
      <c r="BB34">
        <v>1.92</v>
      </c>
      <c r="BC34">
        <v>1.97</v>
      </c>
      <c r="BD34">
        <v>1.86</v>
      </c>
      <c r="BE34">
        <v>-0.25</v>
      </c>
      <c r="BF34">
        <v>1.91</v>
      </c>
      <c r="BG34">
        <v>2.02</v>
      </c>
      <c r="BH34">
        <v>1.92</v>
      </c>
      <c r="BI34">
        <v>2.0099999999999998</v>
      </c>
      <c r="BJ34">
        <v>1.92</v>
      </c>
      <c r="BK34">
        <v>2.0299999999999998</v>
      </c>
      <c r="BL34">
        <v>1.89</v>
      </c>
      <c r="BM34">
        <v>2</v>
      </c>
      <c r="BN34">
        <v>2.2000000000000002</v>
      </c>
      <c r="BO34">
        <v>3.4</v>
      </c>
      <c r="BP34">
        <v>3.3</v>
      </c>
      <c r="BQ34">
        <v>2.2999999999999998</v>
      </c>
      <c r="BR34">
        <v>3.4</v>
      </c>
      <c r="BS34">
        <v>3.2</v>
      </c>
      <c r="BT34">
        <v>2.25</v>
      </c>
      <c r="BU34">
        <v>3.45</v>
      </c>
      <c r="BV34">
        <v>3.15</v>
      </c>
      <c r="BW34">
        <v>2.29</v>
      </c>
      <c r="BX34">
        <v>3.39</v>
      </c>
      <c r="BY34">
        <v>3.4</v>
      </c>
      <c r="BZ34">
        <v>2.25</v>
      </c>
      <c r="CA34">
        <v>3.3</v>
      </c>
      <c r="CB34">
        <v>3.3</v>
      </c>
      <c r="CC34">
        <v>2.2999999999999998</v>
      </c>
      <c r="CD34">
        <v>3.4</v>
      </c>
      <c r="CE34">
        <v>3.4</v>
      </c>
      <c r="CF34">
        <v>2.34</v>
      </c>
      <c r="CG34">
        <v>3.49</v>
      </c>
      <c r="CH34">
        <v>3.42</v>
      </c>
      <c r="CI34">
        <v>2.27</v>
      </c>
      <c r="CJ34">
        <v>3.4</v>
      </c>
      <c r="CK34">
        <v>3.29</v>
      </c>
      <c r="CL34">
        <v>1.9</v>
      </c>
      <c r="CM34">
        <v>1.9</v>
      </c>
      <c r="CN34">
        <v>1.92</v>
      </c>
      <c r="CO34">
        <v>2</v>
      </c>
      <c r="CP34">
        <v>1.95</v>
      </c>
      <c r="CQ34">
        <v>2.0499999999999998</v>
      </c>
      <c r="CR34">
        <v>1.87</v>
      </c>
      <c r="CS34">
        <v>1.95</v>
      </c>
      <c r="CT34">
        <v>-0.25</v>
      </c>
      <c r="CU34">
        <v>1.96</v>
      </c>
      <c r="CV34">
        <v>1.97</v>
      </c>
      <c r="CW34">
        <v>1.97</v>
      </c>
      <c r="CX34">
        <v>1.96</v>
      </c>
      <c r="CY34">
        <v>1.98</v>
      </c>
      <c r="CZ34">
        <v>1.98</v>
      </c>
      <c r="DA34">
        <v>1.95</v>
      </c>
      <c r="DB34">
        <v>1.94</v>
      </c>
    </row>
    <row r="35" spans="1:106" x14ac:dyDescent="0.35">
      <c r="A35" t="s">
        <v>106</v>
      </c>
      <c r="B35" s="1">
        <v>43708</v>
      </c>
      <c r="C35" s="2">
        <v>0.625</v>
      </c>
      <c r="D35" t="s">
        <v>131</v>
      </c>
      <c r="E35" t="s">
        <v>115</v>
      </c>
      <c r="F35">
        <v>3</v>
      </c>
      <c r="G35">
        <v>1</v>
      </c>
      <c r="H35" t="s">
        <v>109</v>
      </c>
      <c r="I35">
        <v>2</v>
      </c>
      <c r="J35">
        <v>1</v>
      </c>
      <c r="K35" t="s">
        <v>109</v>
      </c>
      <c r="L35" t="s">
        <v>146</v>
      </c>
      <c r="M35">
        <v>13</v>
      </c>
      <c r="N35">
        <v>8</v>
      </c>
      <c r="O35">
        <v>5</v>
      </c>
      <c r="P35">
        <v>2</v>
      </c>
      <c r="Q35">
        <v>9</v>
      </c>
      <c r="R35">
        <v>11</v>
      </c>
      <c r="S35">
        <v>4</v>
      </c>
      <c r="T35">
        <v>5</v>
      </c>
      <c r="U35">
        <v>1</v>
      </c>
      <c r="V35">
        <v>3</v>
      </c>
      <c r="W35">
        <v>0</v>
      </c>
      <c r="X35">
        <v>0</v>
      </c>
      <c r="Y35">
        <v>1.7</v>
      </c>
      <c r="Z35">
        <v>4</v>
      </c>
      <c r="AA35">
        <v>4.75</v>
      </c>
      <c r="AB35">
        <v>1.7</v>
      </c>
      <c r="AC35">
        <v>4</v>
      </c>
      <c r="AD35">
        <v>4.75</v>
      </c>
      <c r="AE35">
        <v>1.73</v>
      </c>
      <c r="AF35">
        <v>4.05</v>
      </c>
      <c r="AG35">
        <v>4.5</v>
      </c>
      <c r="AH35">
        <v>1.71</v>
      </c>
      <c r="AI35">
        <v>4.12</v>
      </c>
      <c r="AJ35">
        <v>4.95</v>
      </c>
      <c r="AK35">
        <v>1.7</v>
      </c>
      <c r="AL35">
        <v>3.9</v>
      </c>
      <c r="AM35">
        <v>4.8</v>
      </c>
      <c r="AN35">
        <v>1.73</v>
      </c>
      <c r="AO35">
        <v>4.0999999999999996</v>
      </c>
      <c r="AP35">
        <v>5</v>
      </c>
      <c r="AQ35">
        <v>1.77</v>
      </c>
      <c r="AR35">
        <v>4.12</v>
      </c>
      <c r="AS35">
        <v>5</v>
      </c>
      <c r="AT35">
        <v>1.72</v>
      </c>
      <c r="AU35">
        <v>4.0199999999999996</v>
      </c>
      <c r="AV35">
        <v>4.8099999999999996</v>
      </c>
      <c r="AW35">
        <v>1.66</v>
      </c>
      <c r="AX35">
        <v>2.2000000000000002</v>
      </c>
      <c r="AY35">
        <v>1.67</v>
      </c>
      <c r="AZ35">
        <v>2.33</v>
      </c>
      <c r="BA35">
        <v>1.7</v>
      </c>
      <c r="BB35">
        <v>2.33</v>
      </c>
      <c r="BC35">
        <v>1.65</v>
      </c>
      <c r="BD35">
        <v>2.2599999999999998</v>
      </c>
      <c r="BE35">
        <v>-0.75</v>
      </c>
      <c r="BF35">
        <v>1.93</v>
      </c>
      <c r="BG35">
        <v>2</v>
      </c>
      <c r="BH35">
        <v>1.93</v>
      </c>
      <c r="BI35">
        <v>2</v>
      </c>
      <c r="BJ35">
        <v>1.95</v>
      </c>
      <c r="BK35">
        <v>2.0099999999999998</v>
      </c>
      <c r="BL35">
        <v>1.91</v>
      </c>
      <c r="BM35">
        <v>1.98</v>
      </c>
      <c r="BN35">
        <v>1.61</v>
      </c>
      <c r="BO35">
        <v>4</v>
      </c>
      <c r="BP35">
        <v>5.25</v>
      </c>
      <c r="BQ35">
        <v>1.65</v>
      </c>
      <c r="BR35">
        <v>4.2</v>
      </c>
      <c r="BS35">
        <v>5</v>
      </c>
      <c r="BT35">
        <v>1.75</v>
      </c>
      <c r="BU35">
        <v>3.8</v>
      </c>
      <c r="BV35">
        <v>4.5999999999999996</v>
      </c>
      <c r="BW35">
        <v>1.68</v>
      </c>
      <c r="BX35">
        <v>4.03</v>
      </c>
      <c r="BY35">
        <v>5.4</v>
      </c>
      <c r="BZ35">
        <v>1.65</v>
      </c>
      <c r="CA35">
        <v>3.9</v>
      </c>
      <c r="CB35">
        <v>5.25</v>
      </c>
      <c r="CC35">
        <v>1.7</v>
      </c>
      <c r="CD35">
        <v>4</v>
      </c>
      <c r="CE35">
        <v>5.4</v>
      </c>
      <c r="CF35">
        <v>1.75</v>
      </c>
      <c r="CG35">
        <v>4.2</v>
      </c>
      <c r="CH35">
        <v>5.9</v>
      </c>
      <c r="CI35">
        <v>1.67</v>
      </c>
      <c r="CJ35">
        <v>4.03</v>
      </c>
      <c r="CK35">
        <v>5.16</v>
      </c>
      <c r="CL35">
        <v>1.72</v>
      </c>
      <c r="CM35">
        <v>2.1</v>
      </c>
      <c r="CN35">
        <v>1.81</v>
      </c>
      <c r="CO35">
        <v>2.11</v>
      </c>
      <c r="CP35">
        <v>1.82</v>
      </c>
      <c r="CQ35">
        <v>2.2999999999999998</v>
      </c>
      <c r="CR35">
        <v>1.72</v>
      </c>
      <c r="CS35">
        <v>2.14</v>
      </c>
      <c r="CT35">
        <v>-0.75</v>
      </c>
      <c r="CU35">
        <v>1.87</v>
      </c>
      <c r="CV35">
        <v>2.06</v>
      </c>
      <c r="CW35">
        <v>1.88</v>
      </c>
      <c r="CX35">
        <v>2.04</v>
      </c>
      <c r="CY35">
        <v>1.9</v>
      </c>
      <c r="CZ35">
        <v>2.08</v>
      </c>
      <c r="DA35">
        <v>1.86</v>
      </c>
      <c r="DB35">
        <v>2.0299999999999998</v>
      </c>
    </row>
    <row r="36" spans="1:106" x14ac:dyDescent="0.35">
      <c r="A36" t="s">
        <v>106</v>
      </c>
      <c r="B36" s="1">
        <v>43708</v>
      </c>
      <c r="C36" s="2">
        <v>0.625</v>
      </c>
      <c r="D36" t="s">
        <v>112</v>
      </c>
      <c r="E36" t="s">
        <v>126</v>
      </c>
      <c r="F36">
        <v>4</v>
      </c>
      <c r="G36">
        <v>0</v>
      </c>
      <c r="H36" t="s">
        <v>109</v>
      </c>
      <c r="I36">
        <v>2</v>
      </c>
      <c r="J36">
        <v>0</v>
      </c>
      <c r="K36" t="s">
        <v>109</v>
      </c>
      <c r="L36" t="s">
        <v>124</v>
      </c>
      <c r="M36">
        <v>15</v>
      </c>
      <c r="N36">
        <v>6</v>
      </c>
      <c r="O36">
        <v>6</v>
      </c>
      <c r="P36">
        <v>2</v>
      </c>
      <c r="Q36">
        <v>10</v>
      </c>
      <c r="R36">
        <v>6</v>
      </c>
      <c r="S36">
        <v>8</v>
      </c>
      <c r="T36">
        <v>1</v>
      </c>
      <c r="U36">
        <v>1</v>
      </c>
      <c r="V36">
        <v>1</v>
      </c>
      <c r="W36">
        <v>0</v>
      </c>
      <c r="X36">
        <v>0</v>
      </c>
      <c r="Y36">
        <v>1.08</v>
      </c>
      <c r="Z36">
        <v>10</v>
      </c>
      <c r="AA36">
        <v>26</v>
      </c>
      <c r="AB36">
        <v>1.07</v>
      </c>
      <c r="AC36">
        <v>11.5</v>
      </c>
      <c r="AD36">
        <v>31</v>
      </c>
      <c r="AE36">
        <v>1.08</v>
      </c>
      <c r="AF36">
        <v>10.5</v>
      </c>
      <c r="AG36">
        <v>29</v>
      </c>
      <c r="AH36">
        <v>1.08</v>
      </c>
      <c r="AI36">
        <v>13.01</v>
      </c>
      <c r="AJ36">
        <v>34.71</v>
      </c>
      <c r="AK36">
        <v>1.07</v>
      </c>
      <c r="AL36">
        <v>11</v>
      </c>
      <c r="AM36">
        <v>34</v>
      </c>
      <c r="AN36">
        <v>1.1000000000000001</v>
      </c>
      <c r="AO36">
        <v>12</v>
      </c>
      <c r="AP36">
        <v>34</v>
      </c>
      <c r="AQ36">
        <v>1.1000000000000001</v>
      </c>
      <c r="AR36">
        <v>13.01</v>
      </c>
      <c r="AS36">
        <v>36</v>
      </c>
      <c r="AT36">
        <v>1.0900000000000001</v>
      </c>
      <c r="AU36">
        <v>11.73</v>
      </c>
      <c r="AV36">
        <v>30.92</v>
      </c>
      <c r="AW36">
        <v>1.3</v>
      </c>
      <c r="AX36">
        <v>3.5</v>
      </c>
      <c r="AY36">
        <v>1.3</v>
      </c>
      <c r="AZ36">
        <v>3.82</v>
      </c>
      <c r="BA36">
        <v>1.32</v>
      </c>
      <c r="BB36">
        <v>3.82</v>
      </c>
      <c r="BC36">
        <v>1.3</v>
      </c>
      <c r="BD36">
        <v>3.53</v>
      </c>
      <c r="BE36">
        <v>-2.75</v>
      </c>
      <c r="BF36">
        <v>1.97</v>
      </c>
      <c r="BG36">
        <v>1.96</v>
      </c>
      <c r="BH36">
        <v>1.95</v>
      </c>
      <c r="BI36">
        <v>1.97</v>
      </c>
      <c r="BJ36">
        <v>1.98</v>
      </c>
      <c r="BK36">
        <v>1.98</v>
      </c>
      <c r="BL36">
        <v>1.95</v>
      </c>
      <c r="BM36">
        <v>1.94</v>
      </c>
      <c r="BN36">
        <v>1.08</v>
      </c>
      <c r="BO36">
        <v>11</v>
      </c>
      <c r="BP36">
        <v>26</v>
      </c>
      <c r="BQ36">
        <v>1.0900000000000001</v>
      </c>
      <c r="BR36">
        <v>11</v>
      </c>
      <c r="BS36">
        <v>29</v>
      </c>
      <c r="BT36">
        <v>1.1000000000000001</v>
      </c>
      <c r="BU36">
        <v>9.1</v>
      </c>
      <c r="BV36">
        <v>28</v>
      </c>
      <c r="BW36">
        <v>1.0900000000000001</v>
      </c>
      <c r="BX36">
        <v>13.06</v>
      </c>
      <c r="BY36">
        <v>35.17</v>
      </c>
      <c r="BZ36">
        <v>1.07</v>
      </c>
      <c r="CA36">
        <v>11</v>
      </c>
      <c r="CB36">
        <v>34</v>
      </c>
      <c r="CC36">
        <v>1.0900000000000001</v>
      </c>
      <c r="CD36">
        <v>11.5</v>
      </c>
      <c r="CE36">
        <v>36</v>
      </c>
      <c r="CF36">
        <v>1.1000000000000001</v>
      </c>
      <c r="CG36">
        <v>13.06</v>
      </c>
      <c r="CH36">
        <v>38</v>
      </c>
      <c r="CI36">
        <v>1.0900000000000001</v>
      </c>
      <c r="CJ36">
        <v>11.5</v>
      </c>
      <c r="CK36">
        <v>31.01</v>
      </c>
      <c r="CL36">
        <v>1.33</v>
      </c>
      <c r="CM36">
        <v>3.4</v>
      </c>
      <c r="CN36">
        <v>1.35</v>
      </c>
      <c r="CO36">
        <v>3.38</v>
      </c>
      <c r="CP36">
        <v>1.36</v>
      </c>
      <c r="CQ36">
        <v>3.55</v>
      </c>
      <c r="CR36">
        <v>1.33</v>
      </c>
      <c r="CS36">
        <v>3.31</v>
      </c>
      <c r="CT36">
        <v>-2.5</v>
      </c>
      <c r="CU36">
        <v>1.98</v>
      </c>
      <c r="CV36">
        <v>1.95</v>
      </c>
      <c r="CW36">
        <v>1.96</v>
      </c>
      <c r="CX36">
        <v>1.96</v>
      </c>
      <c r="CY36">
        <v>2</v>
      </c>
      <c r="CZ36">
        <v>2.0499999999999998</v>
      </c>
      <c r="DA36">
        <v>1.94</v>
      </c>
      <c r="DB36">
        <v>1.95</v>
      </c>
    </row>
    <row r="37" spans="1:106" x14ac:dyDescent="0.35">
      <c r="A37" t="s">
        <v>106</v>
      </c>
      <c r="B37" s="1">
        <v>43708</v>
      </c>
      <c r="C37" s="2">
        <v>0.625</v>
      </c>
      <c r="D37" t="s">
        <v>134</v>
      </c>
      <c r="E37" t="s">
        <v>125</v>
      </c>
      <c r="F37">
        <v>1</v>
      </c>
      <c r="G37">
        <v>1</v>
      </c>
      <c r="H37" t="s">
        <v>117</v>
      </c>
      <c r="I37">
        <v>1</v>
      </c>
      <c r="J37">
        <v>1</v>
      </c>
      <c r="K37" t="s">
        <v>117</v>
      </c>
      <c r="L37" t="s">
        <v>121</v>
      </c>
      <c r="M37">
        <v>13</v>
      </c>
      <c r="N37">
        <v>13</v>
      </c>
      <c r="O37">
        <v>5</v>
      </c>
      <c r="P37">
        <v>3</v>
      </c>
      <c r="Q37">
        <v>5</v>
      </c>
      <c r="R37">
        <v>11</v>
      </c>
      <c r="S37">
        <v>6</v>
      </c>
      <c r="T37">
        <v>5</v>
      </c>
      <c r="U37">
        <v>2</v>
      </c>
      <c r="V37">
        <v>3</v>
      </c>
      <c r="W37">
        <v>0</v>
      </c>
      <c r="X37">
        <v>0</v>
      </c>
      <c r="Y37">
        <v>2.5</v>
      </c>
      <c r="Z37">
        <v>3.25</v>
      </c>
      <c r="AA37">
        <v>2.87</v>
      </c>
      <c r="AB37">
        <v>2.5</v>
      </c>
      <c r="AC37">
        <v>3.3</v>
      </c>
      <c r="AD37">
        <v>2.85</v>
      </c>
      <c r="AE37">
        <v>2.6</v>
      </c>
      <c r="AF37">
        <v>3.25</v>
      </c>
      <c r="AG37">
        <v>2.8</v>
      </c>
      <c r="AH37">
        <v>2.73</v>
      </c>
      <c r="AI37">
        <v>3.22</v>
      </c>
      <c r="AJ37">
        <v>2.86</v>
      </c>
      <c r="AK37">
        <v>2.62</v>
      </c>
      <c r="AL37">
        <v>3.2</v>
      </c>
      <c r="AM37">
        <v>2.8</v>
      </c>
      <c r="AN37">
        <v>2.7</v>
      </c>
      <c r="AO37">
        <v>3.3</v>
      </c>
      <c r="AP37">
        <v>2.88</v>
      </c>
      <c r="AQ37">
        <v>2.73</v>
      </c>
      <c r="AR37">
        <v>3.32</v>
      </c>
      <c r="AS37">
        <v>3</v>
      </c>
      <c r="AT37">
        <v>2.63</v>
      </c>
      <c r="AU37">
        <v>3.24</v>
      </c>
      <c r="AV37">
        <v>2.86</v>
      </c>
      <c r="AW37">
        <v>2</v>
      </c>
      <c r="AX37">
        <v>1.8</v>
      </c>
      <c r="AY37">
        <v>2.12</v>
      </c>
      <c r="AZ37">
        <v>1.81</v>
      </c>
      <c r="BA37">
        <v>2.2000000000000002</v>
      </c>
      <c r="BB37">
        <v>1.83</v>
      </c>
      <c r="BC37">
        <v>2.08</v>
      </c>
      <c r="BD37">
        <v>1.77</v>
      </c>
      <c r="BE37">
        <v>0</v>
      </c>
      <c r="BF37">
        <v>1.9</v>
      </c>
      <c r="BG37">
        <v>2.0299999999999998</v>
      </c>
      <c r="BH37">
        <v>1.92</v>
      </c>
      <c r="BI37">
        <v>2.0099999999999998</v>
      </c>
      <c r="BJ37">
        <v>1.92</v>
      </c>
      <c r="BK37">
        <v>2.04</v>
      </c>
      <c r="BL37">
        <v>1.88</v>
      </c>
      <c r="BM37">
        <v>2.0099999999999998</v>
      </c>
      <c r="BN37">
        <v>2.5499999999999998</v>
      </c>
      <c r="BO37">
        <v>3.1</v>
      </c>
      <c r="BP37">
        <v>2.9</v>
      </c>
      <c r="BQ37">
        <v>2.6</v>
      </c>
      <c r="BR37">
        <v>3.2</v>
      </c>
      <c r="BS37">
        <v>2.9</v>
      </c>
      <c r="BT37">
        <v>2.4500000000000002</v>
      </c>
      <c r="BU37">
        <v>3.25</v>
      </c>
      <c r="BV37">
        <v>2.95</v>
      </c>
      <c r="BW37">
        <v>2.5299999999999998</v>
      </c>
      <c r="BX37">
        <v>3.21</v>
      </c>
      <c r="BY37">
        <v>3.13</v>
      </c>
      <c r="BZ37">
        <v>2.5</v>
      </c>
      <c r="CA37">
        <v>3.2</v>
      </c>
      <c r="CB37">
        <v>3</v>
      </c>
      <c r="CC37">
        <v>2.5499999999999998</v>
      </c>
      <c r="CD37">
        <v>3.25</v>
      </c>
      <c r="CE37">
        <v>3.1</v>
      </c>
      <c r="CF37">
        <v>2.63</v>
      </c>
      <c r="CG37">
        <v>3.28</v>
      </c>
      <c r="CH37">
        <v>3.28</v>
      </c>
      <c r="CI37">
        <v>2.5299999999999998</v>
      </c>
      <c r="CJ37">
        <v>3.19</v>
      </c>
      <c r="CK37">
        <v>3.01</v>
      </c>
      <c r="CL37">
        <v>2.1</v>
      </c>
      <c r="CM37">
        <v>1.72</v>
      </c>
      <c r="CN37">
        <v>2.14</v>
      </c>
      <c r="CO37">
        <v>1.79</v>
      </c>
      <c r="CP37">
        <v>2.2000000000000002</v>
      </c>
      <c r="CQ37">
        <v>1.81</v>
      </c>
      <c r="CR37">
        <v>2.09</v>
      </c>
      <c r="CS37">
        <v>1.76</v>
      </c>
      <c r="CT37">
        <v>-0.25</v>
      </c>
      <c r="CU37">
        <v>2.0699999999999998</v>
      </c>
      <c r="CV37">
        <v>1.72</v>
      </c>
      <c r="CW37">
        <v>2.15</v>
      </c>
      <c r="CX37">
        <v>1.79</v>
      </c>
      <c r="CY37">
        <v>2.2000000000000002</v>
      </c>
      <c r="CZ37">
        <v>1.82</v>
      </c>
      <c r="DA37">
        <v>2.15</v>
      </c>
      <c r="DB37">
        <v>1.77</v>
      </c>
    </row>
    <row r="38" spans="1:106" x14ac:dyDescent="0.35">
      <c r="A38" t="s">
        <v>106</v>
      </c>
      <c r="B38" s="1">
        <v>43708</v>
      </c>
      <c r="C38" s="2">
        <v>0.625</v>
      </c>
      <c r="D38" t="s">
        <v>111</v>
      </c>
      <c r="E38" t="s">
        <v>108</v>
      </c>
      <c r="F38">
        <v>2</v>
      </c>
      <c r="G38">
        <v>0</v>
      </c>
      <c r="H38" t="s">
        <v>109</v>
      </c>
      <c r="I38">
        <v>1</v>
      </c>
      <c r="J38">
        <v>0</v>
      </c>
      <c r="K38" t="s">
        <v>109</v>
      </c>
      <c r="L38" t="s">
        <v>144</v>
      </c>
      <c r="M38">
        <v>18</v>
      </c>
      <c r="N38">
        <v>8</v>
      </c>
      <c r="O38">
        <v>8</v>
      </c>
      <c r="P38">
        <v>3</v>
      </c>
      <c r="Q38">
        <v>16</v>
      </c>
      <c r="R38">
        <v>10</v>
      </c>
      <c r="S38">
        <v>8</v>
      </c>
      <c r="T38">
        <v>2</v>
      </c>
      <c r="U38">
        <v>2</v>
      </c>
      <c r="V38">
        <v>1</v>
      </c>
      <c r="W38">
        <v>0</v>
      </c>
      <c r="X38">
        <v>0</v>
      </c>
      <c r="Y38">
        <v>1.85</v>
      </c>
      <c r="Z38">
        <v>3.9</v>
      </c>
      <c r="AA38">
        <v>3.9</v>
      </c>
      <c r="AB38">
        <v>1.87</v>
      </c>
      <c r="AC38">
        <v>3.8</v>
      </c>
      <c r="AD38">
        <v>4</v>
      </c>
      <c r="AE38">
        <v>1.87</v>
      </c>
      <c r="AF38">
        <v>3.95</v>
      </c>
      <c r="AG38">
        <v>3.75</v>
      </c>
      <c r="AH38">
        <v>1.91</v>
      </c>
      <c r="AI38">
        <v>3.93</v>
      </c>
      <c r="AJ38">
        <v>4.04</v>
      </c>
      <c r="AK38">
        <v>1.88</v>
      </c>
      <c r="AL38">
        <v>3.8</v>
      </c>
      <c r="AM38">
        <v>3.9</v>
      </c>
      <c r="AN38">
        <v>1.91</v>
      </c>
      <c r="AO38">
        <v>4</v>
      </c>
      <c r="AP38">
        <v>4</v>
      </c>
      <c r="AQ38">
        <v>1.94</v>
      </c>
      <c r="AR38">
        <v>4.03</v>
      </c>
      <c r="AS38">
        <v>4.0999999999999996</v>
      </c>
      <c r="AT38">
        <v>1.89</v>
      </c>
      <c r="AU38">
        <v>3.91</v>
      </c>
      <c r="AV38">
        <v>3.92</v>
      </c>
      <c r="AW38">
        <v>1.44</v>
      </c>
      <c r="AX38">
        <v>2.75</v>
      </c>
      <c r="AY38">
        <v>1.51</v>
      </c>
      <c r="AZ38">
        <v>2.74</v>
      </c>
      <c r="BA38">
        <v>1.53</v>
      </c>
      <c r="BB38">
        <v>2.79</v>
      </c>
      <c r="BC38">
        <v>1.48</v>
      </c>
      <c r="BD38">
        <v>2.64</v>
      </c>
      <c r="BE38">
        <v>-0.5</v>
      </c>
      <c r="BF38">
        <v>1.9</v>
      </c>
      <c r="BG38">
        <v>2.0299999999999998</v>
      </c>
      <c r="BH38">
        <v>1.91</v>
      </c>
      <c r="BI38">
        <v>2.02</v>
      </c>
      <c r="BJ38">
        <v>1.91</v>
      </c>
      <c r="BK38">
        <v>2.04</v>
      </c>
      <c r="BL38">
        <v>1.89</v>
      </c>
      <c r="BM38">
        <v>2</v>
      </c>
      <c r="BN38">
        <v>1.85</v>
      </c>
      <c r="BO38">
        <v>4</v>
      </c>
      <c r="BP38">
        <v>3.75</v>
      </c>
      <c r="BQ38">
        <v>1.87</v>
      </c>
      <c r="BR38">
        <v>4</v>
      </c>
      <c r="BS38">
        <v>3.9</v>
      </c>
      <c r="BT38">
        <v>1.9</v>
      </c>
      <c r="BU38">
        <v>4</v>
      </c>
      <c r="BV38">
        <v>3.6</v>
      </c>
      <c r="BW38">
        <v>1.93</v>
      </c>
      <c r="BX38">
        <v>4.12</v>
      </c>
      <c r="BY38">
        <v>3.8</v>
      </c>
      <c r="BZ38">
        <v>1.85</v>
      </c>
      <c r="CA38">
        <v>4</v>
      </c>
      <c r="CB38">
        <v>3.8</v>
      </c>
      <c r="CC38">
        <v>1.9</v>
      </c>
      <c r="CD38">
        <v>4.0999999999999996</v>
      </c>
      <c r="CE38">
        <v>4</v>
      </c>
      <c r="CF38">
        <v>1.96</v>
      </c>
      <c r="CG38">
        <v>4.2</v>
      </c>
      <c r="CH38">
        <v>4.22</v>
      </c>
      <c r="CI38">
        <v>1.9</v>
      </c>
      <c r="CJ38">
        <v>4</v>
      </c>
      <c r="CK38">
        <v>3.81</v>
      </c>
      <c r="CL38">
        <v>1.4</v>
      </c>
      <c r="CM38">
        <v>3</v>
      </c>
      <c r="CN38">
        <v>1.43</v>
      </c>
      <c r="CO38">
        <v>3.06</v>
      </c>
      <c r="CP38">
        <v>1.48</v>
      </c>
      <c r="CQ38">
        <v>3.1</v>
      </c>
      <c r="CR38">
        <v>1.43</v>
      </c>
      <c r="CS38">
        <v>2.85</v>
      </c>
      <c r="CT38">
        <v>-0.5</v>
      </c>
      <c r="CU38">
        <v>1.92</v>
      </c>
      <c r="CV38">
        <v>2.0099999999999998</v>
      </c>
      <c r="CW38">
        <v>1.93</v>
      </c>
      <c r="CX38">
        <v>2</v>
      </c>
      <c r="CY38">
        <v>1.93</v>
      </c>
      <c r="CZ38">
        <v>2.04</v>
      </c>
      <c r="DA38">
        <v>1.9</v>
      </c>
      <c r="DB38">
        <v>1.99</v>
      </c>
    </row>
    <row r="39" spans="1:106" x14ac:dyDescent="0.35">
      <c r="A39" t="s">
        <v>106</v>
      </c>
      <c r="B39" s="1">
        <v>43708</v>
      </c>
      <c r="C39" s="2">
        <v>0.72916666666666663</v>
      </c>
      <c r="D39" t="s">
        <v>119</v>
      </c>
      <c r="E39" t="s">
        <v>107</v>
      </c>
      <c r="F39">
        <v>0</v>
      </c>
      <c r="G39">
        <v>3</v>
      </c>
      <c r="H39" t="s">
        <v>113</v>
      </c>
      <c r="I39">
        <v>0</v>
      </c>
      <c r="J39">
        <v>2</v>
      </c>
      <c r="K39" t="s">
        <v>113</v>
      </c>
      <c r="L39" t="s">
        <v>130</v>
      </c>
      <c r="M39">
        <v>7</v>
      </c>
      <c r="N39">
        <v>15</v>
      </c>
      <c r="O39">
        <v>2</v>
      </c>
      <c r="P39">
        <v>7</v>
      </c>
      <c r="Q39">
        <v>10</v>
      </c>
      <c r="R39">
        <v>16</v>
      </c>
      <c r="S39">
        <v>6</v>
      </c>
      <c r="T39">
        <v>4</v>
      </c>
      <c r="U39">
        <v>0</v>
      </c>
      <c r="V39">
        <v>0</v>
      </c>
      <c r="W39">
        <v>0</v>
      </c>
      <c r="X39">
        <v>0</v>
      </c>
      <c r="Y39">
        <v>9.5</v>
      </c>
      <c r="Z39">
        <v>5.5</v>
      </c>
      <c r="AA39">
        <v>1.3</v>
      </c>
      <c r="AB39">
        <v>9.75</v>
      </c>
      <c r="AC39">
        <v>5.5</v>
      </c>
      <c r="AD39">
        <v>1.3</v>
      </c>
      <c r="AE39">
        <v>8.4</v>
      </c>
      <c r="AF39">
        <v>5.5</v>
      </c>
      <c r="AG39">
        <v>1.33</v>
      </c>
      <c r="AH39">
        <v>10.24</v>
      </c>
      <c r="AI39">
        <v>5.37</v>
      </c>
      <c r="AJ39">
        <v>1.34</v>
      </c>
      <c r="AK39">
        <v>10</v>
      </c>
      <c r="AL39">
        <v>5.25</v>
      </c>
      <c r="AM39">
        <v>1.32</v>
      </c>
      <c r="AN39">
        <v>11</v>
      </c>
      <c r="AO39">
        <v>5.5</v>
      </c>
      <c r="AP39">
        <v>1.33</v>
      </c>
      <c r="AQ39">
        <v>11</v>
      </c>
      <c r="AR39">
        <v>5.7</v>
      </c>
      <c r="AS39">
        <v>1.37</v>
      </c>
      <c r="AT39">
        <v>9.4499999999999993</v>
      </c>
      <c r="AU39">
        <v>5.43</v>
      </c>
      <c r="AV39">
        <v>1.33</v>
      </c>
      <c r="AW39">
        <v>1.61</v>
      </c>
      <c r="AX39">
        <v>2.2999999999999998</v>
      </c>
      <c r="AY39">
        <v>1.65</v>
      </c>
      <c r="AZ39">
        <v>2.39</v>
      </c>
      <c r="BA39">
        <v>1.65</v>
      </c>
      <c r="BB39">
        <v>2.4</v>
      </c>
      <c r="BC39">
        <v>1.61</v>
      </c>
      <c r="BD39">
        <v>2.33</v>
      </c>
      <c r="BE39">
        <v>1.5</v>
      </c>
      <c r="BF39">
        <v>1.9</v>
      </c>
      <c r="BG39">
        <v>2.0299999999999998</v>
      </c>
      <c r="BH39">
        <v>1.88</v>
      </c>
      <c r="BI39">
        <v>2.04</v>
      </c>
      <c r="BJ39">
        <v>1.92</v>
      </c>
      <c r="BK39">
        <v>2.0499999999999998</v>
      </c>
      <c r="BL39">
        <v>1.89</v>
      </c>
      <c r="BM39">
        <v>2</v>
      </c>
      <c r="BN39">
        <v>8.5</v>
      </c>
      <c r="BO39">
        <v>5.25</v>
      </c>
      <c r="BP39">
        <v>1.33</v>
      </c>
      <c r="BQ39">
        <v>8.75</v>
      </c>
      <c r="BR39">
        <v>5.25</v>
      </c>
      <c r="BS39">
        <v>1.36</v>
      </c>
      <c r="BT39">
        <v>8.4</v>
      </c>
      <c r="BU39">
        <v>5.5</v>
      </c>
      <c r="BV39">
        <v>1.33</v>
      </c>
      <c r="BW39">
        <v>9.2200000000000006</v>
      </c>
      <c r="BX39">
        <v>5.77</v>
      </c>
      <c r="BY39">
        <v>1.34</v>
      </c>
      <c r="BZ39">
        <v>9.5</v>
      </c>
      <c r="CA39">
        <v>5.25</v>
      </c>
      <c r="CB39">
        <v>1.32</v>
      </c>
      <c r="CC39">
        <v>10</v>
      </c>
      <c r="CD39">
        <v>5.4</v>
      </c>
      <c r="CE39">
        <v>1.36</v>
      </c>
      <c r="CF39">
        <v>10</v>
      </c>
      <c r="CG39">
        <v>6.05</v>
      </c>
      <c r="CH39">
        <v>1.38</v>
      </c>
      <c r="CI39">
        <v>8.83</v>
      </c>
      <c r="CJ39">
        <v>5.43</v>
      </c>
      <c r="CK39">
        <v>1.35</v>
      </c>
      <c r="CL39">
        <v>1.53</v>
      </c>
      <c r="CM39">
        <v>2.5</v>
      </c>
      <c r="CN39">
        <v>1.54</v>
      </c>
      <c r="CO39">
        <v>2.65</v>
      </c>
      <c r="CP39">
        <v>1.6</v>
      </c>
      <c r="CQ39">
        <v>2.66</v>
      </c>
      <c r="CR39">
        <v>1.55</v>
      </c>
      <c r="CS39">
        <v>2.4900000000000002</v>
      </c>
      <c r="CT39">
        <v>1.5</v>
      </c>
      <c r="CU39">
        <v>1.9</v>
      </c>
      <c r="CV39">
        <v>2.0299999999999998</v>
      </c>
      <c r="CW39">
        <v>1.92</v>
      </c>
      <c r="CX39">
        <v>2.02</v>
      </c>
      <c r="CY39">
        <v>1.96</v>
      </c>
      <c r="CZ39">
        <v>2.0499999999999998</v>
      </c>
      <c r="DA39">
        <v>1.89</v>
      </c>
      <c r="DB39">
        <v>2</v>
      </c>
    </row>
    <row r="40" spans="1:106" x14ac:dyDescent="0.35">
      <c r="A40" t="s">
        <v>106</v>
      </c>
      <c r="B40" s="1">
        <v>43709</v>
      </c>
      <c r="C40" s="2">
        <v>0.58333333333333337</v>
      </c>
      <c r="D40" t="s">
        <v>123</v>
      </c>
      <c r="E40" t="s">
        <v>132</v>
      </c>
      <c r="F40">
        <v>3</v>
      </c>
      <c r="G40">
        <v>2</v>
      </c>
      <c r="H40" t="s">
        <v>109</v>
      </c>
      <c r="I40">
        <v>2</v>
      </c>
      <c r="J40">
        <v>1</v>
      </c>
      <c r="K40" t="s">
        <v>109</v>
      </c>
      <c r="L40" t="s">
        <v>139</v>
      </c>
      <c r="M40">
        <v>15</v>
      </c>
      <c r="N40">
        <v>8</v>
      </c>
      <c r="O40">
        <v>6</v>
      </c>
      <c r="P40">
        <v>5</v>
      </c>
      <c r="Q40">
        <v>12</v>
      </c>
      <c r="R40">
        <v>12</v>
      </c>
      <c r="S40">
        <v>7</v>
      </c>
      <c r="T40">
        <v>7</v>
      </c>
      <c r="U40">
        <v>1</v>
      </c>
      <c r="V40">
        <v>4</v>
      </c>
      <c r="W40">
        <v>0</v>
      </c>
      <c r="X40">
        <v>1</v>
      </c>
      <c r="Y40">
        <v>2.2000000000000002</v>
      </c>
      <c r="Z40">
        <v>3.25</v>
      </c>
      <c r="AA40">
        <v>3.5</v>
      </c>
      <c r="AB40">
        <v>2.15</v>
      </c>
      <c r="AC40">
        <v>3.25</v>
      </c>
      <c r="AD40">
        <v>3.6</v>
      </c>
      <c r="AE40">
        <v>2.1</v>
      </c>
      <c r="AF40">
        <v>3.25</v>
      </c>
      <c r="AG40">
        <v>3.65</v>
      </c>
      <c r="AH40">
        <v>2.17</v>
      </c>
      <c r="AI40">
        <v>3.36</v>
      </c>
      <c r="AJ40">
        <v>3.71</v>
      </c>
      <c r="AK40">
        <v>2.15</v>
      </c>
      <c r="AL40">
        <v>3.25</v>
      </c>
      <c r="AM40">
        <v>3.6</v>
      </c>
      <c r="AN40">
        <v>2.15</v>
      </c>
      <c r="AO40">
        <v>3.3</v>
      </c>
      <c r="AP40">
        <v>3.75</v>
      </c>
      <c r="AQ40">
        <v>2.2200000000000002</v>
      </c>
      <c r="AR40">
        <v>3.4</v>
      </c>
      <c r="AS40">
        <v>3.85</v>
      </c>
      <c r="AT40">
        <v>2.17</v>
      </c>
      <c r="AU40">
        <v>3.29</v>
      </c>
      <c r="AV40">
        <v>3.65</v>
      </c>
      <c r="AW40">
        <v>2.2000000000000002</v>
      </c>
      <c r="AX40">
        <v>1.66</v>
      </c>
      <c r="AY40">
        <v>2.33</v>
      </c>
      <c r="AZ40">
        <v>1.68</v>
      </c>
      <c r="BA40">
        <v>2.4</v>
      </c>
      <c r="BB40">
        <v>1.7</v>
      </c>
      <c r="BC40">
        <v>2.25</v>
      </c>
      <c r="BD40">
        <v>1.66</v>
      </c>
      <c r="BE40">
        <v>-0.25</v>
      </c>
      <c r="BF40">
        <v>1.86</v>
      </c>
      <c r="BG40">
        <v>2.0699999999999998</v>
      </c>
      <c r="BH40">
        <v>1.86</v>
      </c>
      <c r="BI40">
        <v>2.06</v>
      </c>
      <c r="BJ40">
        <v>1.87</v>
      </c>
      <c r="BK40">
        <v>2.08</v>
      </c>
      <c r="BL40">
        <v>1.85</v>
      </c>
      <c r="BM40">
        <v>2.04</v>
      </c>
      <c r="BN40">
        <v>2</v>
      </c>
      <c r="BO40">
        <v>3.25</v>
      </c>
      <c r="BP40">
        <v>4</v>
      </c>
      <c r="BQ40">
        <v>2.0499999999999998</v>
      </c>
      <c r="BR40">
        <v>3.25</v>
      </c>
      <c r="BS40">
        <v>3.9</v>
      </c>
      <c r="BT40">
        <v>2.0499999999999998</v>
      </c>
      <c r="BU40">
        <v>3.25</v>
      </c>
      <c r="BV40">
        <v>3.95</v>
      </c>
      <c r="BW40">
        <v>2.08</v>
      </c>
      <c r="BX40">
        <v>3.29</v>
      </c>
      <c r="BY40">
        <v>4.1900000000000004</v>
      </c>
      <c r="BZ40">
        <v>2.0499999999999998</v>
      </c>
      <c r="CA40">
        <v>3.25</v>
      </c>
      <c r="CB40">
        <v>4</v>
      </c>
      <c r="CC40">
        <v>2.1</v>
      </c>
      <c r="CD40">
        <v>3.3</v>
      </c>
      <c r="CE40">
        <v>4.0999999999999996</v>
      </c>
      <c r="CF40">
        <v>2.15</v>
      </c>
      <c r="CG40">
        <v>3.36</v>
      </c>
      <c r="CH40">
        <v>4.2</v>
      </c>
      <c r="CI40">
        <v>2.0699999999999998</v>
      </c>
      <c r="CJ40">
        <v>3.26</v>
      </c>
      <c r="CK40">
        <v>4.01</v>
      </c>
      <c r="CL40">
        <v>2.2999999999999998</v>
      </c>
      <c r="CM40">
        <v>1.61</v>
      </c>
      <c r="CN40">
        <v>2.35</v>
      </c>
      <c r="CO40">
        <v>1.66</v>
      </c>
      <c r="CP40">
        <v>2.4</v>
      </c>
      <c r="CQ40">
        <v>1.69</v>
      </c>
      <c r="CR40">
        <v>2.2999999999999998</v>
      </c>
      <c r="CS40">
        <v>1.63</v>
      </c>
      <c r="CT40">
        <v>-0.5</v>
      </c>
      <c r="CU40">
        <v>2.02</v>
      </c>
      <c r="CV40">
        <v>1.77</v>
      </c>
      <c r="CW40">
        <v>2.08</v>
      </c>
      <c r="CX40">
        <v>1.85</v>
      </c>
      <c r="CY40">
        <v>2.11</v>
      </c>
      <c r="CZ40">
        <v>1.86</v>
      </c>
      <c r="DA40">
        <v>2.0699999999999998</v>
      </c>
      <c r="DB40">
        <v>1.82</v>
      </c>
    </row>
    <row r="41" spans="1:106" x14ac:dyDescent="0.35">
      <c r="A41" t="s">
        <v>106</v>
      </c>
      <c r="B41" s="1">
        <v>43709</v>
      </c>
      <c r="C41" s="2">
        <v>0.6875</v>
      </c>
      <c r="D41" t="s">
        <v>135</v>
      </c>
      <c r="E41" t="s">
        <v>128</v>
      </c>
      <c r="F41">
        <v>2</v>
      </c>
      <c r="G41">
        <v>2</v>
      </c>
      <c r="H41" t="s">
        <v>117</v>
      </c>
      <c r="I41">
        <v>1</v>
      </c>
      <c r="J41">
        <v>2</v>
      </c>
      <c r="K41" t="s">
        <v>113</v>
      </c>
      <c r="L41" t="s">
        <v>136</v>
      </c>
      <c r="M41">
        <v>26</v>
      </c>
      <c r="N41">
        <v>13</v>
      </c>
      <c r="O41">
        <v>8</v>
      </c>
      <c r="P41">
        <v>9</v>
      </c>
      <c r="Q41">
        <v>13</v>
      </c>
      <c r="R41">
        <v>19</v>
      </c>
      <c r="S41">
        <v>11</v>
      </c>
      <c r="T41">
        <v>6</v>
      </c>
      <c r="U41">
        <v>3</v>
      </c>
      <c r="V41">
        <v>5</v>
      </c>
      <c r="W41">
        <v>0</v>
      </c>
      <c r="X41">
        <v>0</v>
      </c>
      <c r="Y41">
        <v>2.37</v>
      </c>
      <c r="Z41">
        <v>3.6</v>
      </c>
      <c r="AA41">
        <v>2.8</v>
      </c>
      <c r="AB41">
        <v>2.4</v>
      </c>
      <c r="AC41">
        <v>3.6</v>
      </c>
      <c r="AD41">
        <v>2.8</v>
      </c>
      <c r="AE41">
        <v>2.35</v>
      </c>
      <c r="AF41">
        <v>3.6</v>
      </c>
      <c r="AG41">
        <v>2.85</v>
      </c>
      <c r="AH41">
        <v>2.38</v>
      </c>
      <c r="AI41">
        <v>3.67</v>
      </c>
      <c r="AJ41">
        <v>3</v>
      </c>
      <c r="AK41">
        <v>2.35</v>
      </c>
      <c r="AL41">
        <v>3.6</v>
      </c>
      <c r="AM41">
        <v>2.9</v>
      </c>
      <c r="AN41">
        <v>2.4</v>
      </c>
      <c r="AO41">
        <v>3.7</v>
      </c>
      <c r="AP41">
        <v>2.9</v>
      </c>
      <c r="AQ41">
        <v>2.4300000000000002</v>
      </c>
      <c r="AR41">
        <v>3.75</v>
      </c>
      <c r="AS41">
        <v>3</v>
      </c>
      <c r="AT41">
        <v>2.38</v>
      </c>
      <c r="AU41">
        <v>3.63</v>
      </c>
      <c r="AV41">
        <v>2.9</v>
      </c>
      <c r="AW41">
        <v>1.57</v>
      </c>
      <c r="AX41">
        <v>2.37</v>
      </c>
      <c r="AY41">
        <v>1.59</v>
      </c>
      <c r="AZ41">
        <v>2.52</v>
      </c>
      <c r="BA41">
        <v>1.6</v>
      </c>
      <c r="BB41">
        <v>2.52</v>
      </c>
      <c r="BC41">
        <v>1.57</v>
      </c>
      <c r="BD41">
        <v>2.4</v>
      </c>
      <c r="BE41">
        <v>-0.25</v>
      </c>
      <c r="BF41">
        <v>2.1</v>
      </c>
      <c r="BG41">
        <v>1.83</v>
      </c>
      <c r="BH41">
        <v>2.0699999999999998</v>
      </c>
      <c r="BI41">
        <v>1.85</v>
      </c>
      <c r="BJ41">
        <v>2.12</v>
      </c>
      <c r="BK41">
        <v>1.85</v>
      </c>
      <c r="BL41">
        <v>2.0699999999999998</v>
      </c>
      <c r="BM41">
        <v>1.83</v>
      </c>
      <c r="BN41">
        <v>2.5499999999999998</v>
      </c>
      <c r="BO41">
        <v>3.6</v>
      </c>
      <c r="BP41">
        <v>2.62</v>
      </c>
      <c r="BQ41">
        <v>2.6</v>
      </c>
      <c r="BR41">
        <v>3.6</v>
      </c>
      <c r="BS41">
        <v>2.65</v>
      </c>
      <c r="BT41">
        <v>2.5499999999999998</v>
      </c>
      <c r="BU41">
        <v>3.6</v>
      </c>
      <c r="BV41">
        <v>2.6</v>
      </c>
      <c r="BW41">
        <v>2.59</v>
      </c>
      <c r="BX41">
        <v>3.7</v>
      </c>
      <c r="BY41">
        <v>2.72</v>
      </c>
      <c r="BZ41">
        <v>2.5</v>
      </c>
      <c r="CA41">
        <v>3.6</v>
      </c>
      <c r="CB41">
        <v>2.7</v>
      </c>
      <c r="CC41">
        <v>2.6</v>
      </c>
      <c r="CD41">
        <v>3.75</v>
      </c>
      <c r="CE41">
        <v>2.7</v>
      </c>
      <c r="CF41">
        <v>2.65</v>
      </c>
      <c r="CG41">
        <v>3.75</v>
      </c>
      <c r="CH41">
        <v>2.87</v>
      </c>
      <c r="CI41">
        <v>2.58</v>
      </c>
      <c r="CJ41">
        <v>3.63</v>
      </c>
      <c r="CK41">
        <v>2.65</v>
      </c>
      <c r="CL41">
        <v>1.53</v>
      </c>
      <c r="CM41">
        <v>2.5</v>
      </c>
      <c r="CN41">
        <v>1.54</v>
      </c>
      <c r="CO41">
        <v>2.64</v>
      </c>
      <c r="CP41">
        <v>1.57</v>
      </c>
      <c r="CQ41">
        <v>2.69</v>
      </c>
      <c r="CR41">
        <v>1.53</v>
      </c>
      <c r="CS41">
        <v>2.5299999999999998</v>
      </c>
      <c r="CT41">
        <v>0</v>
      </c>
      <c r="CU41">
        <v>1.95</v>
      </c>
      <c r="CV41">
        <v>1.98</v>
      </c>
      <c r="CW41">
        <v>1.92</v>
      </c>
      <c r="CX41">
        <v>2.02</v>
      </c>
      <c r="CY41">
        <v>1.97</v>
      </c>
      <c r="CZ41">
        <v>2.0499999999999998</v>
      </c>
      <c r="DA41">
        <v>1.92</v>
      </c>
      <c r="DB41">
        <v>1.97</v>
      </c>
    </row>
    <row r="42" spans="1:106" x14ac:dyDescent="0.35">
      <c r="A42" t="s">
        <v>106</v>
      </c>
      <c r="B42" s="1">
        <v>43722</v>
      </c>
      <c r="C42" s="2">
        <v>0.52083333333333337</v>
      </c>
      <c r="D42" t="s">
        <v>107</v>
      </c>
      <c r="E42" t="s">
        <v>134</v>
      </c>
      <c r="F42">
        <v>3</v>
      </c>
      <c r="G42">
        <v>1</v>
      </c>
      <c r="H42" t="s">
        <v>109</v>
      </c>
      <c r="I42">
        <v>2</v>
      </c>
      <c r="J42">
        <v>1</v>
      </c>
      <c r="K42" t="s">
        <v>109</v>
      </c>
      <c r="L42" t="s">
        <v>133</v>
      </c>
      <c r="M42">
        <v>21</v>
      </c>
      <c r="N42">
        <v>8</v>
      </c>
      <c r="O42">
        <v>9</v>
      </c>
      <c r="P42">
        <v>1</v>
      </c>
      <c r="Q42">
        <v>5</v>
      </c>
      <c r="R42">
        <v>4</v>
      </c>
      <c r="S42">
        <v>10</v>
      </c>
      <c r="T42">
        <v>1</v>
      </c>
      <c r="U42">
        <v>0</v>
      </c>
      <c r="V42">
        <v>0</v>
      </c>
      <c r="W42">
        <v>0</v>
      </c>
      <c r="X42">
        <v>0</v>
      </c>
      <c r="Y42">
        <v>1.1399999999999999</v>
      </c>
      <c r="Z42">
        <v>8.5</v>
      </c>
      <c r="AA42">
        <v>17</v>
      </c>
      <c r="AB42">
        <v>1.1399999999999999</v>
      </c>
      <c r="AC42">
        <v>8.25</v>
      </c>
      <c r="AD42">
        <v>18.5</v>
      </c>
      <c r="AE42">
        <v>1.1499999999999999</v>
      </c>
      <c r="AF42">
        <v>8</v>
      </c>
      <c r="AG42">
        <v>17.5</v>
      </c>
      <c r="AH42">
        <v>1.1599999999999999</v>
      </c>
      <c r="AI42">
        <v>8.41</v>
      </c>
      <c r="AJ42">
        <v>20.6</v>
      </c>
      <c r="AK42">
        <v>1.1399999999999999</v>
      </c>
      <c r="AL42">
        <v>8</v>
      </c>
      <c r="AM42">
        <v>21</v>
      </c>
      <c r="AN42">
        <v>1.1499999999999999</v>
      </c>
      <c r="AO42">
        <v>8.5</v>
      </c>
      <c r="AP42">
        <v>20</v>
      </c>
      <c r="AQ42">
        <v>1.18</v>
      </c>
      <c r="AR42">
        <v>9.15</v>
      </c>
      <c r="AS42">
        <v>23</v>
      </c>
      <c r="AT42">
        <v>1.1499999999999999</v>
      </c>
      <c r="AU42">
        <v>8.27</v>
      </c>
      <c r="AV42">
        <v>19.45</v>
      </c>
      <c r="AW42">
        <v>1.4</v>
      </c>
      <c r="AX42">
        <v>3</v>
      </c>
      <c r="AY42">
        <v>1.44</v>
      </c>
      <c r="AZ42">
        <v>2.98</v>
      </c>
      <c r="BA42">
        <v>1.45</v>
      </c>
      <c r="BB42">
        <v>3.05</v>
      </c>
      <c r="BC42">
        <v>1.42</v>
      </c>
      <c r="BD42">
        <v>2.89</v>
      </c>
      <c r="BE42">
        <v>-2.25</v>
      </c>
      <c r="BF42">
        <v>2.0299999999999998</v>
      </c>
      <c r="BG42">
        <v>1.9</v>
      </c>
      <c r="BH42">
        <v>2.04</v>
      </c>
      <c r="BI42">
        <v>1.88</v>
      </c>
      <c r="BJ42">
        <v>2.0499999999999998</v>
      </c>
      <c r="BK42">
        <v>1.95</v>
      </c>
      <c r="BL42">
        <v>2.0099999999999998</v>
      </c>
      <c r="BM42">
        <v>1.87</v>
      </c>
      <c r="BN42">
        <v>1.18</v>
      </c>
      <c r="BO42">
        <v>7.5</v>
      </c>
      <c r="BP42">
        <v>13</v>
      </c>
      <c r="BQ42">
        <v>1.19</v>
      </c>
      <c r="BR42">
        <v>7.5</v>
      </c>
      <c r="BS42">
        <v>15</v>
      </c>
      <c r="BT42">
        <v>1.1499999999999999</v>
      </c>
      <c r="BU42">
        <v>8</v>
      </c>
      <c r="BV42">
        <v>17.5</v>
      </c>
      <c r="BW42">
        <v>1.21</v>
      </c>
      <c r="BX42">
        <v>7.29</v>
      </c>
      <c r="BY42">
        <v>14.23</v>
      </c>
      <c r="BZ42">
        <v>1.18</v>
      </c>
      <c r="CA42">
        <v>7.5</v>
      </c>
      <c r="CB42">
        <v>15</v>
      </c>
      <c r="CC42">
        <v>1.2</v>
      </c>
      <c r="CD42">
        <v>7</v>
      </c>
      <c r="CE42">
        <v>15</v>
      </c>
      <c r="CF42">
        <v>1.23</v>
      </c>
      <c r="CG42">
        <v>8.0500000000000007</v>
      </c>
      <c r="CH42">
        <v>17.5</v>
      </c>
      <c r="CI42">
        <v>1.2</v>
      </c>
      <c r="CJ42">
        <v>7.31</v>
      </c>
      <c r="CK42">
        <v>14.15</v>
      </c>
      <c r="CL42">
        <v>1.5</v>
      </c>
      <c r="CM42">
        <v>2.62</v>
      </c>
      <c r="CN42">
        <v>1.51</v>
      </c>
      <c r="CO42">
        <v>2.74</v>
      </c>
      <c r="CP42">
        <v>1.51</v>
      </c>
      <c r="CQ42">
        <v>2.96</v>
      </c>
      <c r="CR42">
        <v>1.46</v>
      </c>
      <c r="CS42">
        <v>2.74</v>
      </c>
      <c r="CT42">
        <v>-1.75</v>
      </c>
      <c r="CU42">
        <v>1.82</v>
      </c>
      <c r="CV42">
        <v>1.97</v>
      </c>
      <c r="CW42">
        <v>1.92</v>
      </c>
      <c r="CX42">
        <v>2.02</v>
      </c>
      <c r="CY42">
        <v>1.92</v>
      </c>
      <c r="CZ42">
        <v>2.17</v>
      </c>
      <c r="DA42">
        <v>1.82</v>
      </c>
      <c r="DB42">
        <v>2.0699999999999998</v>
      </c>
    </row>
    <row r="43" spans="1:106" x14ac:dyDescent="0.35">
      <c r="A43" t="s">
        <v>106</v>
      </c>
      <c r="B43" s="1">
        <v>43722</v>
      </c>
      <c r="C43" s="2">
        <v>0.625</v>
      </c>
      <c r="D43" t="s">
        <v>126</v>
      </c>
      <c r="E43" t="s">
        <v>119</v>
      </c>
      <c r="F43">
        <v>1</v>
      </c>
      <c r="G43">
        <v>1</v>
      </c>
      <c r="H43" t="s">
        <v>117</v>
      </c>
      <c r="I43">
        <v>0</v>
      </c>
      <c r="J43">
        <v>0</v>
      </c>
      <c r="K43" t="s">
        <v>117</v>
      </c>
      <c r="L43" t="s">
        <v>110</v>
      </c>
      <c r="M43">
        <v>14</v>
      </c>
      <c r="N43">
        <v>7</v>
      </c>
      <c r="O43">
        <v>5</v>
      </c>
      <c r="P43">
        <v>1</v>
      </c>
      <c r="Q43">
        <v>13</v>
      </c>
      <c r="R43">
        <v>7</v>
      </c>
      <c r="S43">
        <v>3</v>
      </c>
      <c r="T43">
        <v>6</v>
      </c>
      <c r="U43">
        <v>0</v>
      </c>
      <c r="V43">
        <v>2</v>
      </c>
      <c r="W43">
        <v>0</v>
      </c>
      <c r="X43">
        <v>0</v>
      </c>
      <c r="Y43">
        <v>2.15</v>
      </c>
      <c r="Z43">
        <v>3.3</v>
      </c>
      <c r="AA43">
        <v>3.5</v>
      </c>
      <c r="AB43">
        <v>2.15</v>
      </c>
      <c r="AC43">
        <v>3.3</v>
      </c>
      <c r="AD43">
        <v>3.5</v>
      </c>
      <c r="AE43">
        <v>2.1</v>
      </c>
      <c r="AF43">
        <v>3.35</v>
      </c>
      <c r="AG43">
        <v>3.55</v>
      </c>
      <c r="AH43">
        <v>2.17</v>
      </c>
      <c r="AI43">
        <v>3.35</v>
      </c>
      <c r="AJ43">
        <v>3.75</v>
      </c>
      <c r="AK43">
        <v>2.15</v>
      </c>
      <c r="AL43">
        <v>3.3</v>
      </c>
      <c r="AM43">
        <v>3.6</v>
      </c>
      <c r="AN43">
        <v>2.15</v>
      </c>
      <c r="AO43">
        <v>3.4</v>
      </c>
      <c r="AP43">
        <v>3.6</v>
      </c>
      <c r="AQ43">
        <v>2.2000000000000002</v>
      </c>
      <c r="AR43">
        <v>3.42</v>
      </c>
      <c r="AS43">
        <v>3.8</v>
      </c>
      <c r="AT43">
        <v>2.15</v>
      </c>
      <c r="AU43">
        <v>3.34</v>
      </c>
      <c r="AV43">
        <v>3.62</v>
      </c>
      <c r="AW43">
        <v>2.1</v>
      </c>
      <c r="AX43">
        <v>1.72</v>
      </c>
      <c r="AY43">
        <v>2.12</v>
      </c>
      <c r="AZ43">
        <v>1.81</v>
      </c>
      <c r="BA43">
        <v>2.2000000000000002</v>
      </c>
      <c r="BB43">
        <v>1.81</v>
      </c>
      <c r="BC43">
        <v>2.09</v>
      </c>
      <c r="BD43">
        <v>1.76</v>
      </c>
      <c r="BE43">
        <v>-0.25</v>
      </c>
      <c r="BF43">
        <v>1.86</v>
      </c>
      <c r="BG43">
        <v>2.0699999999999998</v>
      </c>
      <c r="BH43">
        <v>1.85</v>
      </c>
      <c r="BI43">
        <v>2.0699999999999998</v>
      </c>
      <c r="BJ43">
        <v>1.88</v>
      </c>
      <c r="BK43">
        <v>2.11</v>
      </c>
      <c r="BL43">
        <v>1.84</v>
      </c>
      <c r="BM43">
        <v>2.0499999999999998</v>
      </c>
      <c r="BN43">
        <v>2.0499999999999998</v>
      </c>
      <c r="BO43">
        <v>3.4</v>
      </c>
      <c r="BP43">
        <v>3.7</v>
      </c>
      <c r="BQ43">
        <v>2.15</v>
      </c>
      <c r="BR43">
        <v>3.3</v>
      </c>
      <c r="BS43">
        <v>3.5</v>
      </c>
      <c r="BT43">
        <v>2.25</v>
      </c>
      <c r="BU43">
        <v>3.35</v>
      </c>
      <c r="BV43">
        <v>3.2</v>
      </c>
      <c r="BW43">
        <v>2.15</v>
      </c>
      <c r="BX43">
        <v>3.44</v>
      </c>
      <c r="BY43">
        <v>3.68</v>
      </c>
      <c r="BZ43">
        <v>2.1</v>
      </c>
      <c r="CA43">
        <v>3.4</v>
      </c>
      <c r="CB43">
        <v>3.6</v>
      </c>
      <c r="CC43">
        <v>2.1</v>
      </c>
      <c r="CD43">
        <v>3.4</v>
      </c>
      <c r="CE43">
        <v>3.8</v>
      </c>
      <c r="CF43">
        <v>2.25</v>
      </c>
      <c r="CG43">
        <v>3.52</v>
      </c>
      <c r="CH43">
        <v>3.8</v>
      </c>
      <c r="CI43">
        <v>2.13</v>
      </c>
      <c r="CJ43">
        <v>3.38</v>
      </c>
      <c r="CK43">
        <v>3.64</v>
      </c>
      <c r="CL43">
        <v>2.1</v>
      </c>
      <c r="CM43">
        <v>1.72</v>
      </c>
      <c r="CN43">
        <v>2.16</v>
      </c>
      <c r="CO43">
        <v>1.78</v>
      </c>
      <c r="CP43">
        <v>2.2400000000000002</v>
      </c>
      <c r="CQ43">
        <v>1.79</v>
      </c>
      <c r="CR43">
        <v>2.12</v>
      </c>
      <c r="CS43">
        <v>1.74</v>
      </c>
      <c r="CT43">
        <v>-0.25</v>
      </c>
      <c r="CU43">
        <v>1.85</v>
      </c>
      <c r="CV43">
        <v>2.08</v>
      </c>
      <c r="CW43">
        <v>1.85</v>
      </c>
      <c r="CX43">
        <v>2.08</v>
      </c>
      <c r="CY43">
        <v>1.88</v>
      </c>
      <c r="CZ43">
        <v>2.12</v>
      </c>
      <c r="DA43">
        <v>1.83</v>
      </c>
      <c r="DB43">
        <v>2.0699999999999998</v>
      </c>
    </row>
    <row r="44" spans="1:106" x14ac:dyDescent="0.35">
      <c r="A44" t="s">
        <v>106</v>
      </c>
      <c r="B44" s="1">
        <v>43722</v>
      </c>
      <c r="C44" s="2">
        <v>0.625</v>
      </c>
      <c r="D44" t="s">
        <v>137</v>
      </c>
      <c r="E44" t="s">
        <v>131</v>
      </c>
      <c r="F44">
        <v>1</v>
      </c>
      <c r="G44">
        <v>0</v>
      </c>
      <c r="H44" t="s">
        <v>109</v>
      </c>
      <c r="I44">
        <v>1</v>
      </c>
      <c r="J44">
        <v>0</v>
      </c>
      <c r="K44" t="s">
        <v>109</v>
      </c>
      <c r="L44" t="s">
        <v>136</v>
      </c>
      <c r="M44">
        <v>10</v>
      </c>
      <c r="N44">
        <v>9</v>
      </c>
      <c r="O44">
        <v>5</v>
      </c>
      <c r="P44">
        <v>3</v>
      </c>
      <c r="Q44">
        <v>14</v>
      </c>
      <c r="R44">
        <v>14</v>
      </c>
      <c r="S44">
        <v>3</v>
      </c>
      <c r="T44">
        <v>9</v>
      </c>
      <c r="U44">
        <v>1</v>
      </c>
      <c r="V44">
        <v>2</v>
      </c>
      <c r="W44">
        <v>0</v>
      </c>
      <c r="X44">
        <v>0</v>
      </c>
      <c r="Y44">
        <v>1.95</v>
      </c>
      <c r="Z44">
        <v>3.5</v>
      </c>
      <c r="AA44">
        <v>4</v>
      </c>
      <c r="AB44">
        <v>1.87</v>
      </c>
      <c r="AC44">
        <v>3.7</v>
      </c>
      <c r="AD44">
        <v>4.0999999999999996</v>
      </c>
      <c r="AE44">
        <v>1.8</v>
      </c>
      <c r="AF44">
        <v>3.6</v>
      </c>
      <c r="AG44">
        <v>4.5</v>
      </c>
      <c r="AH44">
        <v>1.99</v>
      </c>
      <c r="AI44">
        <v>3.53</v>
      </c>
      <c r="AJ44">
        <v>4.17</v>
      </c>
      <c r="AK44">
        <v>1.95</v>
      </c>
      <c r="AL44">
        <v>3.5</v>
      </c>
      <c r="AM44">
        <v>4</v>
      </c>
      <c r="AN44">
        <v>1.95</v>
      </c>
      <c r="AO44">
        <v>3.6</v>
      </c>
      <c r="AP44">
        <v>4.0999999999999996</v>
      </c>
      <c r="AQ44">
        <v>2</v>
      </c>
      <c r="AR44">
        <v>3.8</v>
      </c>
      <c r="AS44">
        <v>4.5</v>
      </c>
      <c r="AT44">
        <v>1.94</v>
      </c>
      <c r="AU44">
        <v>3.55</v>
      </c>
      <c r="AV44">
        <v>4.12</v>
      </c>
      <c r="AW44">
        <v>1.9</v>
      </c>
      <c r="AX44">
        <v>1.9</v>
      </c>
      <c r="AY44">
        <v>1.9</v>
      </c>
      <c r="AZ44">
        <v>2.02</v>
      </c>
      <c r="BA44">
        <v>1.91</v>
      </c>
      <c r="BB44">
        <v>2.0699999999999998</v>
      </c>
      <c r="BC44">
        <v>1.85</v>
      </c>
      <c r="BD44">
        <v>1.98</v>
      </c>
      <c r="BE44">
        <v>-0.5</v>
      </c>
      <c r="BF44">
        <v>1.97</v>
      </c>
      <c r="BG44">
        <v>1.96</v>
      </c>
      <c r="BH44">
        <v>1.99</v>
      </c>
      <c r="BI44">
        <v>1.93</v>
      </c>
      <c r="BJ44">
        <v>1.99</v>
      </c>
      <c r="BK44">
        <v>2.08</v>
      </c>
      <c r="BL44">
        <v>1.93</v>
      </c>
      <c r="BM44">
        <v>1.95</v>
      </c>
      <c r="BN44">
        <v>2.1</v>
      </c>
      <c r="BO44">
        <v>3.25</v>
      </c>
      <c r="BP44">
        <v>3.75</v>
      </c>
      <c r="BQ44">
        <v>2.15</v>
      </c>
      <c r="BR44">
        <v>3.3</v>
      </c>
      <c r="BS44">
        <v>3.7</v>
      </c>
      <c r="BT44">
        <v>2</v>
      </c>
      <c r="BU44">
        <v>3.4</v>
      </c>
      <c r="BV44">
        <v>3.8</v>
      </c>
      <c r="BW44">
        <v>2.19</v>
      </c>
      <c r="BX44">
        <v>3.37</v>
      </c>
      <c r="BY44">
        <v>3.66</v>
      </c>
      <c r="BZ44">
        <v>2.1</v>
      </c>
      <c r="CA44">
        <v>3.25</v>
      </c>
      <c r="CB44">
        <v>3.75</v>
      </c>
      <c r="CC44">
        <v>2.15</v>
      </c>
      <c r="CD44">
        <v>3.4</v>
      </c>
      <c r="CE44">
        <v>3.6</v>
      </c>
      <c r="CF44">
        <v>2.2200000000000002</v>
      </c>
      <c r="CG44">
        <v>3.46</v>
      </c>
      <c r="CH44">
        <v>4</v>
      </c>
      <c r="CI44">
        <v>2.13</v>
      </c>
      <c r="CJ44">
        <v>3.35</v>
      </c>
      <c r="CK44">
        <v>3.7</v>
      </c>
      <c r="CL44">
        <v>2</v>
      </c>
      <c r="CM44">
        <v>1.8</v>
      </c>
      <c r="CN44">
        <v>2.06</v>
      </c>
      <c r="CO44">
        <v>1.86</v>
      </c>
      <c r="CP44">
        <v>2.08</v>
      </c>
      <c r="CQ44">
        <v>1.92</v>
      </c>
      <c r="CR44">
        <v>1.98</v>
      </c>
      <c r="CS44">
        <v>1.85</v>
      </c>
      <c r="CT44">
        <v>-0.25</v>
      </c>
      <c r="CU44">
        <v>1.86</v>
      </c>
      <c r="CV44">
        <v>2.0699999999999998</v>
      </c>
      <c r="CW44">
        <v>1.88</v>
      </c>
      <c r="CX44">
        <v>2.0499999999999998</v>
      </c>
      <c r="CY44">
        <v>1.9</v>
      </c>
      <c r="CZ44">
        <v>2.15</v>
      </c>
      <c r="DA44">
        <v>1.84</v>
      </c>
      <c r="DB44">
        <v>2.0499999999999998</v>
      </c>
    </row>
    <row r="45" spans="1:106" x14ac:dyDescent="0.35">
      <c r="A45" t="s">
        <v>106</v>
      </c>
      <c r="B45" s="1">
        <v>43722</v>
      </c>
      <c r="C45" s="2">
        <v>0.625</v>
      </c>
      <c r="D45" t="s">
        <v>116</v>
      </c>
      <c r="E45" t="s">
        <v>120</v>
      </c>
      <c r="F45">
        <v>0</v>
      </c>
      <c r="G45">
        <v>1</v>
      </c>
      <c r="H45" t="s">
        <v>113</v>
      </c>
      <c r="I45">
        <v>0</v>
      </c>
      <c r="J45">
        <v>0</v>
      </c>
      <c r="K45" t="s">
        <v>117</v>
      </c>
      <c r="L45" t="s">
        <v>140</v>
      </c>
      <c r="M45">
        <v>17</v>
      </c>
      <c r="N45">
        <v>11</v>
      </c>
      <c r="O45">
        <v>4</v>
      </c>
      <c r="P45">
        <v>7</v>
      </c>
      <c r="Q45">
        <v>10</v>
      </c>
      <c r="R45">
        <v>7</v>
      </c>
      <c r="S45">
        <v>12</v>
      </c>
      <c r="T45">
        <v>6</v>
      </c>
      <c r="U45">
        <v>1</v>
      </c>
      <c r="V45">
        <v>1</v>
      </c>
      <c r="W45">
        <v>1</v>
      </c>
      <c r="X45">
        <v>0</v>
      </c>
      <c r="Y45">
        <v>2.4500000000000002</v>
      </c>
      <c r="Z45">
        <v>3.2</v>
      </c>
      <c r="AA45">
        <v>3</v>
      </c>
      <c r="AB45">
        <v>2.4500000000000002</v>
      </c>
      <c r="AC45">
        <v>3.1</v>
      </c>
      <c r="AD45">
        <v>3.1</v>
      </c>
      <c r="AE45">
        <v>2.4500000000000002</v>
      </c>
      <c r="AF45">
        <v>3.2</v>
      </c>
      <c r="AG45">
        <v>3.05</v>
      </c>
      <c r="AH45">
        <v>2.4500000000000002</v>
      </c>
      <c r="AI45">
        <v>3.35</v>
      </c>
      <c r="AJ45">
        <v>3.12</v>
      </c>
      <c r="AK45">
        <v>2.4500000000000002</v>
      </c>
      <c r="AL45">
        <v>3.25</v>
      </c>
      <c r="AM45">
        <v>3</v>
      </c>
      <c r="AN45">
        <v>2.4500000000000002</v>
      </c>
      <c r="AO45">
        <v>3.25</v>
      </c>
      <c r="AP45">
        <v>3.13</v>
      </c>
      <c r="AQ45">
        <v>2.5499999999999998</v>
      </c>
      <c r="AR45">
        <v>3.35</v>
      </c>
      <c r="AS45">
        <v>3.15</v>
      </c>
      <c r="AT45">
        <v>2.46</v>
      </c>
      <c r="AU45">
        <v>3.26</v>
      </c>
      <c r="AV45">
        <v>3.06</v>
      </c>
      <c r="AW45">
        <v>2.1</v>
      </c>
      <c r="AX45">
        <v>1.72</v>
      </c>
      <c r="AY45">
        <v>2.19</v>
      </c>
      <c r="AZ45">
        <v>1.76</v>
      </c>
      <c r="BA45">
        <v>2.25</v>
      </c>
      <c r="BB45">
        <v>1.76</v>
      </c>
      <c r="BC45">
        <v>2.1800000000000002</v>
      </c>
      <c r="BD45">
        <v>1.7</v>
      </c>
      <c r="BE45">
        <v>-0.25</v>
      </c>
      <c r="BF45">
        <v>2.11</v>
      </c>
      <c r="BG45">
        <v>1.82</v>
      </c>
      <c r="BH45">
        <v>2.1</v>
      </c>
      <c r="BI45">
        <v>1.83</v>
      </c>
      <c r="BJ45">
        <v>2.13</v>
      </c>
      <c r="BK45">
        <v>1.84</v>
      </c>
      <c r="BL45">
        <v>2.09</v>
      </c>
      <c r="BM45">
        <v>1.81</v>
      </c>
      <c r="BN45">
        <v>2.4</v>
      </c>
      <c r="BO45">
        <v>3.3</v>
      </c>
      <c r="BP45">
        <v>3</v>
      </c>
      <c r="BQ45">
        <v>2.5499999999999998</v>
      </c>
      <c r="BR45">
        <v>3.1</v>
      </c>
      <c r="BS45">
        <v>2.95</v>
      </c>
      <c r="BT45">
        <v>2.4</v>
      </c>
      <c r="BU45">
        <v>3.2</v>
      </c>
      <c r="BV45">
        <v>3.1</v>
      </c>
      <c r="BW45">
        <v>2.44</v>
      </c>
      <c r="BX45">
        <v>3.3</v>
      </c>
      <c r="BY45">
        <v>3.18</v>
      </c>
      <c r="BZ45">
        <v>2.4500000000000002</v>
      </c>
      <c r="CA45">
        <v>3.2</v>
      </c>
      <c r="CB45">
        <v>3</v>
      </c>
      <c r="CC45">
        <v>2.5499999999999998</v>
      </c>
      <c r="CD45">
        <v>3.2</v>
      </c>
      <c r="CE45">
        <v>3</v>
      </c>
      <c r="CF45">
        <v>2.5499999999999998</v>
      </c>
      <c r="CG45">
        <v>3.38</v>
      </c>
      <c r="CH45">
        <v>3.2</v>
      </c>
      <c r="CI45">
        <v>2.48</v>
      </c>
      <c r="CJ45">
        <v>3.25</v>
      </c>
      <c r="CK45">
        <v>3.04</v>
      </c>
      <c r="CL45">
        <v>2.2000000000000002</v>
      </c>
      <c r="CM45">
        <v>1.66</v>
      </c>
      <c r="CN45">
        <v>2.2999999999999998</v>
      </c>
      <c r="CO45">
        <v>1.69</v>
      </c>
      <c r="CP45">
        <v>2.35</v>
      </c>
      <c r="CQ45">
        <v>1.75</v>
      </c>
      <c r="CR45">
        <v>2.2200000000000002</v>
      </c>
      <c r="CS45">
        <v>1.68</v>
      </c>
      <c r="CT45">
        <v>-0.25</v>
      </c>
      <c r="CU45">
        <v>2.09</v>
      </c>
      <c r="CV45">
        <v>1.84</v>
      </c>
      <c r="CW45">
        <v>2.09</v>
      </c>
      <c r="CX45">
        <v>1.84</v>
      </c>
      <c r="CY45">
        <v>2.2000000000000002</v>
      </c>
      <c r="CZ45">
        <v>1.88</v>
      </c>
      <c r="DA45">
        <v>2.1</v>
      </c>
      <c r="DB45">
        <v>1.8</v>
      </c>
    </row>
    <row r="46" spans="1:106" x14ac:dyDescent="0.35">
      <c r="A46" t="s">
        <v>106</v>
      </c>
      <c r="B46" s="1">
        <v>43722</v>
      </c>
      <c r="C46" s="2">
        <v>0.625</v>
      </c>
      <c r="D46" t="s">
        <v>128</v>
      </c>
      <c r="E46" t="s">
        <v>122</v>
      </c>
      <c r="F46">
        <v>4</v>
      </c>
      <c r="G46">
        <v>0</v>
      </c>
      <c r="H46" t="s">
        <v>109</v>
      </c>
      <c r="I46">
        <v>4</v>
      </c>
      <c r="J46">
        <v>0</v>
      </c>
      <c r="K46" t="s">
        <v>109</v>
      </c>
      <c r="L46" t="s">
        <v>127</v>
      </c>
      <c r="M46">
        <v>13</v>
      </c>
      <c r="N46">
        <v>11</v>
      </c>
      <c r="O46">
        <v>5</v>
      </c>
      <c r="P46">
        <v>6</v>
      </c>
      <c r="Q46">
        <v>19</v>
      </c>
      <c r="R46">
        <v>11</v>
      </c>
      <c r="S46">
        <v>4</v>
      </c>
      <c r="T46">
        <v>3</v>
      </c>
      <c r="U46">
        <v>4</v>
      </c>
      <c r="V46">
        <v>2</v>
      </c>
      <c r="W46">
        <v>0</v>
      </c>
      <c r="X46">
        <v>0</v>
      </c>
      <c r="Y46">
        <v>1.36</v>
      </c>
      <c r="Z46">
        <v>5.25</v>
      </c>
      <c r="AA46">
        <v>8</v>
      </c>
      <c r="AB46">
        <v>1.36</v>
      </c>
      <c r="AC46">
        <v>5</v>
      </c>
      <c r="AD46">
        <v>8.5</v>
      </c>
      <c r="AE46">
        <v>1.45</v>
      </c>
      <c r="AF46">
        <v>4.5999999999999996</v>
      </c>
      <c r="AG46">
        <v>6.8</v>
      </c>
      <c r="AH46">
        <v>1.4</v>
      </c>
      <c r="AI46">
        <v>4.92</v>
      </c>
      <c r="AJ46">
        <v>8.8699999999999992</v>
      </c>
      <c r="AK46">
        <v>1.38</v>
      </c>
      <c r="AL46">
        <v>4.8</v>
      </c>
      <c r="AM46">
        <v>8.5</v>
      </c>
      <c r="AN46">
        <v>1.4</v>
      </c>
      <c r="AO46">
        <v>5</v>
      </c>
      <c r="AP46">
        <v>8.5</v>
      </c>
      <c r="AQ46">
        <v>1.45</v>
      </c>
      <c r="AR46">
        <v>5.25</v>
      </c>
      <c r="AS46">
        <v>9</v>
      </c>
      <c r="AT46">
        <v>1.39</v>
      </c>
      <c r="AU46">
        <v>5</v>
      </c>
      <c r="AV46">
        <v>8.24</v>
      </c>
      <c r="AW46">
        <v>1.61</v>
      </c>
      <c r="AX46">
        <v>2.2999999999999998</v>
      </c>
      <c r="AY46">
        <v>1.67</v>
      </c>
      <c r="AZ46">
        <v>2.35</v>
      </c>
      <c r="BA46">
        <v>1.7</v>
      </c>
      <c r="BB46">
        <v>2.36</v>
      </c>
      <c r="BC46">
        <v>1.64</v>
      </c>
      <c r="BD46">
        <v>2.2799999999999998</v>
      </c>
      <c r="BE46">
        <v>-1.25</v>
      </c>
      <c r="BF46">
        <v>1.93</v>
      </c>
      <c r="BG46">
        <v>2</v>
      </c>
      <c r="BH46">
        <v>1.95</v>
      </c>
      <c r="BI46">
        <v>1.98</v>
      </c>
      <c r="BJ46">
        <v>1.95</v>
      </c>
      <c r="BK46">
        <v>2.04</v>
      </c>
      <c r="BL46">
        <v>1.89</v>
      </c>
      <c r="BM46">
        <v>1.99</v>
      </c>
      <c r="BN46">
        <v>1.36</v>
      </c>
      <c r="BO46">
        <v>5</v>
      </c>
      <c r="BP46">
        <v>8</v>
      </c>
      <c r="BQ46">
        <v>1.36</v>
      </c>
      <c r="BR46">
        <v>5</v>
      </c>
      <c r="BS46">
        <v>8.5</v>
      </c>
      <c r="BT46">
        <v>1.45</v>
      </c>
      <c r="BU46">
        <v>4.5999999999999996</v>
      </c>
      <c r="BV46">
        <v>6.8</v>
      </c>
      <c r="BW46">
        <v>1.44</v>
      </c>
      <c r="BX46">
        <v>4.91</v>
      </c>
      <c r="BY46">
        <v>7.61</v>
      </c>
      <c r="BZ46">
        <v>1.4</v>
      </c>
      <c r="CA46">
        <v>4.8</v>
      </c>
      <c r="CB46">
        <v>8</v>
      </c>
      <c r="CC46">
        <v>1.45</v>
      </c>
      <c r="CD46">
        <v>4.75</v>
      </c>
      <c r="CE46">
        <v>7.5</v>
      </c>
      <c r="CF46">
        <v>1.45</v>
      </c>
      <c r="CG46">
        <v>5.2</v>
      </c>
      <c r="CH46">
        <v>8.5</v>
      </c>
      <c r="CI46">
        <v>1.41</v>
      </c>
      <c r="CJ46">
        <v>4.9400000000000004</v>
      </c>
      <c r="CK46">
        <v>7.7</v>
      </c>
      <c r="CL46">
        <v>1.57</v>
      </c>
      <c r="CM46">
        <v>2.37</v>
      </c>
      <c r="CN46">
        <v>1.63</v>
      </c>
      <c r="CO46">
        <v>2.41</v>
      </c>
      <c r="CP46">
        <v>1.65</v>
      </c>
      <c r="CQ46">
        <v>2.4700000000000002</v>
      </c>
      <c r="CR46">
        <v>1.61</v>
      </c>
      <c r="CS46">
        <v>2.33</v>
      </c>
      <c r="CT46">
        <v>-1.25</v>
      </c>
      <c r="CU46">
        <v>2.0299999999999998</v>
      </c>
      <c r="CV46">
        <v>1.9</v>
      </c>
      <c r="CW46">
        <v>2.0299999999999998</v>
      </c>
      <c r="CX46">
        <v>1.9</v>
      </c>
      <c r="CY46">
        <v>2.04</v>
      </c>
      <c r="CZ46">
        <v>1.98</v>
      </c>
      <c r="DA46">
        <v>1.97</v>
      </c>
      <c r="DB46">
        <v>1.92</v>
      </c>
    </row>
    <row r="47" spans="1:106" x14ac:dyDescent="0.35">
      <c r="A47" t="s">
        <v>106</v>
      </c>
      <c r="B47" s="1">
        <v>43722</v>
      </c>
      <c r="C47" s="2">
        <v>0.625</v>
      </c>
      <c r="D47" t="s">
        <v>132</v>
      </c>
      <c r="E47" t="s">
        <v>138</v>
      </c>
      <c r="F47">
        <v>2</v>
      </c>
      <c r="G47">
        <v>5</v>
      </c>
      <c r="H47" t="s">
        <v>113</v>
      </c>
      <c r="I47">
        <v>0</v>
      </c>
      <c r="J47">
        <v>3</v>
      </c>
      <c r="K47" t="s">
        <v>113</v>
      </c>
      <c r="L47" t="s">
        <v>121</v>
      </c>
      <c r="M47">
        <v>11</v>
      </c>
      <c r="N47">
        <v>15</v>
      </c>
      <c r="O47">
        <v>4</v>
      </c>
      <c r="P47">
        <v>6</v>
      </c>
      <c r="Q47">
        <v>8</v>
      </c>
      <c r="R47">
        <v>11</v>
      </c>
      <c r="S47">
        <v>7</v>
      </c>
      <c r="T47">
        <v>5</v>
      </c>
      <c r="U47">
        <v>1</v>
      </c>
      <c r="V47">
        <v>2</v>
      </c>
      <c r="W47">
        <v>0</v>
      </c>
      <c r="X47">
        <v>0</v>
      </c>
      <c r="Y47">
        <v>2.9</v>
      </c>
      <c r="Z47">
        <v>3.3</v>
      </c>
      <c r="AA47">
        <v>2.5</v>
      </c>
      <c r="AB47">
        <v>2.95</v>
      </c>
      <c r="AC47">
        <v>3.4</v>
      </c>
      <c r="AD47">
        <v>2.4</v>
      </c>
      <c r="AE47">
        <v>2.95</v>
      </c>
      <c r="AF47">
        <v>3.35</v>
      </c>
      <c r="AG47">
        <v>2.4</v>
      </c>
      <c r="AH47">
        <v>3.07</v>
      </c>
      <c r="AI47">
        <v>3.37</v>
      </c>
      <c r="AJ47">
        <v>2.48</v>
      </c>
      <c r="AK47">
        <v>3</v>
      </c>
      <c r="AL47">
        <v>3.3</v>
      </c>
      <c r="AM47">
        <v>2.4</v>
      </c>
      <c r="AN47">
        <v>3</v>
      </c>
      <c r="AO47">
        <v>3.4</v>
      </c>
      <c r="AP47">
        <v>2.4500000000000002</v>
      </c>
      <c r="AQ47">
        <v>3.07</v>
      </c>
      <c r="AR47">
        <v>3.43</v>
      </c>
      <c r="AS47">
        <v>2.6</v>
      </c>
      <c r="AT47">
        <v>2.97</v>
      </c>
      <c r="AU47">
        <v>3.36</v>
      </c>
      <c r="AV47">
        <v>2.46</v>
      </c>
      <c r="AW47">
        <v>1.9</v>
      </c>
      <c r="AX47">
        <v>1.9</v>
      </c>
      <c r="AY47">
        <v>2.02</v>
      </c>
      <c r="AZ47">
        <v>1.9</v>
      </c>
      <c r="BA47">
        <v>2.02</v>
      </c>
      <c r="BB47">
        <v>1.91</v>
      </c>
      <c r="BC47">
        <v>1.97</v>
      </c>
      <c r="BD47">
        <v>1.86</v>
      </c>
      <c r="BE47">
        <v>0.25</v>
      </c>
      <c r="BF47">
        <v>1.81</v>
      </c>
      <c r="BG47">
        <v>2.13</v>
      </c>
      <c r="BH47">
        <v>1.81</v>
      </c>
      <c r="BI47">
        <v>2.12</v>
      </c>
      <c r="BJ47">
        <v>1.82</v>
      </c>
      <c r="BK47">
        <v>2.16</v>
      </c>
      <c r="BL47">
        <v>1.79</v>
      </c>
      <c r="BM47">
        <v>2.12</v>
      </c>
      <c r="BN47">
        <v>3</v>
      </c>
      <c r="BO47">
        <v>3.4</v>
      </c>
      <c r="BP47">
        <v>2.37</v>
      </c>
      <c r="BQ47">
        <v>3</v>
      </c>
      <c r="BR47">
        <v>3.4</v>
      </c>
      <c r="BS47">
        <v>2.4</v>
      </c>
      <c r="BT47">
        <v>3</v>
      </c>
      <c r="BU47">
        <v>3.35</v>
      </c>
      <c r="BV47">
        <v>2.35</v>
      </c>
      <c r="BW47">
        <v>3.1</v>
      </c>
      <c r="BX47">
        <v>3.43</v>
      </c>
      <c r="BY47">
        <v>2.42</v>
      </c>
      <c r="BZ47">
        <v>3</v>
      </c>
      <c r="CA47">
        <v>3.4</v>
      </c>
      <c r="CB47">
        <v>2.38</v>
      </c>
      <c r="CC47">
        <v>3.1</v>
      </c>
      <c r="CD47">
        <v>3.4</v>
      </c>
      <c r="CE47">
        <v>2.4</v>
      </c>
      <c r="CF47">
        <v>3.15</v>
      </c>
      <c r="CG47">
        <v>3.5</v>
      </c>
      <c r="CH47">
        <v>2.4500000000000002</v>
      </c>
      <c r="CI47">
        <v>3.05</v>
      </c>
      <c r="CJ47">
        <v>3.4</v>
      </c>
      <c r="CK47">
        <v>2.39</v>
      </c>
      <c r="CL47">
        <v>2</v>
      </c>
      <c r="CM47">
        <v>1.8</v>
      </c>
      <c r="CN47">
        <v>2.04</v>
      </c>
      <c r="CO47">
        <v>1.88</v>
      </c>
      <c r="CP47">
        <v>2.04</v>
      </c>
      <c r="CQ47">
        <v>2.0499999999999998</v>
      </c>
      <c r="CR47">
        <v>1.97</v>
      </c>
      <c r="CS47">
        <v>1.86</v>
      </c>
      <c r="CT47">
        <v>0.25</v>
      </c>
      <c r="CU47">
        <v>1.84</v>
      </c>
      <c r="CV47">
        <v>2.09</v>
      </c>
      <c r="CW47">
        <v>1.85</v>
      </c>
      <c r="CX47">
        <v>2.08</v>
      </c>
      <c r="CY47">
        <v>1.86</v>
      </c>
      <c r="CZ47">
        <v>2.12</v>
      </c>
      <c r="DA47">
        <v>1.83</v>
      </c>
      <c r="DB47">
        <v>2.06</v>
      </c>
    </row>
    <row r="48" spans="1:106" x14ac:dyDescent="0.35">
      <c r="A48" t="s">
        <v>106</v>
      </c>
      <c r="B48" s="1">
        <v>43722</v>
      </c>
      <c r="C48" s="2">
        <v>0.72916666666666663</v>
      </c>
      <c r="D48" t="s">
        <v>108</v>
      </c>
      <c r="E48" t="s">
        <v>112</v>
      </c>
      <c r="F48">
        <v>3</v>
      </c>
      <c r="G48">
        <v>2</v>
      </c>
      <c r="H48" t="s">
        <v>109</v>
      </c>
      <c r="I48">
        <v>2</v>
      </c>
      <c r="J48">
        <v>1</v>
      </c>
      <c r="K48" t="s">
        <v>109</v>
      </c>
      <c r="L48" t="s">
        <v>118</v>
      </c>
      <c r="M48">
        <v>7</v>
      </c>
      <c r="N48">
        <v>25</v>
      </c>
      <c r="O48">
        <v>3</v>
      </c>
      <c r="P48">
        <v>8</v>
      </c>
      <c r="Q48">
        <v>8</v>
      </c>
      <c r="R48">
        <v>7</v>
      </c>
      <c r="S48">
        <v>3</v>
      </c>
      <c r="T48">
        <v>16</v>
      </c>
      <c r="U48">
        <v>3</v>
      </c>
      <c r="V48">
        <v>1</v>
      </c>
      <c r="W48">
        <v>0</v>
      </c>
      <c r="X48">
        <v>0</v>
      </c>
      <c r="Y48">
        <v>15</v>
      </c>
      <c r="Z48">
        <v>9</v>
      </c>
      <c r="AA48">
        <v>1.1399999999999999</v>
      </c>
      <c r="AB48">
        <v>14.5</v>
      </c>
      <c r="AC48">
        <v>8.5</v>
      </c>
      <c r="AD48">
        <v>1.1599999999999999</v>
      </c>
      <c r="AE48">
        <v>15</v>
      </c>
      <c r="AF48">
        <v>8.5</v>
      </c>
      <c r="AG48">
        <v>1.1499999999999999</v>
      </c>
      <c r="AH48">
        <v>18.79</v>
      </c>
      <c r="AI48">
        <v>9.48</v>
      </c>
      <c r="AJ48">
        <v>1.1399999999999999</v>
      </c>
      <c r="AK48">
        <v>17</v>
      </c>
      <c r="AL48">
        <v>8.5</v>
      </c>
      <c r="AM48">
        <v>1.1399999999999999</v>
      </c>
      <c r="AN48">
        <v>17</v>
      </c>
      <c r="AO48">
        <v>9</v>
      </c>
      <c r="AP48">
        <v>1.1499999999999999</v>
      </c>
      <c r="AQ48">
        <v>21</v>
      </c>
      <c r="AR48">
        <v>9.85</v>
      </c>
      <c r="AS48">
        <v>1.18</v>
      </c>
      <c r="AT48">
        <v>17.04</v>
      </c>
      <c r="AU48">
        <v>9.0299999999999994</v>
      </c>
      <c r="AV48">
        <v>1.1499999999999999</v>
      </c>
      <c r="AW48">
        <v>1.22</v>
      </c>
      <c r="AX48">
        <v>4.33</v>
      </c>
      <c r="AY48">
        <v>1.24</v>
      </c>
      <c r="AZ48">
        <v>4.38</v>
      </c>
      <c r="BA48">
        <v>1.25</v>
      </c>
      <c r="BB48">
        <v>4.38</v>
      </c>
      <c r="BC48">
        <v>1.23</v>
      </c>
      <c r="BD48">
        <v>4.1500000000000004</v>
      </c>
      <c r="BE48">
        <v>2.5</v>
      </c>
      <c r="BF48">
        <v>1.89</v>
      </c>
      <c r="BG48">
        <v>2.04</v>
      </c>
      <c r="BH48">
        <v>1.88</v>
      </c>
      <c r="BI48">
        <v>2.0299999999999998</v>
      </c>
      <c r="BJ48">
        <v>1.89</v>
      </c>
      <c r="BK48">
        <v>2.11</v>
      </c>
      <c r="BL48">
        <v>1.86</v>
      </c>
      <c r="BM48">
        <v>2.02</v>
      </c>
      <c r="BN48">
        <v>23</v>
      </c>
      <c r="BO48">
        <v>11</v>
      </c>
      <c r="BP48">
        <v>1.08</v>
      </c>
      <c r="BQ48">
        <v>29</v>
      </c>
      <c r="BR48">
        <v>13</v>
      </c>
      <c r="BS48">
        <v>1.08</v>
      </c>
      <c r="BT48">
        <v>20</v>
      </c>
      <c r="BU48">
        <v>9</v>
      </c>
      <c r="BV48">
        <v>1.1200000000000001</v>
      </c>
      <c r="BW48">
        <v>25.83</v>
      </c>
      <c r="BX48">
        <v>13.49</v>
      </c>
      <c r="BY48">
        <v>1.0900000000000001</v>
      </c>
      <c r="BZ48">
        <v>29</v>
      </c>
      <c r="CA48">
        <v>12</v>
      </c>
      <c r="CB48">
        <v>1.07</v>
      </c>
      <c r="CC48">
        <v>26</v>
      </c>
      <c r="CD48">
        <v>11.5</v>
      </c>
      <c r="CE48">
        <v>1.1000000000000001</v>
      </c>
      <c r="CF48">
        <v>35</v>
      </c>
      <c r="CG48">
        <v>13.63</v>
      </c>
      <c r="CH48">
        <v>1.1200000000000001</v>
      </c>
      <c r="CI48">
        <v>25.99</v>
      </c>
      <c r="CJ48">
        <v>11.87</v>
      </c>
      <c r="CK48">
        <v>1.0900000000000001</v>
      </c>
      <c r="CL48">
        <v>1.22</v>
      </c>
      <c r="CM48">
        <v>4.33</v>
      </c>
      <c r="CN48">
        <v>1.2</v>
      </c>
      <c r="CO48">
        <v>5.12</v>
      </c>
      <c r="CP48">
        <v>1.22</v>
      </c>
      <c r="CQ48">
        <v>5.12</v>
      </c>
      <c r="CR48">
        <v>1.2</v>
      </c>
      <c r="CS48">
        <v>4.5199999999999996</v>
      </c>
      <c r="CT48">
        <v>3</v>
      </c>
      <c r="CU48">
        <v>1.72</v>
      </c>
      <c r="CV48">
        <v>2.0699999999999998</v>
      </c>
      <c r="CW48">
        <v>1.78</v>
      </c>
      <c r="CX48">
        <v>2.19</v>
      </c>
      <c r="CY48">
        <v>1.99</v>
      </c>
      <c r="CZ48">
        <v>2.2999999999999998</v>
      </c>
      <c r="DA48">
        <v>1.77</v>
      </c>
      <c r="DB48">
        <v>2.14</v>
      </c>
    </row>
    <row r="49" spans="1:106" x14ac:dyDescent="0.35">
      <c r="A49" t="s">
        <v>106</v>
      </c>
      <c r="B49" s="1">
        <v>43723</v>
      </c>
      <c r="C49" s="2">
        <v>0.58333333333333337</v>
      </c>
      <c r="D49" t="s">
        <v>115</v>
      </c>
      <c r="E49" t="s">
        <v>123</v>
      </c>
      <c r="F49">
        <v>3</v>
      </c>
      <c r="G49">
        <v>1</v>
      </c>
      <c r="H49" t="s">
        <v>109</v>
      </c>
      <c r="I49">
        <v>1</v>
      </c>
      <c r="J49">
        <v>1</v>
      </c>
      <c r="K49" t="s">
        <v>117</v>
      </c>
      <c r="L49" t="s">
        <v>144</v>
      </c>
      <c r="M49">
        <v>13</v>
      </c>
      <c r="N49">
        <v>14</v>
      </c>
      <c r="O49">
        <v>6</v>
      </c>
      <c r="P49">
        <v>5</v>
      </c>
      <c r="Q49">
        <v>5</v>
      </c>
      <c r="R49">
        <v>14</v>
      </c>
      <c r="S49">
        <v>7</v>
      </c>
      <c r="T49">
        <v>7</v>
      </c>
      <c r="U49">
        <v>0</v>
      </c>
      <c r="V49">
        <v>4</v>
      </c>
      <c r="W49">
        <v>0</v>
      </c>
      <c r="X49">
        <v>0</v>
      </c>
      <c r="Y49">
        <v>2.9</v>
      </c>
      <c r="Z49">
        <v>3.5</v>
      </c>
      <c r="AA49">
        <v>2.4</v>
      </c>
      <c r="AB49">
        <v>3</v>
      </c>
      <c r="AC49">
        <v>3.5</v>
      </c>
      <c r="AD49">
        <v>2.2999999999999998</v>
      </c>
      <c r="AE49">
        <v>2.95</v>
      </c>
      <c r="AF49">
        <v>3.5</v>
      </c>
      <c r="AG49">
        <v>2.2999999999999998</v>
      </c>
      <c r="AH49">
        <v>3.05</v>
      </c>
      <c r="AI49">
        <v>3.53</v>
      </c>
      <c r="AJ49">
        <v>2.41</v>
      </c>
      <c r="AK49">
        <v>3</v>
      </c>
      <c r="AL49">
        <v>3.4</v>
      </c>
      <c r="AM49">
        <v>2.35</v>
      </c>
      <c r="AN49">
        <v>3.1</v>
      </c>
      <c r="AO49">
        <v>3.5</v>
      </c>
      <c r="AP49">
        <v>2.4</v>
      </c>
      <c r="AQ49">
        <v>3.1</v>
      </c>
      <c r="AR49">
        <v>3.55</v>
      </c>
      <c r="AS49">
        <v>2.5</v>
      </c>
      <c r="AT49">
        <v>3.01</v>
      </c>
      <c r="AU49">
        <v>3.48</v>
      </c>
      <c r="AV49">
        <v>2.37</v>
      </c>
      <c r="AW49">
        <v>1.72</v>
      </c>
      <c r="AX49">
        <v>2.1</v>
      </c>
      <c r="AY49">
        <v>1.77</v>
      </c>
      <c r="AZ49">
        <v>2.17</v>
      </c>
      <c r="BA49">
        <v>1.8</v>
      </c>
      <c r="BB49">
        <v>2.17</v>
      </c>
      <c r="BC49">
        <v>1.75</v>
      </c>
      <c r="BD49">
        <v>2.1</v>
      </c>
      <c r="BE49">
        <v>0.25</v>
      </c>
      <c r="BF49">
        <v>1.86</v>
      </c>
      <c r="BG49">
        <v>2.0699999999999998</v>
      </c>
      <c r="BH49">
        <v>1.85</v>
      </c>
      <c r="BI49">
        <v>2.08</v>
      </c>
      <c r="BJ49">
        <v>1.87</v>
      </c>
      <c r="BK49">
        <v>2.09</v>
      </c>
      <c r="BL49">
        <v>1.84</v>
      </c>
      <c r="BM49">
        <v>2.0499999999999998</v>
      </c>
      <c r="BN49">
        <v>3.2</v>
      </c>
      <c r="BO49">
        <v>3.5</v>
      </c>
      <c r="BP49">
        <v>2.2000000000000002</v>
      </c>
      <c r="BQ49">
        <v>3.3</v>
      </c>
      <c r="BR49">
        <v>3.4</v>
      </c>
      <c r="BS49">
        <v>2.2000000000000002</v>
      </c>
      <c r="BT49">
        <v>3.2</v>
      </c>
      <c r="BU49">
        <v>3.4</v>
      </c>
      <c r="BV49">
        <v>2.25</v>
      </c>
      <c r="BW49">
        <v>3.37</v>
      </c>
      <c r="BX49">
        <v>3.57</v>
      </c>
      <c r="BY49">
        <v>2.23</v>
      </c>
      <c r="BZ49">
        <v>3.5</v>
      </c>
      <c r="CA49">
        <v>3.4</v>
      </c>
      <c r="CB49">
        <v>2.15</v>
      </c>
      <c r="CC49">
        <v>3.3</v>
      </c>
      <c r="CD49">
        <v>3.6</v>
      </c>
      <c r="CE49">
        <v>2.2000000000000002</v>
      </c>
      <c r="CF49">
        <v>3.76</v>
      </c>
      <c r="CG49">
        <v>3.65</v>
      </c>
      <c r="CH49">
        <v>2.2999999999999998</v>
      </c>
      <c r="CI49">
        <v>3.32</v>
      </c>
      <c r="CJ49">
        <v>3.51</v>
      </c>
      <c r="CK49">
        <v>2.21</v>
      </c>
      <c r="CL49">
        <v>1.8</v>
      </c>
      <c r="CM49">
        <v>2</v>
      </c>
      <c r="CN49">
        <v>1.82</v>
      </c>
      <c r="CO49">
        <v>2.11</v>
      </c>
      <c r="CP49">
        <v>1.85</v>
      </c>
      <c r="CQ49">
        <v>2.33</v>
      </c>
      <c r="CR49">
        <v>1.77</v>
      </c>
      <c r="CS49">
        <v>2.08</v>
      </c>
      <c r="CT49">
        <v>0.25</v>
      </c>
      <c r="CU49">
        <v>2</v>
      </c>
      <c r="CV49">
        <v>1.93</v>
      </c>
      <c r="CW49">
        <v>2</v>
      </c>
      <c r="CX49">
        <v>1.94</v>
      </c>
      <c r="CY49">
        <v>2.14</v>
      </c>
      <c r="CZ49">
        <v>1.97</v>
      </c>
      <c r="DA49">
        <v>1.98</v>
      </c>
      <c r="DB49">
        <v>1.91</v>
      </c>
    </row>
    <row r="50" spans="1:106" x14ac:dyDescent="0.35">
      <c r="A50" t="s">
        <v>106</v>
      </c>
      <c r="B50" s="1">
        <v>43723</v>
      </c>
      <c r="C50" s="2">
        <v>0.6875</v>
      </c>
      <c r="D50" t="s">
        <v>125</v>
      </c>
      <c r="E50" t="s">
        <v>135</v>
      </c>
      <c r="F50">
        <v>2</v>
      </c>
      <c r="G50">
        <v>2</v>
      </c>
      <c r="H50" t="s">
        <v>117</v>
      </c>
      <c r="I50">
        <v>0</v>
      </c>
      <c r="J50">
        <v>2</v>
      </c>
      <c r="K50" t="s">
        <v>113</v>
      </c>
      <c r="L50" t="s">
        <v>139</v>
      </c>
      <c r="M50">
        <v>31</v>
      </c>
      <c r="N50">
        <v>10</v>
      </c>
      <c r="O50">
        <v>7</v>
      </c>
      <c r="P50">
        <v>4</v>
      </c>
      <c r="Q50">
        <v>14</v>
      </c>
      <c r="R50">
        <v>4</v>
      </c>
      <c r="S50">
        <v>7</v>
      </c>
      <c r="T50">
        <v>1</v>
      </c>
      <c r="U50">
        <v>3</v>
      </c>
      <c r="V50">
        <v>3</v>
      </c>
      <c r="W50">
        <v>0</v>
      </c>
      <c r="X50">
        <v>0</v>
      </c>
      <c r="Y50">
        <v>3.6</v>
      </c>
      <c r="Z50">
        <v>3.6</v>
      </c>
      <c r="AA50">
        <v>2</v>
      </c>
      <c r="AB50">
        <v>3.8</v>
      </c>
      <c r="AC50">
        <v>3.8</v>
      </c>
      <c r="AD50">
        <v>1.91</v>
      </c>
      <c r="AE50">
        <v>3.9</v>
      </c>
      <c r="AF50">
        <v>3.7</v>
      </c>
      <c r="AG50">
        <v>1.9</v>
      </c>
      <c r="AH50">
        <v>3.66</v>
      </c>
      <c r="AI50">
        <v>3.74</v>
      </c>
      <c r="AJ50">
        <v>2.06</v>
      </c>
      <c r="AK50">
        <v>3.6</v>
      </c>
      <c r="AL50">
        <v>3.7</v>
      </c>
      <c r="AM50">
        <v>2</v>
      </c>
      <c r="AN50">
        <v>3.6</v>
      </c>
      <c r="AO50">
        <v>3.75</v>
      </c>
      <c r="AP50">
        <v>2.0499999999999998</v>
      </c>
      <c r="AQ50">
        <v>3.9</v>
      </c>
      <c r="AR50">
        <v>3.9</v>
      </c>
      <c r="AS50">
        <v>2.08</v>
      </c>
      <c r="AT50">
        <v>3.64</v>
      </c>
      <c r="AU50">
        <v>3.74</v>
      </c>
      <c r="AV50">
        <v>2.0099999999999998</v>
      </c>
      <c r="AW50">
        <v>1.57</v>
      </c>
      <c r="AX50">
        <v>2.37</v>
      </c>
      <c r="AY50">
        <v>1.57</v>
      </c>
      <c r="AZ50">
        <v>2.56</v>
      </c>
      <c r="BA50">
        <v>1.61</v>
      </c>
      <c r="BB50">
        <v>2.56</v>
      </c>
      <c r="BC50">
        <v>1.57</v>
      </c>
      <c r="BD50">
        <v>2.41</v>
      </c>
      <c r="BE50">
        <v>0.5</v>
      </c>
      <c r="BF50">
        <v>1.89</v>
      </c>
      <c r="BG50">
        <v>2.04</v>
      </c>
      <c r="BH50">
        <v>1.87</v>
      </c>
      <c r="BI50">
        <v>2.06</v>
      </c>
      <c r="BJ50">
        <v>1.91</v>
      </c>
      <c r="BK50">
        <v>2.08</v>
      </c>
      <c r="BL50">
        <v>1.87</v>
      </c>
      <c r="BM50">
        <v>2.02</v>
      </c>
      <c r="BN50">
        <v>4</v>
      </c>
      <c r="BO50">
        <v>3.9</v>
      </c>
      <c r="BP50">
        <v>1.85</v>
      </c>
      <c r="BQ50">
        <v>4</v>
      </c>
      <c r="BR50">
        <v>3.8</v>
      </c>
      <c r="BS50">
        <v>1.9</v>
      </c>
      <c r="BT50">
        <v>3.9</v>
      </c>
      <c r="BU50">
        <v>3.7</v>
      </c>
      <c r="BV50">
        <v>1.9</v>
      </c>
      <c r="BW50">
        <v>4.22</v>
      </c>
      <c r="BX50">
        <v>3.92</v>
      </c>
      <c r="BY50">
        <v>1.88</v>
      </c>
      <c r="BZ50">
        <v>4.2</v>
      </c>
      <c r="CA50">
        <v>3.8</v>
      </c>
      <c r="CB50">
        <v>1.83</v>
      </c>
      <c r="CC50">
        <v>4.2</v>
      </c>
      <c r="CD50">
        <v>3.9</v>
      </c>
      <c r="CE50">
        <v>1.87</v>
      </c>
      <c r="CF50">
        <v>4.32</v>
      </c>
      <c r="CG50">
        <v>4.05</v>
      </c>
      <c r="CH50">
        <v>1.91</v>
      </c>
      <c r="CI50">
        <v>4.08</v>
      </c>
      <c r="CJ50">
        <v>3.88</v>
      </c>
      <c r="CK50">
        <v>1.87</v>
      </c>
      <c r="CL50">
        <v>1.53</v>
      </c>
      <c r="CM50">
        <v>2.5</v>
      </c>
      <c r="CN50">
        <v>1.52</v>
      </c>
      <c r="CO50">
        <v>2.69</v>
      </c>
      <c r="CP50">
        <v>1.6</v>
      </c>
      <c r="CQ50">
        <v>2.72</v>
      </c>
      <c r="CR50">
        <v>1.52</v>
      </c>
      <c r="CS50">
        <v>2.5499999999999998</v>
      </c>
      <c r="CT50">
        <v>0.5</v>
      </c>
      <c r="CU50">
        <v>2.06</v>
      </c>
      <c r="CV50">
        <v>1.87</v>
      </c>
      <c r="CW50">
        <v>2.0499999999999998</v>
      </c>
      <c r="CX50">
        <v>1.88</v>
      </c>
      <c r="CY50">
        <v>2.08</v>
      </c>
      <c r="CZ50">
        <v>1.92</v>
      </c>
      <c r="DA50">
        <v>2.0299999999999998</v>
      </c>
      <c r="DB50">
        <v>1.86</v>
      </c>
    </row>
    <row r="51" spans="1:106" x14ac:dyDescent="0.35">
      <c r="A51" t="s">
        <v>106</v>
      </c>
      <c r="B51" s="1">
        <v>43724</v>
      </c>
      <c r="C51" s="2">
        <v>0.83333333333333337</v>
      </c>
      <c r="D51" t="s">
        <v>129</v>
      </c>
      <c r="E51" t="s">
        <v>111</v>
      </c>
      <c r="F51">
        <v>0</v>
      </c>
      <c r="G51">
        <v>0</v>
      </c>
      <c r="H51" t="s">
        <v>117</v>
      </c>
      <c r="I51">
        <v>0</v>
      </c>
      <c r="J51">
        <v>0</v>
      </c>
      <c r="K51" t="s">
        <v>117</v>
      </c>
      <c r="L51" t="s">
        <v>114</v>
      </c>
      <c r="M51">
        <v>10</v>
      </c>
      <c r="N51">
        <v>13</v>
      </c>
      <c r="O51">
        <v>5</v>
      </c>
      <c r="P51">
        <v>1</v>
      </c>
      <c r="Q51">
        <v>13</v>
      </c>
      <c r="R51">
        <v>12</v>
      </c>
      <c r="S51">
        <v>2</v>
      </c>
      <c r="T51">
        <v>4</v>
      </c>
      <c r="U51">
        <v>2</v>
      </c>
      <c r="V51">
        <v>1</v>
      </c>
      <c r="W51">
        <v>0</v>
      </c>
      <c r="X51">
        <v>1</v>
      </c>
      <c r="Y51">
        <v>2.62</v>
      </c>
      <c r="Z51">
        <v>3.5</v>
      </c>
      <c r="AA51">
        <v>2.6</v>
      </c>
      <c r="AB51">
        <v>2.6</v>
      </c>
      <c r="AC51">
        <v>3.4</v>
      </c>
      <c r="AD51">
        <v>2.7</v>
      </c>
      <c r="AE51">
        <v>2.6</v>
      </c>
      <c r="AF51">
        <v>3.6</v>
      </c>
      <c r="AG51">
        <v>2.5499999999999998</v>
      </c>
      <c r="AH51">
        <v>2.65</v>
      </c>
      <c r="AI51">
        <v>3.6</v>
      </c>
      <c r="AJ51">
        <v>2.69</v>
      </c>
      <c r="AK51">
        <v>2.6</v>
      </c>
      <c r="AL51">
        <v>3.5</v>
      </c>
      <c r="AM51">
        <v>2.62</v>
      </c>
      <c r="AN51">
        <v>2.63</v>
      </c>
      <c r="AO51">
        <v>3.6</v>
      </c>
      <c r="AP51">
        <v>2.7</v>
      </c>
      <c r="AQ51">
        <v>2.7</v>
      </c>
      <c r="AR51">
        <v>3.67</v>
      </c>
      <c r="AS51">
        <v>2.7</v>
      </c>
      <c r="AT51">
        <v>2.64</v>
      </c>
      <c r="AU51">
        <v>3.56</v>
      </c>
      <c r="AV51">
        <v>2.63</v>
      </c>
      <c r="AW51">
        <v>1.61</v>
      </c>
      <c r="AX51">
        <v>2.2999999999999998</v>
      </c>
      <c r="AY51">
        <v>1.63</v>
      </c>
      <c r="AZ51">
        <v>2.42</v>
      </c>
      <c r="BA51">
        <v>1.67</v>
      </c>
      <c r="BB51">
        <v>2.42</v>
      </c>
      <c r="BC51">
        <v>1.62</v>
      </c>
      <c r="BD51">
        <v>2.31</v>
      </c>
      <c r="BE51">
        <v>0</v>
      </c>
      <c r="BF51">
        <v>1.96</v>
      </c>
      <c r="BG51">
        <v>1.97</v>
      </c>
      <c r="BH51">
        <v>1.94</v>
      </c>
      <c r="BI51">
        <v>1.98</v>
      </c>
      <c r="BJ51">
        <v>1.97</v>
      </c>
      <c r="BK51">
        <v>1.99</v>
      </c>
      <c r="BL51">
        <v>1.94</v>
      </c>
      <c r="BM51">
        <v>1.95</v>
      </c>
      <c r="BN51">
        <v>2.7</v>
      </c>
      <c r="BO51">
        <v>3.5</v>
      </c>
      <c r="BP51">
        <v>2.5</v>
      </c>
      <c r="BQ51">
        <v>2.7</v>
      </c>
      <c r="BR51">
        <v>3.6</v>
      </c>
      <c r="BS51">
        <v>2.5</v>
      </c>
      <c r="BT51">
        <v>2.7</v>
      </c>
      <c r="BU51">
        <v>3.45</v>
      </c>
      <c r="BV51">
        <v>2.5</v>
      </c>
      <c r="BW51">
        <v>2.72</v>
      </c>
      <c r="BX51">
        <v>3.71</v>
      </c>
      <c r="BY51">
        <v>2.57</v>
      </c>
      <c r="BZ51">
        <v>2.7</v>
      </c>
      <c r="CA51">
        <v>3.6</v>
      </c>
      <c r="CB51">
        <v>2.5</v>
      </c>
      <c r="CC51">
        <v>2.75</v>
      </c>
      <c r="CD51">
        <v>3.7</v>
      </c>
      <c r="CE51">
        <v>2.5</v>
      </c>
      <c r="CF51">
        <v>2.85</v>
      </c>
      <c r="CG51">
        <v>3.73</v>
      </c>
      <c r="CH51">
        <v>2.64</v>
      </c>
      <c r="CI51">
        <v>2.73</v>
      </c>
      <c r="CJ51">
        <v>3.61</v>
      </c>
      <c r="CK51">
        <v>2.5299999999999998</v>
      </c>
      <c r="CL51">
        <v>1.57</v>
      </c>
      <c r="CM51">
        <v>2.37</v>
      </c>
      <c r="CN51">
        <v>1.6</v>
      </c>
      <c r="CO51">
        <v>2.5</v>
      </c>
      <c r="CP51">
        <v>1.62</v>
      </c>
      <c r="CQ51">
        <v>2.5</v>
      </c>
      <c r="CR51">
        <v>1.58</v>
      </c>
      <c r="CS51">
        <v>2.4</v>
      </c>
      <c r="CT51">
        <v>0</v>
      </c>
      <c r="CU51">
        <v>2.04</v>
      </c>
      <c r="CV51">
        <v>1.89</v>
      </c>
      <c r="CW51">
        <v>2.02</v>
      </c>
      <c r="CX51">
        <v>1.9</v>
      </c>
      <c r="CY51">
        <v>2.0699999999999998</v>
      </c>
      <c r="CZ51">
        <v>1.92</v>
      </c>
      <c r="DA51">
        <v>2.02</v>
      </c>
      <c r="DB51">
        <v>1.87</v>
      </c>
    </row>
    <row r="52" spans="1:106" x14ac:dyDescent="0.35">
      <c r="A52" t="s">
        <v>106</v>
      </c>
      <c r="B52" s="1">
        <v>43728</v>
      </c>
      <c r="C52" s="2">
        <v>0.83333333333333337</v>
      </c>
      <c r="D52" t="s">
        <v>120</v>
      </c>
      <c r="E52" t="s">
        <v>115</v>
      </c>
      <c r="F52">
        <v>1</v>
      </c>
      <c r="G52">
        <v>3</v>
      </c>
      <c r="H52" t="s">
        <v>113</v>
      </c>
      <c r="I52">
        <v>0</v>
      </c>
      <c r="J52">
        <v>2</v>
      </c>
      <c r="K52" t="s">
        <v>113</v>
      </c>
      <c r="L52" t="s">
        <v>130</v>
      </c>
      <c r="M52">
        <v>25</v>
      </c>
      <c r="N52">
        <v>6</v>
      </c>
      <c r="O52">
        <v>6</v>
      </c>
      <c r="P52">
        <v>3</v>
      </c>
      <c r="Q52">
        <v>8</v>
      </c>
      <c r="R52">
        <v>9</v>
      </c>
      <c r="S52">
        <v>4</v>
      </c>
      <c r="T52">
        <v>5</v>
      </c>
      <c r="U52">
        <v>1</v>
      </c>
      <c r="V52">
        <v>3</v>
      </c>
      <c r="W52">
        <v>0</v>
      </c>
      <c r="X52">
        <v>0</v>
      </c>
      <c r="Y52">
        <v>2.0499999999999998</v>
      </c>
      <c r="Z52">
        <v>3.6</v>
      </c>
      <c r="AA52">
        <v>3.5</v>
      </c>
      <c r="AB52">
        <v>2</v>
      </c>
      <c r="AC52">
        <v>3.7</v>
      </c>
      <c r="AD52">
        <v>3.6</v>
      </c>
      <c r="AE52">
        <v>2.1</v>
      </c>
      <c r="AF52">
        <v>3.6</v>
      </c>
      <c r="AG52">
        <v>3.4</v>
      </c>
      <c r="AH52">
        <v>2.12</v>
      </c>
      <c r="AI52">
        <v>3.65</v>
      </c>
      <c r="AJ52">
        <v>3.55</v>
      </c>
      <c r="AK52">
        <v>2.1</v>
      </c>
      <c r="AL52">
        <v>3.5</v>
      </c>
      <c r="AM52">
        <v>3.5</v>
      </c>
      <c r="AN52">
        <v>2.1</v>
      </c>
      <c r="AO52">
        <v>3.7</v>
      </c>
      <c r="AP52">
        <v>3.4</v>
      </c>
      <c r="AQ52">
        <v>2.17</v>
      </c>
      <c r="AR52">
        <v>3.7</v>
      </c>
      <c r="AS52">
        <v>3.7</v>
      </c>
      <c r="AT52">
        <v>2.1</v>
      </c>
      <c r="AU52">
        <v>3.62</v>
      </c>
      <c r="AV52">
        <v>3.5</v>
      </c>
      <c r="AW52">
        <v>1.66</v>
      </c>
      <c r="AX52">
        <v>2.2000000000000002</v>
      </c>
      <c r="AY52">
        <v>1.68</v>
      </c>
      <c r="AZ52">
        <v>2.31</v>
      </c>
      <c r="BA52">
        <v>1.75</v>
      </c>
      <c r="BB52">
        <v>2.31</v>
      </c>
      <c r="BC52">
        <v>1.69</v>
      </c>
      <c r="BD52">
        <v>2.21</v>
      </c>
      <c r="BE52">
        <v>-0.25</v>
      </c>
      <c r="BF52">
        <v>1.8</v>
      </c>
      <c r="BG52">
        <v>2</v>
      </c>
      <c r="BH52">
        <v>1.84</v>
      </c>
      <c r="BI52">
        <v>2.09</v>
      </c>
      <c r="BJ52">
        <v>1.87</v>
      </c>
      <c r="BK52">
        <v>2.11</v>
      </c>
      <c r="BL52">
        <v>1.83</v>
      </c>
      <c r="BM52">
        <v>2.06</v>
      </c>
      <c r="BN52">
        <v>2.15</v>
      </c>
      <c r="BO52">
        <v>3.5</v>
      </c>
      <c r="BP52">
        <v>3.3</v>
      </c>
      <c r="BQ52">
        <v>2.15</v>
      </c>
      <c r="BR52">
        <v>3.6</v>
      </c>
      <c r="BS52">
        <v>3.25</v>
      </c>
      <c r="BT52">
        <v>2.2000000000000002</v>
      </c>
      <c r="BU52">
        <v>3.55</v>
      </c>
      <c r="BV52">
        <v>3.15</v>
      </c>
      <c r="BW52">
        <v>2.17</v>
      </c>
      <c r="BX52">
        <v>3.6</v>
      </c>
      <c r="BY52">
        <v>3.46</v>
      </c>
      <c r="BZ52">
        <v>2.2000000000000002</v>
      </c>
      <c r="CA52">
        <v>3.5</v>
      </c>
      <c r="CB52">
        <v>3.25</v>
      </c>
      <c r="CC52">
        <v>2.2999999999999998</v>
      </c>
      <c r="CD52">
        <v>3.5</v>
      </c>
      <c r="CE52">
        <v>3.13</v>
      </c>
      <c r="CF52">
        <v>2.2999999999999998</v>
      </c>
      <c r="CG52">
        <v>3.7</v>
      </c>
      <c r="CH52">
        <v>3.5</v>
      </c>
      <c r="CI52">
        <v>2.1800000000000002</v>
      </c>
      <c r="CJ52">
        <v>3.56</v>
      </c>
      <c r="CK52">
        <v>3.34</v>
      </c>
      <c r="CL52">
        <v>1.66</v>
      </c>
      <c r="CM52">
        <v>2.2000000000000002</v>
      </c>
      <c r="CN52">
        <v>1.65</v>
      </c>
      <c r="CO52">
        <v>2.37</v>
      </c>
      <c r="CP52">
        <v>1.69</v>
      </c>
      <c r="CQ52">
        <v>2.4500000000000002</v>
      </c>
      <c r="CR52">
        <v>1.65</v>
      </c>
      <c r="CS52">
        <v>2.2599999999999998</v>
      </c>
      <c r="CT52">
        <v>-0.25</v>
      </c>
      <c r="CU52">
        <v>1.9</v>
      </c>
      <c r="CV52">
        <v>2.0299999999999998</v>
      </c>
      <c r="CW52">
        <v>1.88</v>
      </c>
      <c r="CX52">
        <v>2.04</v>
      </c>
      <c r="CY52">
        <v>2</v>
      </c>
      <c r="CZ52">
        <v>2.06</v>
      </c>
      <c r="DA52">
        <v>1.89</v>
      </c>
      <c r="DB52">
        <v>2</v>
      </c>
    </row>
    <row r="53" spans="1:106" x14ac:dyDescent="0.35">
      <c r="A53" t="s">
        <v>106</v>
      </c>
      <c r="B53" s="1">
        <v>43729</v>
      </c>
      <c r="C53" s="2">
        <v>0.52083333333333337</v>
      </c>
      <c r="D53" t="s">
        <v>131</v>
      </c>
      <c r="E53" t="s">
        <v>128</v>
      </c>
      <c r="F53">
        <v>2</v>
      </c>
      <c r="G53">
        <v>1</v>
      </c>
      <c r="H53" t="s">
        <v>109</v>
      </c>
      <c r="I53">
        <v>0</v>
      </c>
      <c r="J53">
        <v>1</v>
      </c>
      <c r="K53" t="s">
        <v>113</v>
      </c>
      <c r="L53" t="s">
        <v>144</v>
      </c>
      <c r="M53">
        <v>16</v>
      </c>
      <c r="N53">
        <v>11</v>
      </c>
      <c r="O53">
        <v>7</v>
      </c>
      <c r="P53">
        <v>4</v>
      </c>
      <c r="Q53">
        <v>16</v>
      </c>
      <c r="R53">
        <v>13</v>
      </c>
      <c r="S53">
        <v>8</v>
      </c>
      <c r="T53">
        <v>2</v>
      </c>
      <c r="U53">
        <v>1</v>
      </c>
      <c r="V53">
        <v>2</v>
      </c>
      <c r="W53">
        <v>0</v>
      </c>
      <c r="X53">
        <v>0</v>
      </c>
      <c r="Y53">
        <v>2.87</v>
      </c>
      <c r="Z53">
        <v>3.5</v>
      </c>
      <c r="AA53">
        <v>2.37</v>
      </c>
      <c r="AB53">
        <v>2.95</v>
      </c>
      <c r="AC53">
        <v>3.4</v>
      </c>
      <c r="AD53">
        <v>2.4</v>
      </c>
      <c r="AE53">
        <v>2.85</v>
      </c>
      <c r="AF53">
        <v>3.45</v>
      </c>
      <c r="AG53">
        <v>2.4</v>
      </c>
      <c r="AH53">
        <v>2.92</v>
      </c>
      <c r="AI53">
        <v>3.53</v>
      </c>
      <c r="AJ53">
        <v>2.5</v>
      </c>
      <c r="AK53">
        <v>2.8</v>
      </c>
      <c r="AL53">
        <v>3.5</v>
      </c>
      <c r="AM53">
        <v>2.4500000000000002</v>
      </c>
      <c r="AN53">
        <v>2.9</v>
      </c>
      <c r="AO53">
        <v>3.5</v>
      </c>
      <c r="AP53">
        <v>2.4500000000000002</v>
      </c>
      <c r="AQ53">
        <v>2.95</v>
      </c>
      <c r="AR53">
        <v>3.6</v>
      </c>
      <c r="AS53">
        <v>2.5499999999999998</v>
      </c>
      <c r="AT53">
        <v>2.87</v>
      </c>
      <c r="AU53">
        <v>3.5</v>
      </c>
      <c r="AV53">
        <v>2.4500000000000002</v>
      </c>
      <c r="AW53">
        <v>1.8</v>
      </c>
      <c r="AX53">
        <v>2</v>
      </c>
      <c r="AY53">
        <v>1.82</v>
      </c>
      <c r="AZ53">
        <v>2.11</v>
      </c>
      <c r="BA53">
        <v>1.85</v>
      </c>
      <c r="BB53">
        <v>2.11</v>
      </c>
      <c r="BC53">
        <v>1.79</v>
      </c>
      <c r="BD53">
        <v>2.04</v>
      </c>
      <c r="BE53">
        <v>0.25</v>
      </c>
      <c r="BF53">
        <v>1.8</v>
      </c>
      <c r="BG53">
        <v>2.14</v>
      </c>
      <c r="BH53">
        <v>1.79</v>
      </c>
      <c r="BI53">
        <v>2.16</v>
      </c>
      <c r="BJ53">
        <v>1.82</v>
      </c>
      <c r="BK53">
        <v>2.16</v>
      </c>
      <c r="BL53">
        <v>1.79</v>
      </c>
      <c r="BM53">
        <v>2.11</v>
      </c>
      <c r="BN53">
        <v>2.62</v>
      </c>
      <c r="BO53">
        <v>3.4</v>
      </c>
      <c r="BP53">
        <v>2.6</v>
      </c>
      <c r="BQ53">
        <v>2.75</v>
      </c>
      <c r="BR53">
        <v>3.4</v>
      </c>
      <c r="BS53">
        <v>2.6</v>
      </c>
      <c r="BT53">
        <v>2.65</v>
      </c>
      <c r="BU53">
        <v>3.4</v>
      </c>
      <c r="BV53">
        <v>2.6</v>
      </c>
      <c r="BW53">
        <v>2.72</v>
      </c>
      <c r="BX53">
        <v>3.51</v>
      </c>
      <c r="BY53">
        <v>2.69</v>
      </c>
      <c r="BZ53">
        <v>2.7</v>
      </c>
      <c r="CA53">
        <v>3.4</v>
      </c>
      <c r="CB53">
        <v>2.62</v>
      </c>
      <c r="CC53">
        <v>2.7</v>
      </c>
      <c r="CD53">
        <v>3.5</v>
      </c>
      <c r="CE53">
        <v>2.6</v>
      </c>
      <c r="CF53">
        <v>3</v>
      </c>
      <c r="CG53">
        <v>3.51</v>
      </c>
      <c r="CH53">
        <v>2.72</v>
      </c>
      <c r="CI53">
        <v>2.71</v>
      </c>
      <c r="CJ53">
        <v>3.44</v>
      </c>
      <c r="CK53">
        <v>2.63</v>
      </c>
      <c r="CL53">
        <v>1.8</v>
      </c>
      <c r="CM53">
        <v>2</v>
      </c>
      <c r="CN53">
        <v>1.78</v>
      </c>
      <c r="CO53">
        <v>2.16</v>
      </c>
      <c r="CP53">
        <v>1.85</v>
      </c>
      <c r="CQ53">
        <v>2.25</v>
      </c>
      <c r="CR53">
        <v>1.8</v>
      </c>
      <c r="CS53">
        <v>2.04</v>
      </c>
      <c r="CT53">
        <v>0</v>
      </c>
      <c r="CU53">
        <v>1.97</v>
      </c>
      <c r="CV53">
        <v>1.96</v>
      </c>
      <c r="CW53">
        <v>1.98</v>
      </c>
      <c r="CX53">
        <v>1.96</v>
      </c>
      <c r="CY53">
        <v>2.13</v>
      </c>
      <c r="CZ53">
        <v>1.98</v>
      </c>
      <c r="DA53">
        <v>1.97</v>
      </c>
      <c r="DB53">
        <v>1.92</v>
      </c>
    </row>
    <row r="54" spans="1:106" x14ac:dyDescent="0.35">
      <c r="A54" t="s">
        <v>106</v>
      </c>
      <c r="B54" s="1">
        <v>43729</v>
      </c>
      <c r="C54" s="2">
        <v>0.625</v>
      </c>
      <c r="D54" t="s">
        <v>119</v>
      </c>
      <c r="E54" t="s">
        <v>108</v>
      </c>
      <c r="F54">
        <v>2</v>
      </c>
      <c r="G54">
        <v>0</v>
      </c>
      <c r="H54" t="s">
        <v>109</v>
      </c>
      <c r="I54">
        <v>2</v>
      </c>
      <c r="J54">
        <v>0</v>
      </c>
      <c r="K54" t="s">
        <v>109</v>
      </c>
      <c r="L54" t="s">
        <v>142</v>
      </c>
      <c r="M54">
        <v>13</v>
      </c>
      <c r="N54">
        <v>11</v>
      </c>
      <c r="O54">
        <v>6</v>
      </c>
      <c r="P54">
        <v>2</v>
      </c>
      <c r="Q54">
        <v>11</v>
      </c>
      <c r="R54">
        <v>10</v>
      </c>
      <c r="S54">
        <v>7</v>
      </c>
      <c r="T54">
        <v>3</v>
      </c>
      <c r="U54">
        <v>0</v>
      </c>
      <c r="V54">
        <v>1</v>
      </c>
      <c r="W54">
        <v>0</v>
      </c>
      <c r="X54">
        <v>0</v>
      </c>
      <c r="Y54">
        <v>2</v>
      </c>
      <c r="Z54">
        <v>3.8</v>
      </c>
      <c r="AA54">
        <v>3.5</v>
      </c>
      <c r="AB54">
        <v>1.95</v>
      </c>
      <c r="AC54">
        <v>3.8</v>
      </c>
      <c r="AD54">
        <v>3.6</v>
      </c>
      <c r="AE54">
        <v>2</v>
      </c>
      <c r="AF54">
        <v>3.6</v>
      </c>
      <c r="AG54">
        <v>3.6</v>
      </c>
      <c r="AH54">
        <v>2.02</v>
      </c>
      <c r="AI54">
        <v>3.8</v>
      </c>
      <c r="AJ54">
        <v>3.73</v>
      </c>
      <c r="AK54">
        <v>1.95</v>
      </c>
      <c r="AL54">
        <v>3.7</v>
      </c>
      <c r="AM54">
        <v>3.7</v>
      </c>
      <c r="AN54">
        <v>1.95</v>
      </c>
      <c r="AO54">
        <v>3.8</v>
      </c>
      <c r="AP54">
        <v>3.8</v>
      </c>
      <c r="AQ54">
        <v>2.0499999999999998</v>
      </c>
      <c r="AR54">
        <v>3.9</v>
      </c>
      <c r="AS54">
        <v>3.8</v>
      </c>
      <c r="AT54">
        <v>1.99</v>
      </c>
      <c r="AU54">
        <v>3.76</v>
      </c>
      <c r="AV54">
        <v>3.67</v>
      </c>
      <c r="AW54">
        <v>1.66</v>
      </c>
      <c r="AX54">
        <v>2.2000000000000002</v>
      </c>
      <c r="AY54">
        <v>1.7</v>
      </c>
      <c r="AZ54">
        <v>2.2799999999999998</v>
      </c>
      <c r="BA54">
        <v>1.71</v>
      </c>
      <c r="BB54">
        <v>2.2999999999999998</v>
      </c>
      <c r="BC54">
        <v>1.67</v>
      </c>
      <c r="BD54">
        <v>2.2200000000000002</v>
      </c>
      <c r="BE54">
        <v>-0.5</v>
      </c>
      <c r="BF54">
        <v>2</v>
      </c>
      <c r="BG54">
        <v>1.93</v>
      </c>
      <c r="BH54">
        <v>2.02</v>
      </c>
      <c r="BI54">
        <v>1.9</v>
      </c>
      <c r="BJ54">
        <v>2.02</v>
      </c>
      <c r="BK54">
        <v>1.94</v>
      </c>
      <c r="BL54">
        <v>1.99</v>
      </c>
      <c r="BM54">
        <v>1.89</v>
      </c>
      <c r="BN54">
        <v>2</v>
      </c>
      <c r="BO54">
        <v>3.75</v>
      </c>
      <c r="BP54">
        <v>3.5</v>
      </c>
      <c r="BQ54">
        <v>2</v>
      </c>
      <c r="BR54">
        <v>3.7</v>
      </c>
      <c r="BS54">
        <v>3.7</v>
      </c>
      <c r="BT54">
        <v>2</v>
      </c>
      <c r="BU54">
        <v>3.6</v>
      </c>
      <c r="BV54">
        <v>3.6</v>
      </c>
      <c r="BW54">
        <v>2.02</v>
      </c>
      <c r="BX54">
        <v>3.88</v>
      </c>
      <c r="BY54">
        <v>3.67</v>
      </c>
      <c r="BZ54">
        <v>2</v>
      </c>
      <c r="CA54">
        <v>3.7</v>
      </c>
      <c r="CB54">
        <v>3.6</v>
      </c>
      <c r="CC54">
        <v>2</v>
      </c>
      <c r="CD54">
        <v>3.75</v>
      </c>
      <c r="CE54">
        <v>3.7</v>
      </c>
      <c r="CF54">
        <v>2.0699999999999998</v>
      </c>
      <c r="CG54">
        <v>3.9</v>
      </c>
      <c r="CH54">
        <v>3.7</v>
      </c>
      <c r="CI54">
        <v>2.02</v>
      </c>
      <c r="CJ54">
        <v>3.73</v>
      </c>
      <c r="CK54">
        <v>3.62</v>
      </c>
      <c r="CL54">
        <v>1.66</v>
      </c>
      <c r="CM54">
        <v>2.2000000000000002</v>
      </c>
      <c r="CN54">
        <v>1.68</v>
      </c>
      <c r="CO54">
        <v>2.31</v>
      </c>
      <c r="CP54">
        <v>1.7</v>
      </c>
      <c r="CQ54">
        <v>2.37</v>
      </c>
      <c r="CR54">
        <v>1.66</v>
      </c>
      <c r="CS54">
        <v>2.25</v>
      </c>
      <c r="CT54">
        <v>-0.5</v>
      </c>
      <c r="CU54">
        <v>2.0099999999999998</v>
      </c>
      <c r="CV54">
        <v>1.92</v>
      </c>
      <c r="CW54">
        <v>2.02</v>
      </c>
      <c r="CX54">
        <v>1.91</v>
      </c>
      <c r="CY54">
        <v>2.0499999999999998</v>
      </c>
      <c r="CZ54">
        <v>1.94</v>
      </c>
      <c r="DA54">
        <v>2.0099999999999998</v>
      </c>
      <c r="DB54">
        <v>1.87</v>
      </c>
    </row>
    <row r="55" spans="1:106" x14ac:dyDescent="0.35">
      <c r="A55" t="s">
        <v>106</v>
      </c>
      <c r="B55" s="1">
        <v>43729</v>
      </c>
      <c r="C55" s="2">
        <v>0.625</v>
      </c>
      <c r="D55" t="s">
        <v>123</v>
      </c>
      <c r="E55" t="s">
        <v>116</v>
      </c>
      <c r="F55">
        <v>0</v>
      </c>
      <c r="G55">
        <v>2</v>
      </c>
      <c r="H55" t="s">
        <v>113</v>
      </c>
      <c r="I55">
        <v>0</v>
      </c>
      <c r="J55">
        <v>1</v>
      </c>
      <c r="K55" t="s">
        <v>113</v>
      </c>
      <c r="L55" t="s">
        <v>147</v>
      </c>
      <c r="M55">
        <v>16</v>
      </c>
      <c r="N55">
        <v>2</v>
      </c>
      <c r="O55">
        <v>3</v>
      </c>
      <c r="P55">
        <v>1</v>
      </c>
      <c r="Q55">
        <v>9</v>
      </c>
      <c r="R55">
        <v>9</v>
      </c>
      <c r="S55">
        <v>12</v>
      </c>
      <c r="T55">
        <v>3</v>
      </c>
      <c r="U55">
        <v>1</v>
      </c>
      <c r="V55">
        <v>3</v>
      </c>
      <c r="W55">
        <v>0</v>
      </c>
      <c r="X55">
        <v>0</v>
      </c>
      <c r="Y55">
        <v>1.61</v>
      </c>
      <c r="Z55">
        <v>3.75</v>
      </c>
      <c r="AA55">
        <v>6</v>
      </c>
      <c r="AB55">
        <v>1.65</v>
      </c>
      <c r="AC55">
        <v>3.8</v>
      </c>
      <c r="AD55">
        <v>5.5</v>
      </c>
      <c r="AE55">
        <v>1.67</v>
      </c>
      <c r="AF55">
        <v>3.75</v>
      </c>
      <c r="AG55">
        <v>5.3</v>
      </c>
      <c r="AH55">
        <v>1.69</v>
      </c>
      <c r="AI55">
        <v>3.8</v>
      </c>
      <c r="AJ55">
        <v>5.76</v>
      </c>
      <c r="AK55">
        <v>1.65</v>
      </c>
      <c r="AL55">
        <v>3.7</v>
      </c>
      <c r="AM55">
        <v>5.8</v>
      </c>
      <c r="AN55">
        <v>1.67</v>
      </c>
      <c r="AO55">
        <v>3.8</v>
      </c>
      <c r="AP55">
        <v>5.75</v>
      </c>
      <c r="AQ55">
        <v>1.71</v>
      </c>
      <c r="AR55">
        <v>4</v>
      </c>
      <c r="AS55">
        <v>6</v>
      </c>
      <c r="AT55">
        <v>1.67</v>
      </c>
      <c r="AU55">
        <v>3.8</v>
      </c>
      <c r="AV55">
        <v>5.58</v>
      </c>
      <c r="AW55">
        <v>2</v>
      </c>
      <c r="AX55">
        <v>1.8</v>
      </c>
      <c r="AY55">
        <v>2.08</v>
      </c>
      <c r="AZ55">
        <v>1.84</v>
      </c>
      <c r="BA55">
        <v>2.08</v>
      </c>
      <c r="BB55">
        <v>1.86</v>
      </c>
      <c r="BC55">
        <v>2.0299999999999998</v>
      </c>
      <c r="BD55">
        <v>1.81</v>
      </c>
      <c r="BE55">
        <v>-0.75</v>
      </c>
      <c r="BF55">
        <v>1.9</v>
      </c>
      <c r="BG55">
        <v>2.0299999999999998</v>
      </c>
      <c r="BH55">
        <v>1.91</v>
      </c>
      <c r="BI55">
        <v>2.02</v>
      </c>
      <c r="BJ55">
        <v>1.91</v>
      </c>
      <c r="BK55">
        <v>2.08</v>
      </c>
      <c r="BL55">
        <v>1.87</v>
      </c>
      <c r="BM55">
        <v>2.0099999999999998</v>
      </c>
      <c r="BN55">
        <v>1.72</v>
      </c>
      <c r="BO55">
        <v>3.6</v>
      </c>
      <c r="BP55">
        <v>5</v>
      </c>
      <c r="BQ55">
        <v>1.75</v>
      </c>
      <c r="BR55">
        <v>3.5</v>
      </c>
      <c r="BS55">
        <v>5.5</v>
      </c>
      <c r="BT55">
        <v>1.7</v>
      </c>
      <c r="BU55">
        <v>3.5</v>
      </c>
      <c r="BV55">
        <v>5.5</v>
      </c>
      <c r="BW55">
        <v>1.79</v>
      </c>
      <c r="BX55">
        <v>3.57</v>
      </c>
      <c r="BY55">
        <v>5.31</v>
      </c>
      <c r="BZ55">
        <v>1.73</v>
      </c>
      <c r="CA55">
        <v>3.6</v>
      </c>
      <c r="CB55">
        <v>5.25</v>
      </c>
      <c r="CC55">
        <v>1.75</v>
      </c>
      <c r="CD55">
        <v>3.6</v>
      </c>
      <c r="CE55">
        <v>5.2</v>
      </c>
      <c r="CF55">
        <v>1.81</v>
      </c>
      <c r="CG55">
        <v>3.7</v>
      </c>
      <c r="CH55">
        <v>5.5</v>
      </c>
      <c r="CI55">
        <v>1.76</v>
      </c>
      <c r="CJ55">
        <v>3.56</v>
      </c>
      <c r="CK55">
        <v>5.21</v>
      </c>
      <c r="CL55">
        <v>2</v>
      </c>
      <c r="CM55">
        <v>1.8</v>
      </c>
      <c r="CN55">
        <v>2.09</v>
      </c>
      <c r="CO55">
        <v>1.83</v>
      </c>
      <c r="CP55">
        <v>2.12</v>
      </c>
      <c r="CQ55">
        <v>1.92</v>
      </c>
      <c r="CR55">
        <v>2.04</v>
      </c>
      <c r="CS55">
        <v>1.8</v>
      </c>
      <c r="CT55">
        <v>-0.75</v>
      </c>
      <c r="CU55">
        <v>2.0499999999999998</v>
      </c>
      <c r="CV55">
        <v>1.88</v>
      </c>
      <c r="CW55">
        <v>2.0499999999999998</v>
      </c>
      <c r="CX55">
        <v>1.88</v>
      </c>
      <c r="CY55">
        <v>2.06</v>
      </c>
      <c r="CZ55">
        <v>2</v>
      </c>
      <c r="DA55">
        <v>2.0099999999999998</v>
      </c>
      <c r="DB55">
        <v>1.88</v>
      </c>
    </row>
    <row r="56" spans="1:106" x14ac:dyDescent="0.35">
      <c r="A56" t="s">
        <v>106</v>
      </c>
      <c r="B56" s="1">
        <v>43729</v>
      </c>
      <c r="C56" s="2">
        <v>0.625</v>
      </c>
      <c r="D56" t="s">
        <v>112</v>
      </c>
      <c r="E56" t="s">
        <v>125</v>
      </c>
      <c r="F56">
        <v>8</v>
      </c>
      <c r="G56">
        <v>0</v>
      </c>
      <c r="H56" t="s">
        <v>109</v>
      </c>
      <c r="I56">
        <v>5</v>
      </c>
      <c r="J56">
        <v>0</v>
      </c>
      <c r="K56" t="s">
        <v>109</v>
      </c>
      <c r="L56" t="s">
        <v>114</v>
      </c>
      <c r="M56">
        <v>28</v>
      </c>
      <c r="N56">
        <v>5</v>
      </c>
      <c r="O56">
        <v>11</v>
      </c>
      <c r="P56">
        <v>4</v>
      </c>
      <c r="Q56">
        <v>5</v>
      </c>
      <c r="R56">
        <v>9</v>
      </c>
      <c r="S56">
        <v>5</v>
      </c>
      <c r="T56">
        <v>4</v>
      </c>
      <c r="U56">
        <v>2</v>
      </c>
      <c r="V56">
        <v>2</v>
      </c>
      <c r="W56">
        <v>0</v>
      </c>
      <c r="X56">
        <v>0</v>
      </c>
      <c r="Y56">
        <v>1.1000000000000001</v>
      </c>
      <c r="Z56">
        <v>11</v>
      </c>
      <c r="AA56">
        <v>21</v>
      </c>
      <c r="AB56">
        <v>1.1100000000000001</v>
      </c>
      <c r="AC56">
        <v>10.5</v>
      </c>
      <c r="AD56">
        <v>17.5</v>
      </c>
      <c r="AE56">
        <v>1.1200000000000001</v>
      </c>
      <c r="AF56">
        <v>9</v>
      </c>
      <c r="AG56">
        <v>20</v>
      </c>
      <c r="AH56">
        <v>1.1100000000000001</v>
      </c>
      <c r="AI56">
        <v>10.69</v>
      </c>
      <c r="AJ56">
        <v>27.58</v>
      </c>
      <c r="AK56">
        <v>1.1000000000000001</v>
      </c>
      <c r="AL56">
        <v>11</v>
      </c>
      <c r="AM56">
        <v>21</v>
      </c>
      <c r="AN56">
        <v>1.1000000000000001</v>
      </c>
      <c r="AO56">
        <v>11</v>
      </c>
      <c r="AP56">
        <v>23</v>
      </c>
      <c r="AQ56">
        <v>1.1299999999999999</v>
      </c>
      <c r="AR56">
        <v>11.5</v>
      </c>
      <c r="AS56">
        <v>31</v>
      </c>
      <c r="AT56">
        <v>1.1100000000000001</v>
      </c>
      <c r="AU56">
        <v>10.24</v>
      </c>
      <c r="AV56">
        <v>23.21</v>
      </c>
      <c r="AW56">
        <v>1.25</v>
      </c>
      <c r="AX56">
        <v>4</v>
      </c>
      <c r="AY56">
        <v>1.28</v>
      </c>
      <c r="AZ56">
        <v>4.01</v>
      </c>
      <c r="BA56">
        <v>1.29</v>
      </c>
      <c r="BB56">
        <v>4.2</v>
      </c>
      <c r="BC56">
        <v>1.25</v>
      </c>
      <c r="BD56">
        <v>3.91</v>
      </c>
      <c r="BE56">
        <v>-2.5</v>
      </c>
      <c r="BF56">
        <v>1.98</v>
      </c>
      <c r="BG56">
        <v>1.95</v>
      </c>
      <c r="BH56">
        <v>1.97</v>
      </c>
      <c r="BI56">
        <v>1.95</v>
      </c>
      <c r="BJ56">
        <v>1.99</v>
      </c>
      <c r="BK56">
        <v>1.98</v>
      </c>
      <c r="BL56">
        <v>1.95</v>
      </c>
      <c r="BM56">
        <v>1.94</v>
      </c>
      <c r="BN56">
        <v>1.08</v>
      </c>
      <c r="BO56">
        <v>11</v>
      </c>
      <c r="BP56">
        <v>23</v>
      </c>
      <c r="BQ56">
        <v>1.1100000000000001</v>
      </c>
      <c r="BR56">
        <v>10.5</v>
      </c>
      <c r="BS56">
        <v>23</v>
      </c>
      <c r="BT56">
        <v>1.1200000000000001</v>
      </c>
      <c r="BU56">
        <v>9</v>
      </c>
      <c r="BV56">
        <v>20</v>
      </c>
      <c r="BW56">
        <v>1.1100000000000001</v>
      </c>
      <c r="BX56">
        <v>11.33</v>
      </c>
      <c r="BY56">
        <v>25.74</v>
      </c>
      <c r="BZ56">
        <v>1.1000000000000001</v>
      </c>
      <c r="CA56">
        <v>11</v>
      </c>
      <c r="CB56">
        <v>19</v>
      </c>
      <c r="CC56">
        <v>1.0900000000000001</v>
      </c>
      <c r="CD56">
        <v>11.5</v>
      </c>
      <c r="CE56">
        <v>29</v>
      </c>
      <c r="CF56">
        <v>1.1299999999999999</v>
      </c>
      <c r="CG56">
        <v>12.5</v>
      </c>
      <c r="CH56">
        <v>29</v>
      </c>
      <c r="CI56">
        <v>1.1000000000000001</v>
      </c>
      <c r="CJ56">
        <v>10.72</v>
      </c>
      <c r="CK56">
        <v>24.55</v>
      </c>
      <c r="CL56">
        <v>1.25</v>
      </c>
      <c r="CM56">
        <v>4</v>
      </c>
      <c r="CN56">
        <v>1.28</v>
      </c>
      <c r="CO56">
        <v>4.01</v>
      </c>
      <c r="CP56">
        <v>1.28</v>
      </c>
      <c r="CQ56">
        <v>4.33</v>
      </c>
      <c r="CR56">
        <v>1.25</v>
      </c>
      <c r="CS56">
        <v>3.99</v>
      </c>
      <c r="CT56">
        <v>-2.5</v>
      </c>
      <c r="CU56">
        <v>1.9</v>
      </c>
      <c r="CV56">
        <v>2.0299999999999998</v>
      </c>
      <c r="CW56">
        <v>1.93</v>
      </c>
      <c r="CX56">
        <v>1.99</v>
      </c>
      <c r="CY56">
        <v>1.93</v>
      </c>
      <c r="CZ56">
        <v>2.16</v>
      </c>
      <c r="DA56">
        <v>1.88</v>
      </c>
      <c r="DB56">
        <v>2</v>
      </c>
    </row>
    <row r="57" spans="1:106" x14ac:dyDescent="0.35">
      <c r="A57" t="s">
        <v>106</v>
      </c>
      <c r="B57" s="1">
        <v>43729</v>
      </c>
      <c r="C57" s="2">
        <v>0.72916666666666663</v>
      </c>
      <c r="D57" t="s">
        <v>134</v>
      </c>
      <c r="E57" t="s">
        <v>126</v>
      </c>
      <c r="F57">
        <v>0</v>
      </c>
      <c r="G57">
        <v>0</v>
      </c>
      <c r="H57" t="s">
        <v>117</v>
      </c>
      <c r="I57">
        <v>0</v>
      </c>
      <c r="J57">
        <v>0</v>
      </c>
      <c r="K57" t="s">
        <v>117</v>
      </c>
      <c r="L57" t="s">
        <v>136</v>
      </c>
      <c r="M57">
        <v>11</v>
      </c>
      <c r="N57">
        <v>16</v>
      </c>
      <c r="O57">
        <v>4</v>
      </c>
      <c r="P57">
        <v>3</v>
      </c>
      <c r="Q57">
        <v>12</v>
      </c>
      <c r="R57">
        <v>8</v>
      </c>
      <c r="S57">
        <v>5</v>
      </c>
      <c r="T57">
        <v>3</v>
      </c>
      <c r="U57">
        <v>2</v>
      </c>
      <c r="V57">
        <v>1</v>
      </c>
      <c r="W57">
        <v>0</v>
      </c>
      <c r="X57">
        <v>0</v>
      </c>
      <c r="Y57">
        <v>2.5</v>
      </c>
      <c r="Z57">
        <v>3.2</v>
      </c>
      <c r="AA57">
        <v>3</v>
      </c>
      <c r="AB57">
        <v>2.4500000000000002</v>
      </c>
      <c r="AC57">
        <v>3.2</v>
      </c>
      <c r="AD57">
        <v>3</v>
      </c>
      <c r="AE57">
        <v>2.5</v>
      </c>
      <c r="AF57">
        <v>3.1</v>
      </c>
      <c r="AG57">
        <v>3.05</v>
      </c>
      <c r="AH57">
        <v>2.5499999999999998</v>
      </c>
      <c r="AI57">
        <v>3.15</v>
      </c>
      <c r="AJ57">
        <v>3.16</v>
      </c>
      <c r="AK57">
        <v>2.4500000000000002</v>
      </c>
      <c r="AL57">
        <v>3.2</v>
      </c>
      <c r="AM57">
        <v>3</v>
      </c>
      <c r="AN57">
        <v>2.5</v>
      </c>
      <c r="AO57">
        <v>3.13</v>
      </c>
      <c r="AP57">
        <v>3.13</v>
      </c>
      <c r="AQ57">
        <v>2.5499999999999998</v>
      </c>
      <c r="AR57">
        <v>3.28</v>
      </c>
      <c r="AS57">
        <v>3.2</v>
      </c>
      <c r="AT57">
        <v>2.5</v>
      </c>
      <c r="AU57">
        <v>3.16</v>
      </c>
      <c r="AV57">
        <v>3.07</v>
      </c>
      <c r="AW57">
        <v>2.2999999999999998</v>
      </c>
      <c r="AX57">
        <v>1.61</v>
      </c>
      <c r="AY57">
        <v>2.4</v>
      </c>
      <c r="AZ57">
        <v>1.64</v>
      </c>
      <c r="BA57">
        <v>2.41</v>
      </c>
      <c r="BB57">
        <v>1.67</v>
      </c>
      <c r="BC57">
        <v>2.35</v>
      </c>
      <c r="BD57">
        <v>1.61</v>
      </c>
      <c r="BE57">
        <v>-0.25</v>
      </c>
      <c r="BF57">
        <v>2.0499999999999998</v>
      </c>
      <c r="BG57">
        <v>1.75</v>
      </c>
      <c r="BH57">
        <v>2.16</v>
      </c>
      <c r="BI57">
        <v>1.79</v>
      </c>
      <c r="BJ57">
        <v>2.16</v>
      </c>
      <c r="BK57">
        <v>1.82</v>
      </c>
      <c r="BL57">
        <v>2.12</v>
      </c>
      <c r="BM57">
        <v>1.78</v>
      </c>
      <c r="BN57">
        <v>2.37</v>
      </c>
      <c r="BO57">
        <v>3.2</v>
      </c>
      <c r="BP57">
        <v>3.1</v>
      </c>
      <c r="BQ57">
        <v>2.4</v>
      </c>
      <c r="BR57">
        <v>3.2</v>
      </c>
      <c r="BS57">
        <v>3.2</v>
      </c>
      <c r="BT57">
        <v>2.4</v>
      </c>
      <c r="BU57">
        <v>3.15</v>
      </c>
      <c r="BV57">
        <v>3.15</v>
      </c>
      <c r="BW57">
        <v>2.42</v>
      </c>
      <c r="BX57">
        <v>3.24</v>
      </c>
      <c r="BY57">
        <v>3.3</v>
      </c>
      <c r="BZ57">
        <v>2.35</v>
      </c>
      <c r="CA57">
        <v>3.2</v>
      </c>
      <c r="CB57">
        <v>3.2</v>
      </c>
      <c r="CC57">
        <v>2.4</v>
      </c>
      <c r="CD57">
        <v>3.13</v>
      </c>
      <c r="CE57">
        <v>3.3</v>
      </c>
      <c r="CF57">
        <v>2.5</v>
      </c>
      <c r="CG57">
        <v>3.3</v>
      </c>
      <c r="CH57">
        <v>3.4</v>
      </c>
      <c r="CI57">
        <v>2.4</v>
      </c>
      <c r="CJ57">
        <v>3.2</v>
      </c>
      <c r="CK57">
        <v>3.23</v>
      </c>
      <c r="CL57">
        <v>2.2999999999999998</v>
      </c>
      <c r="CM57">
        <v>1.61</v>
      </c>
      <c r="CN57">
        <v>2.39</v>
      </c>
      <c r="CO57">
        <v>1.65</v>
      </c>
      <c r="CP57">
        <v>2.41</v>
      </c>
      <c r="CQ57">
        <v>1.67</v>
      </c>
      <c r="CR57">
        <v>2.33</v>
      </c>
      <c r="CS57">
        <v>1.62</v>
      </c>
      <c r="CT57">
        <v>-0.25</v>
      </c>
      <c r="CU57">
        <v>2.04</v>
      </c>
      <c r="CV57">
        <v>1.89</v>
      </c>
      <c r="CW57">
        <v>2.06</v>
      </c>
      <c r="CX57">
        <v>1.87</v>
      </c>
      <c r="CY57">
        <v>2.11</v>
      </c>
      <c r="CZ57">
        <v>1.91</v>
      </c>
      <c r="DA57">
        <v>2.0299999999999998</v>
      </c>
      <c r="DB57">
        <v>1.86</v>
      </c>
    </row>
    <row r="58" spans="1:106" x14ac:dyDescent="0.35">
      <c r="A58" t="s">
        <v>106</v>
      </c>
      <c r="B58" s="1">
        <v>43730</v>
      </c>
      <c r="C58" s="2">
        <v>0.58333333333333337</v>
      </c>
      <c r="D58" t="s">
        <v>122</v>
      </c>
      <c r="E58" t="s">
        <v>132</v>
      </c>
      <c r="F58">
        <v>1</v>
      </c>
      <c r="G58">
        <v>1</v>
      </c>
      <c r="H58" t="s">
        <v>117</v>
      </c>
      <c r="I58">
        <v>0</v>
      </c>
      <c r="J58">
        <v>0</v>
      </c>
      <c r="K58" t="s">
        <v>117</v>
      </c>
      <c r="L58" t="s">
        <v>141</v>
      </c>
      <c r="M58">
        <v>13</v>
      </c>
      <c r="N58">
        <v>14</v>
      </c>
      <c r="O58">
        <v>4</v>
      </c>
      <c r="P58">
        <v>4</v>
      </c>
      <c r="Q58">
        <v>7</v>
      </c>
      <c r="R58">
        <v>10</v>
      </c>
      <c r="S58">
        <v>6</v>
      </c>
      <c r="T58">
        <v>7</v>
      </c>
      <c r="U58">
        <v>2</v>
      </c>
      <c r="V58">
        <v>1</v>
      </c>
      <c r="W58">
        <v>0</v>
      </c>
      <c r="X58">
        <v>1</v>
      </c>
      <c r="Y58">
        <v>2.62</v>
      </c>
      <c r="Z58">
        <v>3.1</v>
      </c>
      <c r="AA58">
        <v>2.87</v>
      </c>
      <c r="AB58">
        <v>2.65</v>
      </c>
      <c r="AC58">
        <v>3</v>
      </c>
      <c r="AD58">
        <v>2.95</v>
      </c>
      <c r="AE58">
        <v>2.6</v>
      </c>
      <c r="AF58">
        <v>3.1</v>
      </c>
      <c r="AG58">
        <v>2.9</v>
      </c>
      <c r="AH58">
        <v>2.68</v>
      </c>
      <c r="AI58">
        <v>3.15</v>
      </c>
      <c r="AJ58">
        <v>2.98</v>
      </c>
      <c r="AK58">
        <v>2.62</v>
      </c>
      <c r="AL58">
        <v>3.1</v>
      </c>
      <c r="AM58">
        <v>2.88</v>
      </c>
      <c r="AN58">
        <v>2.7</v>
      </c>
      <c r="AO58">
        <v>3.13</v>
      </c>
      <c r="AP58">
        <v>2.9</v>
      </c>
      <c r="AQ58">
        <v>2.7</v>
      </c>
      <c r="AR58">
        <v>3.2</v>
      </c>
      <c r="AS58">
        <v>3</v>
      </c>
      <c r="AT58">
        <v>2.64</v>
      </c>
      <c r="AU58">
        <v>3.11</v>
      </c>
      <c r="AV58">
        <v>2.93</v>
      </c>
      <c r="AW58">
        <v>2.37</v>
      </c>
      <c r="AX58">
        <v>1.57</v>
      </c>
      <c r="AY58">
        <v>2.4300000000000002</v>
      </c>
      <c r="AZ58">
        <v>1.63</v>
      </c>
      <c r="BA58">
        <v>2.4500000000000002</v>
      </c>
      <c r="BB58">
        <v>1.63</v>
      </c>
      <c r="BC58">
        <v>2.37</v>
      </c>
      <c r="BD58">
        <v>1.59</v>
      </c>
      <c r="BE58">
        <v>0</v>
      </c>
      <c r="BF58">
        <v>1.87</v>
      </c>
      <c r="BG58">
        <v>2.06</v>
      </c>
      <c r="BH58">
        <v>1.85</v>
      </c>
      <c r="BI58">
        <v>2.0699999999999998</v>
      </c>
      <c r="BJ58">
        <v>1.88</v>
      </c>
      <c r="BK58">
        <v>2.0699999999999998</v>
      </c>
      <c r="BL58">
        <v>1.84</v>
      </c>
      <c r="BM58">
        <v>2.0499999999999998</v>
      </c>
      <c r="BN58">
        <v>2.7</v>
      </c>
      <c r="BO58">
        <v>3.1</v>
      </c>
      <c r="BP58">
        <v>2.8</v>
      </c>
      <c r="BQ58">
        <v>2.75</v>
      </c>
      <c r="BR58">
        <v>3.1</v>
      </c>
      <c r="BS58">
        <v>2.85</v>
      </c>
      <c r="BT58">
        <v>2.65</v>
      </c>
      <c r="BU58">
        <v>3.1</v>
      </c>
      <c r="BV58">
        <v>2.85</v>
      </c>
      <c r="BW58">
        <v>2.9</v>
      </c>
      <c r="BX58">
        <v>3.1</v>
      </c>
      <c r="BY58">
        <v>2.81</v>
      </c>
      <c r="BZ58">
        <v>2.75</v>
      </c>
      <c r="CA58">
        <v>3.1</v>
      </c>
      <c r="CB58">
        <v>2.75</v>
      </c>
      <c r="CC58">
        <v>2.8</v>
      </c>
      <c r="CD58">
        <v>3.13</v>
      </c>
      <c r="CE58">
        <v>2.75</v>
      </c>
      <c r="CF58">
        <v>2.95</v>
      </c>
      <c r="CG58">
        <v>3.2</v>
      </c>
      <c r="CH58">
        <v>2.95</v>
      </c>
      <c r="CI58">
        <v>2.75</v>
      </c>
      <c r="CJ58">
        <v>3.11</v>
      </c>
      <c r="CK58">
        <v>2.83</v>
      </c>
      <c r="CL58">
        <v>2.37</v>
      </c>
      <c r="CM58">
        <v>1.57</v>
      </c>
      <c r="CN58">
        <v>2.39</v>
      </c>
      <c r="CO58">
        <v>1.64</v>
      </c>
      <c r="CP58">
        <v>2.4</v>
      </c>
      <c r="CQ58">
        <v>1.67</v>
      </c>
      <c r="CR58">
        <v>2.33</v>
      </c>
      <c r="CS58">
        <v>1.62</v>
      </c>
      <c r="CT58">
        <v>0</v>
      </c>
      <c r="CU58">
        <v>1.99</v>
      </c>
      <c r="CV58">
        <v>1.94</v>
      </c>
      <c r="CW58">
        <v>2</v>
      </c>
      <c r="CX58">
        <v>1.93</v>
      </c>
      <c r="CY58">
        <v>2.02</v>
      </c>
      <c r="CZ58">
        <v>2.0499999999999998</v>
      </c>
      <c r="DA58">
        <v>1.94</v>
      </c>
      <c r="DB58">
        <v>1.94</v>
      </c>
    </row>
    <row r="59" spans="1:106" x14ac:dyDescent="0.35">
      <c r="A59" t="s">
        <v>106</v>
      </c>
      <c r="B59" s="1">
        <v>43730</v>
      </c>
      <c r="C59" s="2">
        <v>0.58333333333333337</v>
      </c>
      <c r="D59" t="s">
        <v>111</v>
      </c>
      <c r="E59" t="s">
        <v>137</v>
      </c>
      <c r="F59">
        <v>2</v>
      </c>
      <c r="G59">
        <v>0</v>
      </c>
      <c r="H59" t="s">
        <v>109</v>
      </c>
      <c r="I59">
        <v>1</v>
      </c>
      <c r="J59">
        <v>0</v>
      </c>
      <c r="K59" t="s">
        <v>109</v>
      </c>
      <c r="L59" t="s">
        <v>139</v>
      </c>
      <c r="M59">
        <v>8</v>
      </c>
      <c r="N59">
        <v>9</v>
      </c>
      <c r="O59">
        <v>6</v>
      </c>
      <c r="P59">
        <v>3</v>
      </c>
      <c r="Q59">
        <v>8</v>
      </c>
      <c r="R59">
        <v>9</v>
      </c>
      <c r="S59">
        <v>3</v>
      </c>
      <c r="T59">
        <v>7</v>
      </c>
      <c r="U59">
        <v>2</v>
      </c>
      <c r="V59">
        <v>2</v>
      </c>
      <c r="W59">
        <v>0</v>
      </c>
      <c r="X59">
        <v>0</v>
      </c>
      <c r="Y59">
        <v>3.1</v>
      </c>
      <c r="Z59">
        <v>3.6</v>
      </c>
      <c r="AA59">
        <v>2.2000000000000002</v>
      </c>
      <c r="AB59">
        <v>3.25</v>
      </c>
      <c r="AC59">
        <v>3.6</v>
      </c>
      <c r="AD59">
        <v>2.15</v>
      </c>
      <c r="AE59">
        <v>3.4</v>
      </c>
      <c r="AF59">
        <v>3.5</v>
      </c>
      <c r="AG59">
        <v>2.1</v>
      </c>
      <c r="AH59">
        <v>3.33</v>
      </c>
      <c r="AI59">
        <v>3.56</v>
      </c>
      <c r="AJ59">
        <v>2.2400000000000002</v>
      </c>
      <c r="AK59">
        <v>3.2</v>
      </c>
      <c r="AL59">
        <v>3.6</v>
      </c>
      <c r="AM59">
        <v>2.2000000000000002</v>
      </c>
      <c r="AN59">
        <v>3.2</v>
      </c>
      <c r="AO59">
        <v>3.7</v>
      </c>
      <c r="AP59">
        <v>2.25</v>
      </c>
      <c r="AQ59">
        <v>3.45</v>
      </c>
      <c r="AR59">
        <v>3.72</v>
      </c>
      <c r="AS59">
        <v>2.2799999999999998</v>
      </c>
      <c r="AT59">
        <v>3.24</v>
      </c>
      <c r="AU59">
        <v>3.59</v>
      </c>
      <c r="AV59">
        <v>2.21</v>
      </c>
      <c r="AW59">
        <v>1.66</v>
      </c>
      <c r="AX59">
        <v>2.2000000000000002</v>
      </c>
      <c r="AY59">
        <v>1.76</v>
      </c>
      <c r="AZ59">
        <v>2.19</v>
      </c>
      <c r="BA59">
        <v>1.76</v>
      </c>
      <c r="BB59">
        <v>2.31</v>
      </c>
      <c r="BC59">
        <v>1.69</v>
      </c>
      <c r="BD59">
        <v>2.2000000000000002</v>
      </c>
      <c r="BE59">
        <v>0.25</v>
      </c>
      <c r="BF59">
        <v>1.96</v>
      </c>
      <c r="BG59">
        <v>1.97</v>
      </c>
      <c r="BH59">
        <v>1.98</v>
      </c>
      <c r="BI59">
        <v>1.94</v>
      </c>
      <c r="BJ59">
        <v>2.02</v>
      </c>
      <c r="BK59">
        <v>1.98</v>
      </c>
      <c r="BL59">
        <v>1.96</v>
      </c>
      <c r="BM59">
        <v>1.93</v>
      </c>
      <c r="BN59">
        <v>3</v>
      </c>
      <c r="BO59">
        <v>3.5</v>
      </c>
      <c r="BP59">
        <v>2.2999999999999998</v>
      </c>
      <c r="BQ59">
        <v>3.2</v>
      </c>
      <c r="BR59">
        <v>3.5</v>
      </c>
      <c r="BS59">
        <v>2.25</v>
      </c>
      <c r="BT59">
        <v>3.15</v>
      </c>
      <c r="BU59">
        <v>3.3</v>
      </c>
      <c r="BV59">
        <v>2.2999999999999998</v>
      </c>
      <c r="BW59">
        <v>3.07</v>
      </c>
      <c r="BX59">
        <v>3.45</v>
      </c>
      <c r="BY59">
        <v>2.4500000000000002</v>
      </c>
      <c r="BZ59">
        <v>3</v>
      </c>
      <c r="CA59">
        <v>3.5</v>
      </c>
      <c r="CB59">
        <v>2.2999999999999998</v>
      </c>
      <c r="CC59">
        <v>3</v>
      </c>
      <c r="CD59">
        <v>3.5</v>
      </c>
      <c r="CE59">
        <v>2.38</v>
      </c>
      <c r="CF59">
        <v>3.2</v>
      </c>
      <c r="CG59">
        <v>3.68</v>
      </c>
      <c r="CH59">
        <v>2.4500000000000002</v>
      </c>
      <c r="CI59">
        <v>3.08</v>
      </c>
      <c r="CJ59">
        <v>3.48</v>
      </c>
      <c r="CK59">
        <v>2.34</v>
      </c>
      <c r="CL59">
        <v>1.8</v>
      </c>
      <c r="CM59">
        <v>2</v>
      </c>
      <c r="CN59">
        <v>1.85</v>
      </c>
      <c r="CO59">
        <v>2.06</v>
      </c>
      <c r="CP59">
        <v>1.87</v>
      </c>
      <c r="CQ59">
        <v>2.2599999999999998</v>
      </c>
      <c r="CR59">
        <v>1.78</v>
      </c>
      <c r="CS59">
        <v>2.06</v>
      </c>
      <c r="CT59">
        <v>0.25</v>
      </c>
      <c r="CU59">
        <v>1.84</v>
      </c>
      <c r="CV59">
        <v>2.09</v>
      </c>
      <c r="CW59">
        <v>1.83</v>
      </c>
      <c r="CX59">
        <v>2.1</v>
      </c>
      <c r="CY59">
        <v>1.91</v>
      </c>
      <c r="CZ59">
        <v>2.12</v>
      </c>
      <c r="DA59">
        <v>1.85</v>
      </c>
      <c r="DB59">
        <v>2.0499999999999998</v>
      </c>
    </row>
    <row r="60" spans="1:106" x14ac:dyDescent="0.35">
      <c r="A60" t="s">
        <v>106</v>
      </c>
      <c r="B60" s="1">
        <v>43730</v>
      </c>
      <c r="C60" s="2">
        <v>0.6875</v>
      </c>
      <c r="D60" t="s">
        <v>135</v>
      </c>
      <c r="E60" t="s">
        <v>129</v>
      </c>
      <c r="F60">
        <v>3</v>
      </c>
      <c r="G60">
        <v>2</v>
      </c>
      <c r="H60" t="s">
        <v>109</v>
      </c>
      <c r="I60">
        <v>0</v>
      </c>
      <c r="J60">
        <v>1</v>
      </c>
      <c r="K60" t="s">
        <v>113</v>
      </c>
      <c r="L60" t="s">
        <v>124</v>
      </c>
      <c r="M60">
        <v>21</v>
      </c>
      <c r="N60">
        <v>14</v>
      </c>
      <c r="O60">
        <v>6</v>
      </c>
      <c r="P60">
        <v>9</v>
      </c>
      <c r="Q60">
        <v>13</v>
      </c>
      <c r="R60">
        <v>15</v>
      </c>
      <c r="S60">
        <v>9</v>
      </c>
      <c r="T60">
        <v>4</v>
      </c>
      <c r="U60">
        <v>5</v>
      </c>
      <c r="V60">
        <v>1</v>
      </c>
      <c r="W60">
        <v>1</v>
      </c>
      <c r="X60">
        <v>0</v>
      </c>
      <c r="Y60">
        <v>1.4</v>
      </c>
      <c r="Z60">
        <v>4.75</v>
      </c>
      <c r="AA60">
        <v>8</v>
      </c>
      <c r="AB60">
        <v>1.4</v>
      </c>
      <c r="AC60">
        <v>5</v>
      </c>
      <c r="AD60">
        <v>7.25</v>
      </c>
      <c r="AE60">
        <v>1.4</v>
      </c>
      <c r="AF60">
        <v>4.8</v>
      </c>
      <c r="AG60">
        <v>7.5</v>
      </c>
      <c r="AH60">
        <v>1.43</v>
      </c>
      <c r="AI60">
        <v>4.8600000000000003</v>
      </c>
      <c r="AJ60">
        <v>8.01</v>
      </c>
      <c r="AK60">
        <v>1.4</v>
      </c>
      <c r="AL60">
        <v>4.75</v>
      </c>
      <c r="AM60">
        <v>8</v>
      </c>
      <c r="AN60">
        <v>1.44</v>
      </c>
      <c r="AO60">
        <v>5</v>
      </c>
      <c r="AP60">
        <v>7.5</v>
      </c>
      <c r="AQ60">
        <v>1.45</v>
      </c>
      <c r="AR60">
        <v>5.05</v>
      </c>
      <c r="AS60">
        <v>8.25</v>
      </c>
      <c r="AT60">
        <v>1.42</v>
      </c>
      <c r="AU60">
        <v>4.9000000000000004</v>
      </c>
      <c r="AV60">
        <v>7.49</v>
      </c>
      <c r="AW60">
        <v>1.44</v>
      </c>
      <c r="AX60">
        <v>2.75</v>
      </c>
      <c r="AY60">
        <v>1.47</v>
      </c>
      <c r="AZ60">
        <v>2.88</v>
      </c>
      <c r="BA60">
        <v>1.48</v>
      </c>
      <c r="BB60">
        <v>2.88</v>
      </c>
      <c r="BC60">
        <v>1.45</v>
      </c>
      <c r="BD60">
        <v>2.77</v>
      </c>
      <c r="BE60">
        <v>-1.25</v>
      </c>
      <c r="BF60">
        <v>1.95</v>
      </c>
      <c r="BG60">
        <v>1.98</v>
      </c>
      <c r="BH60">
        <v>1.96</v>
      </c>
      <c r="BI60">
        <v>1.97</v>
      </c>
      <c r="BJ60">
        <v>1.96</v>
      </c>
      <c r="BK60">
        <v>2.0499999999999998</v>
      </c>
      <c r="BL60">
        <v>1.9</v>
      </c>
      <c r="BM60">
        <v>1.98</v>
      </c>
      <c r="BN60">
        <v>1.4</v>
      </c>
      <c r="BO60">
        <v>5</v>
      </c>
      <c r="BP60">
        <v>7</v>
      </c>
      <c r="BQ60">
        <v>1.4</v>
      </c>
      <c r="BR60">
        <v>5.25</v>
      </c>
      <c r="BS60">
        <v>7.25</v>
      </c>
      <c r="BT60">
        <v>1.4</v>
      </c>
      <c r="BU60">
        <v>4.8</v>
      </c>
      <c r="BV60">
        <v>7.5</v>
      </c>
      <c r="BW60">
        <v>1.42</v>
      </c>
      <c r="BX60">
        <v>5.23</v>
      </c>
      <c r="BY60">
        <v>7.59</v>
      </c>
      <c r="BZ60">
        <v>1.4</v>
      </c>
      <c r="CA60">
        <v>5</v>
      </c>
      <c r="CB60">
        <v>7.5</v>
      </c>
      <c r="CC60">
        <v>1.44</v>
      </c>
      <c r="CD60">
        <v>5</v>
      </c>
      <c r="CE60">
        <v>7</v>
      </c>
      <c r="CF60">
        <v>1.45</v>
      </c>
      <c r="CG60">
        <v>5.35</v>
      </c>
      <c r="CH60">
        <v>8</v>
      </c>
      <c r="CI60">
        <v>1.42</v>
      </c>
      <c r="CJ60">
        <v>5.07</v>
      </c>
      <c r="CK60">
        <v>7.23</v>
      </c>
      <c r="CL60">
        <v>1.4</v>
      </c>
      <c r="CM60">
        <v>3</v>
      </c>
      <c r="CN60">
        <v>1.43</v>
      </c>
      <c r="CO60">
        <v>3.03</v>
      </c>
      <c r="CP60">
        <v>1.45</v>
      </c>
      <c r="CQ60">
        <v>3.22</v>
      </c>
      <c r="CR60">
        <v>1.41</v>
      </c>
      <c r="CS60">
        <v>2.95</v>
      </c>
      <c r="CT60">
        <v>-1.25</v>
      </c>
      <c r="CU60">
        <v>1.97</v>
      </c>
      <c r="CV60">
        <v>1.96</v>
      </c>
      <c r="CW60">
        <v>1.94</v>
      </c>
      <c r="CX60">
        <v>2</v>
      </c>
      <c r="CY60">
        <v>1.99</v>
      </c>
      <c r="CZ60">
        <v>2.0499999999999998</v>
      </c>
      <c r="DA60">
        <v>1.91</v>
      </c>
      <c r="DB60">
        <v>1.99</v>
      </c>
    </row>
    <row r="61" spans="1:106" x14ac:dyDescent="0.35">
      <c r="A61" t="s">
        <v>106</v>
      </c>
      <c r="B61" s="1">
        <v>43730</v>
      </c>
      <c r="C61" s="2">
        <v>0.6875</v>
      </c>
      <c r="D61" t="s">
        <v>138</v>
      </c>
      <c r="E61" t="s">
        <v>107</v>
      </c>
      <c r="F61">
        <v>1</v>
      </c>
      <c r="G61">
        <v>2</v>
      </c>
      <c r="H61" t="s">
        <v>113</v>
      </c>
      <c r="I61">
        <v>0</v>
      </c>
      <c r="J61">
        <v>2</v>
      </c>
      <c r="K61" t="s">
        <v>113</v>
      </c>
      <c r="L61" t="s">
        <v>110</v>
      </c>
      <c r="M61">
        <v>13</v>
      </c>
      <c r="N61">
        <v>6</v>
      </c>
      <c r="O61">
        <v>2</v>
      </c>
      <c r="P61">
        <v>3</v>
      </c>
      <c r="Q61">
        <v>8</v>
      </c>
      <c r="R61">
        <v>13</v>
      </c>
      <c r="S61">
        <v>6</v>
      </c>
      <c r="T61">
        <v>4</v>
      </c>
      <c r="U61">
        <v>3</v>
      </c>
      <c r="V61">
        <v>3</v>
      </c>
      <c r="W61">
        <v>0</v>
      </c>
      <c r="X61">
        <v>0</v>
      </c>
      <c r="Y61">
        <v>3.5</v>
      </c>
      <c r="Z61">
        <v>3.75</v>
      </c>
      <c r="AA61">
        <v>2</v>
      </c>
      <c r="AB61">
        <v>3.6</v>
      </c>
      <c r="AC61">
        <v>3.7</v>
      </c>
      <c r="AD61">
        <v>2</v>
      </c>
      <c r="AE61">
        <v>3.4</v>
      </c>
      <c r="AF61">
        <v>3.5</v>
      </c>
      <c r="AG61">
        <v>2.1</v>
      </c>
      <c r="AH61">
        <v>3.66</v>
      </c>
      <c r="AI61">
        <v>3.66</v>
      </c>
      <c r="AJ61">
        <v>2.08</v>
      </c>
      <c r="AK61">
        <v>3.6</v>
      </c>
      <c r="AL61">
        <v>3.7</v>
      </c>
      <c r="AM61">
        <v>2</v>
      </c>
      <c r="AN61">
        <v>3.6</v>
      </c>
      <c r="AO61">
        <v>3.8</v>
      </c>
      <c r="AP61">
        <v>2.0499999999999998</v>
      </c>
      <c r="AQ61">
        <v>3.75</v>
      </c>
      <c r="AR61">
        <v>3.83</v>
      </c>
      <c r="AS61">
        <v>2.1</v>
      </c>
      <c r="AT61">
        <v>3.58</v>
      </c>
      <c r="AU61">
        <v>3.69</v>
      </c>
      <c r="AV61">
        <v>2.04</v>
      </c>
      <c r="AW61">
        <v>1.57</v>
      </c>
      <c r="AX61">
        <v>2.37</v>
      </c>
      <c r="AY61">
        <v>1.63</v>
      </c>
      <c r="AZ61">
        <v>2.4300000000000002</v>
      </c>
      <c r="BA61">
        <v>1.63</v>
      </c>
      <c r="BB61">
        <v>2.4500000000000002</v>
      </c>
      <c r="BC61">
        <v>1.59</v>
      </c>
      <c r="BD61">
        <v>2.37</v>
      </c>
      <c r="BE61">
        <v>0.5</v>
      </c>
      <c r="BF61">
        <v>1.87</v>
      </c>
      <c r="BG61">
        <v>2.06</v>
      </c>
      <c r="BH61">
        <v>1.85</v>
      </c>
      <c r="BI61">
        <v>2.08</v>
      </c>
      <c r="BJ61">
        <v>1.88</v>
      </c>
      <c r="BK61">
        <v>2.08</v>
      </c>
      <c r="BL61">
        <v>1.85</v>
      </c>
      <c r="BM61">
        <v>2.04</v>
      </c>
      <c r="BN61">
        <v>3.2</v>
      </c>
      <c r="BO61">
        <v>3.75</v>
      </c>
      <c r="BP61">
        <v>2.1</v>
      </c>
      <c r="BQ61">
        <v>3.2</v>
      </c>
      <c r="BR61">
        <v>3.75</v>
      </c>
      <c r="BS61">
        <v>2.15</v>
      </c>
      <c r="BT61">
        <v>3.2</v>
      </c>
      <c r="BU61">
        <v>3.5</v>
      </c>
      <c r="BV61">
        <v>2.2000000000000002</v>
      </c>
      <c r="BW61">
        <v>3.24</v>
      </c>
      <c r="BX61">
        <v>3.64</v>
      </c>
      <c r="BY61">
        <v>2.27</v>
      </c>
      <c r="BZ61">
        <v>3.25</v>
      </c>
      <c r="CA61">
        <v>3.7</v>
      </c>
      <c r="CB61">
        <v>2.1</v>
      </c>
      <c r="CC61">
        <v>3.2</v>
      </c>
      <c r="CD61">
        <v>3.8</v>
      </c>
      <c r="CE61">
        <v>2.15</v>
      </c>
      <c r="CF61">
        <v>3.44</v>
      </c>
      <c r="CG61">
        <v>3.84</v>
      </c>
      <c r="CH61">
        <v>2.27</v>
      </c>
      <c r="CI61">
        <v>3.25</v>
      </c>
      <c r="CJ61">
        <v>3.7</v>
      </c>
      <c r="CK61">
        <v>2.17</v>
      </c>
      <c r="CL61">
        <v>1.53</v>
      </c>
      <c r="CM61">
        <v>2.5</v>
      </c>
      <c r="CN61">
        <v>1.58</v>
      </c>
      <c r="CO61">
        <v>2.54</v>
      </c>
      <c r="CP61">
        <v>1.6</v>
      </c>
      <c r="CQ61">
        <v>2.72</v>
      </c>
      <c r="CR61">
        <v>1.54</v>
      </c>
      <c r="CS61">
        <v>2.4900000000000002</v>
      </c>
      <c r="CT61">
        <v>0.25</v>
      </c>
      <c r="CU61">
        <v>2.0099999999999998</v>
      </c>
      <c r="CV61">
        <v>1.92</v>
      </c>
      <c r="CW61">
        <v>1.96</v>
      </c>
      <c r="CX61">
        <v>1.98</v>
      </c>
      <c r="CY61">
        <v>2.17</v>
      </c>
      <c r="CZ61">
        <v>1.98</v>
      </c>
      <c r="DA61">
        <v>1.99</v>
      </c>
      <c r="DB61">
        <v>1.9</v>
      </c>
    </row>
    <row r="62" spans="1:106" x14ac:dyDescent="0.35">
      <c r="A62" t="s">
        <v>106</v>
      </c>
      <c r="B62" s="1">
        <v>43736</v>
      </c>
      <c r="C62" s="2">
        <v>0.52083333333333337</v>
      </c>
      <c r="D62" t="s">
        <v>116</v>
      </c>
      <c r="E62" t="s">
        <v>107</v>
      </c>
      <c r="F62">
        <v>0</v>
      </c>
      <c r="G62">
        <v>1</v>
      </c>
      <c r="H62" t="s">
        <v>113</v>
      </c>
      <c r="I62">
        <v>0</v>
      </c>
      <c r="J62">
        <v>0</v>
      </c>
      <c r="K62" t="s">
        <v>117</v>
      </c>
      <c r="L62" t="s">
        <v>139</v>
      </c>
      <c r="M62">
        <v>12</v>
      </c>
      <c r="N62">
        <v>16</v>
      </c>
      <c r="O62">
        <v>2</v>
      </c>
      <c r="P62">
        <v>4</v>
      </c>
      <c r="Q62">
        <v>8</v>
      </c>
      <c r="R62">
        <v>4</v>
      </c>
      <c r="S62">
        <v>6</v>
      </c>
      <c r="T62">
        <v>5</v>
      </c>
      <c r="U62">
        <v>1</v>
      </c>
      <c r="V62">
        <v>1</v>
      </c>
      <c r="W62">
        <v>0</v>
      </c>
      <c r="X62">
        <v>0</v>
      </c>
      <c r="Y62">
        <v>9</v>
      </c>
      <c r="Z62">
        <v>5.25</v>
      </c>
      <c r="AA62">
        <v>1.33</v>
      </c>
      <c r="AB62">
        <v>9.5</v>
      </c>
      <c r="AC62">
        <v>5.25</v>
      </c>
      <c r="AD62">
        <v>1.33</v>
      </c>
      <c r="AE62">
        <v>8.1</v>
      </c>
      <c r="AF62">
        <v>5.0999999999999996</v>
      </c>
      <c r="AG62">
        <v>1.36</v>
      </c>
      <c r="AH62">
        <v>9.4</v>
      </c>
      <c r="AI62">
        <v>5.22</v>
      </c>
      <c r="AJ62">
        <v>1.36</v>
      </c>
      <c r="AK62">
        <v>9</v>
      </c>
      <c r="AL62">
        <v>5</v>
      </c>
      <c r="AM62">
        <v>1.35</v>
      </c>
      <c r="AN62">
        <v>9</v>
      </c>
      <c r="AO62">
        <v>5.2</v>
      </c>
      <c r="AP62">
        <v>1.36</v>
      </c>
      <c r="AQ62">
        <v>10</v>
      </c>
      <c r="AR62">
        <v>5.4</v>
      </c>
      <c r="AS62">
        <v>1.39</v>
      </c>
      <c r="AT62">
        <v>8.9</v>
      </c>
      <c r="AU62">
        <v>5.17</v>
      </c>
      <c r="AV62">
        <v>1.36</v>
      </c>
      <c r="AW62">
        <v>1.61</v>
      </c>
      <c r="AX62">
        <v>2.2999999999999998</v>
      </c>
      <c r="AY62">
        <v>1.66</v>
      </c>
      <c r="AZ62">
        <v>2.35</v>
      </c>
      <c r="BA62">
        <v>1.67</v>
      </c>
      <c r="BB62">
        <v>2.4</v>
      </c>
      <c r="BC62">
        <v>1.62</v>
      </c>
      <c r="BD62">
        <v>2.3199999999999998</v>
      </c>
      <c r="BE62">
        <v>1.5</v>
      </c>
      <c r="BF62">
        <v>1.72</v>
      </c>
      <c r="BG62">
        <v>2.0699999999999998</v>
      </c>
      <c r="BH62">
        <v>1.79</v>
      </c>
      <c r="BI62">
        <v>2.14</v>
      </c>
      <c r="BJ62">
        <v>1.89</v>
      </c>
      <c r="BK62">
        <v>2.15</v>
      </c>
      <c r="BL62">
        <v>1.82</v>
      </c>
      <c r="BM62">
        <v>2.06</v>
      </c>
      <c r="BN62">
        <v>9</v>
      </c>
      <c r="BO62">
        <v>5.25</v>
      </c>
      <c r="BP62">
        <v>1.33</v>
      </c>
      <c r="BQ62">
        <v>8.5</v>
      </c>
      <c r="BR62">
        <v>5</v>
      </c>
      <c r="BS62">
        <v>1.36</v>
      </c>
      <c r="BT62">
        <v>8</v>
      </c>
      <c r="BU62">
        <v>5.3</v>
      </c>
      <c r="BV62">
        <v>1.35</v>
      </c>
      <c r="BW62">
        <v>9.44</v>
      </c>
      <c r="BX62">
        <v>5.53</v>
      </c>
      <c r="BY62">
        <v>1.34</v>
      </c>
      <c r="BZ62">
        <v>8.5</v>
      </c>
      <c r="CA62">
        <v>5.25</v>
      </c>
      <c r="CB62">
        <v>1.35</v>
      </c>
      <c r="CC62">
        <v>9</v>
      </c>
      <c r="CD62">
        <v>5.2</v>
      </c>
      <c r="CE62">
        <v>1.36</v>
      </c>
      <c r="CF62">
        <v>10</v>
      </c>
      <c r="CG62">
        <v>5.65</v>
      </c>
      <c r="CH62">
        <v>1.4</v>
      </c>
      <c r="CI62">
        <v>8.92</v>
      </c>
      <c r="CJ62">
        <v>5.33</v>
      </c>
      <c r="CK62">
        <v>1.35</v>
      </c>
      <c r="CL62">
        <v>1.61</v>
      </c>
      <c r="CM62">
        <v>2.2999999999999998</v>
      </c>
      <c r="CN62">
        <v>1.65</v>
      </c>
      <c r="CO62">
        <v>2.37</v>
      </c>
      <c r="CP62">
        <v>1.66</v>
      </c>
      <c r="CQ62">
        <v>2.5</v>
      </c>
      <c r="CR62">
        <v>1.62</v>
      </c>
      <c r="CS62">
        <v>2.3199999999999998</v>
      </c>
      <c r="CT62">
        <v>1.5</v>
      </c>
      <c r="CU62">
        <v>1.75</v>
      </c>
      <c r="CV62">
        <v>2.0499999999999998</v>
      </c>
      <c r="CW62">
        <v>1.81</v>
      </c>
      <c r="CX62">
        <v>2.13</v>
      </c>
      <c r="CY62">
        <v>1.92</v>
      </c>
      <c r="CZ62">
        <v>2.14</v>
      </c>
      <c r="DA62">
        <v>1.82</v>
      </c>
      <c r="DB62">
        <v>2.06</v>
      </c>
    </row>
    <row r="63" spans="1:106" x14ac:dyDescent="0.35">
      <c r="A63" t="s">
        <v>106</v>
      </c>
      <c r="B63" s="1">
        <v>43736</v>
      </c>
      <c r="C63" s="2">
        <v>0.625</v>
      </c>
      <c r="D63" t="s">
        <v>129</v>
      </c>
      <c r="E63" t="s">
        <v>119</v>
      </c>
      <c r="F63">
        <v>2</v>
      </c>
      <c r="G63">
        <v>2</v>
      </c>
      <c r="H63" t="s">
        <v>117</v>
      </c>
      <c r="I63">
        <v>1</v>
      </c>
      <c r="J63">
        <v>0</v>
      </c>
      <c r="K63" t="s">
        <v>109</v>
      </c>
      <c r="L63" t="s">
        <v>140</v>
      </c>
      <c r="M63">
        <v>16</v>
      </c>
      <c r="N63">
        <v>10</v>
      </c>
      <c r="O63">
        <v>3</v>
      </c>
      <c r="P63">
        <v>3</v>
      </c>
      <c r="Q63">
        <v>10</v>
      </c>
      <c r="R63">
        <v>16</v>
      </c>
      <c r="S63">
        <v>7</v>
      </c>
      <c r="T63">
        <v>3</v>
      </c>
      <c r="U63">
        <v>1</v>
      </c>
      <c r="V63">
        <v>4</v>
      </c>
      <c r="W63">
        <v>0</v>
      </c>
      <c r="X63">
        <v>0</v>
      </c>
      <c r="Y63">
        <v>2.2999999999999998</v>
      </c>
      <c r="Z63">
        <v>3.4</v>
      </c>
      <c r="AA63">
        <v>3.1</v>
      </c>
      <c r="AB63">
        <v>2.35</v>
      </c>
      <c r="AC63">
        <v>3.3</v>
      </c>
      <c r="AD63">
        <v>3.1</v>
      </c>
      <c r="AE63">
        <v>2.35</v>
      </c>
      <c r="AF63">
        <v>3.35</v>
      </c>
      <c r="AG63">
        <v>3</v>
      </c>
      <c r="AH63">
        <v>2.39</v>
      </c>
      <c r="AI63">
        <v>3.45</v>
      </c>
      <c r="AJ63">
        <v>3.15</v>
      </c>
      <c r="AK63">
        <v>2.35</v>
      </c>
      <c r="AL63">
        <v>3.3</v>
      </c>
      <c r="AM63">
        <v>3.1</v>
      </c>
      <c r="AN63">
        <v>2.4</v>
      </c>
      <c r="AO63">
        <v>3.4</v>
      </c>
      <c r="AP63">
        <v>3</v>
      </c>
      <c r="AQ63">
        <v>2.4500000000000002</v>
      </c>
      <c r="AR63">
        <v>3.47</v>
      </c>
      <c r="AS63">
        <v>3.18</v>
      </c>
      <c r="AT63">
        <v>2.38</v>
      </c>
      <c r="AU63">
        <v>3.38</v>
      </c>
      <c r="AV63">
        <v>3.08</v>
      </c>
      <c r="AW63">
        <v>1.9</v>
      </c>
      <c r="AX63">
        <v>1.9</v>
      </c>
      <c r="AY63">
        <v>1.92</v>
      </c>
      <c r="AZ63">
        <v>2</v>
      </c>
      <c r="BA63">
        <v>1.96</v>
      </c>
      <c r="BB63">
        <v>2</v>
      </c>
      <c r="BC63">
        <v>1.91</v>
      </c>
      <c r="BD63">
        <v>1.92</v>
      </c>
      <c r="BE63">
        <v>-0.25</v>
      </c>
      <c r="BF63">
        <v>2.0699999999999998</v>
      </c>
      <c r="BG63">
        <v>1.86</v>
      </c>
      <c r="BH63">
        <v>2.06</v>
      </c>
      <c r="BI63">
        <v>1.87</v>
      </c>
      <c r="BJ63">
        <v>2.11</v>
      </c>
      <c r="BK63">
        <v>1.87</v>
      </c>
      <c r="BL63">
        <v>2.0499999999999998</v>
      </c>
      <c r="BM63">
        <v>1.84</v>
      </c>
      <c r="BN63">
        <v>2.25</v>
      </c>
      <c r="BO63">
        <v>3.4</v>
      </c>
      <c r="BP63">
        <v>3.2</v>
      </c>
      <c r="BQ63">
        <v>2.2999999999999998</v>
      </c>
      <c r="BR63">
        <v>3.3</v>
      </c>
      <c r="BS63">
        <v>3.2</v>
      </c>
      <c r="BT63">
        <v>2.2000000000000002</v>
      </c>
      <c r="BU63">
        <v>3.45</v>
      </c>
      <c r="BV63">
        <v>3.25</v>
      </c>
      <c r="BW63">
        <v>2.36</v>
      </c>
      <c r="BX63">
        <v>3.44</v>
      </c>
      <c r="BY63">
        <v>3.19</v>
      </c>
      <c r="BZ63">
        <v>2.2999999999999998</v>
      </c>
      <c r="CA63">
        <v>3.3</v>
      </c>
      <c r="CB63">
        <v>3.2</v>
      </c>
      <c r="CC63">
        <v>2.2999999999999998</v>
      </c>
      <c r="CD63">
        <v>3.5</v>
      </c>
      <c r="CE63">
        <v>3.13</v>
      </c>
      <c r="CF63">
        <v>2.4</v>
      </c>
      <c r="CG63">
        <v>3.55</v>
      </c>
      <c r="CH63">
        <v>3.26</v>
      </c>
      <c r="CI63">
        <v>2.31</v>
      </c>
      <c r="CJ63">
        <v>3.41</v>
      </c>
      <c r="CK63">
        <v>3.19</v>
      </c>
      <c r="CL63">
        <v>1.9</v>
      </c>
      <c r="CM63">
        <v>1.9</v>
      </c>
      <c r="CN63">
        <v>1.93</v>
      </c>
      <c r="CO63">
        <v>2</v>
      </c>
      <c r="CP63">
        <v>1.95</v>
      </c>
      <c r="CQ63">
        <v>2.0499999999999998</v>
      </c>
      <c r="CR63">
        <v>1.88</v>
      </c>
      <c r="CS63">
        <v>1.95</v>
      </c>
      <c r="CT63">
        <v>-0.25</v>
      </c>
      <c r="CU63">
        <v>2.04</v>
      </c>
      <c r="CV63">
        <v>1.89</v>
      </c>
      <c r="CW63">
        <v>2.04</v>
      </c>
      <c r="CX63">
        <v>1.89</v>
      </c>
      <c r="CY63">
        <v>2.0499999999999998</v>
      </c>
      <c r="CZ63">
        <v>1.92</v>
      </c>
      <c r="DA63">
        <v>2.0099999999999998</v>
      </c>
      <c r="DB63">
        <v>1.89</v>
      </c>
    </row>
    <row r="64" spans="1:106" x14ac:dyDescent="0.35">
      <c r="A64" t="s">
        <v>106</v>
      </c>
      <c r="B64" s="1">
        <v>43736</v>
      </c>
      <c r="C64" s="2">
        <v>0.625</v>
      </c>
      <c r="D64" t="s">
        <v>115</v>
      </c>
      <c r="E64" t="s">
        <v>111</v>
      </c>
      <c r="F64">
        <v>2</v>
      </c>
      <c r="G64">
        <v>2</v>
      </c>
      <c r="H64" t="s">
        <v>117</v>
      </c>
      <c r="I64">
        <v>1</v>
      </c>
      <c r="J64">
        <v>1</v>
      </c>
      <c r="K64" t="s">
        <v>117</v>
      </c>
      <c r="L64" t="s">
        <v>141</v>
      </c>
      <c r="M64">
        <v>13</v>
      </c>
      <c r="N64">
        <v>17</v>
      </c>
      <c r="O64">
        <v>5</v>
      </c>
      <c r="P64">
        <v>6</v>
      </c>
      <c r="Q64">
        <v>7</v>
      </c>
      <c r="R64">
        <v>8</v>
      </c>
      <c r="S64">
        <v>6</v>
      </c>
      <c r="T64">
        <v>6</v>
      </c>
      <c r="U64">
        <v>3</v>
      </c>
      <c r="V64">
        <v>1</v>
      </c>
      <c r="W64">
        <v>0</v>
      </c>
      <c r="X64">
        <v>0</v>
      </c>
      <c r="Y64">
        <v>2.5</v>
      </c>
      <c r="Z64">
        <v>3.5</v>
      </c>
      <c r="AA64">
        <v>2.75</v>
      </c>
      <c r="AB64">
        <v>2.5</v>
      </c>
      <c r="AC64">
        <v>3.6</v>
      </c>
      <c r="AD64">
        <v>2.7</v>
      </c>
      <c r="AE64">
        <v>2.4</v>
      </c>
      <c r="AF64">
        <v>3.6</v>
      </c>
      <c r="AG64">
        <v>2.75</v>
      </c>
      <c r="AH64">
        <v>2.4900000000000002</v>
      </c>
      <c r="AI64">
        <v>3.62</v>
      </c>
      <c r="AJ64">
        <v>2.86</v>
      </c>
      <c r="AK64">
        <v>2.4500000000000002</v>
      </c>
      <c r="AL64">
        <v>3.5</v>
      </c>
      <c r="AM64">
        <v>2.8</v>
      </c>
      <c r="AN64">
        <v>2.4500000000000002</v>
      </c>
      <c r="AO64">
        <v>3.6</v>
      </c>
      <c r="AP64">
        <v>2.8</v>
      </c>
      <c r="AQ64">
        <v>2.58</v>
      </c>
      <c r="AR64">
        <v>3.65</v>
      </c>
      <c r="AS64">
        <v>2.9</v>
      </c>
      <c r="AT64">
        <v>2.48</v>
      </c>
      <c r="AU64">
        <v>3.56</v>
      </c>
      <c r="AV64">
        <v>2.79</v>
      </c>
      <c r="AW64">
        <v>1.57</v>
      </c>
      <c r="AX64">
        <v>2.37</v>
      </c>
      <c r="AY64">
        <v>1.57</v>
      </c>
      <c r="AZ64">
        <v>2.5499999999999998</v>
      </c>
      <c r="BA64">
        <v>1.61</v>
      </c>
      <c r="BB64">
        <v>2.5499999999999998</v>
      </c>
      <c r="BC64">
        <v>1.57</v>
      </c>
      <c r="BD64">
        <v>2.41</v>
      </c>
      <c r="BE64">
        <v>-0.25</v>
      </c>
      <c r="BF64">
        <v>2.0699999999999998</v>
      </c>
      <c r="BG64">
        <v>1.72</v>
      </c>
      <c r="BH64">
        <v>2.16</v>
      </c>
      <c r="BI64">
        <v>1.79</v>
      </c>
      <c r="BJ64">
        <v>2.2000000000000002</v>
      </c>
      <c r="BK64">
        <v>1.8</v>
      </c>
      <c r="BL64">
        <v>2.14</v>
      </c>
      <c r="BM64">
        <v>1.77</v>
      </c>
      <c r="BN64">
        <v>2.37</v>
      </c>
      <c r="BO64">
        <v>3.6</v>
      </c>
      <c r="BP64">
        <v>2.8</v>
      </c>
      <c r="BQ64">
        <v>2.4</v>
      </c>
      <c r="BR64">
        <v>3.6</v>
      </c>
      <c r="BS64">
        <v>2.8</v>
      </c>
      <c r="BT64">
        <v>2.35</v>
      </c>
      <c r="BU64">
        <v>3.6</v>
      </c>
      <c r="BV64">
        <v>2.9</v>
      </c>
      <c r="BW64">
        <v>2.41</v>
      </c>
      <c r="BX64">
        <v>3.65</v>
      </c>
      <c r="BY64">
        <v>2.96</v>
      </c>
      <c r="BZ64">
        <v>2.35</v>
      </c>
      <c r="CA64">
        <v>3.6</v>
      </c>
      <c r="CB64">
        <v>2.88</v>
      </c>
      <c r="CC64">
        <v>2.4</v>
      </c>
      <c r="CD64">
        <v>3.6</v>
      </c>
      <c r="CE64">
        <v>2.9</v>
      </c>
      <c r="CF64">
        <v>2.4500000000000002</v>
      </c>
      <c r="CG64">
        <v>3.7</v>
      </c>
      <c r="CH64">
        <v>3</v>
      </c>
      <c r="CI64">
        <v>2.39</v>
      </c>
      <c r="CJ64">
        <v>3.61</v>
      </c>
      <c r="CK64">
        <v>2.89</v>
      </c>
      <c r="CL64">
        <v>1.53</v>
      </c>
      <c r="CM64">
        <v>2.5</v>
      </c>
      <c r="CN64">
        <v>1.54</v>
      </c>
      <c r="CO64">
        <v>2.64</v>
      </c>
      <c r="CP64">
        <v>1.56</v>
      </c>
      <c r="CQ64">
        <v>2.65</v>
      </c>
      <c r="CR64">
        <v>1.52</v>
      </c>
      <c r="CS64">
        <v>2.54</v>
      </c>
      <c r="CT64">
        <v>-0.25</v>
      </c>
      <c r="CU64">
        <v>2.1</v>
      </c>
      <c r="CV64">
        <v>1.83</v>
      </c>
      <c r="CW64">
        <v>2.1</v>
      </c>
      <c r="CX64">
        <v>1.83</v>
      </c>
      <c r="CY64">
        <v>2.13</v>
      </c>
      <c r="CZ64">
        <v>1.86</v>
      </c>
      <c r="DA64">
        <v>2.08</v>
      </c>
      <c r="DB64">
        <v>1.82</v>
      </c>
    </row>
    <row r="65" spans="1:106" x14ac:dyDescent="0.35">
      <c r="A65" t="s">
        <v>106</v>
      </c>
      <c r="B65" s="1">
        <v>43736</v>
      </c>
      <c r="C65" s="2">
        <v>0.625</v>
      </c>
      <c r="D65" t="s">
        <v>138</v>
      </c>
      <c r="E65" t="s">
        <v>126</v>
      </c>
      <c r="F65">
        <v>2</v>
      </c>
      <c r="G65">
        <v>0</v>
      </c>
      <c r="H65" t="s">
        <v>109</v>
      </c>
      <c r="I65">
        <v>0</v>
      </c>
      <c r="J65">
        <v>0</v>
      </c>
      <c r="K65" t="s">
        <v>117</v>
      </c>
      <c r="L65" t="s">
        <v>130</v>
      </c>
      <c r="M65">
        <v>24</v>
      </c>
      <c r="N65">
        <v>8</v>
      </c>
      <c r="O65">
        <v>10</v>
      </c>
      <c r="P65">
        <v>1</v>
      </c>
      <c r="Q65">
        <v>5</v>
      </c>
      <c r="R65">
        <v>13</v>
      </c>
      <c r="S65">
        <v>5</v>
      </c>
      <c r="T65">
        <v>2</v>
      </c>
      <c r="U65">
        <v>2</v>
      </c>
      <c r="V65">
        <v>3</v>
      </c>
      <c r="W65">
        <v>0</v>
      </c>
      <c r="X65">
        <v>0</v>
      </c>
      <c r="Y65">
        <v>1.4</v>
      </c>
      <c r="Z65">
        <v>4.75</v>
      </c>
      <c r="AA65">
        <v>8</v>
      </c>
      <c r="AB65">
        <v>1.42</v>
      </c>
      <c r="AC65">
        <v>4.5999999999999996</v>
      </c>
      <c r="AD65">
        <v>7.75</v>
      </c>
      <c r="AE65">
        <v>1.45</v>
      </c>
      <c r="AF65">
        <v>4.6500000000000004</v>
      </c>
      <c r="AG65">
        <v>6.8</v>
      </c>
      <c r="AH65">
        <v>1.44</v>
      </c>
      <c r="AI65">
        <v>4.6500000000000004</v>
      </c>
      <c r="AJ65">
        <v>8.41</v>
      </c>
      <c r="AK65">
        <v>1.42</v>
      </c>
      <c r="AL65">
        <v>4.5</v>
      </c>
      <c r="AM65">
        <v>8</v>
      </c>
      <c r="AN65">
        <v>1.44</v>
      </c>
      <c r="AO65">
        <v>4.5999999999999996</v>
      </c>
      <c r="AP65">
        <v>7.5</v>
      </c>
      <c r="AQ65">
        <v>1.47</v>
      </c>
      <c r="AR65">
        <v>4.8</v>
      </c>
      <c r="AS65">
        <v>8.5</v>
      </c>
      <c r="AT65">
        <v>1.44</v>
      </c>
      <c r="AU65">
        <v>4.6399999999999997</v>
      </c>
      <c r="AV65">
        <v>7.64</v>
      </c>
      <c r="AW65">
        <v>1.66</v>
      </c>
      <c r="AX65">
        <v>2.2000000000000002</v>
      </c>
      <c r="AY65">
        <v>1.68</v>
      </c>
      <c r="AZ65">
        <v>2.33</v>
      </c>
      <c r="BA65">
        <v>1.69</v>
      </c>
      <c r="BB65">
        <v>2.36</v>
      </c>
      <c r="BC65">
        <v>1.65</v>
      </c>
      <c r="BD65">
        <v>2.27</v>
      </c>
      <c r="BE65">
        <v>-1.25</v>
      </c>
      <c r="BF65">
        <v>2.0299999999999998</v>
      </c>
      <c r="BG65">
        <v>1.9</v>
      </c>
      <c r="BH65">
        <v>2.04</v>
      </c>
      <c r="BI65">
        <v>1.89</v>
      </c>
      <c r="BJ65">
        <v>2.04</v>
      </c>
      <c r="BK65">
        <v>1.95</v>
      </c>
      <c r="BL65">
        <v>1.99</v>
      </c>
      <c r="BM65">
        <v>1.9</v>
      </c>
      <c r="BN65">
        <v>1.4</v>
      </c>
      <c r="BO65">
        <v>4.75</v>
      </c>
      <c r="BP65">
        <v>7.5</v>
      </c>
      <c r="BQ65">
        <v>1.44</v>
      </c>
      <c r="BR65">
        <v>4.5999999999999996</v>
      </c>
      <c r="BS65">
        <v>7.5</v>
      </c>
      <c r="BT65">
        <v>1.42</v>
      </c>
      <c r="BU65">
        <v>4.8499999999999996</v>
      </c>
      <c r="BV65">
        <v>7.1</v>
      </c>
      <c r="BW65">
        <v>1.45</v>
      </c>
      <c r="BX65">
        <v>4.6399999999999997</v>
      </c>
      <c r="BY65">
        <v>8.06</v>
      </c>
      <c r="BZ65">
        <v>1.42</v>
      </c>
      <c r="CA65">
        <v>4.5</v>
      </c>
      <c r="CB65">
        <v>8</v>
      </c>
      <c r="CC65">
        <v>1.44</v>
      </c>
      <c r="CD65">
        <v>4.75</v>
      </c>
      <c r="CE65">
        <v>7.5</v>
      </c>
      <c r="CF65">
        <v>1.46</v>
      </c>
      <c r="CG65">
        <v>5</v>
      </c>
      <c r="CH65">
        <v>8.5</v>
      </c>
      <c r="CI65">
        <v>1.43</v>
      </c>
      <c r="CJ65">
        <v>4.74</v>
      </c>
      <c r="CK65">
        <v>7.74</v>
      </c>
      <c r="CL65">
        <v>1.61</v>
      </c>
      <c r="CM65">
        <v>2.2999999999999998</v>
      </c>
      <c r="CN65">
        <v>1.66</v>
      </c>
      <c r="CO65">
        <v>2.36</v>
      </c>
      <c r="CP65">
        <v>1.67</v>
      </c>
      <c r="CQ65">
        <v>2.4700000000000002</v>
      </c>
      <c r="CR65">
        <v>1.64</v>
      </c>
      <c r="CS65">
        <v>2.29</v>
      </c>
      <c r="CT65">
        <v>-1.25</v>
      </c>
      <c r="CU65">
        <v>2.0299999999999998</v>
      </c>
      <c r="CV65">
        <v>1.9</v>
      </c>
      <c r="CW65">
        <v>2.06</v>
      </c>
      <c r="CX65">
        <v>1.87</v>
      </c>
      <c r="CY65">
        <v>2.0699999999999998</v>
      </c>
      <c r="CZ65">
        <v>2.0099999999999998</v>
      </c>
      <c r="DA65">
        <v>1.99</v>
      </c>
      <c r="DB65">
        <v>1.9</v>
      </c>
    </row>
    <row r="66" spans="1:106" x14ac:dyDescent="0.35">
      <c r="A66" t="s">
        <v>106</v>
      </c>
      <c r="B66" s="1">
        <v>43736</v>
      </c>
      <c r="C66" s="2">
        <v>0.625</v>
      </c>
      <c r="D66" t="s">
        <v>122</v>
      </c>
      <c r="E66" t="s">
        <v>108</v>
      </c>
      <c r="F66">
        <v>2</v>
      </c>
      <c r="G66">
        <v>0</v>
      </c>
      <c r="H66" t="s">
        <v>109</v>
      </c>
      <c r="I66">
        <v>1</v>
      </c>
      <c r="J66">
        <v>0</v>
      </c>
      <c r="K66" t="s">
        <v>109</v>
      </c>
      <c r="L66" t="s">
        <v>124</v>
      </c>
      <c r="M66">
        <v>15</v>
      </c>
      <c r="N66">
        <v>10</v>
      </c>
      <c r="O66">
        <v>3</v>
      </c>
      <c r="P66">
        <v>3</v>
      </c>
      <c r="Q66">
        <v>14</v>
      </c>
      <c r="R66">
        <v>10</v>
      </c>
      <c r="S66">
        <v>5</v>
      </c>
      <c r="T66">
        <v>5</v>
      </c>
      <c r="U66">
        <v>3</v>
      </c>
      <c r="V66">
        <v>1</v>
      </c>
      <c r="W66">
        <v>0</v>
      </c>
      <c r="X66">
        <v>0</v>
      </c>
      <c r="Y66">
        <v>1.9</v>
      </c>
      <c r="Z66">
        <v>3.75</v>
      </c>
      <c r="AA66">
        <v>3.75</v>
      </c>
      <c r="AB66">
        <v>1.95</v>
      </c>
      <c r="AC66">
        <v>3.6</v>
      </c>
      <c r="AD66">
        <v>3.8</v>
      </c>
      <c r="AE66">
        <v>1.9</v>
      </c>
      <c r="AF66">
        <v>3.75</v>
      </c>
      <c r="AG66">
        <v>3.85</v>
      </c>
      <c r="AH66">
        <v>1.97</v>
      </c>
      <c r="AI66">
        <v>3.78</v>
      </c>
      <c r="AJ66">
        <v>3.96</v>
      </c>
      <c r="AK66">
        <v>1.91</v>
      </c>
      <c r="AL66">
        <v>3.7</v>
      </c>
      <c r="AM66">
        <v>3.9</v>
      </c>
      <c r="AN66">
        <v>1.9</v>
      </c>
      <c r="AO66">
        <v>3.8</v>
      </c>
      <c r="AP66">
        <v>4</v>
      </c>
      <c r="AQ66">
        <v>2</v>
      </c>
      <c r="AR66">
        <v>3.85</v>
      </c>
      <c r="AS66">
        <v>4</v>
      </c>
      <c r="AT66">
        <v>1.94</v>
      </c>
      <c r="AU66">
        <v>3.75</v>
      </c>
      <c r="AV66">
        <v>3.88</v>
      </c>
      <c r="AW66">
        <v>1.72</v>
      </c>
      <c r="AX66">
        <v>2.1</v>
      </c>
      <c r="AY66">
        <v>1.76</v>
      </c>
      <c r="AZ66">
        <v>2.19</v>
      </c>
      <c r="BA66">
        <v>1.8</v>
      </c>
      <c r="BB66">
        <v>2.23</v>
      </c>
      <c r="BC66">
        <v>1.72</v>
      </c>
      <c r="BD66">
        <v>2.14</v>
      </c>
      <c r="BE66">
        <v>-0.5</v>
      </c>
      <c r="BF66">
        <v>1.93</v>
      </c>
      <c r="BG66">
        <v>2</v>
      </c>
      <c r="BH66">
        <v>1.97</v>
      </c>
      <c r="BI66">
        <v>1.96</v>
      </c>
      <c r="BJ66">
        <v>1.97</v>
      </c>
      <c r="BK66">
        <v>2.0099999999999998</v>
      </c>
      <c r="BL66">
        <v>1.93</v>
      </c>
      <c r="BM66">
        <v>1.95</v>
      </c>
      <c r="BN66">
        <v>1.9</v>
      </c>
      <c r="BO66">
        <v>3.75</v>
      </c>
      <c r="BP66">
        <v>3.75</v>
      </c>
      <c r="BQ66">
        <v>1.91</v>
      </c>
      <c r="BR66">
        <v>3.75</v>
      </c>
      <c r="BS66">
        <v>3.8</v>
      </c>
      <c r="BT66">
        <v>1.93</v>
      </c>
      <c r="BU66">
        <v>3.75</v>
      </c>
      <c r="BV66">
        <v>3.8</v>
      </c>
      <c r="BW66">
        <v>1.91</v>
      </c>
      <c r="BX66">
        <v>3.89</v>
      </c>
      <c r="BY66">
        <v>4.09</v>
      </c>
      <c r="BZ66">
        <v>1.91</v>
      </c>
      <c r="CA66">
        <v>3.7</v>
      </c>
      <c r="CB66">
        <v>3.9</v>
      </c>
      <c r="CC66">
        <v>1.87</v>
      </c>
      <c r="CD66">
        <v>3.8</v>
      </c>
      <c r="CE66">
        <v>4.0999999999999996</v>
      </c>
      <c r="CF66">
        <v>1.96</v>
      </c>
      <c r="CG66">
        <v>3.91</v>
      </c>
      <c r="CH66">
        <v>4.12</v>
      </c>
      <c r="CI66">
        <v>1.91</v>
      </c>
      <c r="CJ66">
        <v>3.8</v>
      </c>
      <c r="CK66">
        <v>3.95</v>
      </c>
      <c r="CL66">
        <v>1.72</v>
      </c>
      <c r="CM66">
        <v>2.1</v>
      </c>
      <c r="CN66">
        <v>1.71</v>
      </c>
      <c r="CO66">
        <v>2.2599999999999998</v>
      </c>
      <c r="CP66">
        <v>1.82</v>
      </c>
      <c r="CQ66">
        <v>2.2599999999999998</v>
      </c>
      <c r="CR66">
        <v>1.7</v>
      </c>
      <c r="CS66">
        <v>2.1800000000000002</v>
      </c>
      <c r="CT66">
        <v>-0.5</v>
      </c>
      <c r="CU66">
        <v>1.9</v>
      </c>
      <c r="CV66">
        <v>2.0299999999999998</v>
      </c>
      <c r="CW66">
        <v>1.91</v>
      </c>
      <c r="CX66">
        <v>2.02</v>
      </c>
      <c r="CY66">
        <v>1.95</v>
      </c>
      <c r="CZ66">
        <v>2.0499999999999998</v>
      </c>
      <c r="DA66">
        <v>1.91</v>
      </c>
      <c r="DB66">
        <v>1.98</v>
      </c>
    </row>
    <row r="67" spans="1:106" x14ac:dyDescent="0.35">
      <c r="A67" t="s">
        <v>106</v>
      </c>
      <c r="B67" s="1">
        <v>43736</v>
      </c>
      <c r="C67" s="2">
        <v>0.625</v>
      </c>
      <c r="D67" t="s">
        <v>128</v>
      </c>
      <c r="E67" t="s">
        <v>120</v>
      </c>
      <c r="F67">
        <v>2</v>
      </c>
      <c r="G67">
        <v>1</v>
      </c>
      <c r="H67" t="s">
        <v>109</v>
      </c>
      <c r="I67">
        <v>2</v>
      </c>
      <c r="J67">
        <v>1</v>
      </c>
      <c r="K67" t="s">
        <v>109</v>
      </c>
      <c r="L67" t="s">
        <v>121</v>
      </c>
      <c r="M67">
        <v>9</v>
      </c>
      <c r="N67">
        <v>14</v>
      </c>
      <c r="O67">
        <v>4</v>
      </c>
      <c r="P67">
        <v>6</v>
      </c>
      <c r="Q67">
        <v>5</v>
      </c>
      <c r="R67">
        <v>16</v>
      </c>
      <c r="S67">
        <v>6</v>
      </c>
      <c r="T67">
        <v>6</v>
      </c>
      <c r="U67">
        <v>0</v>
      </c>
      <c r="V67">
        <v>2</v>
      </c>
      <c r="W67">
        <v>1</v>
      </c>
      <c r="X67">
        <v>0</v>
      </c>
      <c r="Y67">
        <v>1.4</v>
      </c>
      <c r="Z67">
        <v>4.75</v>
      </c>
      <c r="AA67">
        <v>8</v>
      </c>
      <c r="AB67">
        <v>1.42</v>
      </c>
      <c r="AC67">
        <v>4.5999999999999996</v>
      </c>
      <c r="AD67">
        <v>7.5</v>
      </c>
      <c r="AE67">
        <v>1.45</v>
      </c>
      <c r="AF67">
        <v>4.7</v>
      </c>
      <c r="AG67">
        <v>6.7</v>
      </c>
      <c r="AH67">
        <v>1.44</v>
      </c>
      <c r="AI67">
        <v>4.6900000000000004</v>
      </c>
      <c r="AJ67">
        <v>8.18</v>
      </c>
      <c r="AK67">
        <v>1.42</v>
      </c>
      <c r="AL67">
        <v>4.5</v>
      </c>
      <c r="AM67">
        <v>8</v>
      </c>
      <c r="AN67">
        <v>1.44</v>
      </c>
      <c r="AO67">
        <v>4.75</v>
      </c>
      <c r="AP67">
        <v>7.5</v>
      </c>
      <c r="AQ67">
        <v>1.49</v>
      </c>
      <c r="AR67">
        <v>4.8</v>
      </c>
      <c r="AS67">
        <v>8.18</v>
      </c>
      <c r="AT67">
        <v>1.44</v>
      </c>
      <c r="AU67">
        <v>4.67</v>
      </c>
      <c r="AV67">
        <v>7.61</v>
      </c>
      <c r="AW67">
        <v>1.57</v>
      </c>
      <c r="AX67">
        <v>2.37</v>
      </c>
      <c r="AY67">
        <v>1.63</v>
      </c>
      <c r="AZ67">
        <v>2.42</v>
      </c>
      <c r="BA67">
        <v>1.64</v>
      </c>
      <c r="BB67">
        <v>2.42</v>
      </c>
      <c r="BC67">
        <v>1.61</v>
      </c>
      <c r="BD67">
        <v>2.35</v>
      </c>
      <c r="BE67">
        <v>-1.25</v>
      </c>
      <c r="BF67">
        <v>2.02</v>
      </c>
      <c r="BG67">
        <v>1.91</v>
      </c>
      <c r="BH67">
        <v>2.02</v>
      </c>
      <c r="BI67">
        <v>1.9</v>
      </c>
      <c r="BJ67">
        <v>2.0299999999999998</v>
      </c>
      <c r="BK67">
        <v>1.95</v>
      </c>
      <c r="BL67">
        <v>1.98</v>
      </c>
      <c r="BM67">
        <v>1.9</v>
      </c>
      <c r="BN67">
        <v>1.36</v>
      </c>
      <c r="BO67">
        <v>5.25</v>
      </c>
      <c r="BP67">
        <v>7.5</v>
      </c>
      <c r="BQ67">
        <v>1.4</v>
      </c>
      <c r="BR67">
        <v>5</v>
      </c>
      <c r="BS67">
        <v>7.5</v>
      </c>
      <c r="BT67">
        <v>1.47</v>
      </c>
      <c r="BU67">
        <v>4.3</v>
      </c>
      <c r="BV67">
        <v>7</v>
      </c>
      <c r="BW67">
        <v>1.38</v>
      </c>
      <c r="BX67">
        <v>5.23</v>
      </c>
      <c r="BY67">
        <v>8.73</v>
      </c>
      <c r="BZ67">
        <v>1.38</v>
      </c>
      <c r="CA67">
        <v>4.8</v>
      </c>
      <c r="CB67">
        <v>8.5</v>
      </c>
      <c r="CC67">
        <v>1.36</v>
      </c>
      <c r="CD67">
        <v>5.25</v>
      </c>
      <c r="CE67">
        <v>9</v>
      </c>
      <c r="CF67">
        <v>1.47</v>
      </c>
      <c r="CG67">
        <v>5.4</v>
      </c>
      <c r="CH67">
        <v>10.25</v>
      </c>
      <c r="CI67">
        <v>1.39</v>
      </c>
      <c r="CJ67">
        <v>5.07</v>
      </c>
      <c r="CK67">
        <v>8.2899999999999991</v>
      </c>
      <c r="CL67">
        <v>1.53</v>
      </c>
      <c r="CM67">
        <v>2.5</v>
      </c>
      <c r="CN67">
        <v>1.6</v>
      </c>
      <c r="CO67">
        <v>2.48</v>
      </c>
      <c r="CP67">
        <v>1.6</v>
      </c>
      <c r="CQ67">
        <v>2.58</v>
      </c>
      <c r="CR67">
        <v>1.56</v>
      </c>
      <c r="CS67">
        <v>2.4500000000000002</v>
      </c>
      <c r="CT67">
        <v>-1.25</v>
      </c>
      <c r="CU67">
        <v>1.8</v>
      </c>
      <c r="CV67">
        <v>2.14</v>
      </c>
      <c r="CW67">
        <v>1.82</v>
      </c>
      <c r="CX67">
        <v>2.11</v>
      </c>
      <c r="CY67">
        <v>1.87</v>
      </c>
      <c r="CZ67">
        <v>2.25</v>
      </c>
      <c r="DA67">
        <v>1.81</v>
      </c>
      <c r="DB67">
        <v>2.09</v>
      </c>
    </row>
    <row r="68" spans="1:106" x14ac:dyDescent="0.35">
      <c r="A68" t="s">
        <v>106</v>
      </c>
      <c r="B68" s="1">
        <v>43736</v>
      </c>
      <c r="C68" s="2">
        <v>0.625</v>
      </c>
      <c r="D68" t="s">
        <v>132</v>
      </c>
      <c r="E68" t="s">
        <v>125</v>
      </c>
      <c r="F68">
        <v>2</v>
      </c>
      <c r="G68">
        <v>0</v>
      </c>
      <c r="H68" t="s">
        <v>109</v>
      </c>
      <c r="I68">
        <v>1</v>
      </c>
      <c r="J68">
        <v>0</v>
      </c>
      <c r="K68" t="s">
        <v>109</v>
      </c>
      <c r="L68" t="s">
        <v>144</v>
      </c>
      <c r="M68">
        <v>6</v>
      </c>
      <c r="N68">
        <v>14</v>
      </c>
      <c r="O68">
        <v>2</v>
      </c>
      <c r="P68">
        <v>5</v>
      </c>
      <c r="Q68">
        <v>5</v>
      </c>
      <c r="R68">
        <v>6</v>
      </c>
      <c r="S68">
        <v>1</v>
      </c>
      <c r="T68">
        <v>6</v>
      </c>
      <c r="U68">
        <v>0</v>
      </c>
      <c r="V68">
        <v>1</v>
      </c>
      <c r="W68">
        <v>0</v>
      </c>
      <c r="X68">
        <v>0</v>
      </c>
      <c r="Y68">
        <v>1.85</v>
      </c>
      <c r="Z68">
        <v>3.4</v>
      </c>
      <c r="AA68">
        <v>4.5</v>
      </c>
      <c r="AB68">
        <v>1.87</v>
      </c>
      <c r="AC68">
        <v>3.5</v>
      </c>
      <c r="AD68">
        <v>4.33</v>
      </c>
      <c r="AE68">
        <v>1.87</v>
      </c>
      <c r="AF68">
        <v>3.4</v>
      </c>
      <c r="AG68">
        <v>4.5</v>
      </c>
      <c r="AH68">
        <v>1.9</v>
      </c>
      <c r="AI68">
        <v>3.5</v>
      </c>
      <c r="AJ68">
        <v>4.6900000000000004</v>
      </c>
      <c r="AK68">
        <v>1.85</v>
      </c>
      <c r="AL68">
        <v>3.5</v>
      </c>
      <c r="AM68">
        <v>4.5</v>
      </c>
      <c r="AN68">
        <v>1.87</v>
      </c>
      <c r="AO68">
        <v>3.5</v>
      </c>
      <c r="AP68">
        <v>4.5</v>
      </c>
      <c r="AQ68">
        <v>1.95</v>
      </c>
      <c r="AR68">
        <v>3.6</v>
      </c>
      <c r="AS68">
        <v>4.7</v>
      </c>
      <c r="AT68">
        <v>1.89</v>
      </c>
      <c r="AU68">
        <v>3.49</v>
      </c>
      <c r="AV68">
        <v>4.46</v>
      </c>
      <c r="AW68">
        <v>1.9</v>
      </c>
      <c r="AX68">
        <v>1.9</v>
      </c>
      <c r="AY68">
        <v>2</v>
      </c>
      <c r="AZ68">
        <v>1.92</v>
      </c>
      <c r="BA68">
        <v>2.1</v>
      </c>
      <c r="BB68">
        <v>1.92</v>
      </c>
      <c r="BC68">
        <v>1.99</v>
      </c>
      <c r="BD68">
        <v>1.84</v>
      </c>
      <c r="BE68">
        <v>-0.5</v>
      </c>
      <c r="BF68">
        <v>1.9</v>
      </c>
      <c r="BG68">
        <v>2.0299999999999998</v>
      </c>
      <c r="BH68">
        <v>1.9</v>
      </c>
      <c r="BI68">
        <v>2.0299999999999998</v>
      </c>
      <c r="BJ68">
        <v>1.93</v>
      </c>
      <c r="BK68">
        <v>2.0299999999999998</v>
      </c>
      <c r="BL68">
        <v>1.88</v>
      </c>
      <c r="BM68">
        <v>2</v>
      </c>
      <c r="BN68">
        <v>1.9</v>
      </c>
      <c r="BO68">
        <v>3.4</v>
      </c>
      <c r="BP68">
        <v>4.2</v>
      </c>
      <c r="BQ68">
        <v>1.91</v>
      </c>
      <c r="BR68">
        <v>3.4</v>
      </c>
      <c r="BS68">
        <v>4.33</v>
      </c>
      <c r="BT68">
        <v>1.87</v>
      </c>
      <c r="BU68">
        <v>3.45</v>
      </c>
      <c r="BV68">
        <v>4.25</v>
      </c>
      <c r="BW68">
        <v>1.96</v>
      </c>
      <c r="BX68">
        <v>3.52</v>
      </c>
      <c r="BY68">
        <v>4.34</v>
      </c>
      <c r="BZ68">
        <v>1.91</v>
      </c>
      <c r="CA68">
        <v>3.4</v>
      </c>
      <c r="CB68">
        <v>4.33</v>
      </c>
      <c r="CC68">
        <v>1.91</v>
      </c>
      <c r="CD68">
        <v>3.5</v>
      </c>
      <c r="CE68">
        <v>4.3</v>
      </c>
      <c r="CF68">
        <v>1.99</v>
      </c>
      <c r="CG68">
        <v>3.6</v>
      </c>
      <c r="CH68">
        <v>4.5999999999999996</v>
      </c>
      <c r="CI68">
        <v>1.93</v>
      </c>
      <c r="CJ68">
        <v>3.45</v>
      </c>
      <c r="CK68">
        <v>4.29</v>
      </c>
      <c r="CL68">
        <v>1.9</v>
      </c>
      <c r="CM68">
        <v>1.9</v>
      </c>
      <c r="CN68">
        <v>2.0099999999999998</v>
      </c>
      <c r="CO68">
        <v>1.91</v>
      </c>
      <c r="CP68">
        <v>2.0499999999999998</v>
      </c>
      <c r="CQ68">
        <v>2.0499999999999998</v>
      </c>
      <c r="CR68">
        <v>1.96</v>
      </c>
      <c r="CS68">
        <v>1.87</v>
      </c>
      <c r="CT68">
        <v>-0.5</v>
      </c>
      <c r="CU68">
        <v>1.95</v>
      </c>
      <c r="CV68">
        <v>1.98</v>
      </c>
      <c r="CW68">
        <v>1.96</v>
      </c>
      <c r="CX68">
        <v>1.97</v>
      </c>
      <c r="CY68">
        <v>1.98</v>
      </c>
      <c r="CZ68">
        <v>2</v>
      </c>
      <c r="DA68">
        <v>1.93</v>
      </c>
      <c r="DB68">
        <v>1.95</v>
      </c>
    </row>
    <row r="69" spans="1:106" x14ac:dyDescent="0.35">
      <c r="A69" t="s">
        <v>106</v>
      </c>
      <c r="B69" s="1">
        <v>43736</v>
      </c>
      <c r="C69" s="2">
        <v>0.72916666666666663</v>
      </c>
      <c r="D69" t="s">
        <v>123</v>
      </c>
      <c r="E69" t="s">
        <v>112</v>
      </c>
      <c r="F69">
        <v>1</v>
      </c>
      <c r="G69">
        <v>3</v>
      </c>
      <c r="H69" t="s">
        <v>113</v>
      </c>
      <c r="I69">
        <v>1</v>
      </c>
      <c r="J69">
        <v>1</v>
      </c>
      <c r="K69" t="s">
        <v>117</v>
      </c>
      <c r="L69" t="s">
        <v>110</v>
      </c>
      <c r="M69">
        <v>12</v>
      </c>
      <c r="N69">
        <v>20</v>
      </c>
      <c r="O69">
        <v>8</v>
      </c>
      <c r="P69">
        <v>9</v>
      </c>
      <c r="Q69">
        <v>4</v>
      </c>
      <c r="R69">
        <v>8</v>
      </c>
      <c r="S69">
        <v>5</v>
      </c>
      <c r="T69">
        <v>2</v>
      </c>
      <c r="U69">
        <v>2</v>
      </c>
      <c r="V69">
        <v>2</v>
      </c>
      <c r="W69">
        <v>0</v>
      </c>
      <c r="X69">
        <v>0</v>
      </c>
      <c r="Y69">
        <v>10</v>
      </c>
      <c r="Z69">
        <v>5.5</v>
      </c>
      <c r="AA69">
        <v>1.3</v>
      </c>
      <c r="AB69">
        <v>9.75</v>
      </c>
      <c r="AC69">
        <v>6</v>
      </c>
      <c r="AD69">
        <v>1.28</v>
      </c>
      <c r="AE69">
        <v>9.6</v>
      </c>
      <c r="AF69">
        <v>5.5</v>
      </c>
      <c r="AG69">
        <v>1.3</v>
      </c>
      <c r="AH69">
        <v>10.210000000000001</v>
      </c>
      <c r="AI69">
        <v>6.03</v>
      </c>
      <c r="AJ69">
        <v>1.3</v>
      </c>
      <c r="AK69">
        <v>10</v>
      </c>
      <c r="AL69">
        <v>5.8</v>
      </c>
      <c r="AM69">
        <v>1.29</v>
      </c>
      <c r="AN69">
        <v>11</v>
      </c>
      <c r="AO69">
        <v>5.75</v>
      </c>
      <c r="AP69">
        <v>1.29</v>
      </c>
      <c r="AQ69">
        <v>11</v>
      </c>
      <c r="AR69">
        <v>6.35</v>
      </c>
      <c r="AS69">
        <v>1.33</v>
      </c>
      <c r="AT69">
        <v>9.84</v>
      </c>
      <c r="AU69">
        <v>5.86</v>
      </c>
      <c r="AV69">
        <v>1.3</v>
      </c>
      <c r="AW69">
        <v>1.5</v>
      </c>
      <c r="AX69">
        <v>2.62</v>
      </c>
      <c r="AY69">
        <v>1.5</v>
      </c>
      <c r="AZ69">
        <v>2.76</v>
      </c>
      <c r="BA69">
        <v>1.5</v>
      </c>
      <c r="BB69">
        <v>2.8</v>
      </c>
      <c r="BC69">
        <v>1.47</v>
      </c>
      <c r="BD69">
        <v>2.69</v>
      </c>
      <c r="BE69">
        <v>1.5</v>
      </c>
      <c r="BF69">
        <v>2.0299999999999998</v>
      </c>
      <c r="BG69">
        <v>1.9</v>
      </c>
      <c r="BH69">
        <v>2.02</v>
      </c>
      <c r="BI69">
        <v>1.91</v>
      </c>
      <c r="BJ69">
        <v>2.06</v>
      </c>
      <c r="BK69">
        <v>1.91</v>
      </c>
      <c r="BL69">
        <v>2.02</v>
      </c>
      <c r="BM69">
        <v>1.87</v>
      </c>
      <c r="BN69">
        <v>8</v>
      </c>
      <c r="BO69">
        <v>5.5</v>
      </c>
      <c r="BP69">
        <v>1.33</v>
      </c>
      <c r="BQ69">
        <v>8.5</v>
      </c>
      <c r="BR69">
        <v>5.5</v>
      </c>
      <c r="BS69">
        <v>1.33</v>
      </c>
      <c r="BT69">
        <v>9.6</v>
      </c>
      <c r="BU69">
        <v>5.5</v>
      </c>
      <c r="BV69">
        <v>1.3</v>
      </c>
      <c r="BW69">
        <v>8.9</v>
      </c>
      <c r="BX69">
        <v>5.51</v>
      </c>
      <c r="BY69">
        <v>1.36</v>
      </c>
      <c r="BZ69">
        <v>11</v>
      </c>
      <c r="CA69">
        <v>5.5</v>
      </c>
      <c r="CB69">
        <v>1.29</v>
      </c>
      <c r="CC69">
        <v>9</v>
      </c>
      <c r="CD69">
        <v>5.25</v>
      </c>
      <c r="CE69">
        <v>1.36</v>
      </c>
      <c r="CF69">
        <v>11</v>
      </c>
      <c r="CG69">
        <v>6</v>
      </c>
      <c r="CH69">
        <v>1.4</v>
      </c>
      <c r="CI69">
        <v>8.67</v>
      </c>
      <c r="CJ69">
        <v>5.55</v>
      </c>
      <c r="CK69">
        <v>1.35</v>
      </c>
      <c r="CL69">
        <v>1.57</v>
      </c>
      <c r="CM69">
        <v>2.37</v>
      </c>
      <c r="CN69">
        <v>1.6</v>
      </c>
      <c r="CO69">
        <v>2.4900000000000002</v>
      </c>
      <c r="CP69">
        <v>1.63</v>
      </c>
      <c r="CQ69">
        <v>2.7</v>
      </c>
      <c r="CR69">
        <v>1.57</v>
      </c>
      <c r="CS69">
        <v>2.4300000000000002</v>
      </c>
      <c r="CT69">
        <v>1.5</v>
      </c>
      <c r="CU69">
        <v>1.72</v>
      </c>
      <c r="CV69">
        <v>2.0699999999999998</v>
      </c>
      <c r="CW69">
        <v>1.81</v>
      </c>
      <c r="CX69">
        <v>2.14</v>
      </c>
      <c r="CY69">
        <v>1.96</v>
      </c>
      <c r="CZ69">
        <v>2.17</v>
      </c>
      <c r="DA69">
        <v>1.83</v>
      </c>
      <c r="DB69">
        <v>2.0499999999999998</v>
      </c>
    </row>
    <row r="70" spans="1:106" x14ac:dyDescent="0.35">
      <c r="A70" t="s">
        <v>106</v>
      </c>
      <c r="B70" s="1">
        <v>43737</v>
      </c>
      <c r="C70" s="2">
        <v>0.6875</v>
      </c>
      <c r="D70" t="s">
        <v>131</v>
      </c>
      <c r="E70" t="s">
        <v>134</v>
      </c>
      <c r="F70">
        <v>5</v>
      </c>
      <c r="G70">
        <v>0</v>
      </c>
      <c r="H70" t="s">
        <v>109</v>
      </c>
      <c r="I70">
        <v>1</v>
      </c>
      <c r="J70">
        <v>0</v>
      </c>
      <c r="K70" t="s">
        <v>109</v>
      </c>
      <c r="L70" t="s">
        <v>127</v>
      </c>
      <c r="M70">
        <v>13</v>
      </c>
      <c r="N70">
        <v>3</v>
      </c>
      <c r="O70">
        <v>5</v>
      </c>
      <c r="P70">
        <v>0</v>
      </c>
      <c r="Q70">
        <v>12</v>
      </c>
      <c r="R70">
        <v>9</v>
      </c>
      <c r="S70">
        <v>9</v>
      </c>
      <c r="T70">
        <v>0</v>
      </c>
      <c r="U70">
        <v>1</v>
      </c>
      <c r="V70">
        <v>1</v>
      </c>
      <c r="W70">
        <v>0</v>
      </c>
      <c r="X70">
        <v>1</v>
      </c>
      <c r="Y70">
        <v>1.5</v>
      </c>
      <c r="Z70">
        <v>4</v>
      </c>
      <c r="AA70">
        <v>7.5</v>
      </c>
      <c r="AB70">
        <v>1.53</v>
      </c>
      <c r="AC70">
        <v>4</v>
      </c>
      <c r="AD70">
        <v>6.75</v>
      </c>
      <c r="AE70">
        <v>1.53</v>
      </c>
      <c r="AF70">
        <v>4</v>
      </c>
      <c r="AG70">
        <v>6.7</v>
      </c>
      <c r="AH70">
        <v>1.53</v>
      </c>
      <c r="AI70">
        <v>4.21</v>
      </c>
      <c r="AJ70">
        <v>7.27</v>
      </c>
      <c r="AK70">
        <v>1.5</v>
      </c>
      <c r="AL70">
        <v>4</v>
      </c>
      <c r="AM70">
        <v>7.5</v>
      </c>
      <c r="AN70">
        <v>1.53</v>
      </c>
      <c r="AO70">
        <v>4</v>
      </c>
      <c r="AP70">
        <v>7</v>
      </c>
      <c r="AQ70">
        <v>1.56</v>
      </c>
      <c r="AR70">
        <v>4.21</v>
      </c>
      <c r="AS70">
        <v>7.6</v>
      </c>
      <c r="AT70">
        <v>1.53</v>
      </c>
      <c r="AU70">
        <v>4.09</v>
      </c>
      <c r="AV70">
        <v>7.06</v>
      </c>
      <c r="AW70">
        <v>2</v>
      </c>
      <c r="AX70">
        <v>1.8</v>
      </c>
      <c r="AY70">
        <v>2.14</v>
      </c>
      <c r="AZ70">
        <v>1.79</v>
      </c>
      <c r="BA70">
        <v>2.15</v>
      </c>
      <c r="BB70">
        <v>1.82</v>
      </c>
      <c r="BC70">
        <v>2.08</v>
      </c>
      <c r="BD70">
        <v>1.77</v>
      </c>
      <c r="BE70">
        <v>-1</v>
      </c>
      <c r="BF70">
        <v>1.98</v>
      </c>
      <c r="BG70">
        <v>1.95</v>
      </c>
      <c r="BH70">
        <v>1.96</v>
      </c>
      <c r="BI70">
        <v>1.97</v>
      </c>
      <c r="BJ70">
        <v>1.99</v>
      </c>
      <c r="BK70">
        <v>1.99</v>
      </c>
      <c r="BL70">
        <v>1.93</v>
      </c>
      <c r="BM70">
        <v>1.95</v>
      </c>
      <c r="BN70">
        <v>1.5</v>
      </c>
      <c r="BO70">
        <v>4</v>
      </c>
      <c r="BP70">
        <v>7</v>
      </c>
      <c r="BQ70">
        <v>1.53</v>
      </c>
      <c r="BR70">
        <v>4.0999999999999996</v>
      </c>
      <c r="BS70">
        <v>7</v>
      </c>
      <c r="BT70">
        <v>1.55</v>
      </c>
      <c r="BU70">
        <v>4</v>
      </c>
      <c r="BV70">
        <v>6.5</v>
      </c>
      <c r="BW70">
        <v>1.52</v>
      </c>
      <c r="BX70">
        <v>4.33</v>
      </c>
      <c r="BY70">
        <v>7.04</v>
      </c>
      <c r="BZ70">
        <v>1.52</v>
      </c>
      <c r="CA70">
        <v>4</v>
      </c>
      <c r="CB70">
        <v>7</v>
      </c>
      <c r="CC70">
        <v>1.53</v>
      </c>
      <c r="CD70">
        <v>4.2</v>
      </c>
      <c r="CE70">
        <v>7</v>
      </c>
      <c r="CF70">
        <v>1.57</v>
      </c>
      <c r="CG70">
        <v>4.4400000000000004</v>
      </c>
      <c r="CH70">
        <v>7.75</v>
      </c>
      <c r="CI70">
        <v>1.53</v>
      </c>
      <c r="CJ70">
        <v>4.18</v>
      </c>
      <c r="CK70">
        <v>6.92</v>
      </c>
      <c r="CL70">
        <v>1.9</v>
      </c>
      <c r="CM70">
        <v>1.9</v>
      </c>
      <c r="CN70">
        <v>1.9</v>
      </c>
      <c r="CO70">
        <v>2.02</v>
      </c>
      <c r="CP70">
        <v>2</v>
      </c>
      <c r="CQ70">
        <v>2.0499999999999998</v>
      </c>
      <c r="CR70">
        <v>1.89</v>
      </c>
      <c r="CS70">
        <v>1.94</v>
      </c>
      <c r="CT70">
        <v>-1</v>
      </c>
      <c r="CU70">
        <v>1.93</v>
      </c>
      <c r="CV70">
        <v>2</v>
      </c>
      <c r="CW70">
        <v>1.93</v>
      </c>
      <c r="CX70">
        <v>2</v>
      </c>
      <c r="CY70">
        <v>1.95</v>
      </c>
      <c r="CZ70">
        <v>2.0299999999999998</v>
      </c>
      <c r="DA70">
        <v>1.9</v>
      </c>
      <c r="DB70">
        <v>1.98</v>
      </c>
    </row>
    <row r="71" spans="1:106" x14ac:dyDescent="0.35">
      <c r="A71" t="s">
        <v>106</v>
      </c>
      <c r="B71" s="1">
        <v>43738</v>
      </c>
      <c r="C71" s="2">
        <v>0.83333333333333337</v>
      </c>
      <c r="D71" t="s">
        <v>137</v>
      </c>
      <c r="E71" t="s">
        <v>135</v>
      </c>
      <c r="F71">
        <v>1</v>
      </c>
      <c r="G71">
        <v>1</v>
      </c>
      <c r="H71" t="s">
        <v>117</v>
      </c>
      <c r="I71">
        <v>1</v>
      </c>
      <c r="J71">
        <v>0</v>
      </c>
      <c r="K71" t="s">
        <v>109</v>
      </c>
      <c r="L71" t="s">
        <v>118</v>
      </c>
      <c r="M71">
        <v>16</v>
      </c>
      <c r="N71">
        <v>10</v>
      </c>
      <c r="O71">
        <v>4</v>
      </c>
      <c r="P71">
        <v>5</v>
      </c>
      <c r="Q71">
        <v>18</v>
      </c>
      <c r="R71">
        <v>13</v>
      </c>
      <c r="S71">
        <v>8</v>
      </c>
      <c r="T71">
        <v>7</v>
      </c>
      <c r="U71">
        <v>4</v>
      </c>
      <c r="V71">
        <v>2</v>
      </c>
      <c r="W71">
        <v>0</v>
      </c>
      <c r="X71">
        <v>0</v>
      </c>
      <c r="Y71">
        <v>2.37</v>
      </c>
      <c r="Z71">
        <v>3.5</v>
      </c>
      <c r="AA71">
        <v>2.9</v>
      </c>
      <c r="AB71">
        <v>2.35</v>
      </c>
      <c r="AC71">
        <v>3.4</v>
      </c>
      <c r="AD71">
        <v>3</v>
      </c>
      <c r="AE71">
        <v>2.35</v>
      </c>
      <c r="AF71">
        <v>3.6</v>
      </c>
      <c r="AG71">
        <v>2.9</v>
      </c>
      <c r="AH71">
        <v>2.41</v>
      </c>
      <c r="AI71">
        <v>3.56</v>
      </c>
      <c r="AJ71">
        <v>3.03</v>
      </c>
      <c r="AK71">
        <v>2.35</v>
      </c>
      <c r="AL71">
        <v>3.5</v>
      </c>
      <c r="AM71">
        <v>3</v>
      </c>
      <c r="AN71">
        <v>2.38</v>
      </c>
      <c r="AO71">
        <v>3.6</v>
      </c>
      <c r="AP71">
        <v>2.9</v>
      </c>
      <c r="AQ71">
        <v>2.4300000000000002</v>
      </c>
      <c r="AR71">
        <v>3.65</v>
      </c>
      <c r="AS71">
        <v>3.15</v>
      </c>
      <c r="AT71">
        <v>2.36</v>
      </c>
      <c r="AU71">
        <v>3.53</v>
      </c>
      <c r="AV71">
        <v>2.99</v>
      </c>
      <c r="AW71">
        <v>1.61</v>
      </c>
      <c r="AX71">
        <v>2.2999999999999998</v>
      </c>
      <c r="AY71">
        <v>1.67</v>
      </c>
      <c r="AZ71">
        <v>2.34</v>
      </c>
      <c r="BA71">
        <v>1.68</v>
      </c>
      <c r="BB71">
        <v>2.39</v>
      </c>
      <c r="BC71">
        <v>1.63</v>
      </c>
      <c r="BD71">
        <v>2.2799999999999998</v>
      </c>
      <c r="BE71">
        <v>-0.25</v>
      </c>
      <c r="BF71">
        <v>2.0699999999999998</v>
      </c>
      <c r="BG71">
        <v>1.86</v>
      </c>
      <c r="BH71">
        <v>2.08</v>
      </c>
      <c r="BI71">
        <v>1.85</v>
      </c>
      <c r="BJ71">
        <v>2.08</v>
      </c>
      <c r="BK71">
        <v>1.87</v>
      </c>
      <c r="BL71">
        <v>2.0499999999999998</v>
      </c>
      <c r="BM71">
        <v>1.84</v>
      </c>
      <c r="BN71">
        <v>2.2000000000000002</v>
      </c>
      <c r="BO71">
        <v>3.6</v>
      </c>
      <c r="BP71">
        <v>3.1</v>
      </c>
      <c r="BQ71">
        <v>2.2000000000000002</v>
      </c>
      <c r="BR71">
        <v>3.5</v>
      </c>
      <c r="BS71">
        <v>3.2</v>
      </c>
      <c r="BT71">
        <v>2.2000000000000002</v>
      </c>
      <c r="BU71">
        <v>3.4</v>
      </c>
      <c r="BV71">
        <v>3.3</v>
      </c>
      <c r="BW71">
        <v>2.2599999999999998</v>
      </c>
      <c r="BX71">
        <v>3.57</v>
      </c>
      <c r="BY71">
        <v>3.29</v>
      </c>
      <c r="BZ71">
        <v>2.2000000000000002</v>
      </c>
      <c r="CA71">
        <v>3.5</v>
      </c>
      <c r="CB71">
        <v>3.2</v>
      </c>
      <c r="CC71">
        <v>2.2000000000000002</v>
      </c>
      <c r="CD71">
        <v>3.6</v>
      </c>
      <c r="CE71">
        <v>3.2</v>
      </c>
      <c r="CF71">
        <v>2.35</v>
      </c>
      <c r="CG71">
        <v>3.68</v>
      </c>
      <c r="CH71">
        <v>3.35</v>
      </c>
      <c r="CI71">
        <v>2.2400000000000002</v>
      </c>
      <c r="CJ71">
        <v>3.55</v>
      </c>
      <c r="CK71">
        <v>3.21</v>
      </c>
      <c r="CL71">
        <v>1.61</v>
      </c>
      <c r="CM71">
        <v>2.2999999999999998</v>
      </c>
      <c r="CN71">
        <v>1.68</v>
      </c>
      <c r="CO71">
        <v>2.31</v>
      </c>
      <c r="CP71">
        <v>1.7</v>
      </c>
      <c r="CQ71">
        <v>2.4700000000000002</v>
      </c>
      <c r="CR71">
        <v>1.65</v>
      </c>
      <c r="CS71">
        <v>2.27</v>
      </c>
      <c r="CT71">
        <v>-0.25</v>
      </c>
      <c r="CU71">
        <v>1.96</v>
      </c>
      <c r="CV71">
        <v>1.97</v>
      </c>
      <c r="CW71">
        <v>1.97</v>
      </c>
      <c r="CX71">
        <v>1.97</v>
      </c>
      <c r="CY71">
        <v>1.99</v>
      </c>
      <c r="CZ71">
        <v>1.99</v>
      </c>
      <c r="DA71">
        <v>1.94</v>
      </c>
      <c r="DB71">
        <v>1.95</v>
      </c>
    </row>
    <row r="72" spans="1:106" x14ac:dyDescent="0.35">
      <c r="A72" t="s">
        <v>106</v>
      </c>
      <c r="B72" s="1">
        <v>43743</v>
      </c>
      <c r="C72" s="2">
        <v>0.52083333333333337</v>
      </c>
      <c r="D72" t="s">
        <v>126</v>
      </c>
      <c r="E72" t="s">
        <v>128</v>
      </c>
      <c r="F72">
        <v>3</v>
      </c>
      <c r="G72">
        <v>0</v>
      </c>
      <c r="H72" t="s">
        <v>109</v>
      </c>
      <c r="I72">
        <v>2</v>
      </c>
      <c r="J72">
        <v>0</v>
      </c>
      <c r="K72" t="s">
        <v>109</v>
      </c>
      <c r="L72" t="s">
        <v>124</v>
      </c>
      <c r="M72">
        <v>17</v>
      </c>
      <c r="N72">
        <v>8</v>
      </c>
      <c r="O72">
        <v>6</v>
      </c>
      <c r="P72">
        <v>3</v>
      </c>
      <c r="Q72">
        <v>11</v>
      </c>
      <c r="R72">
        <v>7</v>
      </c>
      <c r="S72">
        <v>4</v>
      </c>
      <c r="T72">
        <v>4</v>
      </c>
      <c r="U72">
        <v>2</v>
      </c>
      <c r="V72">
        <v>1</v>
      </c>
      <c r="W72">
        <v>0</v>
      </c>
      <c r="X72">
        <v>0</v>
      </c>
      <c r="Y72">
        <v>3.9</v>
      </c>
      <c r="Z72">
        <v>3.6</v>
      </c>
      <c r="AA72">
        <v>1.9</v>
      </c>
      <c r="AB72">
        <v>3.8</v>
      </c>
      <c r="AC72">
        <v>3.6</v>
      </c>
      <c r="AD72">
        <v>1.95</v>
      </c>
      <c r="AE72">
        <v>3.8</v>
      </c>
      <c r="AF72">
        <v>3.6</v>
      </c>
      <c r="AG72">
        <v>1.95</v>
      </c>
      <c r="AH72">
        <v>3.97</v>
      </c>
      <c r="AI72">
        <v>3.67</v>
      </c>
      <c r="AJ72">
        <v>2</v>
      </c>
      <c r="AK72">
        <v>3.9</v>
      </c>
      <c r="AL72">
        <v>3.6</v>
      </c>
      <c r="AM72">
        <v>1.95</v>
      </c>
      <c r="AN72">
        <v>3.9</v>
      </c>
      <c r="AO72">
        <v>3.7</v>
      </c>
      <c r="AP72">
        <v>1.95</v>
      </c>
      <c r="AQ72">
        <v>4.0999999999999996</v>
      </c>
      <c r="AR72">
        <v>3.75</v>
      </c>
      <c r="AS72">
        <v>2.02</v>
      </c>
      <c r="AT72">
        <v>3.9</v>
      </c>
      <c r="AU72">
        <v>3.63</v>
      </c>
      <c r="AV72">
        <v>1.96</v>
      </c>
      <c r="AW72">
        <v>1.72</v>
      </c>
      <c r="AX72">
        <v>2.1</v>
      </c>
      <c r="AY72">
        <v>1.76</v>
      </c>
      <c r="AZ72">
        <v>2.1800000000000002</v>
      </c>
      <c r="BA72">
        <v>1.85</v>
      </c>
      <c r="BB72">
        <v>2.1800000000000002</v>
      </c>
      <c r="BC72">
        <v>1.76</v>
      </c>
      <c r="BD72">
        <v>2.09</v>
      </c>
      <c r="BE72">
        <v>0.5</v>
      </c>
      <c r="BF72">
        <v>1.95</v>
      </c>
      <c r="BG72">
        <v>1.98</v>
      </c>
      <c r="BH72">
        <v>1.93</v>
      </c>
      <c r="BI72">
        <v>2</v>
      </c>
      <c r="BJ72">
        <v>1.95</v>
      </c>
      <c r="BK72">
        <v>2</v>
      </c>
      <c r="BL72">
        <v>1.93</v>
      </c>
      <c r="BM72">
        <v>1.96</v>
      </c>
      <c r="BN72">
        <v>4.75</v>
      </c>
      <c r="BO72">
        <v>3.9</v>
      </c>
      <c r="BP72">
        <v>1.7</v>
      </c>
      <c r="BQ72">
        <v>5.5</v>
      </c>
      <c r="BR72">
        <v>4</v>
      </c>
      <c r="BS72">
        <v>1.65</v>
      </c>
      <c r="BT72">
        <v>4.8</v>
      </c>
      <c r="BU72">
        <v>3.7</v>
      </c>
      <c r="BV72">
        <v>1.75</v>
      </c>
      <c r="BW72">
        <v>5.15</v>
      </c>
      <c r="BX72">
        <v>3.89</v>
      </c>
      <c r="BY72">
        <v>1.74</v>
      </c>
      <c r="BZ72">
        <v>5.25</v>
      </c>
      <c r="CA72">
        <v>3.8</v>
      </c>
      <c r="CB72">
        <v>1.67</v>
      </c>
      <c r="CC72">
        <v>5</v>
      </c>
      <c r="CD72">
        <v>4</v>
      </c>
      <c r="CE72">
        <v>1.7</v>
      </c>
      <c r="CF72">
        <v>5.65</v>
      </c>
      <c r="CG72">
        <v>4.05</v>
      </c>
      <c r="CH72">
        <v>1.83</v>
      </c>
      <c r="CI72">
        <v>4.92</v>
      </c>
      <c r="CJ72">
        <v>3.91</v>
      </c>
      <c r="CK72">
        <v>1.73</v>
      </c>
      <c r="CL72">
        <v>1.72</v>
      </c>
      <c r="CM72">
        <v>2.1</v>
      </c>
      <c r="CN72">
        <v>1.78</v>
      </c>
      <c r="CO72">
        <v>2.15</v>
      </c>
      <c r="CP72">
        <v>1.78</v>
      </c>
      <c r="CQ72">
        <v>2.2599999999999998</v>
      </c>
      <c r="CR72">
        <v>1.72</v>
      </c>
      <c r="CS72">
        <v>2.14</v>
      </c>
      <c r="CT72">
        <v>0.75</v>
      </c>
      <c r="CU72">
        <v>1.98</v>
      </c>
      <c r="CV72">
        <v>1.95</v>
      </c>
      <c r="CW72">
        <v>1.98</v>
      </c>
      <c r="CX72">
        <v>1.95</v>
      </c>
      <c r="CY72">
        <v>2.11</v>
      </c>
      <c r="CZ72">
        <v>1.98</v>
      </c>
      <c r="DA72">
        <v>1.97</v>
      </c>
      <c r="DB72">
        <v>1.92</v>
      </c>
    </row>
    <row r="73" spans="1:106" x14ac:dyDescent="0.35">
      <c r="A73" t="s">
        <v>106</v>
      </c>
      <c r="B73" s="1">
        <v>43743</v>
      </c>
      <c r="C73" s="2">
        <v>0.625</v>
      </c>
      <c r="D73" t="s">
        <v>119</v>
      </c>
      <c r="E73" t="s">
        <v>123</v>
      </c>
      <c r="F73">
        <v>1</v>
      </c>
      <c r="G73">
        <v>0</v>
      </c>
      <c r="H73" t="s">
        <v>109</v>
      </c>
      <c r="I73">
        <v>0</v>
      </c>
      <c r="J73">
        <v>0</v>
      </c>
      <c r="K73" t="s">
        <v>117</v>
      </c>
      <c r="L73" t="s">
        <v>121</v>
      </c>
      <c r="M73">
        <v>9</v>
      </c>
      <c r="N73">
        <v>11</v>
      </c>
      <c r="O73">
        <v>3</v>
      </c>
      <c r="P73">
        <v>2</v>
      </c>
      <c r="Q73">
        <v>5</v>
      </c>
      <c r="R73">
        <v>12</v>
      </c>
      <c r="S73">
        <v>7</v>
      </c>
      <c r="T73">
        <v>9</v>
      </c>
      <c r="U73">
        <v>2</v>
      </c>
      <c r="V73">
        <v>1</v>
      </c>
      <c r="W73">
        <v>0</v>
      </c>
      <c r="X73">
        <v>1</v>
      </c>
      <c r="Y73">
        <v>2.87</v>
      </c>
      <c r="Z73">
        <v>3.3</v>
      </c>
      <c r="AA73">
        <v>2.5</v>
      </c>
      <c r="AB73">
        <v>2.85</v>
      </c>
      <c r="AC73">
        <v>3.25</v>
      </c>
      <c r="AD73">
        <v>2.5499999999999998</v>
      </c>
      <c r="AE73">
        <v>2.9</v>
      </c>
      <c r="AF73">
        <v>3.25</v>
      </c>
      <c r="AG73">
        <v>2.5</v>
      </c>
      <c r="AH73">
        <v>3.01</v>
      </c>
      <c r="AI73">
        <v>3.36</v>
      </c>
      <c r="AJ73">
        <v>2.52</v>
      </c>
      <c r="AK73">
        <v>2.9</v>
      </c>
      <c r="AL73">
        <v>3.25</v>
      </c>
      <c r="AM73">
        <v>2.5</v>
      </c>
      <c r="AN73">
        <v>2.9</v>
      </c>
      <c r="AO73">
        <v>3.3</v>
      </c>
      <c r="AP73">
        <v>2.5499999999999998</v>
      </c>
      <c r="AQ73">
        <v>3.05</v>
      </c>
      <c r="AR73">
        <v>3.37</v>
      </c>
      <c r="AS73">
        <v>2.65</v>
      </c>
      <c r="AT73">
        <v>2.93</v>
      </c>
      <c r="AU73">
        <v>3.3</v>
      </c>
      <c r="AV73">
        <v>2.52</v>
      </c>
      <c r="AW73">
        <v>2.1</v>
      </c>
      <c r="AX73">
        <v>1.72</v>
      </c>
      <c r="AY73">
        <v>2.14</v>
      </c>
      <c r="AZ73">
        <v>1.79</v>
      </c>
      <c r="BA73">
        <v>2.2000000000000002</v>
      </c>
      <c r="BB73">
        <v>1.79</v>
      </c>
      <c r="BC73">
        <v>2.12</v>
      </c>
      <c r="BD73">
        <v>1.74</v>
      </c>
      <c r="BE73">
        <v>0.25</v>
      </c>
      <c r="BF73">
        <v>1.7</v>
      </c>
      <c r="BG73">
        <v>2.1</v>
      </c>
      <c r="BH73">
        <v>1.79</v>
      </c>
      <c r="BI73">
        <v>2.16</v>
      </c>
      <c r="BJ73">
        <v>1.79</v>
      </c>
      <c r="BK73">
        <v>2.21</v>
      </c>
      <c r="BL73">
        <v>1.76</v>
      </c>
      <c r="BM73">
        <v>2.15</v>
      </c>
      <c r="BN73">
        <v>3.2</v>
      </c>
      <c r="BO73">
        <v>3.1</v>
      </c>
      <c r="BP73">
        <v>2.37</v>
      </c>
      <c r="BQ73">
        <v>3.2</v>
      </c>
      <c r="BR73">
        <v>3.2</v>
      </c>
      <c r="BS73">
        <v>2.4</v>
      </c>
      <c r="BT73">
        <v>3.05</v>
      </c>
      <c r="BU73">
        <v>3.2</v>
      </c>
      <c r="BV73">
        <v>2.4</v>
      </c>
      <c r="BW73">
        <v>3.22</v>
      </c>
      <c r="BX73">
        <v>3.35</v>
      </c>
      <c r="BY73">
        <v>2.39</v>
      </c>
      <c r="BZ73">
        <v>3.2</v>
      </c>
      <c r="CA73">
        <v>3.2</v>
      </c>
      <c r="CB73">
        <v>2.35</v>
      </c>
      <c r="CC73">
        <v>3.13</v>
      </c>
      <c r="CD73">
        <v>3.3</v>
      </c>
      <c r="CE73">
        <v>2.4</v>
      </c>
      <c r="CF73">
        <v>3.3</v>
      </c>
      <c r="CG73">
        <v>3.37</v>
      </c>
      <c r="CH73">
        <v>2.5</v>
      </c>
      <c r="CI73">
        <v>3.19</v>
      </c>
      <c r="CJ73">
        <v>3.24</v>
      </c>
      <c r="CK73">
        <v>2.4</v>
      </c>
      <c r="CL73">
        <v>2</v>
      </c>
      <c r="CM73">
        <v>1.8</v>
      </c>
      <c r="CN73">
        <v>2.1</v>
      </c>
      <c r="CO73">
        <v>1.82</v>
      </c>
      <c r="CP73">
        <v>2.15</v>
      </c>
      <c r="CQ73">
        <v>1.85</v>
      </c>
      <c r="CR73">
        <v>2.06</v>
      </c>
      <c r="CS73">
        <v>1.78</v>
      </c>
      <c r="CT73">
        <v>0.25</v>
      </c>
      <c r="CU73">
        <v>1.86</v>
      </c>
      <c r="CV73">
        <v>2.0699999999999998</v>
      </c>
      <c r="CW73">
        <v>1.87</v>
      </c>
      <c r="CX73">
        <v>2.0499999999999998</v>
      </c>
      <c r="CY73">
        <v>1.88</v>
      </c>
      <c r="CZ73">
        <v>2.09</v>
      </c>
      <c r="DA73">
        <v>1.84</v>
      </c>
      <c r="DB73">
        <v>2.0499999999999998</v>
      </c>
    </row>
    <row r="74" spans="1:106" x14ac:dyDescent="0.35">
      <c r="A74" t="s">
        <v>106</v>
      </c>
      <c r="B74" s="1">
        <v>43743</v>
      </c>
      <c r="C74" s="2">
        <v>0.625</v>
      </c>
      <c r="D74" t="s">
        <v>107</v>
      </c>
      <c r="E74" t="s">
        <v>131</v>
      </c>
      <c r="F74">
        <v>2</v>
      </c>
      <c r="G74">
        <v>1</v>
      </c>
      <c r="H74" t="s">
        <v>109</v>
      </c>
      <c r="I74">
        <v>1</v>
      </c>
      <c r="J74">
        <v>0</v>
      </c>
      <c r="K74" t="s">
        <v>109</v>
      </c>
      <c r="L74" t="s">
        <v>130</v>
      </c>
      <c r="M74">
        <v>18</v>
      </c>
      <c r="N74">
        <v>2</v>
      </c>
      <c r="O74">
        <v>8</v>
      </c>
      <c r="P74">
        <v>1</v>
      </c>
      <c r="Q74">
        <v>9</v>
      </c>
      <c r="R74">
        <v>17</v>
      </c>
      <c r="S74">
        <v>4</v>
      </c>
      <c r="T74">
        <v>6</v>
      </c>
      <c r="U74">
        <v>1</v>
      </c>
      <c r="V74">
        <v>4</v>
      </c>
      <c r="W74">
        <v>0</v>
      </c>
      <c r="X74">
        <v>0</v>
      </c>
      <c r="Y74">
        <v>1.44</v>
      </c>
      <c r="Z74">
        <v>4.75</v>
      </c>
      <c r="AA74">
        <v>7</v>
      </c>
      <c r="AB74">
        <v>1.45</v>
      </c>
      <c r="AC74">
        <v>4.5999999999999996</v>
      </c>
      <c r="AD74">
        <v>7</v>
      </c>
      <c r="AE74">
        <v>1.47</v>
      </c>
      <c r="AF74">
        <v>4.5999999999999996</v>
      </c>
      <c r="AG74">
        <v>6.5</v>
      </c>
      <c r="AH74">
        <v>1.47</v>
      </c>
      <c r="AI74">
        <v>4.7699999999999996</v>
      </c>
      <c r="AJ74">
        <v>7.18</v>
      </c>
      <c r="AK74">
        <v>1.44</v>
      </c>
      <c r="AL74">
        <v>4.5999999999999996</v>
      </c>
      <c r="AM74">
        <v>7.5</v>
      </c>
      <c r="AN74">
        <v>1.45</v>
      </c>
      <c r="AO74">
        <v>4.75</v>
      </c>
      <c r="AP74">
        <v>7</v>
      </c>
      <c r="AQ74">
        <v>1.5</v>
      </c>
      <c r="AR74">
        <v>4.8499999999999996</v>
      </c>
      <c r="AS74">
        <v>7.7</v>
      </c>
      <c r="AT74">
        <v>1.46</v>
      </c>
      <c r="AU74">
        <v>4.66</v>
      </c>
      <c r="AV74">
        <v>7</v>
      </c>
      <c r="AW74">
        <v>1.57</v>
      </c>
      <c r="AX74">
        <v>2.37</v>
      </c>
      <c r="AY74">
        <v>1.63</v>
      </c>
      <c r="AZ74">
        <v>2.41</v>
      </c>
      <c r="BA74">
        <v>1.65</v>
      </c>
      <c r="BB74">
        <v>2.4500000000000002</v>
      </c>
      <c r="BC74">
        <v>1.61</v>
      </c>
      <c r="BD74">
        <v>2.34</v>
      </c>
      <c r="BE74">
        <v>-1.25</v>
      </c>
      <c r="BF74">
        <v>2.0699999999999998</v>
      </c>
      <c r="BG74">
        <v>1.86</v>
      </c>
      <c r="BH74">
        <v>2.08</v>
      </c>
      <c r="BI74">
        <v>1.85</v>
      </c>
      <c r="BJ74">
        <v>2.08</v>
      </c>
      <c r="BK74">
        <v>1.89</v>
      </c>
      <c r="BL74">
        <v>2.0299999999999998</v>
      </c>
      <c r="BM74">
        <v>1.85</v>
      </c>
      <c r="BN74">
        <v>1.57</v>
      </c>
      <c r="BO74">
        <v>4.2</v>
      </c>
      <c r="BP74">
        <v>5.5</v>
      </c>
      <c r="BQ74">
        <v>1.57</v>
      </c>
      <c r="BR74">
        <v>4.33</v>
      </c>
      <c r="BS74">
        <v>5.75</v>
      </c>
      <c r="BT74">
        <v>1.5</v>
      </c>
      <c r="BU74">
        <v>4.5</v>
      </c>
      <c r="BV74">
        <v>6.1</v>
      </c>
      <c r="BW74">
        <v>1.59</v>
      </c>
      <c r="BX74">
        <v>4.42</v>
      </c>
      <c r="BY74">
        <v>5.76</v>
      </c>
      <c r="BZ74">
        <v>1.55</v>
      </c>
      <c r="CA74">
        <v>4.33</v>
      </c>
      <c r="CB74">
        <v>5.8</v>
      </c>
      <c r="CC74">
        <v>1.57</v>
      </c>
      <c r="CD74">
        <v>4.4000000000000004</v>
      </c>
      <c r="CE74">
        <v>5.75</v>
      </c>
      <c r="CF74">
        <v>1.63</v>
      </c>
      <c r="CG74">
        <v>4.55</v>
      </c>
      <c r="CH74">
        <v>6.5</v>
      </c>
      <c r="CI74">
        <v>1.58</v>
      </c>
      <c r="CJ74">
        <v>4.3600000000000003</v>
      </c>
      <c r="CK74">
        <v>5.65</v>
      </c>
      <c r="CL74">
        <v>1.57</v>
      </c>
      <c r="CM74">
        <v>2.37</v>
      </c>
      <c r="CN74">
        <v>1.61</v>
      </c>
      <c r="CO74">
        <v>2.4700000000000002</v>
      </c>
      <c r="CP74">
        <v>1.66</v>
      </c>
      <c r="CQ74">
        <v>2.5099999999999998</v>
      </c>
      <c r="CR74">
        <v>1.59</v>
      </c>
      <c r="CS74">
        <v>2.38</v>
      </c>
      <c r="CT74">
        <v>-1</v>
      </c>
      <c r="CU74">
        <v>2.0299999999999998</v>
      </c>
      <c r="CV74">
        <v>1.9</v>
      </c>
      <c r="CW74">
        <v>2.0299999999999998</v>
      </c>
      <c r="CX74">
        <v>1.89</v>
      </c>
      <c r="CY74">
        <v>2.0499999999999998</v>
      </c>
      <c r="CZ74">
        <v>1.95</v>
      </c>
      <c r="DA74">
        <v>1.98</v>
      </c>
      <c r="DB74">
        <v>1.9</v>
      </c>
    </row>
    <row r="75" spans="1:106" x14ac:dyDescent="0.35">
      <c r="A75" t="s">
        <v>106</v>
      </c>
      <c r="B75" s="1">
        <v>43743</v>
      </c>
      <c r="C75" s="2">
        <v>0.625</v>
      </c>
      <c r="D75" t="s">
        <v>108</v>
      </c>
      <c r="E75" t="s">
        <v>129</v>
      </c>
      <c r="F75">
        <v>1</v>
      </c>
      <c r="G75">
        <v>5</v>
      </c>
      <c r="H75" t="s">
        <v>113</v>
      </c>
      <c r="I75">
        <v>0</v>
      </c>
      <c r="J75">
        <v>2</v>
      </c>
      <c r="K75" t="s">
        <v>113</v>
      </c>
      <c r="L75" t="s">
        <v>145</v>
      </c>
      <c r="M75">
        <v>21</v>
      </c>
      <c r="N75">
        <v>22</v>
      </c>
      <c r="O75">
        <v>5</v>
      </c>
      <c r="P75">
        <v>12</v>
      </c>
      <c r="Q75">
        <v>14</v>
      </c>
      <c r="R75">
        <v>17</v>
      </c>
      <c r="S75">
        <v>10</v>
      </c>
      <c r="T75">
        <v>6</v>
      </c>
      <c r="U75">
        <v>1</v>
      </c>
      <c r="V75">
        <v>3</v>
      </c>
      <c r="W75">
        <v>0</v>
      </c>
      <c r="X75">
        <v>0</v>
      </c>
      <c r="Y75">
        <v>2.37</v>
      </c>
      <c r="Z75">
        <v>3.6</v>
      </c>
      <c r="AA75">
        <v>2.8</v>
      </c>
      <c r="AB75">
        <v>2.2999999999999998</v>
      </c>
      <c r="AC75">
        <v>3.6</v>
      </c>
      <c r="AD75">
        <v>2.95</v>
      </c>
      <c r="AE75">
        <v>2.35</v>
      </c>
      <c r="AF75">
        <v>3.65</v>
      </c>
      <c r="AG75">
        <v>2.8</v>
      </c>
      <c r="AH75">
        <v>2.46</v>
      </c>
      <c r="AI75">
        <v>3.61</v>
      </c>
      <c r="AJ75">
        <v>2.91</v>
      </c>
      <c r="AK75">
        <v>2.4</v>
      </c>
      <c r="AL75">
        <v>3.6</v>
      </c>
      <c r="AM75">
        <v>2.8</v>
      </c>
      <c r="AN75">
        <v>2.4</v>
      </c>
      <c r="AO75">
        <v>3.7</v>
      </c>
      <c r="AP75">
        <v>2.8</v>
      </c>
      <c r="AQ75">
        <v>2.5</v>
      </c>
      <c r="AR75">
        <v>3.75</v>
      </c>
      <c r="AS75">
        <v>2.95</v>
      </c>
      <c r="AT75">
        <v>2.41</v>
      </c>
      <c r="AU75">
        <v>3.6</v>
      </c>
      <c r="AV75">
        <v>2.85</v>
      </c>
      <c r="AW75">
        <v>1.57</v>
      </c>
      <c r="AX75">
        <v>2.37</v>
      </c>
      <c r="AY75">
        <v>1.61</v>
      </c>
      <c r="AZ75">
        <v>2.48</v>
      </c>
      <c r="BA75">
        <v>1.63</v>
      </c>
      <c r="BB75">
        <v>2.52</v>
      </c>
      <c r="BC75">
        <v>1.57</v>
      </c>
      <c r="BD75">
        <v>2.4300000000000002</v>
      </c>
      <c r="BE75">
        <v>-0.25</v>
      </c>
      <c r="BF75">
        <v>2.0699999999999998</v>
      </c>
      <c r="BG75">
        <v>1.72</v>
      </c>
      <c r="BH75">
        <v>2.13</v>
      </c>
      <c r="BI75">
        <v>1.81</v>
      </c>
      <c r="BJ75">
        <v>2.15</v>
      </c>
      <c r="BK75">
        <v>1.82</v>
      </c>
      <c r="BL75">
        <v>2.11</v>
      </c>
      <c r="BM75">
        <v>1.79</v>
      </c>
      <c r="BN75">
        <v>2.37</v>
      </c>
      <c r="BO75">
        <v>3.6</v>
      </c>
      <c r="BP75">
        <v>2.8</v>
      </c>
      <c r="BQ75">
        <v>2.4</v>
      </c>
      <c r="BR75">
        <v>3.6</v>
      </c>
      <c r="BS75">
        <v>2.9</v>
      </c>
      <c r="BT75">
        <v>2.35</v>
      </c>
      <c r="BU75">
        <v>3.6</v>
      </c>
      <c r="BV75">
        <v>2.85</v>
      </c>
      <c r="BW75">
        <v>2.46</v>
      </c>
      <c r="BX75">
        <v>3.62</v>
      </c>
      <c r="BY75">
        <v>2.9</v>
      </c>
      <c r="BZ75">
        <v>2.4</v>
      </c>
      <c r="CA75">
        <v>3.6</v>
      </c>
      <c r="CB75">
        <v>2.8</v>
      </c>
      <c r="CC75">
        <v>2.38</v>
      </c>
      <c r="CD75">
        <v>3.7</v>
      </c>
      <c r="CE75">
        <v>2.88</v>
      </c>
      <c r="CF75">
        <v>2.5</v>
      </c>
      <c r="CG75">
        <v>3.75</v>
      </c>
      <c r="CH75">
        <v>2.93</v>
      </c>
      <c r="CI75">
        <v>2.42</v>
      </c>
      <c r="CJ75">
        <v>3.6</v>
      </c>
      <c r="CK75">
        <v>2.86</v>
      </c>
      <c r="CL75">
        <v>1.53</v>
      </c>
      <c r="CM75">
        <v>2.5</v>
      </c>
      <c r="CN75">
        <v>1.55</v>
      </c>
      <c r="CO75">
        <v>2.61</v>
      </c>
      <c r="CP75">
        <v>1.61</v>
      </c>
      <c r="CQ75">
        <v>2.64</v>
      </c>
      <c r="CR75">
        <v>1.56</v>
      </c>
      <c r="CS75">
        <v>2.4500000000000002</v>
      </c>
      <c r="CT75">
        <v>-0.25</v>
      </c>
      <c r="CU75">
        <v>2.13</v>
      </c>
      <c r="CV75">
        <v>1.81</v>
      </c>
      <c r="CW75">
        <v>2.14</v>
      </c>
      <c r="CX75">
        <v>1.8</v>
      </c>
      <c r="CY75">
        <v>2.16</v>
      </c>
      <c r="CZ75">
        <v>1.84</v>
      </c>
      <c r="DA75">
        <v>2.11</v>
      </c>
      <c r="DB75">
        <v>1.8</v>
      </c>
    </row>
    <row r="76" spans="1:106" x14ac:dyDescent="0.35">
      <c r="A76" t="s">
        <v>106</v>
      </c>
      <c r="B76" s="1">
        <v>43743</v>
      </c>
      <c r="C76" s="2">
        <v>0.625</v>
      </c>
      <c r="D76" t="s">
        <v>125</v>
      </c>
      <c r="E76" t="s">
        <v>116</v>
      </c>
      <c r="F76">
        <v>0</v>
      </c>
      <c r="G76">
        <v>0</v>
      </c>
      <c r="H76" t="s">
        <v>117</v>
      </c>
      <c r="I76">
        <v>0</v>
      </c>
      <c r="J76">
        <v>0</v>
      </c>
      <c r="K76" t="s">
        <v>117</v>
      </c>
      <c r="L76" t="s">
        <v>133</v>
      </c>
      <c r="M76">
        <v>8</v>
      </c>
      <c r="N76">
        <v>9</v>
      </c>
      <c r="O76">
        <v>2</v>
      </c>
      <c r="P76">
        <v>3</v>
      </c>
      <c r="Q76">
        <v>7</v>
      </c>
      <c r="R76">
        <v>6</v>
      </c>
      <c r="S76">
        <v>7</v>
      </c>
      <c r="T76">
        <v>7</v>
      </c>
      <c r="U76">
        <v>0</v>
      </c>
      <c r="V76">
        <v>2</v>
      </c>
      <c r="W76">
        <v>0</v>
      </c>
      <c r="X76">
        <v>0</v>
      </c>
      <c r="Y76">
        <v>2.0499999999999998</v>
      </c>
      <c r="Z76">
        <v>3.4</v>
      </c>
      <c r="AA76">
        <v>3.6</v>
      </c>
      <c r="AB76">
        <v>2.2000000000000002</v>
      </c>
      <c r="AC76">
        <v>3.3</v>
      </c>
      <c r="AD76">
        <v>3.4</v>
      </c>
      <c r="AE76">
        <v>2.1</v>
      </c>
      <c r="AF76">
        <v>3.4</v>
      </c>
      <c r="AG76">
        <v>3.5</v>
      </c>
      <c r="AH76">
        <v>2.14</v>
      </c>
      <c r="AI76">
        <v>3.43</v>
      </c>
      <c r="AJ76">
        <v>3.73</v>
      </c>
      <c r="AK76">
        <v>2.1</v>
      </c>
      <c r="AL76">
        <v>3.4</v>
      </c>
      <c r="AM76">
        <v>3.6</v>
      </c>
      <c r="AN76">
        <v>2.15</v>
      </c>
      <c r="AO76">
        <v>3.4</v>
      </c>
      <c r="AP76">
        <v>3.6</v>
      </c>
      <c r="AQ76">
        <v>2.25</v>
      </c>
      <c r="AR76">
        <v>3.5</v>
      </c>
      <c r="AS76">
        <v>3.75</v>
      </c>
      <c r="AT76">
        <v>2.14</v>
      </c>
      <c r="AU76">
        <v>3.38</v>
      </c>
      <c r="AV76">
        <v>3.58</v>
      </c>
      <c r="AW76">
        <v>2</v>
      </c>
      <c r="AX76">
        <v>1.8</v>
      </c>
      <c r="AY76">
        <v>2.04</v>
      </c>
      <c r="AZ76">
        <v>1.88</v>
      </c>
      <c r="BA76">
        <v>2.1</v>
      </c>
      <c r="BB76">
        <v>1.89</v>
      </c>
      <c r="BC76">
        <v>2</v>
      </c>
      <c r="BD76">
        <v>1.84</v>
      </c>
      <c r="BE76">
        <v>-0.25</v>
      </c>
      <c r="BF76">
        <v>1.86</v>
      </c>
      <c r="BG76">
        <v>2.0699999999999998</v>
      </c>
      <c r="BH76">
        <v>1.84</v>
      </c>
      <c r="BI76">
        <v>2.09</v>
      </c>
      <c r="BJ76">
        <v>1.9</v>
      </c>
      <c r="BK76">
        <v>2.09</v>
      </c>
      <c r="BL76">
        <v>1.84</v>
      </c>
      <c r="BM76">
        <v>2.0499999999999998</v>
      </c>
      <c r="BN76">
        <v>2.2999999999999998</v>
      </c>
      <c r="BO76">
        <v>3.2</v>
      </c>
      <c r="BP76">
        <v>3.25</v>
      </c>
      <c r="BQ76">
        <v>2.35</v>
      </c>
      <c r="BR76">
        <v>3.3</v>
      </c>
      <c r="BS76">
        <v>3.2</v>
      </c>
      <c r="BT76">
        <v>2.2000000000000002</v>
      </c>
      <c r="BU76">
        <v>3.4</v>
      </c>
      <c r="BV76">
        <v>3.3</v>
      </c>
      <c r="BW76">
        <v>2.38</v>
      </c>
      <c r="BX76">
        <v>3.27</v>
      </c>
      <c r="BY76">
        <v>3.32</v>
      </c>
      <c r="BZ76">
        <v>2.35</v>
      </c>
      <c r="CA76">
        <v>3.2</v>
      </c>
      <c r="CB76">
        <v>3.2</v>
      </c>
      <c r="CC76">
        <v>2.38</v>
      </c>
      <c r="CD76">
        <v>3.25</v>
      </c>
      <c r="CE76">
        <v>3.2</v>
      </c>
      <c r="CF76">
        <v>2.44</v>
      </c>
      <c r="CG76">
        <v>3.4</v>
      </c>
      <c r="CH76">
        <v>3.4</v>
      </c>
      <c r="CI76">
        <v>2.35</v>
      </c>
      <c r="CJ76">
        <v>3.28</v>
      </c>
      <c r="CK76">
        <v>3.23</v>
      </c>
      <c r="CL76">
        <v>2.1</v>
      </c>
      <c r="CM76">
        <v>1.72</v>
      </c>
      <c r="CN76">
        <v>2.2000000000000002</v>
      </c>
      <c r="CO76">
        <v>1.75</v>
      </c>
      <c r="CP76">
        <v>2.2000000000000002</v>
      </c>
      <c r="CQ76">
        <v>1.85</v>
      </c>
      <c r="CR76">
        <v>2.08</v>
      </c>
      <c r="CS76">
        <v>1.77</v>
      </c>
      <c r="CT76">
        <v>-0.25</v>
      </c>
      <c r="CU76">
        <v>2.0499999999999998</v>
      </c>
      <c r="CV76">
        <v>1.88</v>
      </c>
      <c r="CW76">
        <v>2.04</v>
      </c>
      <c r="CX76">
        <v>1.89</v>
      </c>
      <c r="CY76">
        <v>2.0699999999999998</v>
      </c>
      <c r="CZ76">
        <v>1.95</v>
      </c>
      <c r="DA76">
        <v>2.0299999999999998</v>
      </c>
      <c r="DB76">
        <v>1.87</v>
      </c>
    </row>
    <row r="77" spans="1:106" x14ac:dyDescent="0.35">
      <c r="A77" t="s">
        <v>106</v>
      </c>
      <c r="B77" s="1">
        <v>43743</v>
      </c>
      <c r="C77" s="2">
        <v>0.72916666666666663</v>
      </c>
      <c r="D77" t="s">
        <v>111</v>
      </c>
      <c r="E77" t="s">
        <v>122</v>
      </c>
      <c r="F77">
        <v>1</v>
      </c>
      <c r="G77">
        <v>2</v>
      </c>
      <c r="H77" t="s">
        <v>113</v>
      </c>
      <c r="I77">
        <v>0</v>
      </c>
      <c r="J77">
        <v>0</v>
      </c>
      <c r="K77" t="s">
        <v>117</v>
      </c>
      <c r="L77" t="s">
        <v>110</v>
      </c>
      <c r="M77">
        <v>9</v>
      </c>
      <c r="N77">
        <v>7</v>
      </c>
      <c r="O77">
        <v>4</v>
      </c>
      <c r="P77">
        <v>4</v>
      </c>
      <c r="Q77">
        <v>11</v>
      </c>
      <c r="R77">
        <v>7</v>
      </c>
      <c r="S77">
        <v>2</v>
      </c>
      <c r="T77">
        <v>2</v>
      </c>
      <c r="U77">
        <v>3</v>
      </c>
      <c r="V77">
        <v>2</v>
      </c>
      <c r="W77">
        <v>0</v>
      </c>
      <c r="X77">
        <v>0</v>
      </c>
      <c r="Y77">
        <v>1.95</v>
      </c>
      <c r="Z77">
        <v>3.6</v>
      </c>
      <c r="AA77">
        <v>3.8</v>
      </c>
      <c r="AB77">
        <v>2</v>
      </c>
      <c r="AC77">
        <v>3.5</v>
      </c>
      <c r="AD77">
        <v>3.75</v>
      </c>
      <c r="AE77">
        <v>2</v>
      </c>
      <c r="AF77">
        <v>3.55</v>
      </c>
      <c r="AG77">
        <v>3.7</v>
      </c>
      <c r="AH77">
        <v>2.02</v>
      </c>
      <c r="AI77">
        <v>3.65</v>
      </c>
      <c r="AJ77">
        <v>3.92</v>
      </c>
      <c r="AK77">
        <v>1.95</v>
      </c>
      <c r="AL77">
        <v>3.6</v>
      </c>
      <c r="AM77">
        <v>3.8</v>
      </c>
      <c r="AN77">
        <v>2</v>
      </c>
      <c r="AO77">
        <v>3.6</v>
      </c>
      <c r="AP77">
        <v>3.8</v>
      </c>
      <c r="AQ77">
        <v>2.0499999999999998</v>
      </c>
      <c r="AR77">
        <v>3.7</v>
      </c>
      <c r="AS77">
        <v>4</v>
      </c>
      <c r="AT77">
        <v>2</v>
      </c>
      <c r="AU77">
        <v>3.58</v>
      </c>
      <c r="AV77">
        <v>3.8</v>
      </c>
      <c r="AW77">
        <v>1.8</v>
      </c>
      <c r="AX77">
        <v>2</v>
      </c>
      <c r="AY77">
        <v>1.85</v>
      </c>
      <c r="AZ77">
        <v>2.0699999999999998</v>
      </c>
      <c r="BA77">
        <v>1.9</v>
      </c>
      <c r="BB77">
        <v>2.09</v>
      </c>
      <c r="BC77">
        <v>1.83</v>
      </c>
      <c r="BD77">
        <v>2</v>
      </c>
      <c r="BE77">
        <v>-0.5</v>
      </c>
      <c r="BF77">
        <v>2.02</v>
      </c>
      <c r="BG77">
        <v>1.91</v>
      </c>
      <c r="BH77">
        <v>2.02</v>
      </c>
      <c r="BI77">
        <v>1.91</v>
      </c>
      <c r="BJ77">
        <v>2.0299999999999998</v>
      </c>
      <c r="BK77">
        <v>1.92</v>
      </c>
      <c r="BL77">
        <v>2.0099999999999998</v>
      </c>
      <c r="BM77">
        <v>1.88</v>
      </c>
      <c r="BN77">
        <v>1.95</v>
      </c>
      <c r="BO77">
        <v>3.6</v>
      </c>
      <c r="BP77">
        <v>3.75</v>
      </c>
      <c r="BQ77">
        <v>2</v>
      </c>
      <c r="BR77">
        <v>3.6</v>
      </c>
      <c r="BS77">
        <v>3.8</v>
      </c>
      <c r="BT77">
        <v>2.0499999999999998</v>
      </c>
      <c r="BU77">
        <v>3.5</v>
      </c>
      <c r="BV77">
        <v>3.6</v>
      </c>
      <c r="BW77">
        <v>2.02</v>
      </c>
      <c r="BX77">
        <v>3.75</v>
      </c>
      <c r="BY77">
        <v>3.85</v>
      </c>
      <c r="BZ77">
        <v>2</v>
      </c>
      <c r="CA77">
        <v>3.6</v>
      </c>
      <c r="CB77">
        <v>3.75</v>
      </c>
      <c r="CC77">
        <v>2</v>
      </c>
      <c r="CD77">
        <v>3.7</v>
      </c>
      <c r="CE77">
        <v>3.7</v>
      </c>
      <c r="CF77">
        <v>2.0499999999999998</v>
      </c>
      <c r="CG77">
        <v>3.8</v>
      </c>
      <c r="CH77">
        <v>3.88</v>
      </c>
      <c r="CI77">
        <v>2</v>
      </c>
      <c r="CJ77">
        <v>3.65</v>
      </c>
      <c r="CK77">
        <v>3.76</v>
      </c>
      <c r="CL77">
        <v>1.72</v>
      </c>
      <c r="CM77">
        <v>2.1</v>
      </c>
      <c r="CN77">
        <v>1.74</v>
      </c>
      <c r="CO77">
        <v>2.2200000000000002</v>
      </c>
      <c r="CP77">
        <v>1.8</v>
      </c>
      <c r="CQ77">
        <v>2.2599999999999998</v>
      </c>
      <c r="CR77">
        <v>1.72</v>
      </c>
      <c r="CS77">
        <v>2.15</v>
      </c>
      <c r="CT77">
        <v>-0.5</v>
      </c>
      <c r="CU77">
        <v>2.02</v>
      </c>
      <c r="CV77">
        <v>1.91</v>
      </c>
      <c r="CW77">
        <v>2.02</v>
      </c>
      <c r="CX77">
        <v>1.92</v>
      </c>
      <c r="CY77">
        <v>2.0499999999999998</v>
      </c>
      <c r="CZ77">
        <v>1.95</v>
      </c>
      <c r="DA77">
        <v>2</v>
      </c>
      <c r="DB77">
        <v>1.89</v>
      </c>
    </row>
    <row r="78" spans="1:106" x14ac:dyDescent="0.35">
      <c r="A78" t="s">
        <v>106</v>
      </c>
      <c r="B78" s="1">
        <v>43744</v>
      </c>
      <c r="C78" s="2">
        <v>0.58333333333333337</v>
      </c>
      <c r="D78" t="s">
        <v>135</v>
      </c>
      <c r="E78" t="s">
        <v>115</v>
      </c>
      <c r="F78">
        <v>1</v>
      </c>
      <c r="G78">
        <v>0</v>
      </c>
      <c r="H78" t="s">
        <v>109</v>
      </c>
      <c r="I78">
        <v>1</v>
      </c>
      <c r="J78">
        <v>0</v>
      </c>
      <c r="K78" t="s">
        <v>109</v>
      </c>
      <c r="L78" t="s">
        <v>136</v>
      </c>
      <c r="M78">
        <v>12</v>
      </c>
      <c r="N78">
        <v>10</v>
      </c>
      <c r="O78">
        <v>2</v>
      </c>
      <c r="P78">
        <v>2</v>
      </c>
      <c r="Q78">
        <v>12</v>
      </c>
      <c r="R78">
        <v>6</v>
      </c>
      <c r="S78">
        <v>14</v>
      </c>
      <c r="T78">
        <v>5</v>
      </c>
      <c r="U78">
        <v>1</v>
      </c>
      <c r="V78">
        <v>2</v>
      </c>
      <c r="W78">
        <v>0</v>
      </c>
      <c r="X78">
        <v>0</v>
      </c>
      <c r="Y78">
        <v>1.44</v>
      </c>
      <c r="Z78">
        <v>4.75</v>
      </c>
      <c r="AA78">
        <v>7</v>
      </c>
      <c r="AB78">
        <v>1.42</v>
      </c>
      <c r="AC78">
        <v>5</v>
      </c>
      <c r="AD78">
        <v>6.75</v>
      </c>
      <c r="AE78">
        <v>1.46</v>
      </c>
      <c r="AF78">
        <v>5</v>
      </c>
      <c r="AG78">
        <v>6</v>
      </c>
      <c r="AH78">
        <v>1.44</v>
      </c>
      <c r="AI78">
        <v>5.08</v>
      </c>
      <c r="AJ78">
        <v>7.13</v>
      </c>
      <c r="AK78">
        <v>1.44</v>
      </c>
      <c r="AL78">
        <v>4.8</v>
      </c>
      <c r="AM78">
        <v>7</v>
      </c>
      <c r="AN78">
        <v>1.44</v>
      </c>
      <c r="AO78">
        <v>5</v>
      </c>
      <c r="AP78">
        <v>6.25</v>
      </c>
      <c r="AQ78">
        <v>1.5</v>
      </c>
      <c r="AR78">
        <v>5.2</v>
      </c>
      <c r="AS78">
        <v>7.2</v>
      </c>
      <c r="AT78">
        <v>1.45</v>
      </c>
      <c r="AU78">
        <v>4.97</v>
      </c>
      <c r="AV78">
        <v>6.68</v>
      </c>
      <c r="AW78">
        <v>1.33</v>
      </c>
      <c r="AX78">
        <v>3.4</v>
      </c>
      <c r="AY78">
        <v>1.36</v>
      </c>
      <c r="AZ78">
        <v>3.41</v>
      </c>
      <c r="BA78">
        <v>1.4</v>
      </c>
      <c r="BB78">
        <v>3.41</v>
      </c>
      <c r="BC78">
        <v>1.35</v>
      </c>
      <c r="BD78">
        <v>3.2</v>
      </c>
      <c r="BE78">
        <v>-1.25</v>
      </c>
      <c r="BF78">
        <v>1.97</v>
      </c>
      <c r="BG78">
        <v>1.96</v>
      </c>
      <c r="BH78">
        <v>1.94</v>
      </c>
      <c r="BI78">
        <v>1.98</v>
      </c>
      <c r="BJ78">
        <v>1.99</v>
      </c>
      <c r="BK78">
        <v>2.02</v>
      </c>
      <c r="BL78">
        <v>1.93</v>
      </c>
      <c r="BM78">
        <v>1.96</v>
      </c>
      <c r="BN78">
        <v>1.36</v>
      </c>
      <c r="BO78">
        <v>5.5</v>
      </c>
      <c r="BP78">
        <v>7</v>
      </c>
      <c r="BQ78">
        <v>1.36</v>
      </c>
      <c r="BR78">
        <v>5.75</v>
      </c>
      <c r="BS78">
        <v>7.5</v>
      </c>
      <c r="BT78">
        <v>1.4</v>
      </c>
      <c r="BU78">
        <v>4.8</v>
      </c>
      <c r="BV78">
        <v>7.6</v>
      </c>
      <c r="BW78">
        <v>1.37</v>
      </c>
      <c r="BX78">
        <v>5.83</v>
      </c>
      <c r="BY78">
        <v>7.87</v>
      </c>
      <c r="BZ78">
        <v>1.33</v>
      </c>
      <c r="CA78">
        <v>5.8</v>
      </c>
      <c r="CB78">
        <v>8</v>
      </c>
      <c r="CC78">
        <v>1.36</v>
      </c>
      <c r="CD78">
        <v>5.75</v>
      </c>
      <c r="CE78">
        <v>8</v>
      </c>
      <c r="CF78">
        <v>1.4</v>
      </c>
      <c r="CG78">
        <v>6</v>
      </c>
      <c r="CH78">
        <v>8.4</v>
      </c>
      <c r="CI78">
        <v>1.36</v>
      </c>
      <c r="CJ78">
        <v>5.72</v>
      </c>
      <c r="CK78">
        <v>7.57</v>
      </c>
      <c r="CL78">
        <v>1.28</v>
      </c>
      <c r="CM78">
        <v>3.75</v>
      </c>
      <c r="CN78">
        <v>1.3</v>
      </c>
      <c r="CO78">
        <v>3.83</v>
      </c>
      <c r="CP78">
        <v>1.33</v>
      </c>
      <c r="CQ78">
        <v>4.0199999999999996</v>
      </c>
      <c r="CR78">
        <v>1.29</v>
      </c>
      <c r="CS78">
        <v>3.65</v>
      </c>
      <c r="CT78">
        <v>-1.5</v>
      </c>
      <c r="CU78">
        <v>1.91</v>
      </c>
      <c r="CV78">
        <v>2.02</v>
      </c>
      <c r="CW78">
        <v>1.93</v>
      </c>
      <c r="CX78">
        <v>2.0099999999999998</v>
      </c>
      <c r="CY78">
        <v>2.0499999999999998</v>
      </c>
      <c r="CZ78">
        <v>2.13</v>
      </c>
      <c r="DA78">
        <v>1.92</v>
      </c>
      <c r="DB78">
        <v>1.97</v>
      </c>
    </row>
    <row r="79" spans="1:106" x14ac:dyDescent="0.35">
      <c r="A79" t="s">
        <v>106</v>
      </c>
      <c r="B79" s="1">
        <v>43744</v>
      </c>
      <c r="C79" s="2">
        <v>0.58333333333333337</v>
      </c>
      <c r="D79" t="s">
        <v>112</v>
      </c>
      <c r="E79" t="s">
        <v>132</v>
      </c>
      <c r="F79">
        <v>0</v>
      </c>
      <c r="G79">
        <v>2</v>
      </c>
      <c r="H79" t="s">
        <v>113</v>
      </c>
      <c r="I79">
        <v>0</v>
      </c>
      <c r="J79">
        <v>0</v>
      </c>
      <c r="K79" t="s">
        <v>117</v>
      </c>
      <c r="L79" t="s">
        <v>127</v>
      </c>
      <c r="M79">
        <v>18</v>
      </c>
      <c r="N79">
        <v>7</v>
      </c>
      <c r="O79">
        <v>2</v>
      </c>
      <c r="P79">
        <v>2</v>
      </c>
      <c r="Q79">
        <v>11</v>
      </c>
      <c r="R79">
        <v>14</v>
      </c>
      <c r="S79">
        <v>9</v>
      </c>
      <c r="T79">
        <v>1</v>
      </c>
      <c r="U79">
        <v>5</v>
      </c>
      <c r="V79">
        <v>2</v>
      </c>
      <c r="W79">
        <v>0</v>
      </c>
      <c r="X79">
        <v>0</v>
      </c>
      <c r="Y79">
        <v>1.1200000000000001</v>
      </c>
      <c r="Z79">
        <v>9</v>
      </c>
      <c r="AA79">
        <v>21</v>
      </c>
      <c r="AB79">
        <v>1.1299999999999999</v>
      </c>
      <c r="AC79">
        <v>9</v>
      </c>
      <c r="AD79">
        <v>19.5</v>
      </c>
      <c r="AE79">
        <v>1.1299999999999999</v>
      </c>
      <c r="AF79">
        <v>9</v>
      </c>
      <c r="AG79">
        <v>18</v>
      </c>
      <c r="AH79">
        <v>1.1299999999999999</v>
      </c>
      <c r="AI79">
        <v>9.61</v>
      </c>
      <c r="AJ79">
        <v>23.95</v>
      </c>
      <c r="AK79">
        <v>1.1100000000000001</v>
      </c>
      <c r="AL79">
        <v>9</v>
      </c>
      <c r="AM79">
        <v>26</v>
      </c>
      <c r="AN79">
        <v>1.1100000000000001</v>
      </c>
      <c r="AO79">
        <v>9.5</v>
      </c>
      <c r="AP79">
        <v>22</v>
      </c>
      <c r="AQ79">
        <v>1.1399999999999999</v>
      </c>
      <c r="AR79">
        <v>10.5</v>
      </c>
      <c r="AS79">
        <v>28</v>
      </c>
      <c r="AT79">
        <v>1.1299999999999999</v>
      </c>
      <c r="AU79">
        <v>9.26</v>
      </c>
      <c r="AV79">
        <v>21.61</v>
      </c>
      <c r="AW79">
        <v>1.36</v>
      </c>
      <c r="AX79">
        <v>3.2</v>
      </c>
      <c r="AY79">
        <v>1.4</v>
      </c>
      <c r="AZ79">
        <v>3.16</v>
      </c>
      <c r="BA79">
        <v>1.41</v>
      </c>
      <c r="BB79">
        <v>3.2</v>
      </c>
      <c r="BC79">
        <v>1.38</v>
      </c>
      <c r="BD79">
        <v>3.08</v>
      </c>
      <c r="BE79">
        <v>-2.25</v>
      </c>
      <c r="BF79">
        <v>1.93</v>
      </c>
      <c r="BG79">
        <v>2</v>
      </c>
      <c r="BH79">
        <v>1.93</v>
      </c>
      <c r="BI79">
        <v>1.98</v>
      </c>
      <c r="BJ79">
        <v>1.94</v>
      </c>
      <c r="BK79">
        <v>2.04</v>
      </c>
      <c r="BL79">
        <v>1.9</v>
      </c>
      <c r="BM79">
        <v>1.99</v>
      </c>
      <c r="BN79">
        <v>1.1200000000000001</v>
      </c>
      <c r="BO79">
        <v>8.5</v>
      </c>
      <c r="BP79">
        <v>21</v>
      </c>
      <c r="BQ79">
        <v>1.1499999999999999</v>
      </c>
      <c r="BR79">
        <v>8.5</v>
      </c>
      <c r="BS79">
        <v>20</v>
      </c>
      <c r="BT79">
        <v>1.1499999999999999</v>
      </c>
      <c r="BU79">
        <v>7.6</v>
      </c>
      <c r="BV79">
        <v>18.5</v>
      </c>
      <c r="BW79">
        <v>1.1399999999999999</v>
      </c>
      <c r="BX79">
        <v>8.98</v>
      </c>
      <c r="BY79">
        <v>21.94</v>
      </c>
      <c r="BZ79">
        <v>1.1200000000000001</v>
      </c>
      <c r="CA79">
        <v>9</v>
      </c>
      <c r="CB79">
        <v>21</v>
      </c>
      <c r="CC79">
        <v>1.1299999999999999</v>
      </c>
      <c r="CD79">
        <v>9</v>
      </c>
      <c r="CE79">
        <v>22</v>
      </c>
      <c r="CF79">
        <v>1.17</v>
      </c>
      <c r="CG79">
        <v>10</v>
      </c>
      <c r="CH79">
        <v>24</v>
      </c>
      <c r="CI79">
        <v>1.1399999999999999</v>
      </c>
      <c r="CJ79">
        <v>8.99</v>
      </c>
      <c r="CK79">
        <v>20.260000000000002</v>
      </c>
      <c r="CL79">
        <v>1.36</v>
      </c>
      <c r="CM79">
        <v>3.2</v>
      </c>
      <c r="CN79">
        <v>1.4</v>
      </c>
      <c r="CO79">
        <v>3.14</v>
      </c>
      <c r="CP79">
        <v>1.41</v>
      </c>
      <c r="CQ79">
        <v>3.44</v>
      </c>
      <c r="CR79">
        <v>1.38</v>
      </c>
      <c r="CS79">
        <v>3.06</v>
      </c>
      <c r="CT79">
        <v>-2.25</v>
      </c>
      <c r="CU79">
        <v>2.04</v>
      </c>
      <c r="CV79">
        <v>1.89</v>
      </c>
      <c r="CW79">
        <v>2.04</v>
      </c>
      <c r="CX79">
        <v>1.88</v>
      </c>
      <c r="CY79">
        <v>2.06</v>
      </c>
      <c r="CZ79">
        <v>2.04</v>
      </c>
      <c r="DA79">
        <v>1.99</v>
      </c>
      <c r="DB79">
        <v>1.9</v>
      </c>
    </row>
    <row r="80" spans="1:106" x14ac:dyDescent="0.35">
      <c r="A80" t="s">
        <v>106</v>
      </c>
      <c r="B80" s="1">
        <v>43744</v>
      </c>
      <c r="C80" s="2">
        <v>0.58333333333333337</v>
      </c>
      <c r="D80" t="s">
        <v>120</v>
      </c>
      <c r="E80" t="s">
        <v>138</v>
      </c>
      <c r="F80">
        <v>1</v>
      </c>
      <c r="G80">
        <v>4</v>
      </c>
      <c r="H80" t="s">
        <v>113</v>
      </c>
      <c r="I80">
        <v>1</v>
      </c>
      <c r="J80">
        <v>3</v>
      </c>
      <c r="K80" t="s">
        <v>113</v>
      </c>
      <c r="L80" t="s">
        <v>144</v>
      </c>
      <c r="M80">
        <v>10</v>
      </c>
      <c r="N80">
        <v>13</v>
      </c>
      <c r="O80">
        <v>3</v>
      </c>
      <c r="P80">
        <v>7</v>
      </c>
      <c r="Q80">
        <v>8</v>
      </c>
      <c r="R80">
        <v>15</v>
      </c>
      <c r="S80">
        <v>3</v>
      </c>
      <c r="T80">
        <v>4</v>
      </c>
      <c r="U80">
        <v>0</v>
      </c>
      <c r="V80">
        <v>1</v>
      </c>
      <c r="W80">
        <v>0</v>
      </c>
      <c r="X80">
        <v>0</v>
      </c>
      <c r="Y80">
        <v>4</v>
      </c>
      <c r="Z80">
        <v>3.8</v>
      </c>
      <c r="AA80">
        <v>1.85</v>
      </c>
      <c r="AB80">
        <v>4</v>
      </c>
      <c r="AC80">
        <v>3.75</v>
      </c>
      <c r="AD80">
        <v>1.87</v>
      </c>
      <c r="AE80">
        <v>3.95</v>
      </c>
      <c r="AF80">
        <v>3.8</v>
      </c>
      <c r="AG80">
        <v>1.87</v>
      </c>
      <c r="AH80">
        <v>4.09</v>
      </c>
      <c r="AI80">
        <v>3.97</v>
      </c>
      <c r="AJ80">
        <v>1.88</v>
      </c>
      <c r="AK80">
        <v>4</v>
      </c>
      <c r="AL80">
        <v>3.8</v>
      </c>
      <c r="AM80">
        <v>1.85</v>
      </c>
      <c r="AN80">
        <v>4.0999999999999996</v>
      </c>
      <c r="AO80">
        <v>3.75</v>
      </c>
      <c r="AP80">
        <v>1.85</v>
      </c>
      <c r="AQ80">
        <v>4.3</v>
      </c>
      <c r="AR80">
        <v>4</v>
      </c>
      <c r="AS80">
        <v>1.93</v>
      </c>
      <c r="AT80">
        <v>4.0199999999999996</v>
      </c>
      <c r="AU80">
        <v>3.84</v>
      </c>
      <c r="AV80">
        <v>1.87</v>
      </c>
      <c r="AW80">
        <v>1.72</v>
      </c>
      <c r="AX80">
        <v>2.1</v>
      </c>
      <c r="AY80">
        <v>1.71</v>
      </c>
      <c r="AZ80">
        <v>2.25</v>
      </c>
      <c r="BA80">
        <v>1.75</v>
      </c>
      <c r="BB80">
        <v>2.25</v>
      </c>
      <c r="BC80">
        <v>1.7</v>
      </c>
      <c r="BD80">
        <v>2.1800000000000002</v>
      </c>
      <c r="BE80">
        <v>0.5</v>
      </c>
      <c r="BF80">
        <v>2.04</v>
      </c>
      <c r="BG80">
        <v>1.89</v>
      </c>
      <c r="BH80">
        <v>2.04</v>
      </c>
      <c r="BI80">
        <v>1.88</v>
      </c>
      <c r="BJ80">
        <v>2.0499999999999998</v>
      </c>
      <c r="BK80">
        <v>1.93</v>
      </c>
      <c r="BL80">
        <v>2.0099999999999998</v>
      </c>
      <c r="BM80">
        <v>1.87</v>
      </c>
      <c r="BN80">
        <v>4.5999999999999996</v>
      </c>
      <c r="BO80">
        <v>4.2</v>
      </c>
      <c r="BP80">
        <v>1.66</v>
      </c>
      <c r="BQ80">
        <v>4.5</v>
      </c>
      <c r="BR80">
        <v>4.2</v>
      </c>
      <c r="BS80">
        <v>1.72</v>
      </c>
      <c r="BT80">
        <v>4.4000000000000004</v>
      </c>
      <c r="BU80">
        <v>3.9</v>
      </c>
      <c r="BV80">
        <v>1.75</v>
      </c>
      <c r="BW80">
        <v>4.75</v>
      </c>
      <c r="BX80">
        <v>4.29</v>
      </c>
      <c r="BY80">
        <v>1.71</v>
      </c>
      <c r="BZ80">
        <v>4.8</v>
      </c>
      <c r="CA80">
        <v>4.2</v>
      </c>
      <c r="CB80">
        <v>1.65</v>
      </c>
      <c r="CC80">
        <v>4.8</v>
      </c>
      <c r="CD80">
        <v>4.2</v>
      </c>
      <c r="CE80">
        <v>1.7</v>
      </c>
      <c r="CF80">
        <v>5.2</v>
      </c>
      <c r="CG80">
        <v>4.5</v>
      </c>
      <c r="CH80">
        <v>1.75</v>
      </c>
      <c r="CI80">
        <v>4.66</v>
      </c>
      <c r="CJ80">
        <v>4.2</v>
      </c>
      <c r="CK80">
        <v>1.71</v>
      </c>
      <c r="CL80">
        <v>1.53</v>
      </c>
      <c r="CM80">
        <v>2.5</v>
      </c>
      <c r="CN80">
        <v>1.55</v>
      </c>
      <c r="CO80">
        <v>2.61</v>
      </c>
      <c r="CP80">
        <v>1.65</v>
      </c>
      <c r="CQ80">
        <v>2.61</v>
      </c>
      <c r="CR80">
        <v>1.57</v>
      </c>
      <c r="CS80">
        <v>2.44</v>
      </c>
      <c r="CT80">
        <v>1</v>
      </c>
      <c r="CU80">
        <v>1.7</v>
      </c>
      <c r="CV80">
        <v>2.1</v>
      </c>
      <c r="CW80">
        <v>1.74</v>
      </c>
      <c r="CX80">
        <v>2.25</v>
      </c>
      <c r="CY80">
        <v>1.87</v>
      </c>
      <c r="CZ80">
        <v>2.2799999999999998</v>
      </c>
      <c r="DA80">
        <v>1.72</v>
      </c>
      <c r="DB80">
        <v>2.21</v>
      </c>
    </row>
    <row r="81" spans="1:106" x14ac:dyDescent="0.35">
      <c r="A81" t="s">
        <v>106</v>
      </c>
      <c r="B81" s="1">
        <v>43744</v>
      </c>
      <c r="C81" s="2">
        <v>0.6875</v>
      </c>
      <c r="D81" t="s">
        <v>134</v>
      </c>
      <c r="E81" t="s">
        <v>137</v>
      </c>
      <c r="F81">
        <v>1</v>
      </c>
      <c r="G81">
        <v>0</v>
      </c>
      <c r="H81" t="s">
        <v>109</v>
      </c>
      <c r="I81">
        <v>0</v>
      </c>
      <c r="J81">
        <v>0</v>
      </c>
      <c r="K81" t="s">
        <v>117</v>
      </c>
      <c r="L81" t="s">
        <v>114</v>
      </c>
      <c r="M81">
        <v>12</v>
      </c>
      <c r="N81">
        <v>12</v>
      </c>
      <c r="O81">
        <v>2</v>
      </c>
      <c r="P81">
        <v>3</v>
      </c>
      <c r="Q81">
        <v>12</v>
      </c>
      <c r="R81">
        <v>10</v>
      </c>
      <c r="S81">
        <v>4</v>
      </c>
      <c r="T81">
        <v>6</v>
      </c>
      <c r="U81">
        <v>3</v>
      </c>
      <c r="V81">
        <v>3</v>
      </c>
      <c r="W81">
        <v>0</v>
      </c>
      <c r="X81">
        <v>0</v>
      </c>
      <c r="Y81">
        <v>4.5</v>
      </c>
      <c r="Z81">
        <v>3.5</v>
      </c>
      <c r="AA81">
        <v>1.85</v>
      </c>
      <c r="AB81">
        <v>4.5</v>
      </c>
      <c r="AC81">
        <v>3.4</v>
      </c>
      <c r="AD81">
        <v>1.87</v>
      </c>
      <c r="AE81">
        <v>4.3499999999999996</v>
      </c>
      <c r="AF81">
        <v>3.4</v>
      </c>
      <c r="AG81">
        <v>1.9</v>
      </c>
      <c r="AH81">
        <v>4.51</v>
      </c>
      <c r="AI81">
        <v>3.51</v>
      </c>
      <c r="AJ81">
        <v>1.93</v>
      </c>
      <c r="AK81">
        <v>4.4000000000000004</v>
      </c>
      <c r="AL81">
        <v>3.4</v>
      </c>
      <c r="AM81">
        <v>1.88</v>
      </c>
      <c r="AN81">
        <v>4.4000000000000004</v>
      </c>
      <c r="AO81">
        <v>3.4</v>
      </c>
      <c r="AP81">
        <v>1.9</v>
      </c>
      <c r="AQ81">
        <v>4.5999999999999996</v>
      </c>
      <c r="AR81">
        <v>3.55</v>
      </c>
      <c r="AS81">
        <v>1.95</v>
      </c>
      <c r="AT81">
        <v>4.42</v>
      </c>
      <c r="AU81">
        <v>3.44</v>
      </c>
      <c r="AV81">
        <v>1.9</v>
      </c>
      <c r="AW81">
        <v>2.2000000000000002</v>
      </c>
      <c r="AX81">
        <v>1.66</v>
      </c>
      <c r="AY81">
        <v>2.23</v>
      </c>
      <c r="AZ81">
        <v>1.73</v>
      </c>
      <c r="BA81">
        <v>2.23</v>
      </c>
      <c r="BB81">
        <v>1.76</v>
      </c>
      <c r="BC81">
        <v>2.16</v>
      </c>
      <c r="BD81">
        <v>1.71</v>
      </c>
      <c r="BE81">
        <v>0.5</v>
      </c>
      <c r="BF81">
        <v>2</v>
      </c>
      <c r="BG81">
        <v>1.93</v>
      </c>
      <c r="BH81">
        <v>2</v>
      </c>
      <c r="BI81">
        <v>1.93</v>
      </c>
      <c r="BJ81">
        <v>2.02</v>
      </c>
      <c r="BK81">
        <v>1.95</v>
      </c>
      <c r="BL81">
        <v>1.98</v>
      </c>
      <c r="BM81">
        <v>1.9</v>
      </c>
      <c r="BN81">
        <v>3.8</v>
      </c>
      <c r="BO81">
        <v>3.25</v>
      </c>
      <c r="BP81">
        <v>2.0499999999999998</v>
      </c>
      <c r="BQ81">
        <v>4</v>
      </c>
      <c r="BR81">
        <v>3.3</v>
      </c>
      <c r="BS81">
        <v>2.0499999999999998</v>
      </c>
      <c r="BT81">
        <v>3.9</v>
      </c>
      <c r="BU81">
        <v>3.3</v>
      </c>
      <c r="BV81">
        <v>2.0499999999999998</v>
      </c>
      <c r="BW81">
        <v>3.92</v>
      </c>
      <c r="BX81">
        <v>3.37</v>
      </c>
      <c r="BY81">
        <v>2.12</v>
      </c>
      <c r="BZ81">
        <v>3.9</v>
      </c>
      <c r="CA81">
        <v>3.25</v>
      </c>
      <c r="CB81">
        <v>2.0499999999999998</v>
      </c>
      <c r="CC81">
        <v>3.8</v>
      </c>
      <c r="CD81">
        <v>3.3</v>
      </c>
      <c r="CE81">
        <v>2.1</v>
      </c>
      <c r="CF81">
        <v>4.18</v>
      </c>
      <c r="CG81">
        <v>3.45</v>
      </c>
      <c r="CH81">
        <v>2.14</v>
      </c>
      <c r="CI81">
        <v>3.9</v>
      </c>
      <c r="CJ81">
        <v>3.31</v>
      </c>
      <c r="CK81">
        <v>2.08</v>
      </c>
      <c r="CL81">
        <v>2.1</v>
      </c>
      <c r="CM81">
        <v>1.72</v>
      </c>
      <c r="CN81">
        <v>2.2000000000000002</v>
      </c>
      <c r="CO81">
        <v>1.75</v>
      </c>
      <c r="CP81">
        <v>2.21</v>
      </c>
      <c r="CQ81">
        <v>1.8</v>
      </c>
      <c r="CR81">
        <v>2.15</v>
      </c>
      <c r="CS81">
        <v>1.72</v>
      </c>
      <c r="CT81">
        <v>0.25</v>
      </c>
      <c r="CU81">
        <v>2.0699999999999998</v>
      </c>
      <c r="CV81">
        <v>1.72</v>
      </c>
      <c r="CW81">
        <v>2.13</v>
      </c>
      <c r="CX81">
        <v>1.81</v>
      </c>
      <c r="CY81">
        <v>2.2599999999999998</v>
      </c>
      <c r="CZ81">
        <v>1.83</v>
      </c>
      <c r="DA81">
        <v>2.13</v>
      </c>
      <c r="DB81">
        <v>1.78</v>
      </c>
    </row>
    <row r="82" spans="1:106" x14ac:dyDescent="0.35">
      <c r="A82" t="s">
        <v>106</v>
      </c>
      <c r="B82" s="1">
        <v>43757</v>
      </c>
      <c r="C82" s="2">
        <v>0.52083333333333337</v>
      </c>
      <c r="D82" t="s">
        <v>123</v>
      </c>
      <c r="E82" t="s">
        <v>111</v>
      </c>
      <c r="F82">
        <v>2</v>
      </c>
      <c r="G82">
        <v>0</v>
      </c>
      <c r="H82" t="s">
        <v>109</v>
      </c>
      <c r="I82">
        <v>1</v>
      </c>
      <c r="J82">
        <v>0</v>
      </c>
      <c r="K82" t="s">
        <v>109</v>
      </c>
      <c r="L82" t="s">
        <v>144</v>
      </c>
      <c r="M82">
        <v>19</v>
      </c>
      <c r="N82">
        <v>8</v>
      </c>
      <c r="O82">
        <v>10</v>
      </c>
      <c r="P82">
        <v>4</v>
      </c>
      <c r="Q82">
        <v>15</v>
      </c>
      <c r="R82">
        <v>15</v>
      </c>
      <c r="S82">
        <v>11</v>
      </c>
      <c r="T82">
        <v>2</v>
      </c>
      <c r="U82">
        <v>2</v>
      </c>
      <c r="V82">
        <v>2</v>
      </c>
      <c r="W82">
        <v>0</v>
      </c>
      <c r="X82">
        <v>0</v>
      </c>
      <c r="Y82">
        <v>1.95</v>
      </c>
      <c r="Z82">
        <v>3.75</v>
      </c>
      <c r="AA82">
        <v>3.75</v>
      </c>
      <c r="AB82">
        <v>1.95</v>
      </c>
      <c r="AC82">
        <v>3.6</v>
      </c>
      <c r="AD82">
        <v>3.8</v>
      </c>
      <c r="AE82">
        <v>1.97</v>
      </c>
      <c r="AF82">
        <v>3.65</v>
      </c>
      <c r="AG82">
        <v>3.7</v>
      </c>
      <c r="AH82">
        <v>1.99</v>
      </c>
      <c r="AI82">
        <v>3.76</v>
      </c>
      <c r="AJ82">
        <v>3.88</v>
      </c>
      <c r="AK82">
        <v>1.95</v>
      </c>
      <c r="AL82">
        <v>3.6</v>
      </c>
      <c r="AM82">
        <v>3.8</v>
      </c>
      <c r="AN82">
        <v>1.95</v>
      </c>
      <c r="AO82">
        <v>3.75</v>
      </c>
      <c r="AP82">
        <v>3.8</v>
      </c>
      <c r="AQ82">
        <v>2.02</v>
      </c>
      <c r="AR82">
        <v>3.9</v>
      </c>
      <c r="AS82">
        <v>4</v>
      </c>
      <c r="AT82">
        <v>1.97</v>
      </c>
      <c r="AU82">
        <v>3.71</v>
      </c>
      <c r="AV82">
        <v>3.81</v>
      </c>
      <c r="AW82">
        <v>1.72</v>
      </c>
      <c r="AX82">
        <v>2.1</v>
      </c>
      <c r="AY82">
        <v>1.76</v>
      </c>
      <c r="AZ82">
        <v>2.1800000000000002</v>
      </c>
      <c r="BA82">
        <v>1.8</v>
      </c>
      <c r="BB82">
        <v>2.2200000000000002</v>
      </c>
      <c r="BC82">
        <v>1.72</v>
      </c>
      <c r="BD82">
        <v>2.14</v>
      </c>
      <c r="BE82">
        <v>-0.5</v>
      </c>
      <c r="BF82">
        <v>1.99</v>
      </c>
      <c r="BG82">
        <v>1.91</v>
      </c>
      <c r="BH82">
        <v>1.99</v>
      </c>
      <c r="BI82">
        <v>1.93</v>
      </c>
      <c r="BJ82">
        <v>2.0099999999999998</v>
      </c>
      <c r="BK82">
        <v>1.95</v>
      </c>
      <c r="BL82">
        <v>1.97</v>
      </c>
      <c r="BM82">
        <v>1.91</v>
      </c>
      <c r="BN82">
        <v>1.75</v>
      </c>
      <c r="BO82">
        <v>4</v>
      </c>
      <c r="BP82">
        <v>4.2</v>
      </c>
      <c r="BQ82">
        <v>1.78</v>
      </c>
      <c r="BR82">
        <v>4</v>
      </c>
      <c r="BS82">
        <v>4.4000000000000004</v>
      </c>
      <c r="BT82">
        <v>1.87</v>
      </c>
      <c r="BU82">
        <v>3.8</v>
      </c>
      <c r="BV82">
        <v>3.95</v>
      </c>
      <c r="BW82">
        <v>1.79</v>
      </c>
      <c r="BX82">
        <v>4.1500000000000004</v>
      </c>
      <c r="BY82">
        <v>4.41</v>
      </c>
      <c r="BZ82">
        <v>1.8</v>
      </c>
      <c r="CA82">
        <v>3.9</v>
      </c>
      <c r="CB82">
        <v>4.2</v>
      </c>
      <c r="CC82">
        <v>1.8</v>
      </c>
      <c r="CD82">
        <v>4</v>
      </c>
      <c r="CE82">
        <v>4.4000000000000004</v>
      </c>
      <c r="CF82">
        <v>2</v>
      </c>
      <c r="CG82">
        <v>4.2</v>
      </c>
      <c r="CH82">
        <v>4.55</v>
      </c>
      <c r="CI82">
        <v>1.81</v>
      </c>
      <c r="CJ82">
        <v>4</v>
      </c>
      <c r="CK82">
        <v>4.25</v>
      </c>
      <c r="CL82">
        <v>1.57</v>
      </c>
      <c r="CM82">
        <v>2.37</v>
      </c>
      <c r="CN82">
        <v>1.61</v>
      </c>
      <c r="CO82">
        <v>2.4500000000000002</v>
      </c>
      <c r="CP82">
        <v>1.68</v>
      </c>
      <c r="CQ82">
        <v>2.4700000000000002</v>
      </c>
      <c r="CR82">
        <v>1.62</v>
      </c>
      <c r="CS82">
        <v>2.33</v>
      </c>
      <c r="CT82">
        <v>-0.5</v>
      </c>
      <c r="CU82">
        <v>1.72</v>
      </c>
      <c r="CV82">
        <v>2.0699999999999998</v>
      </c>
      <c r="CW82">
        <v>1.79</v>
      </c>
      <c r="CX82">
        <v>2.15</v>
      </c>
      <c r="CY82">
        <v>2.0099999999999998</v>
      </c>
      <c r="CZ82">
        <v>2.17</v>
      </c>
      <c r="DA82">
        <v>1.8</v>
      </c>
      <c r="DB82">
        <v>2.08</v>
      </c>
    </row>
    <row r="83" spans="1:106" x14ac:dyDescent="0.35">
      <c r="A83" t="s">
        <v>106</v>
      </c>
      <c r="B83" s="1">
        <v>43757</v>
      </c>
      <c r="C83" s="2">
        <v>0.625</v>
      </c>
      <c r="D83" t="s">
        <v>129</v>
      </c>
      <c r="E83" t="s">
        <v>126</v>
      </c>
      <c r="F83">
        <v>2</v>
      </c>
      <c r="G83">
        <v>1</v>
      </c>
      <c r="H83" t="s">
        <v>109</v>
      </c>
      <c r="I83">
        <v>1</v>
      </c>
      <c r="J83">
        <v>1</v>
      </c>
      <c r="K83" t="s">
        <v>117</v>
      </c>
      <c r="L83" t="s">
        <v>142</v>
      </c>
      <c r="M83">
        <v>24</v>
      </c>
      <c r="N83">
        <v>20</v>
      </c>
      <c r="O83">
        <v>8</v>
      </c>
      <c r="P83">
        <v>5</v>
      </c>
      <c r="Q83">
        <v>9</v>
      </c>
      <c r="R83">
        <v>17</v>
      </c>
      <c r="S83">
        <v>7</v>
      </c>
      <c r="T83">
        <v>5</v>
      </c>
      <c r="U83">
        <v>1</v>
      </c>
      <c r="V83">
        <v>2</v>
      </c>
      <c r="W83">
        <v>0</v>
      </c>
      <c r="X83">
        <v>1</v>
      </c>
      <c r="Y83">
        <v>2.35</v>
      </c>
      <c r="Z83">
        <v>3.4</v>
      </c>
      <c r="AA83">
        <v>3</v>
      </c>
      <c r="AB83">
        <v>2.4</v>
      </c>
      <c r="AC83">
        <v>3.3</v>
      </c>
      <c r="AD83">
        <v>3</v>
      </c>
      <c r="AE83">
        <v>2.35</v>
      </c>
      <c r="AF83">
        <v>3.4</v>
      </c>
      <c r="AG83">
        <v>3</v>
      </c>
      <c r="AH83">
        <v>2.39</v>
      </c>
      <c r="AI83">
        <v>3.51</v>
      </c>
      <c r="AJ83">
        <v>3.09</v>
      </c>
      <c r="AK83">
        <v>2.35</v>
      </c>
      <c r="AL83">
        <v>3.4</v>
      </c>
      <c r="AM83">
        <v>3</v>
      </c>
      <c r="AN83">
        <v>2.38</v>
      </c>
      <c r="AO83">
        <v>3.4</v>
      </c>
      <c r="AP83">
        <v>3.1</v>
      </c>
      <c r="AQ83">
        <v>2.4500000000000002</v>
      </c>
      <c r="AR83">
        <v>3.55</v>
      </c>
      <c r="AS83">
        <v>3.15</v>
      </c>
      <c r="AT83">
        <v>2.38</v>
      </c>
      <c r="AU83">
        <v>3.43</v>
      </c>
      <c r="AV83">
        <v>3.05</v>
      </c>
      <c r="AW83">
        <v>1.8</v>
      </c>
      <c r="AX83">
        <v>2</v>
      </c>
      <c r="AY83">
        <v>1.83</v>
      </c>
      <c r="AZ83">
        <v>2.09</v>
      </c>
      <c r="BA83">
        <v>1.87</v>
      </c>
      <c r="BB83">
        <v>2.1</v>
      </c>
      <c r="BC83">
        <v>1.82</v>
      </c>
      <c r="BD83">
        <v>2.0099999999999998</v>
      </c>
      <c r="BE83">
        <v>-0.25</v>
      </c>
      <c r="BF83">
        <v>2.04</v>
      </c>
      <c r="BG83">
        <v>1.86</v>
      </c>
      <c r="BH83">
        <v>2.0699999999999998</v>
      </c>
      <c r="BI83">
        <v>1.86</v>
      </c>
      <c r="BJ83">
        <v>2.08</v>
      </c>
      <c r="BK83">
        <v>1.89</v>
      </c>
      <c r="BL83">
        <v>2.04</v>
      </c>
      <c r="BM83">
        <v>1.85</v>
      </c>
      <c r="BN83">
        <v>2.2999999999999998</v>
      </c>
      <c r="BO83">
        <v>3.5</v>
      </c>
      <c r="BP83">
        <v>3</v>
      </c>
      <c r="BQ83">
        <v>2.4</v>
      </c>
      <c r="BR83">
        <v>3.4</v>
      </c>
      <c r="BS83">
        <v>3</v>
      </c>
      <c r="BT83">
        <v>2.35</v>
      </c>
      <c r="BU83">
        <v>3.45</v>
      </c>
      <c r="BV83">
        <v>3</v>
      </c>
      <c r="BW83">
        <v>2.4300000000000002</v>
      </c>
      <c r="BX83">
        <v>3.49</v>
      </c>
      <c r="BY83">
        <v>3.04</v>
      </c>
      <c r="BZ83">
        <v>2.38</v>
      </c>
      <c r="CA83">
        <v>3.4</v>
      </c>
      <c r="CB83">
        <v>3</v>
      </c>
      <c r="CC83">
        <v>2.4</v>
      </c>
      <c r="CD83">
        <v>3.5</v>
      </c>
      <c r="CE83">
        <v>3</v>
      </c>
      <c r="CF83">
        <v>2.4500000000000002</v>
      </c>
      <c r="CG83">
        <v>3.58</v>
      </c>
      <c r="CH83">
        <v>3.32</v>
      </c>
      <c r="CI83">
        <v>2.39</v>
      </c>
      <c r="CJ83">
        <v>3.45</v>
      </c>
      <c r="CK83">
        <v>3.03</v>
      </c>
      <c r="CL83">
        <v>1.8</v>
      </c>
      <c r="CM83">
        <v>2</v>
      </c>
      <c r="CN83">
        <v>1.81</v>
      </c>
      <c r="CO83">
        <v>2.11</v>
      </c>
      <c r="CP83">
        <v>1.86</v>
      </c>
      <c r="CQ83">
        <v>2.17</v>
      </c>
      <c r="CR83">
        <v>1.79</v>
      </c>
      <c r="CS83">
        <v>2.04</v>
      </c>
      <c r="CT83">
        <v>-0.25</v>
      </c>
      <c r="CU83">
        <v>2.09</v>
      </c>
      <c r="CV83">
        <v>1.81</v>
      </c>
      <c r="CW83">
        <v>2.1</v>
      </c>
      <c r="CX83">
        <v>1.83</v>
      </c>
      <c r="CY83">
        <v>2.16</v>
      </c>
      <c r="CZ83">
        <v>1.9</v>
      </c>
      <c r="DA83">
        <v>2.0699999999999998</v>
      </c>
      <c r="DB83">
        <v>1.83</v>
      </c>
    </row>
    <row r="84" spans="1:106" x14ac:dyDescent="0.35">
      <c r="A84" t="s">
        <v>106</v>
      </c>
      <c r="B84" s="1">
        <v>43757</v>
      </c>
      <c r="C84" s="2">
        <v>0.625</v>
      </c>
      <c r="D84" t="s">
        <v>115</v>
      </c>
      <c r="E84" t="s">
        <v>108</v>
      </c>
      <c r="F84">
        <v>0</v>
      </c>
      <c r="G84">
        <v>0</v>
      </c>
      <c r="H84" t="s">
        <v>117</v>
      </c>
      <c r="I84">
        <v>0</v>
      </c>
      <c r="J84">
        <v>0</v>
      </c>
      <c r="K84" t="s">
        <v>117</v>
      </c>
      <c r="L84" t="s">
        <v>140</v>
      </c>
      <c r="M84">
        <v>11</v>
      </c>
      <c r="N84">
        <v>10</v>
      </c>
      <c r="O84">
        <v>2</v>
      </c>
      <c r="P84">
        <v>1</v>
      </c>
      <c r="Q84">
        <v>8</v>
      </c>
      <c r="R84">
        <v>11</v>
      </c>
      <c r="S84">
        <v>6</v>
      </c>
      <c r="T84">
        <v>7</v>
      </c>
      <c r="U84">
        <v>1</v>
      </c>
      <c r="V84">
        <v>3</v>
      </c>
      <c r="W84">
        <v>0</v>
      </c>
      <c r="X84">
        <v>0</v>
      </c>
      <c r="Y84">
        <v>1.72</v>
      </c>
      <c r="Z84">
        <v>4.2</v>
      </c>
      <c r="AA84">
        <v>4.2</v>
      </c>
      <c r="AB84">
        <v>1.72</v>
      </c>
      <c r="AC84">
        <v>4.2</v>
      </c>
      <c r="AD84">
        <v>4.33</v>
      </c>
      <c r="AE84">
        <v>1.75</v>
      </c>
      <c r="AF84">
        <v>4</v>
      </c>
      <c r="AG84">
        <v>4.3</v>
      </c>
      <c r="AH84">
        <v>1.72</v>
      </c>
      <c r="AI84">
        <v>4.47</v>
      </c>
      <c r="AJ84">
        <v>4.45</v>
      </c>
      <c r="AK84">
        <v>1.73</v>
      </c>
      <c r="AL84">
        <v>4.2</v>
      </c>
      <c r="AM84">
        <v>4.33</v>
      </c>
      <c r="AN84">
        <v>1.7</v>
      </c>
      <c r="AO84">
        <v>4.33</v>
      </c>
      <c r="AP84">
        <v>4.5</v>
      </c>
      <c r="AQ84">
        <v>1.78</v>
      </c>
      <c r="AR84">
        <v>4.5999999999999996</v>
      </c>
      <c r="AS84">
        <v>4.5</v>
      </c>
      <c r="AT84">
        <v>1.73</v>
      </c>
      <c r="AU84">
        <v>4.33</v>
      </c>
      <c r="AV84">
        <v>4.3499999999999996</v>
      </c>
      <c r="AW84">
        <v>1.4</v>
      </c>
      <c r="AX84">
        <v>3</v>
      </c>
      <c r="AY84">
        <v>1.42</v>
      </c>
      <c r="AZ84">
        <v>3.1</v>
      </c>
      <c r="BA84">
        <v>1.45</v>
      </c>
      <c r="BB84">
        <v>3.1</v>
      </c>
      <c r="BC84">
        <v>1.41</v>
      </c>
      <c r="BD84">
        <v>2.94</v>
      </c>
      <c r="BE84">
        <v>-0.75</v>
      </c>
      <c r="BF84">
        <v>1.89</v>
      </c>
      <c r="BG84">
        <v>2.0099999999999998</v>
      </c>
      <c r="BH84">
        <v>1.91</v>
      </c>
      <c r="BI84">
        <v>2.0099999999999998</v>
      </c>
      <c r="BJ84">
        <v>1.95</v>
      </c>
      <c r="BK84">
        <v>2.04</v>
      </c>
      <c r="BL84">
        <v>1.9</v>
      </c>
      <c r="BM84">
        <v>1.98</v>
      </c>
      <c r="BN84">
        <v>1.72</v>
      </c>
      <c r="BO84">
        <v>4.2</v>
      </c>
      <c r="BP84">
        <v>4.2</v>
      </c>
      <c r="BQ84">
        <v>1.72</v>
      </c>
      <c r="BR84">
        <v>4.33</v>
      </c>
      <c r="BS84">
        <v>4.4000000000000004</v>
      </c>
      <c r="BT84">
        <v>1.7</v>
      </c>
      <c r="BU84">
        <v>4</v>
      </c>
      <c r="BV84">
        <v>4.5999999999999996</v>
      </c>
      <c r="BW84">
        <v>1.78</v>
      </c>
      <c r="BX84">
        <v>4.18</v>
      </c>
      <c r="BY84">
        <v>4.42</v>
      </c>
      <c r="BZ84">
        <v>1.73</v>
      </c>
      <c r="CA84">
        <v>4.2</v>
      </c>
      <c r="CB84">
        <v>4.33</v>
      </c>
      <c r="CC84">
        <v>1.75</v>
      </c>
      <c r="CD84">
        <v>4.3</v>
      </c>
      <c r="CE84">
        <v>4.2</v>
      </c>
      <c r="CF84">
        <v>1.82</v>
      </c>
      <c r="CG84">
        <v>4.45</v>
      </c>
      <c r="CH84">
        <v>4.62</v>
      </c>
      <c r="CI84">
        <v>1.76</v>
      </c>
      <c r="CJ84">
        <v>4.24</v>
      </c>
      <c r="CK84">
        <v>4.29</v>
      </c>
      <c r="CL84">
        <v>1.4</v>
      </c>
      <c r="CM84">
        <v>3</v>
      </c>
      <c r="CN84">
        <v>1.43</v>
      </c>
      <c r="CO84">
        <v>3.03</v>
      </c>
      <c r="CP84">
        <v>1.45</v>
      </c>
      <c r="CQ84">
        <v>3.22</v>
      </c>
      <c r="CR84">
        <v>1.41</v>
      </c>
      <c r="CS84">
        <v>2.93</v>
      </c>
      <c r="CT84">
        <v>-0.75</v>
      </c>
      <c r="CU84">
        <v>1.96</v>
      </c>
      <c r="CV84">
        <v>1.94</v>
      </c>
      <c r="CW84">
        <v>2</v>
      </c>
      <c r="CX84">
        <v>1.93</v>
      </c>
      <c r="CY84">
        <v>2.0099999999999998</v>
      </c>
      <c r="CZ84">
        <v>2.0299999999999998</v>
      </c>
      <c r="DA84">
        <v>1.95</v>
      </c>
      <c r="DB84">
        <v>1.93</v>
      </c>
    </row>
    <row r="85" spans="1:106" x14ac:dyDescent="0.35">
      <c r="A85" t="s">
        <v>106</v>
      </c>
      <c r="B85" s="1">
        <v>43757</v>
      </c>
      <c r="C85" s="2">
        <v>0.625</v>
      </c>
      <c r="D85" t="s">
        <v>138</v>
      </c>
      <c r="E85" t="s">
        <v>134</v>
      </c>
      <c r="F85">
        <v>1</v>
      </c>
      <c r="G85">
        <v>0</v>
      </c>
      <c r="H85" t="s">
        <v>109</v>
      </c>
      <c r="I85">
        <v>0</v>
      </c>
      <c r="J85">
        <v>0</v>
      </c>
      <c r="K85" t="s">
        <v>117</v>
      </c>
      <c r="L85" t="s">
        <v>133</v>
      </c>
      <c r="M85">
        <v>16</v>
      </c>
      <c r="N85">
        <v>5</v>
      </c>
      <c r="O85">
        <v>8</v>
      </c>
      <c r="P85">
        <v>0</v>
      </c>
      <c r="Q85">
        <v>9</v>
      </c>
      <c r="R85">
        <v>12</v>
      </c>
      <c r="S85">
        <v>11</v>
      </c>
      <c r="T85">
        <v>0</v>
      </c>
      <c r="U85">
        <v>2</v>
      </c>
      <c r="V85">
        <v>1</v>
      </c>
      <c r="W85">
        <v>0</v>
      </c>
      <c r="X85">
        <v>0</v>
      </c>
      <c r="Y85">
        <v>1.3</v>
      </c>
      <c r="Z85">
        <v>5.5</v>
      </c>
      <c r="AA85">
        <v>10</v>
      </c>
      <c r="AB85">
        <v>1.3</v>
      </c>
      <c r="AC85">
        <v>5.5</v>
      </c>
      <c r="AD85">
        <v>10</v>
      </c>
      <c r="AE85">
        <v>1.3</v>
      </c>
      <c r="AF85">
        <v>5.5</v>
      </c>
      <c r="AG85">
        <v>9.6</v>
      </c>
      <c r="AH85">
        <v>1.32</v>
      </c>
      <c r="AI85">
        <v>5.7</v>
      </c>
      <c r="AJ85">
        <v>10.32</v>
      </c>
      <c r="AK85">
        <v>1.29</v>
      </c>
      <c r="AL85">
        <v>5.5</v>
      </c>
      <c r="AM85">
        <v>11</v>
      </c>
      <c r="AN85">
        <v>1.29</v>
      </c>
      <c r="AO85">
        <v>5.75</v>
      </c>
      <c r="AP85">
        <v>11.5</v>
      </c>
      <c r="AQ85">
        <v>1.34</v>
      </c>
      <c r="AR85">
        <v>5.9</v>
      </c>
      <c r="AS85">
        <v>12</v>
      </c>
      <c r="AT85">
        <v>1.31</v>
      </c>
      <c r="AU85">
        <v>5.62</v>
      </c>
      <c r="AV85">
        <v>10.38</v>
      </c>
      <c r="AW85">
        <v>1.57</v>
      </c>
      <c r="AX85">
        <v>2.37</v>
      </c>
      <c r="AY85">
        <v>1.61</v>
      </c>
      <c r="AZ85">
        <v>2.46</v>
      </c>
      <c r="BA85">
        <v>1.65</v>
      </c>
      <c r="BB85">
        <v>2.4700000000000002</v>
      </c>
      <c r="BC85">
        <v>1.59</v>
      </c>
      <c r="BD85">
        <v>2.38</v>
      </c>
      <c r="BE85">
        <v>-1.5</v>
      </c>
      <c r="BF85">
        <v>1.89</v>
      </c>
      <c r="BG85">
        <v>2.0099999999999998</v>
      </c>
      <c r="BH85">
        <v>1.91</v>
      </c>
      <c r="BI85">
        <v>2.02</v>
      </c>
      <c r="BJ85">
        <v>1.95</v>
      </c>
      <c r="BK85">
        <v>2.04</v>
      </c>
      <c r="BL85">
        <v>1.88</v>
      </c>
      <c r="BM85">
        <v>2</v>
      </c>
      <c r="BN85">
        <v>1.25</v>
      </c>
      <c r="BO85">
        <v>6</v>
      </c>
      <c r="BP85">
        <v>11</v>
      </c>
      <c r="BQ85">
        <v>1.28</v>
      </c>
      <c r="BR85">
        <v>5.75</v>
      </c>
      <c r="BS85">
        <v>12</v>
      </c>
      <c r="BT85">
        <v>1.3</v>
      </c>
      <c r="BU85">
        <v>5.5</v>
      </c>
      <c r="BV85">
        <v>9.6</v>
      </c>
      <c r="BW85">
        <v>1.27</v>
      </c>
      <c r="BX85">
        <v>6.4</v>
      </c>
      <c r="BY85">
        <v>11.56</v>
      </c>
      <c r="BZ85">
        <v>1.27</v>
      </c>
      <c r="CA85">
        <v>6</v>
      </c>
      <c r="CB85">
        <v>11</v>
      </c>
      <c r="CC85">
        <v>1.29</v>
      </c>
      <c r="CD85">
        <v>6</v>
      </c>
      <c r="CE85">
        <v>11</v>
      </c>
      <c r="CF85">
        <v>1.3</v>
      </c>
      <c r="CG85">
        <v>6.5</v>
      </c>
      <c r="CH85">
        <v>12</v>
      </c>
      <c r="CI85">
        <v>1.28</v>
      </c>
      <c r="CJ85">
        <v>6.01</v>
      </c>
      <c r="CK85">
        <v>10.93</v>
      </c>
      <c r="CL85">
        <v>1.53</v>
      </c>
      <c r="CM85">
        <v>2.5</v>
      </c>
      <c r="CN85">
        <v>1.52</v>
      </c>
      <c r="CO85">
        <v>2.69</v>
      </c>
      <c r="CP85">
        <v>1.57</v>
      </c>
      <c r="CQ85">
        <v>2.69</v>
      </c>
      <c r="CR85">
        <v>1.52</v>
      </c>
      <c r="CS85">
        <v>2.54</v>
      </c>
      <c r="CT85">
        <v>-1.5</v>
      </c>
      <c r="CU85">
        <v>1.83</v>
      </c>
      <c r="CV85">
        <v>2.0699999999999998</v>
      </c>
      <c r="CW85">
        <v>1.85</v>
      </c>
      <c r="CX85">
        <v>2.08</v>
      </c>
      <c r="CY85">
        <v>1.89</v>
      </c>
      <c r="CZ85">
        <v>2.13</v>
      </c>
      <c r="DA85">
        <v>1.83</v>
      </c>
      <c r="DB85">
        <v>2.06</v>
      </c>
    </row>
    <row r="86" spans="1:106" x14ac:dyDescent="0.35">
      <c r="A86" t="s">
        <v>106</v>
      </c>
      <c r="B86" s="1">
        <v>43757</v>
      </c>
      <c r="C86" s="2">
        <v>0.625</v>
      </c>
      <c r="D86" t="s">
        <v>131</v>
      </c>
      <c r="E86" t="s">
        <v>119</v>
      </c>
      <c r="F86">
        <v>2</v>
      </c>
      <c r="G86">
        <v>1</v>
      </c>
      <c r="H86" t="s">
        <v>109</v>
      </c>
      <c r="I86">
        <v>1</v>
      </c>
      <c r="J86">
        <v>1</v>
      </c>
      <c r="K86" t="s">
        <v>117</v>
      </c>
      <c r="L86" t="s">
        <v>124</v>
      </c>
      <c r="M86">
        <v>19</v>
      </c>
      <c r="N86">
        <v>13</v>
      </c>
      <c r="O86">
        <v>3</v>
      </c>
      <c r="P86">
        <v>4</v>
      </c>
      <c r="Q86">
        <v>4</v>
      </c>
      <c r="R86">
        <v>10</v>
      </c>
      <c r="S86">
        <v>9</v>
      </c>
      <c r="T86">
        <v>4</v>
      </c>
      <c r="U86">
        <v>0</v>
      </c>
      <c r="V86">
        <v>3</v>
      </c>
      <c r="W86">
        <v>0</v>
      </c>
      <c r="X86">
        <v>0</v>
      </c>
      <c r="Y86">
        <v>1.57</v>
      </c>
      <c r="Z86">
        <v>4</v>
      </c>
      <c r="AA86">
        <v>6</v>
      </c>
      <c r="AB86">
        <v>1.55</v>
      </c>
      <c r="AC86">
        <v>4</v>
      </c>
      <c r="AD86">
        <v>6.5</v>
      </c>
      <c r="AE86">
        <v>1.57</v>
      </c>
      <c r="AF86">
        <v>4.05</v>
      </c>
      <c r="AG86">
        <v>6.1</v>
      </c>
      <c r="AH86">
        <v>1.57</v>
      </c>
      <c r="AI86">
        <v>4.12</v>
      </c>
      <c r="AJ86">
        <v>6.69</v>
      </c>
      <c r="AK86">
        <v>1.55</v>
      </c>
      <c r="AL86">
        <v>4</v>
      </c>
      <c r="AM86">
        <v>6.5</v>
      </c>
      <c r="AN86">
        <v>1.55</v>
      </c>
      <c r="AO86">
        <v>4.0999999999999996</v>
      </c>
      <c r="AP86">
        <v>6.5</v>
      </c>
      <c r="AQ86">
        <v>1.62</v>
      </c>
      <c r="AR86">
        <v>4.3</v>
      </c>
      <c r="AS86">
        <v>6.8</v>
      </c>
      <c r="AT86">
        <v>1.57</v>
      </c>
      <c r="AU86">
        <v>4.09</v>
      </c>
      <c r="AV86">
        <v>6.37</v>
      </c>
      <c r="AW86">
        <v>1.9</v>
      </c>
      <c r="AX86">
        <v>1.9</v>
      </c>
      <c r="AY86">
        <v>2</v>
      </c>
      <c r="AZ86">
        <v>1.92</v>
      </c>
      <c r="BA86">
        <v>2.0099999999999998</v>
      </c>
      <c r="BB86">
        <v>1.95</v>
      </c>
      <c r="BC86">
        <v>1.94</v>
      </c>
      <c r="BD86">
        <v>1.89</v>
      </c>
      <c r="BE86">
        <v>-1</v>
      </c>
      <c r="BF86">
        <v>2</v>
      </c>
      <c r="BG86">
        <v>1.9</v>
      </c>
      <c r="BH86">
        <v>2.0099999999999998</v>
      </c>
      <c r="BI86">
        <v>1.92</v>
      </c>
      <c r="BJ86">
        <v>2.0299999999999998</v>
      </c>
      <c r="BK86">
        <v>1.92</v>
      </c>
      <c r="BL86">
        <v>1.99</v>
      </c>
      <c r="BM86">
        <v>1.89</v>
      </c>
      <c r="BN86">
        <v>1.45</v>
      </c>
      <c r="BO86">
        <v>4.33</v>
      </c>
      <c r="BP86">
        <v>7</v>
      </c>
      <c r="BQ86">
        <v>1.5</v>
      </c>
      <c r="BR86">
        <v>4.33</v>
      </c>
      <c r="BS86">
        <v>7</v>
      </c>
      <c r="BT86">
        <v>1.55</v>
      </c>
      <c r="BU86">
        <v>4</v>
      </c>
      <c r="BV86">
        <v>6.2</v>
      </c>
      <c r="BW86">
        <v>1.5</v>
      </c>
      <c r="BX86">
        <v>4.4800000000000004</v>
      </c>
      <c r="BY86">
        <v>7.15</v>
      </c>
      <c r="BZ86">
        <v>1.47</v>
      </c>
      <c r="CA86">
        <v>4.33</v>
      </c>
      <c r="CB86">
        <v>7.5</v>
      </c>
      <c r="CC86">
        <v>1.5</v>
      </c>
      <c r="CD86">
        <v>4.4000000000000004</v>
      </c>
      <c r="CE86">
        <v>7</v>
      </c>
      <c r="CF86">
        <v>1.55</v>
      </c>
      <c r="CG86">
        <v>4.59</v>
      </c>
      <c r="CH86">
        <v>7.5</v>
      </c>
      <c r="CI86">
        <v>1.5</v>
      </c>
      <c r="CJ86">
        <v>4.41</v>
      </c>
      <c r="CK86">
        <v>6.85</v>
      </c>
      <c r="CL86">
        <v>1.66</v>
      </c>
      <c r="CM86">
        <v>2.2000000000000002</v>
      </c>
      <c r="CN86">
        <v>1.72</v>
      </c>
      <c r="CO86">
        <v>2.25</v>
      </c>
      <c r="CP86">
        <v>1.85</v>
      </c>
      <c r="CQ86">
        <v>2.29</v>
      </c>
      <c r="CR86">
        <v>1.73</v>
      </c>
      <c r="CS86">
        <v>2.14</v>
      </c>
      <c r="CT86">
        <v>-1</v>
      </c>
      <c r="CU86">
        <v>1.78</v>
      </c>
      <c r="CV86">
        <v>2.13</v>
      </c>
      <c r="CW86">
        <v>1.83</v>
      </c>
      <c r="CX86">
        <v>2.09</v>
      </c>
      <c r="CY86">
        <v>1.9</v>
      </c>
      <c r="CZ86">
        <v>2.16</v>
      </c>
      <c r="DA86">
        <v>1.81</v>
      </c>
      <c r="DB86">
        <v>2.09</v>
      </c>
    </row>
    <row r="87" spans="1:106" x14ac:dyDescent="0.35">
      <c r="A87" t="s">
        <v>106</v>
      </c>
      <c r="B87" s="1">
        <v>43757</v>
      </c>
      <c r="C87" s="2">
        <v>0.625</v>
      </c>
      <c r="D87" t="s">
        <v>128</v>
      </c>
      <c r="E87" t="s">
        <v>125</v>
      </c>
      <c r="F87">
        <v>1</v>
      </c>
      <c r="G87">
        <v>1</v>
      </c>
      <c r="H87" t="s">
        <v>117</v>
      </c>
      <c r="I87">
        <v>0</v>
      </c>
      <c r="J87">
        <v>1</v>
      </c>
      <c r="K87" t="s">
        <v>113</v>
      </c>
      <c r="L87" t="s">
        <v>130</v>
      </c>
      <c r="M87">
        <v>12</v>
      </c>
      <c r="N87">
        <v>7</v>
      </c>
      <c r="O87">
        <v>2</v>
      </c>
      <c r="P87">
        <v>2</v>
      </c>
      <c r="Q87">
        <v>5</v>
      </c>
      <c r="R87">
        <v>9</v>
      </c>
      <c r="S87">
        <v>11</v>
      </c>
      <c r="T87">
        <v>2</v>
      </c>
      <c r="U87">
        <v>4</v>
      </c>
      <c r="V87">
        <v>3</v>
      </c>
      <c r="W87">
        <v>0</v>
      </c>
      <c r="X87">
        <v>0</v>
      </c>
      <c r="Y87">
        <v>1.4</v>
      </c>
      <c r="Z87">
        <v>5</v>
      </c>
      <c r="AA87">
        <v>7.5</v>
      </c>
      <c r="AB87">
        <v>1.42</v>
      </c>
      <c r="AC87">
        <v>4.75</v>
      </c>
      <c r="AD87">
        <v>7.25</v>
      </c>
      <c r="AE87">
        <v>1.45</v>
      </c>
      <c r="AF87">
        <v>4.5</v>
      </c>
      <c r="AG87">
        <v>7</v>
      </c>
      <c r="AH87">
        <v>1.43</v>
      </c>
      <c r="AI87">
        <v>5</v>
      </c>
      <c r="AJ87">
        <v>7.67</v>
      </c>
      <c r="AK87">
        <v>1.4</v>
      </c>
      <c r="AL87">
        <v>4.8</v>
      </c>
      <c r="AM87">
        <v>8</v>
      </c>
      <c r="AN87">
        <v>1.4</v>
      </c>
      <c r="AO87">
        <v>5</v>
      </c>
      <c r="AP87">
        <v>8</v>
      </c>
      <c r="AQ87">
        <v>1.45</v>
      </c>
      <c r="AR87">
        <v>5.0999999999999996</v>
      </c>
      <c r="AS87">
        <v>8</v>
      </c>
      <c r="AT87">
        <v>1.42</v>
      </c>
      <c r="AU87">
        <v>4.9000000000000004</v>
      </c>
      <c r="AV87">
        <v>7.48</v>
      </c>
      <c r="AW87">
        <v>1.53</v>
      </c>
      <c r="AX87">
        <v>2.5</v>
      </c>
      <c r="AY87">
        <v>1.54</v>
      </c>
      <c r="AZ87">
        <v>2.64</v>
      </c>
      <c r="BA87">
        <v>1.57</v>
      </c>
      <c r="BB87">
        <v>2.64</v>
      </c>
      <c r="BC87">
        <v>1.53</v>
      </c>
      <c r="BD87">
        <v>2.52</v>
      </c>
      <c r="BE87">
        <v>-1.25</v>
      </c>
      <c r="BF87">
        <v>1.93</v>
      </c>
      <c r="BG87">
        <v>1.97</v>
      </c>
      <c r="BH87">
        <v>1.94</v>
      </c>
      <c r="BI87">
        <v>1.98</v>
      </c>
      <c r="BJ87">
        <v>1.95</v>
      </c>
      <c r="BK87">
        <v>1.99</v>
      </c>
      <c r="BL87">
        <v>1.92</v>
      </c>
      <c r="BM87">
        <v>1.96</v>
      </c>
      <c r="BN87">
        <v>1.45</v>
      </c>
      <c r="BO87">
        <v>4.5</v>
      </c>
      <c r="BP87">
        <v>7</v>
      </c>
      <c r="BQ87">
        <v>1.45</v>
      </c>
      <c r="BR87">
        <v>4.75</v>
      </c>
      <c r="BS87">
        <v>7</v>
      </c>
      <c r="BT87">
        <v>1.45</v>
      </c>
      <c r="BU87">
        <v>4.5</v>
      </c>
      <c r="BV87">
        <v>7</v>
      </c>
      <c r="BW87">
        <v>1.53</v>
      </c>
      <c r="BX87">
        <v>4.3499999999999996</v>
      </c>
      <c r="BY87">
        <v>6.74</v>
      </c>
      <c r="BZ87">
        <v>1.47</v>
      </c>
      <c r="CA87">
        <v>4.4000000000000004</v>
      </c>
      <c r="CB87">
        <v>7</v>
      </c>
      <c r="CC87">
        <v>1.5</v>
      </c>
      <c r="CD87">
        <v>4.5999999999999996</v>
      </c>
      <c r="CE87">
        <v>6.5</v>
      </c>
      <c r="CF87">
        <v>1.55</v>
      </c>
      <c r="CG87">
        <v>4.75</v>
      </c>
      <c r="CH87">
        <v>7.1</v>
      </c>
      <c r="CI87">
        <v>1.51</v>
      </c>
      <c r="CJ87">
        <v>4.49</v>
      </c>
      <c r="CK87">
        <v>6.54</v>
      </c>
      <c r="CL87">
        <v>1.57</v>
      </c>
      <c r="CM87">
        <v>2.37</v>
      </c>
      <c r="CN87">
        <v>1.65</v>
      </c>
      <c r="CO87">
        <v>2.38</v>
      </c>
      <c r="CP87">
        <v>1.65</v>
      </c>
      <c r="CQ87">
        <v>2.5</v>
      </c>
      <c r="CR87">
        <v>1.58</v>
      </c>
      <c r="CS87">
        <v>2.39</v>
      </c>
      <c r="CT87">
        <v>-1</v>
      </c>
      <c r="CU87">
        <v>1.86</v>
      </c>
      <c r="CV87">
        <v>2.04</v>
      </c>
      <c r="CW87">
        <v>1.9</v>
      </c>
      <c r="CX87">
        <v>2.02</v>
      </c>
      <c r="CY87">
        <v>1.91</v>
      </c>
      <c r="CZ87">
        <v>2.1</v>
      </c>
      <c r="DA87">
        <v>1.84</v>
      </c>
      <c r="DB87">
        <v>2.04</v>
      </c>
    </row>
    <row r="88" spans="1:106" x14ac:dyDescent="0.35">
      <c r="A88" t="s">
        <v>106</v>
      </c>
      <c r="B88" s="1">
        <v>43757</v>
      </c>
      <c r="C88" s="2">
        <v>0.625</v>
      </c>
      <c r="D88" t="s">
        <v>132</v>
      </c>
      <c r="E88" t="s">
        <v>120</v>
      </c>
      <c r="F88">
        <v>1</v>
      </c>
      <c r="G88">
        <v>1</v>
      </c>
      <c r="H88" t="s">
        <v>117</v>
      </c>
      <c r="I88">
        <v>0</v>
      </c>
      <c r="J88">
        <v>0</v>
      </c>
      <c r="K88" t="s">
        <v>117</v>
      </c>
      <c r="L88" t="s">
        <v>146</v>
      </c>
      <c r="M88">
        <v>4</v>
      </c>
      <c r="N88">
        <v>14</v>
      </c>
      <c r="O88">
        <v>1</v>
      </c>
      <c r="P88">
        <v>5</v>
      </c>
      <c r="Q88">
        <v>10</v>
      </c>
      <c r="R88">
        <v>17</v>
      </c>
      <c r="S88">
        <v>1</v>
      </c>
      <c r="T88">
        <v>3</v>
      </c>
      <c r="U88">
        <v>3</v>
      </c>
      <c r="V88">
        <v>2</v>
      </c>
      <c r="W88">
        <v>0</v>
      </c>
      <c r="X88">
        <v>0</v>
      </c>
      <c r="Y88">
        <v>1.8</v>
      </c>
      <c r="Z88">
        <v>3.6</v>
      </c>
      <c r="AA88">
        <v>4.5</v>
      </c>
      <c r="AB88">
        <v>1.83</v>
      </c>
      <c r="AC88">
        <v>3.5</v>
      </c>
      <c r="AD88">
        <v>4.5</v>
      </c>
      <c r="AE88">
        <v>1.85</v>
      </c>
      <c r="AF88">
        <v>3.5</v>
      </c>
      <c r="AG88">
        <v>4.4000000000000004</v>
      </c>
      <c r="AH88">
        <v>1.88</v>
      </c>
      <c r="AI88">
        <v>3.61</v>
      </c>
      <c r="AJ88">
        <v>4.6100000000000003</v>
      </c>
      <c r="AK88">
        <v>1.83</v>
      </c>
      <c r="AL88">
        <v>3.5</v>
      </c>
      <c r="AM88">
        <v>4.5</v>
      </c>
      <c r="AN88">
        <v>1.85</v>
      </c>
      <c r="AO88">
        <v>3.5</v>
      </c>
      <c r="AP88">
        <v>4.75</v>
      </c>
      <c r="AQ88">
        <v>1.9</v>
      </c>
      <c r="AR88">
        <v>3.75</v>
      </c>
      <c r="AS88">
        <v>4.75</v>
      </c>
      <c r="AT88">
        <v>1.85</v>
      </c>
      <c r="AU88">
        <v>3.58</v>
      </c>
      <c r="AV88">
        <v>4.5199999999999996</v>
      </c>
      <c r="AW88">
        <v>2.1</v>
      </c>
      <c r="AX88">
        <v>1.72</v>
      </c>
      <c r="AY88">
        <v>2.17</v>
      </c>
      <c r="AZ88">
        <v>1.77</v>
      </c>
      <c r="BA88">
        <v>2.2000000000000002</v>
      </c>
      <c r="BB88">
        <v>1.82</v>
      </c>
      <c r="BC88">
        <v>2.09</v>
      </c>
      <c r="BD88">
        <v>1.76</v>
      </c>
      <c r="BE88">
        <v>-0.5</v>
      </c>
      <c r="BF88">
        <v>1.86</v>
      </c>
      <c r="BG88">
        <v>2.04</v>
      </c>
      <c r="BH88">
        <v>1.88</v>
      </c>
      <c r="BI88">
        <v>2.0499999999999998</v>
      </c>
      <c r="BJ88">
        <v>1.88</v>
      </c>
      <c r="BK88">
        <v>2.0699999999999998</v>
      </c>
      <c r="BL88">
        <v>1.85</v>
      </c>
      <c r="BM88">
        <v>2.0299999999999998</v>
      </c>
      <c r="BN88">
        <v>2</v>
      </c>
      <c r="BO88">
        <v>3.25</v>
      </c>
      <c r="BP88">
        <v>4</v>
      </c>
      <c r="BQ88">
        <v>2.0499999999999998</v>
      </c>
      <c r="BR88">
        <v>3.2</v>
      </c>
      <c r="BS88">
        <v>4.0999999999999996</v>
      </c>
      <c r="BT88">
        <v>1.93</v>
      </c>
      <c r="BU88">
        <v>3.4</v>
      </c>
      <c r="BV88">
        <v>4.1500000000000004</v>
      </c>
      <c r="BW88">
        <v>2.11</v>
      </c>
      <c r="BX88">
        <v>3.24</v>
      </c>
      <c r="BY88">
        <v>4.0999999999999996</v>
      </c>
      <c r="BZ88">
        <v>2</v>
      </c>
      <c r="CA88">
        <v>3.3</v>
      </c>
      <c r="CB88">
        <v>4</v>
      </c>
      <c r="CC88">
        <v>2.1</v>
      </c>
      <c r="CD88">
        <v>3.25</v>
      </c>
      <c r="CE88">
        <v>3.9</v>
      </c>
      <c r="CF88">
        <v>2.15</v>
      </c>
      <c r="CG88">
        <v>3.48</v>
      </c>
      <c r="CH88">
        <v>4.25</v>
      </c>
      <c r="CI88">
        <v>2.0699999999999998</v>
      </c>
      <c r="CJ88">
        <v>3.26</v>
      </c>
      <c r="CK88">
        <v>4.03</v>
      </c>
      <c r="CL88">
        <v>2.2999999999999998</v>
      </c>
      <c r="CM88">
        <v>1.61</v>
      </c>
      <c r="CN88">
        <v>2.36</v>
      </c>
      <c r="CO88">
        <v>1.66</v>
      </c>
      <c r="CP88">
        <v>2.37</v>
      </c>
      <c r="CQ88">
        <v>1.77</v>
      </c>
      <c r="CR88">
        <v>2.2599999999999998</v>
      </c>
      <c r="CS88">
        <v>1.66</v>
      </c>
      <c r="CT88">
        <v>-0.5</v>
      </c>
      <c r="CU88">
        <v>2.11</v>
      </c>
      <c r="CV88">
        <v>1.79</v>
      </c>
      <c r="CW88">
        <v>2.11</v>
      </c>
      <c r="CX88">
        <v>1.83</v>
      </c>
      <c r="CY88">
        <v>2.16</v>
      </c>
      <c r="CZ88">
        <v>1.87</v>
      </c>
      <c r="DA88">
        <v>2.08</v>
      </c>
      <c r="DB88">
        <v>1.81</v>
      </c>
    </row>
    <row r="89" spans="1:106" x14ac:dyDescent="0.35">
      <c r="A89" t="s">
        <v>106</v>
      </c>
      <c r="B89" s="1">
        <v>43757</v>
      </c>
      <c r="C89" s="2">
        <v>0.72916666666666663</v>
      </c>
      <c r="D89" t="s">
        <v>122</v>
      </c>
      <c r="E89" t="s">
        <v>112</v>
      </c>
      <c r="F89">
        <v>0</v>
      </c>
      <c r="G89">
        <v>2</v>
      </c>
      <c r="H89" t="s">
        <v>113</v>
      </c>
      <c r="I89">
        <v>0</v>
      </c>
      <c r="J89">
        <v>2</v>
      </c>
      <c r="K89" t="s">
        <v>113</v>
      </c>
      <c r="L89" t="s">
        <v>139</v>
      </c>
      <c r="M89">
        <v>7</v>
      </c>
      <c r="N89">
        <v>21</v>
      </c>
      <c r="O89">
        <v>2</v>
      </c>
      <c r="P89">
        <v>10</v>
      </c>
      <c r="Q89">
        <v>8</v>
      </c>
      <c r="R89">
        <v>10</v>
      </c>
      <c r="S89">
        <v>1</v>
      </c>
      <c r="T89">
        <v>8</v>
      </c>
      <c r="U89">
        <v>1</v>
      </c>
      <c r="V89">
        <v>1</v>
      </c>
      <c r="W89">
        <v>0</v>
      </c>
      <c r="X89">
        <v>0</v>
      </c>
      <c r="Y89">
        <v>12</v>
      </c>
      <c r="Z89">
        <v>7</v>
      </c>
      <c r="AA89">
        <v>1.22</v>
      </c>
      <c r="AB89">
        <v>12.5</v>
      </c>
      <c r="AC89">
        <v>6.5</v>
      </c>
      <c r="AD89">
        <v>1.22</v>
      </c>
      <c r="AE89">
        <v>10</v>
      </c>
      <c r="AF89">
        <v>6.5</v>
      </c>
      <c r="AG89">
        <v>1.25</v>
      </c>
      <c r="AH89">
        <v>12.88</v>
      </c>
      <c r="AI89">
        <v>6.95</v>
      </c>
      <c r="AJ89">
        <v>1.24</v>
      </c>
      <c r="AK89">
        <v>13</v>
      </c>
      <c r="AL89">
        <v>6.5</v>
      </c>
      <c r="AM89">
        <v>1.22</v>
      </c>
      <c r="AN89">
        <v>13</v>
      </c>
      <c r="AO89">
        <v>6.5</v>
      </c>
      <c r="AP89">
        <v>1.22</v>
      </c>
      <c r="AQ89">
        <v>13</v>
      </c>
      <c r="AR89">
        <v>7.2</v>
      </c>
      <c r="AS89">
        <v>1.26</v>
      </c>
      <c r="AT89">
        <v>11.88</v>
      </c>
      <c r="AU89">
        <v>6.72</v>
      </c>
      <c r="AV89">
        <v>1.24</v>
      </c>
      <c r="AW89">
        <v>1.44</v>
      </c>
      <c r="AX89">
        <v>2.75</v>
      </c>
      <c r="AY89">
        <v>1.48</v>
      </c>
      <c r="AZ89">
        <v>2.86</v>
      </c>
      <c r="BA89">
        <v>1.48</v>
      </c>
      <c r="BB89">
        <v>3</v>
      </c>
      <c r="BC89">
        <v>1.44</v>
      </c>
      <c r="BD89">
        <v>2.81</v>
      </c>
      <c r="BE89">
        <v>1.75</v>
      </c>
      <c r="BF89">
        <v>1.98</v>
      </c>
      <c r="BG89">
        <v>1.92</v>
      </c>
      <c r="BH89">
        <v>2</v>
      </c>
      <c r="BI89">
        <v>1.93</v>
      </c>
      <c r="BJ89">
        <v>2.04</v>
      </c>
      <c r="BK89">
        <v>1.96</v>
      </c>
      <c r="BL89">
        <v>1.99</v>
      </c>
      <c r="BM89">
        <v>1.89</v>
      </c>
      <c r="BN89">
        <v>11</v>
      </c>
      <c r="BO89">
        <v>8</v>
      </c>
      <c r="BP89">
        <v>1.2</v>
      </c>
      <c r="BQ89">
        <v>13</v>
      </c>
      <c r="BR89">
        <v>7</v>
      </c>
      <c r="BS89">
        <v>1.22</v>
      </c>
      <c r="BT89">
        <v>10</v>
      </c>
      <c r="BU89">
        <v>6.5</v>
      </c>
      <c r="BV89">
        <v>1.25</v>
      </c>
      <c r="BW89">
        <v>12.5</v>
      </c>
      <c r="BX89">
        <v>7.64</v>
      </c>
      <c r="BY89">
        <v>1.21</v>
      </c>
      <c r="BZ89">
        <v>11</v>
      </c>
      <c r="CA89">
        <v>7</v>
      </c>
      <c r="CB89">
        <v>1.22</v>
      </c>
      <c r="CC89">
        <v>11.5</v>
      </c>
      <c r="CD89">
        <v>7.5</v>
      </c>
      <c r="CE89">
        <v>1.22</v>
      </c>
      <c r="CF89">
        <v>14</v>
      </c>
      <c r="CG89">
        <v>8</v>
      </c>
      <c r="CH89">
        <v>1.25</v>
      </c>
      <c r="CI89">
        <v>12.15</v>
      </c>
      <c r="CJ89">
        <v>7.23</v>
      </c>
      <c r="CK89">
        <v>1.22</v>
      </c>
      <c r="CL89">
        <v>1.4</v>
      </c>
      <c r="CM89">
        <v>3</v>
      </c>
      <c r="CN89">
        <v>1.42</v>
      </c>
      <c r="CO89">
        <v>3.08</v>
      </c>
      <c r="CP89">
        <v>1.45</v>
      </c>
      <c r="CQ89">
        <v>3.22</v>
      </c>
      <c r="CR89">
        <v>1.41</v>
      </c>
      <c r="CS89">
        <v>2.91</v>
      </c>
      <c r="CT89">
        <v>2</v>
      </c>
      <c r="CU89">
        <v>1.87</v>
      </c>
      <c r="CV89">
        <v>2.0299999999999998</v>
      </c>
      <c r="CW89">
        <v>1.92</v>
      </c>
      <c r="CX89">
        <v>2.02</v>
      </c>
      <c r="CY89">
        <v>1.95</v>
      </c>
      <c r="CZ89">
        <v>2.0699999999999998</v>
      </c>
      <c r="DA89">
        <v>1.86</v>
      </c>
      <c r="DB89">
        <v>2.0099999999999998</v>
      </c>
    </row>
    <row r="90" spans="1:106" x14ac:dyDescent="0.35">
      <c r="A90" t="s">
        <v>106</v>
      </c>
      <c r="B90" s="1">
        <v>43758</v>
      </c>
      <c r="C90" s="2">
        <v>0.6875</v>
      </c>
      <c r="D90" t="s">
        <v>137</v>
      </c>
      <c r="E90" t="s">
        <v>107</v>
      </c>
      <c r="F90">
        <v>1</v>
      </c>
      <c r="G90">
        <v>1</v>
      </c>
      <c r="H90" t="s">
        <v>117</v>
      </c>
      <c r="I90">
        <v>1</v>
      </c>
      <c r="J90">
        <v>0</v>
      </c>
      <c r="K90" t="s">
        <v>109</v>
      </c>
      <c r="L90" t="s">
        <v>136</v>
      </c>
      <c r="M90">
        <v>7</v>
      </c>
      <c r="N90">
        <v>10</v>
      </c>
      <c r="O90">
        <v>2</v>
      </c>
      <c r="P90">
        <v>4</v>
      </c>
      <c r="Q90">
        <v>6</v>
      </c>
      <c r="R90">
        <v>14</v>
      </c>
      <c r="S90">
        <v>3</v>
      </c>
      <c r="T90">
        <v>1</v>
      </c>
      <c r="U90">
        <v>0</v>
      </c>
      <c r="V90">
        <v>1</v>
      </c>
      <c r="W90">
        <v>0</v>
      </c>
      <c r="X90">
        <v>0</v>
      </c>
      <c r="Y90">
        <v>5.25</v>
      </c>
      <c r="Z90">
        <v>3.8</v>
      </c>
      <c r="AA90">
        <v>1.65</v>
      </c>
      <c r="AB90">
        <v>5</v>
      </c>
      <c r="AC90">
        <v>4</v>
      </c>
      <c r="AD90">
        <v>1.67</v>
      </c>
      <c r="AE90">
        <v>4.8</v>
      </c>
      <c r="AF90">
        <v>3.95</v>
      </c>
      <c r="AG90">
        <v>1.7</v>
      </c>
      <c r="AH90">
        <v>5.08</v>
      </c>
      <c r="AI90">
        <v>4.0599999999999996</v>
      </c>
      <c r="AJ90">
        <v>1.71</v>
      </c>
      <c r="AK90">
        <v>5.25</v>
      </c>
      <c r="AL90">
        <v>4</v>
      </c>
      <c r="AM90">
        <v>1.63</v>
      </c>
      <c r="AN90">
        <v>5</v>
      </c>
      <c r="AO90">
        <v>3.8</v>
      </c>
      <c r="AP90">
        <v>1.7</v>
      </c>
      <c r="AQ90">
        <v>5.5</v>
      </c>
      <c r="AR90">
        <v>4.0999999999999996</v>
      </c>
      <c r="AS90">
        <v>1.74</v>
      </c>
      <c r="AT90">
        <v>5.03</v>
      </c>
      <c r="AU90">
        <v>3.96</v>
      </c>
      <c r="AV90">
        <v>1.7</v>
      </c>
      <c r="AW90">
        <v>1.72</v>
      </c>
      <c r="AX90">
        <v>2.1</v>
      </c>
      <c r="AY90">
        <v>1.79</v>
      </c>
      <c r="AZ90">
        <v>2.14</v>
      </c>
      <c r="BA90">
        <v>1.85</v>
      </c>
      <c r="BB90">
        <v>2.14</v>
      </c>
      <c r="BC90">
        <v>1.76</v>
      </c>
      <c r="BD90">
        <v>2.08</v>
      </c>
      <c r="BE90">
        <v>0.75</v>
      </c>
      <c r="BF90">
        <v>1.97</v>
      </c>
      <c r="BG90">
        <v>1.93</v>
      </c>
      <c r="BH90">
        <v>2</v>
      </c>
      <c r="BI90">
        <v>1.93</v>
      </c>
      <c r="BJ90">
        <v>2.02</v>
      </c>
      <c r="BK90">
        <v>1.95</v>
      </c>
      <c r="BL90">
        <v>1.98</v>
      </c>
      <c r="BM90">
        <v>1.9</v>
      </c>
      <c r="BN90">
        <v>4</v>
      </c>
      <c r="BO90">
        <v>3.6</v>
      </c>
      <c r="BP90">
        <v>1.9</v>
      </c>
      <c r="BQ90">
        <v>4.0999999999999996</v>
      </c>
      <c r="BR90">
        <v>3.5</v>
      </c>
      <c r="BS90">
        <v>1.95</v>
      </c>
      <c r="BT90">
        <v>3.6</v>
      </c>
      <c r="BU90">
        <v>3.6</v>
      </c>
      <c r="BV90">
        <v>2</v>
      </c>
      <c r="BW90">
        <v>4.1900000000000004</v>
      </c>
      <c r="BX90">
        <v>3.49</v>
      </c>
      <c r="BY90">
        <v>2.0099999999999998</v>
      </c>
      <c r="BZ90">
        <v>4</v>
      </c>
      <c r="CA90">
        <v>3.6</v>
      </c>
      <c r="CB90">
        <v>1.91</v>
      </c>
      <c r="CC90">
        <v>4.0999999999999996</v>
      </c>
      <c r="CD90">
        <v>3.5</v>
      </c>
      <c r="CE90">
        <v>1.95</v>
      </c>
      <c r="CF90">
        <v>4.3</v>
      </c>
      <c r="CG90">
        <v>3.68</v>
      </c>
      <c r="CH90">
        <v>2.0299999999999998</v>
      </c>
      <c r="CI90">
        <v>4.0599999999999996</v>
      </c>
      <c r="CJ90">
        <v>3.48</v>
      </c>
      <c r="CK90">
        <v>1.98</v>
      </c>
      <c r="CL90">
        <v>2</v>
      </c>
      <c r="CM90">
        <v>1.8</v>
      </c>
      <c r="CN90">
        <v>2.12</v>
      </c>
      <c r="CO90">
        <v>1.81</v>
      </c>
      <c r="CP90">
        <v>2.12</v>
      </c>
      <c r="CQ90">
        <v>1.94</v>
      </c>
      <c r="CR90">
        <v>2.02</v>
      </c>
      <c r="CS90">
        <v>1.82</v>
      </c>
      <c r="CT90">
        <v>0.5</v>
      </c>
      <c r="CU90">
        <v>1.9</v>
      </c>
      <c r="CV90">
        <v>2</v>
      </c>
      <c r="CW90">
        <v>1.93</v>
      </c>
      <c r="CX90">
        <v>2.0099999999999998</v>
      </c>
      <c r="CY90">
        <v>1.95</v>
      </c>
      <c r="CZ90">
        <v>2.0499999999999998</v>
      </c>
      <c r="DA90">
        <v>1.9</v>
      </c>
      <c r="DB90">
        <v>1.99</v>
      </c>
    </row>
    <row r="91" spans="1:106" x14ac:dyDescent="0.35">
      <c r="A91" t="s">
        <v>106</v>
      </c>
      <c r="B91" s="1">
        <v>43759</v>
      </c>
      <c r="C91" s="2">
        <v>0.83333333333333337</v>
      </c>
      <c r="D91" t="s">
        <v>116</v>
      </c>
      <c r="E91" t="s">
        <v>135</v>
      </c>
      <c r="F91">
        <v>1</v>
      </c>
      <c r="G91">
        <v>0</v>
      </c>
      <c r="H91" t="s">
        <v>109</v>
      </c>
      <c r="I91">
        <v>1</v>
      </c>
      <c r="J91">
        <v>0</v>
      </c>
      <c r="K91" t="s">
        <v>109</v>
      </c>
      <c r="L91" t="s">
        <v>114</v>
      </c>
      <c r="M91">
        <v>8</v>
      </c>
      <c r="N91">
        <v>9</v>
      </c>
      <c r="O91">
        <v>2</v>
      </c>
      <c r="P91">
        <v>3</v>
      </c>
      <c r="Q91">
        <v>10</v>
      </c>
      <c r="R91">
        <v>12</v>
      </c>
      <c r="S91">
        <v>7</v>
      </c>
      <c r="T91">
        <v>12</v>
      </c>
      <c r="U91">
        <v>4</v>
      </c>
      <c r="V91">
        <v>4</v>
      </c>
      <c r="W91">
        <v>0</v>
      </c>
      <c r="X91">
        <v>0</v>
      </c>
      <c r="Y91">
        <v>3.9</v>
      </c>
      <c r="Z91">
        <v>3.75</v>
      </c>
      <c r="AA91">
        <v>1.9</v>
      </c>
      <c r="AB91">
        <v>3.8</v>
      </c>
      <c r="AC91">
        <v>3.75</v>
      </c>
      <c r="AD91">
        <v>1.91</v>
      </c>
      <c r="AE91">
        <v>3.9</v>
      </c>
      <c r="AF91">
        <v>3.75</v>
      </c>
      <c r="AG91">
        <v>1.9</v>
      </c>
      <c r="AH91">
        <v>3.96</v>
      </c>
      <c r="AI91">
        <v>3.83</v>
      </c>
      <c r="AJ91">
        <v>1.96</v>
      </c>
      <c r="AK91">
        <v>3.8</v>
      </c>
      <c r="AL91">
        <v>3.75</v>
      </c>
      <c r="AM91">
        <v>1.91</v>
      </c>
      <c r="AN91">
        <v>3.9</v>
      </c>
      <c r="AO91">
        <v>3.75</v>
      </c>
      <c r="AP91">
        <v>1.9</v>
      </c>
      <c r="AQ91">
        <v>4</v>
      </c>
      <c r="AR91">
        <v>3.94</v>
      </c>
      <c r="AS91">
        <v>1.98</v>
      </c>
      <c r="AT91">
        <v>3.88</v>
      </c>
      <c r="AU91">
        <v>3.79</v>
      </c>
      <c r="AV91">
        <v>1.93</v>
      </c>
      <c r="AW91">
        <v>1.66</v>
      </c>
      <c r="AX91">
        <v>2.2000000000000002</v>
      </c>
      <c r="AY91">
        <v>1.71</v>
      </c>
      <c r="AZ91">
        <v>2.25</v>
      </c>
      <c r="BA91">
        <v>1.75</v>
      </c>
      <c r="BB91">
        <v>2.2799999999999998</v>
      </c>
      <c r="BC91">
        <v>1.69</v>
      </c>
      <c r="BD91">
        <v>2.19</v>
      </c>
      <c r="BE91">
        <v>0.5</v>
      </c>
      <c r="BF91">
        <v>1.97</v>
      </c>
      <c r="BG91">
        <v>1.93</v>
      </c>
      <c r="BH91">
        <v>1.97</v>
      </c>
      <c r="BI91">
        <v>1.96</v>
      </c>
      <c r="BJ91">
        <v>2</v>
      </c>
      <c r="BK91">
        <v>1.96</v>
      </c>
      <c r="BL91">
        <v>1.96</v>
      </c>
      <c r="BM91">
        <v>1.92</v>
      </c>
      <c r="BN91">
        <v>3.6</v>
      </c>
      <c r="BO91">
        <v>3.6</v>
      </c>
      <c r="BP91">
        <v>2</v>
      </c>
      <c r="BQ91">
        <v>3.7</v>
      </c>
      <c r="BR91">
        <v>3.6</v>
      </c>
      <c r="BS91">
        <v>2.0499999999999998</v>
      </c>
      <c r="BT91">
        <v>3.6</v>
      </c>
      <c r="BU91">
        <v>3.6</v>
      </c>
      <c r="BV91">
        <v>2</v>
      </c>
      <c r="BW91">
        <v>3.72</v>
      </c>
      <c r="BX91">
        <v>3.63</v>
      </c>
      <c r="BY91">
        <v>2.08</v>
      </c>
      <c r="BZ91">
        <v>3.75</v>
      </c>
      <c r="CA91">
        <v>3.5</v>
      </c>
      <c r="CB91">
        <v>2</v>
      </c>
      <c r="CC91">
        <v>3.7</v>
      </c>
      <c r="CD91">
        <v>3.5</v>
      </c>
      <c r="CE91">
        <v>2.0499999999999998</v>
      </c>
      <c r="CF91">
        <v>3.96</v>
      </c>
      <c r="CG91">
        <v>3.69</v>
      </c>
      <c r="CH91">
        <v>2.12</v>
      </c>
      <c r="CI91">
        <v>3.68</v>
      </c>
      <c r="CJ91">
        <v>3.56</v>
      </c>
      <c r="CK91">
        <v>2.06</v>
      </c>
      <c r="CL91">
        <v>1.9</v>
      </c>
      <c r="CM91">
        <v>1.9</v>
      </c>
      <c r="CN91">
        <v>1.91</v>
      </c>
      <c r="CO91">
        <v>2.0099999999999998</v>
      </c>
      <c r="CP91">
        <v>2</v>
      </c>
      <c r="CQ91">
        <v>2.0499999999999998</v>
      </c>
      <c r="CR91">
        <v>1.89</v>
      </c>
      <c r="CS91">
        <v>1.94</v>
      </c>
      <c r="CT91">
        <v>0.25</v>
      </c>
      <c r="CU91">
        <v>2.0499999999999998</v>
      </c>
      <c r="CV91">
        <v>1.75</v>
      </c>
      <c r="CW91">
        <v>2.15</v>
      </c>
      <c r="CX91">
        <v>1.79</v>
      </c>
      <c r="CY91">
        <v>2.19</v>
      </c>
      <c r="CZ91">
        <v>1.83</v>
      </c>
      <c r="DA91">
        <v>2.12</v>
      </c>
      <c r="DB91">
        <v>1.79</v>
      </c>
    </row>
    <row r="92" spans="1:106" x14ac:dyDescent="0.35">
      <c r="A92" t="s">
        <v>106</v>
      </c>
      <c r="B92" s="1">
        <v>43763</v>
      </c>
      <c r="C92" s="2">
        <v>0.83333333333333337</v>
      </c>
      <c r="D92" t="s">
        <v>120</v>
      </c>
      <c r="E92" t="s">
        <v>131</v>
      </c>
      <c r="F92">
        <v>0</v>
      </c>
      <c r="G92">
        <v>9</v>
      </c>
      <c r="H92" t="s">
        <v>113</v>
      </c>
      <c r="I92">
        <v>0</v>
      </c>
      <c r="J92">
        <v>5</v>
      </c>
      <c r="K92" t="s">
        <v>113</v>
      </c>
      <c r="L92" t="s">
        <v>133</v>
      </c>
      <c r="M92">
        <v>6</v>
      </c>
      <c r="N92">
        <v>25</v>
      </c>
      <c r="O92">
        <v>3</v>
      </c>
      <c r="P92">
        <v>15</v>
      </c>
      <c r="Q92">
        <v>3</v>
      </c>
      <c r="R92">
        <v>12</v>
      </c>
      <c r="S92">
        <v>2</v>
      </c>
      <c r="T92">
        <v>7</v>
      </c>
      <c r="U92">
        <v>0</v>
      </c>
      <c r="V92">
        <v>0</v>
      </c>
      <c r="W92">
        <v>1</v>
      </c>
      <c r="X92">
        <v>0</v>
      </c>
      <c r="Y92">
        <v>3.1</v>
      </c>
      <c r="Z92">
        <v>3.4</v>
      </c>
      <c r="AA92">
        <v>2.2999999999999998</v>
      </c>
      <c r="AB92">
        <v>3.25</v>
      </c>
      <c r="AC92">
        <v>3.4</v>
      </c>
      <c r="AD92">
        <v>2.2999999999999998</v>
      </c>
      <c r="AE92">
        <v>3.15</v>
      </c>
      <c r="AF92">
        <v>3.3</v>
      </c>
      <c r="AG92">
        <v>2.2999999999999998</v>
      </c>
      <c r="AH92">
        <v>3.25</v>
      </c>
      <c r="AI92">
        <v>3.34</v>
      </c>
      <c r="AJ92">
        <v>2.38</v>
      </c>
      <c r="AK92">
        <v>3.2</v>
      </c>
      <c r="AL92">
        <v>3.3</v>
      </c>
      <c r="AM92">
        <v>2.2999999999999998</v>
      </c>
      <c r="AN92">
        <v>3.2</v>
      </c>
      <c r="AO92">
        <v>3.3</v>
      </c>
      <c r="AP92">
        <v>2.38</v>
      </c>
      <c r="AQ92">
        <v>3.3</v>
      </c>
      <c r="AR92">
        <v>3.5</v>
      </c>
      <c r="AS92">
        <v>2.4500000000000002</v>
      </c>
      <c r="AT92">
        <v>3.2</v>
      </c>
      <c r="AU92">
        <v>3.34</v>
      </c>
      <c r="AV92">
        <v>2.36</v>
      </c>
      <c r="AW92">
        <v>2</v>
      </c>
      <c r="AX92">
        <v>1.8</v>
      </c>
      <c r="AY92">
        <v>2.0499999999999998</v>
      </c>
      <c r="AZ92">
        <v>1.86</v>
      </c>
      <c r="BA92">
        <v>2.09</v>
      </c>
      <c r="BB92">
        <v>1.88</v>
      </c>
      <c r="BC92">
        <v>2.0099999999999998</v>
      </c>
      <c r="BD92">
        <v>1.83</v>
      </c>
      <c r="BE92">
        <v>0.25</v>
      </c>
      <c r="BF92">
        <v>1.88</v>
      </c>
      <c r="BG92">
        <v>2.0499999999999998</v>
      </c>
      <c r="BH92">
        <v>1.88</v>
      </c>
      <c r="BI92">
        <v>2.04</v>
      </c>
      <c r="BJ92">
        <v>1.91</v>
      </c>
      <c r="BK92">
        <v>2.06</v>
      </c>
      <c r="BL92">
        <v>1.86</v>
      </c>
      <c r="BM92">
        <v>2.02</v>
      </c>
      <c r="BN92">
        <v>3.1</v>
      </c>
      <c r="BO92">
        <v>3.4</v>
      </c>
      <c r="BP92">
        <v>2.2999999999999998</v>
      </c>
      <c r="BQ92">
        <v>3.2</v>
      </c>
      <c r="BR92">
        <v>3.4</v>
      </c>
      <c r="BS92">
        <v>2.2999999999999998</v>
      </c>
      <c r="BT92">
        <v>3.05</v>
      </c>
      <c r="BU92">
        <v>3.3</v>
      </c>
      <c r="BV92">
        <v>2.35</v>
      </c>
      <c r="BW92">
        <v>3.13</v>
      </c>
      <c r="BX92">
        <v>3.32</v>
      </c>
      <c r="BY92">
        <v>2.46</v>
      </c>
      <c r="BZ92">
        <v>3.25</v>
      </c>
      <c r="CA92">
        <v>3.4</v>
      </c>
      <c r="CB92">
        <v>2.38</v>
      </c>
      <c r="CC92">
        <v>3.13</v>
      </c>
      <c r="CD92">
        <v>3.3</v>
      </c>
      <c r="CE92">
        <v>2.4</v>
      </c>
      <c r="CF92">
        <v>3.25</v>
      </c>
      <c r="CG92">
        <v>3.46</v>
      </c>
      <c r="CH92">
        <v>2.5</v>
      </c>
      <c r="CI92">
        <v>3.13</v>
      </c>
      <c r="CJ92">
        <v>3.34</v>
      </c>
      <c r="CK92">
        <v>2.39</v>
      </c>
      <c r="CL92">
        <v>2</v>
      </c>
      <c r="CM92">
        <v>1.8</v>
      </c>
      <c r="CN92">
        <v>2.0699999999999998</v>
      </c>
      <c r="CO92">
        <v>1.85</v>
      </c>
      <c r="CP92">
        <v>2.1</v>
      </c>
      <c r="CQ92">
        <v>1.92</v>
      </c>
      <c r="CR92">
        <v>2.02</v>
      </c>
      <c r="CS92">
        <v>1.82</v>
      </c>
      <c r="CT92">
        <v>0.25</v>
      </c>
      <c r="CU92">
        <v>1.83</v>
      </c>
      <c r="CV92">
        <v>2.1</v>
      </c>
      <c r="CW92">
        <v>1.83</v>
      </c>
      <c r="CX92">
        <v>2.1</v>
      </c>
      <c r="CY92">
        <v>1.97</v>
      </c>
      <c r="CZ92">
        <v>2.12</v>
      </c>
      <c r="DA92">
        <v>1.84</v>
      </c>
      <c r="DB92">
        <v>2.06</v>
      </c>
    </row>
    <row r="93" spans="1:106" x14ac:dyDescent="0.35">
      <c r="A93" t="s">
        <v>106</v>
      </c>
      <c r="B93" s="1">
        <v>43764</v>
      </c>
      <c r="C93" s="2">
        <v>0.52083333333333337</v>
      </c>
      <c r="D93" t="s">
        <v>112</v>
      </c>
      <c r="E93" t="s">
        <v>129</v>
      </c>
      <c r="F93">
        <v>3</v>
      </c>
      <c r="G93">
        <v>0</v>
      </c>
      <c r="H93" t="s">
        <v>109</v>
      </c>
      <c r="I93">
        <v>0</v>
      </c>
      <c r="J93">
        <v>0</v>
      </c>
      <c r="K93" t="s">
        <v>117</v>
      </c>
      <c r="L93" t="s">
        <v>121</v>
      </c>
      <c r="M93">
        <v>25</v>
      </c>
      <c r="N93">
        <v>11</v>
      </c>
      <c r="O93">
        <v>9</v>
      </c>
      <c r="P93">
        <v>5</v>
      </c>
      <c r="Q93">
        <v>10</v>
      </c>
      <c r="R93">
        <v>5</v>
      </c>
      <c r="S93">
        <v>13</v>
      </c>
      <c r="T93">
        <v>7</v>
      </c>
      <c r="U93">
        <v>1</v>
      </c>
      <c r="V93">
        <v>1</v>
      </c>
      <c r="W93">
        <v>1</v>
      </c>
      <c r="X93">
        <v>0</v>
      </c>
      <c r="Y93">
        <v>1.08</v>
      </c>
      <c r="Z93">
        <v>11</v>
      </c>
      <c r="AA93">
        <v>26</v>
      </c>
      <c r="AB93">
        <v>1.0900000000000001</v>
      </c>
      <c r="AC93">
        <v>11</v>
      </c>
      <c r="AD93">
        <v>23</v>
      </c>
      <c r="AE93">
        <v>1.0900000000000001</v>
      </c>
      <c r="AF93">
        <v>11</v>
      </c>
      <c r="AG93">
        <v>26</v>
      </c>
      <c r="AH93">
        <v>1.0900000000000001</v>
      </c>
      <c r="AI93">
        <v>12.5</v>
      </c>
      <c r="AJ93">
        <v>29.54</v>
      </c>
      <c r="AK93">
        <v>1.07</v>
      </c>
      <c r="AL93">
        <v>12</v>
      </c>
      <c r="AM93">
        <v>29</v>
      </c>
      <c r="AN93">
        <v>1.06</v>
      </c>
      <c r="AO93">
        <v>12</v>
      </c>
      <c r="AP93">
        <v>31</v>
      </c>
      <c r="AQ93">
        <v>1.1100000000000001</v>
      </c>
      <c r="AR93">
        <v>13.25</v>
      </c>
      <c r="AS93">
        <v>35</v>
      </c>
      <c r="AT93">
        <v>1.0900000000000001</v>
      </c>
      <c r="AU93">
        <v>11.64</v>
      </c>
      <c r="AV93">
        <v>28.3</v>
      </c>
      <c r="AW93">
        <v>1.22</v>
      </c>
      <c r="AX93">
        <v>4.33</v>
      </c>
      <c r="AY93">
        <v>1.2</v>
      </c>
      <c r="AZ93">
        <v>5.0599999999999996</v>
      </c>
      <c r="BA93">
        <v>1.22</v>
      </c>
      <c r="BB93">
        <v>5.0599999999999996</v>
      </c>
      <c r="BC93">
        <v>1.21</v>
      </c>
      <c r="BD93">
        <v>4.45</v>
      </c>
      <c r="BE93">
        <v>-3</v>
      </c>
      <c r="BF93">
        <v>2</v>
      </c>
      <c r="BG93">
        <v>1.8</v>
      </c>
      <c r="BH93">
        <v>2.0499999999999998</v>
      </c>
      <c r="BI93">
        <v>1.87</v>
      </c>
      <c r="BJ93">
        <v>2.09</v>
      </c>
      <c r="BK93">
        <v>1.87</v>
      </c>
      <c r="BL93">
        <v>2.04</v>
      </c>
      <c r="BM93">
        <v>1.83</v>
      </c>
      <c r="BN93">
        <v>1.08</v>
      </c>
      <c r="BO93">
        <v>12</v>
      </c>
      <c r="BP93">
        <v>21</v>
      </c>
      <c r="BQ93">
        <v>1.08</v>
      </c>
      <c r="BR93">
        <v>13</v>
      </c>
      <c r="BS93">
        <v>26</v>
      </c>
      <c r="BT93">
        <v>1.1000000000000001</v>
      </c>
      <c r="BU93">
        <v>9.1</v>
      </c>
      <c r="BV93">
        <v>28</v>
      </c>
      <c r="BW93">
        <v>1.06</v>
      </c>
      <c r="BX93">
        <v>16.5</v>
      </c>
      <c r="BY93">
        <v>33.5</v>
      </c>
      <c r="BZ93">
        <v>1.06</v>
      </c>
      <c r="CA93">
        <v>13</v>
      </c>
      <c r="CB93">
        <v>29</v>
      </c>
      <c r="CC93">
        <v>1.07</v>
      </c>
      <c r="CD93">
        <v>13</v>
      </c>
      <c r="CE93">
        <v>26</v>
      </c>
      <c r="CF93">
        <v>1.1000000000000001</v>
      </c>
      <c r="CG93">
        <v>17</v>
      </c>
      <c r="CH93">
        <v>34.25</v>
      </c>
      <c r="CI93">
        <v>1.08</v>
      </c>
      <c r="CJ93">
        <v>13.96</v>
      </c>
      <c r="CK93">
        <v>27.97</v>
      </c>
      <c r="CL93">
        <v>1.1599999999999999</v>
      </c>
      <c r="CM93">
        <v>5</v>
      </c>
      <c r="CN93">
        <v>1.1499999999999999</v>
      </c>
      <c r="CO93">
        <v>5.83</v>
      </c>
      <c r="CP93">
        <v>1.2</v>
      </c>
      <c r="CQ93">
        <v>5.83</v>
      </c>
      <c r="CR93">
        <v>1.17</v>
      </c>
      <c r="CS93">
        <v>5.01</v>
      </c>
      <c r="CT93">
        <v>-3.25</v>
      </c>
      <c r="CU93">
        <v>2.0699999999999998</v>
      </c>
      <c r="CV93">
        <v>1.72</v>
      </c>
      <c r="CW93">
        <v>2.16</v>
      </c>
      <c r="CX93">
        <v>1.78</v>
      </c>
      <c r="CY93">
        <v>2.21</v>
      </c>
      <c r="CZ93">
        <v>1.88</v>
      </c>
      <c r="DA93">
        <v>2.15</v>
      </c>
      <c r="DB93">
        <v>1.77</v>
      </c>
    </row>
    <row r="94" spans="1:106" x14ac:dyDescent="0.35">
      <c r="A94" t="s">
        <v>106</v>
      </c>
      <c r="B94" s="1">
        <v>43764</v>
      </c>
      <c r="C94" s="2">
        <v>0.625</v>
      </c>
      <c r="D94" t="s">
        <v>126</v>
      </c>
      <c r="E94" t="s">
        <v>123</v>
      </c>
      <c r="F94">
        <v>3</v>
      </c>
      <c r="G94">
        <v>2</v>
      </c>
      <c r="H94" t="s">
        <v>109</v>
      </c>
      <c r="I94">
        <v>1</v>
      </c>
      <c r="J94">
        <v>1</v>
      </c>
      <c r="K94" t="s">
        <v>117</v>
      </c>
      <c r="L94" t="s">
        <v>145</v>
      </c>
      <c r="M94">
        <v>8</v>
      </c>
      <c r="N94">
        <v>10</v>
      </c>
      <c r="O94">
        <v>4</v>
      </c>
      <c r="P94">
        <v>6</v>
      </c>
      <c r="Q94">
        <v>12</v>
      </c>
      <c r="R94">
        <v>12</v>
      </c>
      <c r="S94">
        <v>0</v>
      </c>
      <c r="T94">
        <v>5</v>
      </c>
      <c r="U94">
        <v>2</v>
      </c>
      <c r="V94">
        <v>1</v>
      </c>
      <c r="W94">
        <v>0</v>
      </c>
      <c r="X94">
        <v>0</v>
      </c>
      <c r="Y94">
        <v>2.9</v>
      </c>
      <c r="Z94">
        <v>3.25</v>
      </c>
      <c r="AA94">
        <v>2.5</v>
      </c>
      <c r="AB94">
        <v>2.85</v>
      </c>
      <c r="AC94">
        <v>3.3</v>
      </c>
      <c r="AD94">
        <v>2.5499999999999998</v>
      </c>
      <c r="AE94">
        <v>2.85</v>
      </c>
      <c r="AF94">
        <v>3.25</v>
      </c>
      <c r="AG94">
        <v>2.5499999999999998</v>
      </c>
      <c r="AH94">
        <v>2.9</v>
      </c>
      <c r="AI94">
        <v>3.37</v>
      </c>
      <c r="AJ94">
        <v>2.6</v>
      </c>
      <c r="AK94">
        <v>2.8</v>
      </c>
      <c r="AL94">
        <v>3.3</v>
      </c>
      <c r="AM94">
        <v>2.5499999999999998</v>
      </c>
      <c r="AN94">
        <v>2.88</v>
      </c>
      <c r="AO94">
        <v>3.3</v>
      </c>
      <c r="AP94">
        <v>2.6</v>
      </c>
      <c r="AQ94">
        <v>2.95</v>
      </c>
      <c r="AR94">
        <v>3.46</v>
      </c>
      <c r="AS94">
        <v>2.65</v>
      </c>
      <c r="AT94">
        <v>2.87</v>
      </c>
      <c r="AU94">
        <v>3.3</v>
      </c>
      <c r="AV94">
        <v>2.58</v>
      </c>
      <c r="AW94">
        <v>2</v>
      </c>
      <c r="AX94">
        <v>1.8</v>
      </c>
      <c r="AY94">
        <v>2.09</v>
      </c>
      <c r="AZ94">
        <v>1.83</v>
      </c>
      <c r="BA94">
        <v>2.2000000000000002</v>
      </c>
      <c r="BB94">
        <v>1.83</v>
      </c>
      <c r="BC94">
        <v>2.06</v>
      </c>
      <c r="BD94">
        <v>1.78</v>
      </c>
      <c r="BE94">
        <v>0</v>
      </c>
      <c r="BF94">
        <v>2.0499999999999998</v>
      </c>
      <c r="BG94">
        <v>1.88</v>
      </c>
      <c r="BH94">
        <v>2.0699999999999998</v>
      </c>
      <c r="BI94">
        <v>1.85</v>
      </c>
      <c r="BJ94">
        <v>2.0699999999999998</v>
      </c>
      <c r="BK94">
        <v>1.9</v>
      </c>
      <c r="BL94">
        <v>2.0299999999999998</v>
      </c>
      <c r="BM94">
        <v>1.85</v>
      </c>
      <c r="BN94">
        <v>2.62</v>
      </c>
      <c r="BO94">
        <v>3.25</v>
      </c>
      <c r="BP94">
        <v>2.75</v>
      </c>
      <c r="BQ94">
        <v>2.65</v>
      </c>
      <c r="BR94">
        <v>3.3</v>
      </c>
      <c r="BS94">
        <v>2.75</v>
      </c>
      <c r="BT94">
        <v>2.6</v>
      </c>
      <c r="BU94">
        <v>3.3</v>
      </c>
      <c r="BV94">
        <v>2.75</v>
      </c>
      <c r="BW94">
        <v>2.76</v>
      </c>
      <c r="BX94">
        <v>3.3</v>
      </c>
      <c r="BY94">
        <v>2.77</v>
      </c>
      <c r="BZ94">
        <v>2.62</v>
      </c>
      <c r="CA94">
        <v>3.3</v>
      </c>
      <c r="CB94">
        <v>2.7</v>
      </c>
      <c r="CC94">
        <v>2.63</v>
      </c>
      <c r="CD94">
        <v>3.4</v>
      </c>
      <c r="CE94">
        <v>2.75</v>
      </c>
      <c r="CF94">
        <v>2.8</v>
      </c>
      <c r="CG94">
        <v>3.45</v>
      </c>
      <c r="CH94">
        <v>2.85</v>
      </c>
      <c r="CI94">
        <v>2.68</v>
      </c>
      <c r="CJ94">
        <v>3.33</v>
      </c>
      <c r="CK94">
        <v>2.74</v>
      </c>
      <c r="CL94">
        <v>2</v>
      </c>
      <c r="CM94">
        <v>1.8</v>
      </c>
      <c r="CN94">
        <v>2.02</v>
      </c>
      <c r="CO94">
        <v>1.89</v>
      </c>
      <c r="CP94">
        <v>2.0499999999999998</v>
      </c>
      <c r="CQ94">
        <v>1.93</v>
      </c>
      <c r="CR94">
        <v>1.98</v>
      </c>
      <c r="CS94">
        <v>1.86</v>
      </c>
      <c r="CT94">
        <v>0</v>
      </c>
      <c r="CU94">
        <v>1.95</v>
      </c>
      <c r="CV94">
        <v>1.98</v>
      </c>
      <c r="CW94">
        <v>1.96</v>
      </c>
      <c r="CX94">
        <v>1.97</v>
      </c>
      <c r="CY94">
        <v>1.97</v>
      </c>
      <c r="CZ94">
        <v>2</v>
      </c>
      <c r="DA94">
        <v>1.92</v>
      </c>
      <c r="DB94">
        <v>1.97</v>
      </c>
    </row>
    <row r="95" spans="1:106" x14ac:dyDescent="0.35">
      <c r="A95" t="s">
        <v>106</v>
      </c>
      <c r="B95" s="1">
        <v>43764</v>
      </c>
      <c r="C95" s="2">
        <v>0.625</v>
      </c>
      <c r="D95" t="s">
        <v>125</v>
      </c>
      <c r="E95" t="s">
        <v>115</v>
      </c>
      <c r="F95">
        <v>0</v>
      </c>
      <c r="G95">
        <v>0</v>
      </c>
      <c r="H95" t="s">
        <v>117</v>
      </c>
      <c r="I95">
        <v>0</v>
      </c>
      <c r="J95">
        <v>0</v>
      </c>
      <c r="K95" t="s">
        <v>117</v>
      </c>
      <c r="L95" t="s">
        <v>114</v>
      </c>
      <c r="M95">
        <v>7</v>
      </c>
      <c r="N95">
        <v>15</v>
      </c>
      <c r="O95">
        <v>3</v>
      </c>
      <c r="P95">
        <v>5</v>
      </c>
      <c r="Q95">
        <v>14</v>
      </c>
      <c r="R95">
        <v>8</v>
      </c>
      <c r="S95">
        <v>5</v>
      </c>
      <c r="T95">
        <v>10</v>
      </c>
      <c r="U95">
        <v>5</v>
      </c>
      <c r="V95">
        <v>3</v>
      </c>
      <c r="W95">
        <v>0</v>
      </c>
      <c r="X95">
        <v>0</v>
      </c>
      <c r="Y95">
        <v>2.15</v>
      </c>
      <c r="Z95">
        <v>3.6</v>
      </c>
      <c r="AA95">
        <v>3.25</v>
      </c>
      <c r="AB95">
        <v>2.2000000000000002</v>
      </c>
      <c r="AC95">
        <v>3.5</v>
      </c>
      <c r="AD95">
        <v>3.2</v>
      </c>
      <c r="AE95">
        <v>2.2000000000000002</v>
      </c>
      <c r="AF95">
        <v>3.55</v>
      </c>
      <c r="AG95">
        <v>3.25</v>
      </c>
      <c r="AH95">
        <v>2.21</v>
      </c>
      <c r="AI95">
        <v>3.52</v>
      </c>
      <c r="AJ95">
        <v>3.44</v>
      </c>
      <c r="AK95">
        <v>2.15</v>
      </c>
      <c r="AL95">
        <v>3.5</v>
      </c>
      <c r="AM95">
        <v>3.3</v>
      </c>
      <c r="AN95">
        <v>2.2000000000000002</v>
      </c>
      <c r="AO95">
        <v>3.6</v>
      </c>
      <c r="AP95">
        <v>3.25</v>
      </c>
      <c r="AQ95">
        <v>2.2599999999999998</v>
      </c>
      <c r="AR95">
        <v>3.7</v>
      </c>
      <c r="AS95">
        <v>3.44</v>
      </c>
      <c r="AT95">
        <v>2.19</v>
      </c>
      <c r="AU95">
        <v>3.53</v>
      </c>
      <c r="AV95">
        <v>3.31</v>
      </c>
      <c r="AW95">
        <v>1.66</v>
      </c>
      <c r="AX95">
        <v>2.2000000000000002</v>
      </c>
      <c r="AY95">
        <v>1.74</v>
      </c>
      <c r="AZ95">
        <v>2.2200000000000002</v>
      </c>
      <c r="BA95">
        <v>1.77</v>
      </c>
      <c r="BB95">
        <v>2.2999999999999998</v>
      </c>
      <c r="BC95">
        <v>1.69</v>
      </c>
      <c r="BD95">
        <v>2.1800000000000002</v>
      </c>
      <c r="BE95">
        <v>-0.25</v>
      </c>
      <c r="BF95">
        <v>1.92</v>
      </c>
      <c r="BG95">
        <v>2.0099999999999998</v>
      </c>
      <c r="BH95">
        <v>1.92</v>
      </c>
      <c r="BI95">
        <v>2.0099999999999998</v>
      </c>
      <c r="BJ95">
        <v>1.95</v>
      </c>
      <c r="BK95">
        <v>2.02</v>
      </c>
      <c r="BL95">
        <v>1.9</v>
      </c>
      <c r="BM95">
        <v>1.98</v>
      </c>
      <c r="BN95">
        <v>2.25</v>
      </c>
      <c r="BO95">
        <v>3.5</v>
      </c>
      <c r="BP95">
        <v>3.1</v>
      </c>
      <c r="BQ95">
        <v>2.25</v>
      </c>
      <c r="BR95">
        <v>3.5</v>
      </c>
      <c r="BS95">
        <v>3.2</v>
      </c>
      <c r="BT95">
        <v>2.25</v>
      </c>
      <c r="BU95">
        <v>3.5</v>
      </c>
      <c r="BV95">
        <v>3.05</v>
      </c>
      <c r="BW95">
        <v>2.33</v>
      </c>
      <c r="BX95">
        <v>3.59</v>
      </c>
      <c r="BY95">
        <v>3.12</v>
      </c>
      <c r="BZ95">
        <v>2.25</v>
      </c>
      <c r="CA95">
        <v>3.5</v>
      </c>
      <c r="CB95">
        <v>3.1</v>
      </c>
      <c r="CC95">
        <v>2.2999999999999998</v>
      </c>
      <c r="CD95">
        <v>3.6</v>
      </c>
      <c r="CE95">
        <v>3.1</v>
      </c>
      <c r="CF95">
        <v>2.36</v>
      </c>
      <c r="CG95">
        <v>3.68</v>
      </c>
      <c r="CH95">
        <v>3.3</v>
      </c>
      <c r="CI95">
        <v>2.2799999999999998</v>
      </c>
      <c r="CJ95">
        <v>3.54</v>
      </c>
      <c r="CK95">
        <v>3.14</v>
      </c>
      <c r="CL95">
        <v>1.66</v>
      </c>
      <c r="CM95">
        <v>2.2000000000000002</v>
      </c>
      <c r="CN95">
        <v>1.73</v>
      </c>
      <c r="CO95">
        <v>2.23</v>
      </c>
      <c r="CP95">
        <v>1.82</v>
      </c>
      <c r="CQ95">
        <v>2.2999999999999998</v>
      </c>
      <c r="CR95">
        <v>1.7</v>
      </c>
      <c r="CS95">
        <v>2.19</v>
      </c>
      <c r="CT95">
        <v>-0.25</v>
      </c>
      <c r="CU95">
        <v>2.04</v>
      </c>
      <c r="CV95">
        <v>1.89</v>
      </c>
      <c r="CW95">
        <v>2.0299999999999998</v>
      </c>
      <c r="CX95">
        <v>1.9</v>
      </c>
      <c r="CY95">
        <v>2.0499999999999998</v>
      </c>
      <c r="CZ95">
        <v>1.95</v>
      </c>
      <c r="DA95">
        <v>2</v>
      </c>
      <c r="DB95">
        <v>1.9</v>
      </c>
    </row>
    <row r="96" spans="1:106" x14ac:dyDescent="0.35">
      <c r="A96" t="s">
        <v>106</v>
      </c>
      <c r="B96" s="1">
        <v>43764</v>
      </c>
      <c r="C96" s="2">
        <v>0.625</v>
      </c>
      <c r="D96" t="s">
        <v>111</v>
      </c>
      <c r="E96" t="s">
        <v>116</v>
      </c>
      <c r="F96">
        <v>1</v>
      </c>
      <c r="G96">
        <v>1</v>
      </c>
      <c r="H96" t="s">
        <v>117</v>
      </c>
      <c r="I96">
        <v>1</v>
      </c>
      <c r="J96">
        <v>0</v>
      </c>
      <c r="K96" t="s">
        <v>109</v>
      </c>
      <c r="L96" t="s">
        <v>142</v>
      </c>
      <c r="M96">
        <v>12</v>
      </c>
      <c r="N96">
        <v>10</v>
      </c>
      <c r="O96">
        <v>4</v>
      </c>
      <c r="P96">
        <v>4</v>
      </c>
      <c r="Q96">
        <v>7</v>
      </c>
      <c r="R96">
        <v>10</v>
      </c>
      <c r="S96">
        <v>10</v>
      </c>
      <c r="T96">
        <v>4</v>
      </c>
      <c r="U96">
        <v>2</v>
      </c>
      <c r="V96">
        <v>2</v>
      </c>
      <c r="W96">
        <v>0</v>
      </c>
      <c r="X96">
        <v>0</v>
      </c>
      <c r="Y96">
        <v>2.1</v>
      </c>
      <c r="Z96">
        <v>3.5</v>
      </c>
      <c r="AA96">
        <v>3.5</v>
      </c>
      <c r="AB96">
        <v>2.0499999999999998</v>
      </c>
      <c r="AC96">
        <v>3.5</v>
      </c>
      <c r="AD96">
        <v>3.6</v>
      </c>
      <c r="AE96">
        <v>2.1</v>
      </c>
      <c r="AF96">
        <v>3.45</v>
      </c>
      <c r="AG96">
        <v>3.6</v>
      </c>
      <c r="AH96">
        <v>2.15</v>
      </c>
      <c r="AI96">
        <v>3.46</v>
      </c>
      <c r="AJ96">
        <v>3.66</v>
      </c>
      <c r="AK96">
        <v>2.1</v>
      </c>
      <c r="AL96">
        <v>3.4</v>
      </c>
      <c r="AM96">
        <v>3.6</v>
      </c>
      <c r="AN96">
        <v>2.1</v>
      </c>
      <c r="AO96">
        <v>3.5</v>
      </c>
      <c r="AP96">
        <v>3.6</v>
      </c>
      <c r="AQ96">
        <v>2.1800000000000002</v>
      </c>
      <c r="AR96">
        <v>3.6</v>
      </c>
      <c r="AS96">
        <v>3.7</v>
      </c>
      <c r="AT96">
        <v>2.11</v>
      </c>
      <c r="AU96">
        <v>3.46</v>
      </c>
      <c r="AV96">
        <v>3.6</v>
      </c>
      <c r="AW96">
        <v>1.9</v>
      </c>
      <c r="AX96">
        <v>1.9</v>
      </c>
      <c r="AY96">
        <v>1.93</v>
      </c>
      <c r="AZ96">
        <v>1.98</v>
      </c>
      <c r="BA96">
        <v>1.95</v>
      </c>
      <c r="BB96">
        <v>2.0299999999999998</v>
      </c>
      <c r="BC96">
        <v>1.88</v>
      </c>
      <c r="BD96">
        <v>1.95</v>
      </c>
      <c r="BE96">
        <v>-0.25</v>
      </c>
      <c r="BF96">
        <v>1.75</v>
      </c>
      <c r="BG96">
        <v>2.0499999999999998</v>
      </c>
      <c r="BH96">
        <v>1.85</v>
      </c>
      <c r="BI96">
        <v>2.0699999999999998</v>
      </c>
      <c r="BJ96">
        <v>1.87</v>
      </c>
      <c r="BK96">
        <v>2.11</v>
      </c>
      <c r="BL96">
        <v>1.83</v>
      </c>
      <c r="BM96">
        <v>2.06</v>
      </c>
      <c r="BN96">
        <v>2.2000000000000002</v>
      </c>
      <c r="BO96">
        <v>3.4</v>
      </c>
      <c r="BP96">
        <v>3.25</v>
      </c>
      <c r="BQ96">
        <v>2.2000000000000002</v>
      </c>
      <c r="BR96">
        <v>3.4</v>
      </c>
      <c r="BS96">
        <v>3.4</v>
      </c>
      <c r="BT96">
        <v>2.25</v>
      </c>
      <c r="BU96">
        <v>3.4</v>
      </c>
      <c r="BV96">
        <v>3.2</v>
      </c>
      <c r="BW96">
        <v>2.29</v>
      </c>
      <c r="BX96">
        <v>3.4</v>
      </c>
      <c r="BY96">
        <v>3.39</v>
      </c>
      <c r="BZ96">
        <v>2.25</v>
      </c>
      <c r="CA96">
        <v>3.4</v>
      </c>
      <c r="CB96">
        <v>3.25</v>
      </c>
      <c r="CC96">
        <v>2.25</v>
      </c>
      <c r="CD96">
        <v>3.4</v>
      </c>
      <c r="CE96">
        <v>3.3</v>
      </c>
      <c r="CF96">
        <v>2.39</v>
      </c>
      <c r="CG96">
        <v>3.5</v>
      </c>
      <c r="CH96">
        <v>3.5</v>
      </c>
      <c r="CI96">
        <v>2.27</v>
      </c>
      <c r="CJ96">
        <v>3.41</v>
      </c>
      <c r="CK96">
        <v>3.28</v>
      </c>
      <c r="CL96">
        <v>1.9</v>
      </c>
      <c r="CM96">
        <v>1.9</v>
      </c>
      <c r="CN96">
        <v>1.96</v>
      </c>
      <c r="CO96">
        <v>1.96</v>
      </c>
      <c r="CP96">
        <v>1.96</v>
      </c>
      <c r="CQ96">
        <v>2.0499999999999998</v>
      </c>
      <c r="CR96">
        <v>1.88</v>
      </c>
      <c r="CS96">
        <v>1.95</v>
      </c>
      <c r="CT96">
        <v>-0.25</v>
      </c>
      <c r="CU96">
        <v>1.99</v>
      </c>
      <c r="CV96">
        <v>1.94</v>
      </c>
      <c r="CW96">
        <v>1.97</v>
      </c>
      <c r="CX96">
        <v>1.96</v>
      </c>
      <c r="CY96">
        <v>2.02</v>
      </c>
      <c r="CZ96">
        <v>2.0499999999999998</v>
      </c>
      <c r="DA96">
        <v>1.97</v>
      </c>
      <c r="DB96">
        <v>1.93</v>
      </c>
    </row>
    <row r="97" spans="1:106" x14ac:dyDescent="0.35">
      <c r="A97" t="s">
        <v>106</v>
      </c>
      <c r="B97" s="1">
        <v>43764</v>
      </c>
      <c r="C97" s="2">
        <v>0.72916666666666663</v>
      </c>
      <c r="D97" t="s">
        <v>119</v>
      </c>
      <c r="E97" t="s">
        <v>138</v>
      </c>
      <c r="F97">
        <v>2</v>
      </c>
      <c r="G97">
        <v>4</v>
      </c>
      <c r="H97" t="s">
        <v>113</v>
      </c>
      <c r="I97">
        <v>0</v>
      </c>
      <c r="J97">
        <v>2</v>
      </c>
      <c r="K97" t="s">
        <v>113</v>
      </c>
      <c r="L97" t="s">
        <v>110</v>
      </c>
      <c r="M97">
        <v>13</v>
      </c>
      <c r="N97">
        <v>16</v>
      </c>
      <c r="O97">
        <v>5</v>
      </c>
      <c r="P97">
        <v>7</v>
      </c>
      <c r="Q97">
        <v>7</v>
      </c>
      <c r="R97">
        <v>8</v>
      </c>
      <c r="S97">
        <v>5</v>
      </c>
      <c r="T97">
        <v>6</v>
      </c>
      <c r="U97">
        <v>3</v>
      </c>
      <c r="V97">
        <v>2</v>
      </c>
      <c r="W97">
        <v>0</v>
      </c>
      <c r="X97">
        <v>0</v>
      </c>
      <c r="Y97">
        <v>4.5</v>
      </c>
      <c r="Z97">
        <v>4</v>
      </c>
      <c r="AA97">
        <v>1.72</v>
      </c>
      <c r="AB97">
        <v>4.5</v>
      </c>
      <c r="AC97">
        <v>3.9</v>
      </c>
      <c r="AD97">
        <v>1.75</v>
      </c>
      <c r="AE97">
        <v>4.5</v>
      </c>
      <c r="AF97">
        <v>3.95</v>
      </c>
      <c r="AG97">
        <v>1.73</v>
      </c>
      <c r="AH97">
        <v>4.6100000000000003</v>
      </c>
      <c r="AI97">
        <v>4.17</v>
      </c>
      <c r="AJ97">
        <v>1.75</v>
      </c>
      <c r="AK97">
        <v>4.5999999999999996</v>
      </c>
      <c r="AL97">
        <v>4</v>
      </c>
      <c r="AM97">
        <v>1.73</v>
      </c>
      <c r="AN97">
        <v>4.5999999999999996</v>
      </c>
      <c r="AO97">
        <v>4</v>
      </c>
      <c r="AP97">
        <v>1.75</v>
      </c>
      <c r="AQ97">
        <v>4.8</v>
      </c>
      <c r="AR97">
        <v>4.25</v>
      </c>
      <c r="AS97">
        <v>1.8</v>
      </c>
      <c r="AT97">
        <v>4.53</v>
      </c>
      <c r="AU97">
        <v>4.0199999999999996</v>
      </c>
      <c r="AV97">
        <v>1.75</v>
      </c>
      <c r="AW97">
        <v>1.66</v>
      </c>
      <c r="AX97">
        <v>2.2000000000000002</v>
      </c>
      <c r="AY97">
        <v>1.68</v>
      </c>
      <c r="AZ97">
        <v>2.3199999999999998</v>
      </c>
      <c r="BA97">
        <v>1.71</v>
      </c>
      <c r="BB97">
        <v>2.3199999999999998</v>
      </c>
      <c r="BC97">
        <v>1.66</v>
      </c>
      <c r="BD97">
        <v>2.25</v>
      </c>
      <c r="BE97">
        <v>0.75</v>
      </c>
      <c r="BF97">
        <v>1.94</v>
      </c>
      <c r="BG97">
        <v>1.99</v>
      </c>
      <c r="BH97">
        <v>1.95</v>
      </c>
      <c r="BI97">
        <v>1.98</v>
      </c>
      <c r="BJ97">
        <v>1.96</v>
      </c>
      <c r="BK97">
        <v>2</v>
      </c>
      <c r="BL97">
        <v>1.93</v>
      </c>
      <c r="BM97">
        <v>1.96</v>
      </c>
      <c r="BN97">
        <v>4.75</v>
      </c>
      <c r="BO97">
        <v>4.0999999999999996</v>
      </c>
      <c r="BP97">
        <v>1.66</v>
      </c>
      <c r="BQ97">
        <v>4.75</v>
      </c>
      <c r="BR97">
        <v>4.0999999999999996</v>
      </c>
      <c r="BS97">
        <v>1.7</v>
      </c>
      <c r="BT97">
        <v>4.5999999999999996</v>
      </c>
      <c r="BU97">
        <v>3.8</v>
      </c>
      <c r="BV97">
        <v>1.75</v>
      </c>
      <c r="BW97">
        <v>5.0599999999999996</v>
      </c>
      <c r="BX97">
        <v>4.07</v>
      </c>
      <c r="BY97">
        <v>1.71</v>
      </c>
      <c r="BZ97">
        <v>5.5</v>
      </c>
      <c r="CA97">
        <v>4</v>
      </c>
      <c r="CB97">
        <v>1.67</v>
      </c>
      <c r="CC97">
        <v>5.4</v>
      </c>
      <c r="CD97">
        <v>3.9</v>
      </c>
      <c r="CE97">
        <v>1.67</v>
      </c>
      <c r="CF97">
        <v>5.7</v>
      </c>
      <c r="CG97">
        <v>4.2</v>
      </c>
      <c r="CH97">
        <v>1.75</v>
      </c>
      <c r="CI97">
        <v>5.05</v>
      </c>
      <c r="CJ97">
        <v>4.01</v>
      </c>
      <c r="CK97">
        <v>1.69</v>
      </c>
      <c r="CL97">
        <v>1.9</v>
      </c>
      <c r="CM97">
        <v>1.9</v>
      </c>
      <c r="CN97">
        <v>1.92</v>
      </c>
      <c r="CO97">
        <v>2</v>
      </c>
      <c r="CP97">
        <v>1.96</v>
      </c>
      <c r="CQ97">
        <v>2.2000000000000002</v>
      </c>
      <c r="CR97">
        <v>1.83</v>
      </c>
      <c r="CS97">
        <v>2.02</v>
      </c>
      <c r="CT97">
        <v>1</v>
      </c>
      <c r="CU97">
        <v>1.67</v>
      </c>
      <c r="CV97">
        <v>2.15</v>
      </c>
      <c r="CW97">
        <v>1.71</v>
      </c>
      <c r="CX97">
        <v>2.29</v>
      </c>
      <c r="CY97">
        <v>1.8</v>
      </c>
      <c r="CZ97">
        <v>2.2999999999999998</v>
      </c>
      <c r="DA97">
        <v>1.7</v>
      </c>
      <c r="DB97">
        <v>2.2400000000000002</v>
      </c>
    </row>
    <row r="98" spans="1:106" x14ac:dyDescent="0.35">
      <c r="A98" t="s">
        <v>106</v>
      </c>
      <c r="B98" s="1">
        <v>43765</v>
      </c>
      <c r="C98" s="2">
        <v>0.58333333333333337</v>
      </c>
      <c r="D98" t="s">
        <v>134</v>
      </c>
      <c r="E98" t="s">
        <v>132</v>
      </c>
      <c r="F98">
        <v>1</v>
      </c>
      <c r="G98">
        <v>1</v>
      </c>
      <c r="H98" t="s">
        <v>117</v>
      </c>
      <c r="I98">
        <v>1</v>
      </c>
      <c r="J98">
        <v>0</v>
      </c>
      <c r="K98" t="s">
        <v>109</v>
      </c>
      <c r="L98" t="s">
        <v>118</v>
      </c>
      <c r="M98">
        <v>13</v>
      </c>
      <c r="N98">
        <v>13</v>
      </c>
      <c r="O98">
        <v>2</v>
      </c>
      <c r="P98">
        <v>5</v>
      </c>
      <c r="Q98">
        <v>8</v>
      </c>
      <c r="R98">
        <v>15</v>
      </c>
      <c r="S98">
        <v>3</v>
      </c>
      <c r="T98">
        <v>6</v>
      </c>
      <c r="U98">
        <v>2</v>
      </c>
      <c r="V98">
        <v>2</v>
      </c>
      <c r="W98">
        <v>1</v>
      </c>
      <c r="X98">
        <v>0</v>
      </c>
      <c r="Y98">
        <v>3</v>
      </c>
      <c r="Z98">
        <v>3.1</v>
      </c>
      <c r="AA98">
        <v>2.5499999999999998</v>
      </c>
      <c r="AB98">
        <v>2.9</v>
      </c>
      <c r="AC98">
        <v>3.1</v>
      </c>
      <c r="AD98">
        <v>2.6</v>
      </c>
      <c r="AE98">
        <v>3</v>
      </c>
      <c r="AF98">
        <v>3</v>
      </c>
      <c r="AG98">
        <v>2.5499999999999998</v>
      </c>
      <c r="AH98">
        <v>3.09</v>
      </c>
      <c r="AI98">
        <v>3.11</v>
      </c>
      <c r="AJ98">
        <v>2.62</v>
      </c>
      <c r="AK98">
        <v>3</v>
      </c>
      <c r="AL98">
        <v>3.1</v>
      </c>
      <c r="AM98">
        <v>2.5499999999999998</v>
      </c>
      <c r="AN98">
        <v>3</v>
      </c>
      <c r="AO98">
        <v>3</v>
      </c>
      <c r="AP98">
        <v>2.6</v>
      </c>
      <c r="AQ98">
        <v>3.1</v>
      </c>
      <c r="AR98">
        <v>3.2</v>
      </c>
      <c r="AS98">
        <v>2.7</v>
      </c>
      <c r="AT98">
        <v>3.02</v>
      </c>
      <c r="AU98">
        <v>3.09</v>
      </c>
      <c r="AV98">
        <v>2.59</v>
      </c>
      <c r="AW98">
        <v>2.5</v>
      </c>
      <c r="AX98">
        <v>1.53</v>
      </c>
      <c r="AY98">
        <v>2.61</v>
      </c>
      <c r="AZ98">
        <v>1.55</v>
      </c>
      <c r="BA98">
        <v>2.61</v>
      </c>
      <c r="BB98">
        <v>1.58</v>
      </c>
      <c r="BC98">
        <v>2.4900000000000002</v>
      </c>
      <c r="BD98">
        <v>1.54</v>
      </c>
      <c r="BE98">
        <v>0</v>
      </c>
      <c r="BF98">
        <v>2.11</v>
      </c>
      <c r="BG98">
        <v>1.82</v>
      </c>
      <c r="BH98">
        <v>2.13</v>
      </c>
      <c r="BI98">
        <v>1.81</v>
      </c>
      <c r="BJ98">
        <v>2.14</v>
      </c>
      <c r="BK98">
        <v>1.84</v>
      </c>
      <c r="BL98">
        <v>2.09</v>
      </c>
      <c r="BM98">
        <v>1.8</v>
      </c>
      <c r="BN98">
        <v>3.4</v>
      </c>
      <c r="BO98">
        <v>3</v>
      </c>
      <c r="BP98">
        <v>2.35</v>
      </c>
      <c r="BQ98">
        <v>3.2</v>
      </c>
      <c r="BR98">
        <v>3.2</v>
      </c>
      <c r="BS98">
        <v>2.4</v>
      </c>
      <c r="BT98">
        <v>3.4</v>
      </c>
      <c r="BU98">
        <v>3.05</v>
      </c>
      <c r="BV98">
        <v>2.35</v>
      </c>
      <c r="BW98">
        <v>3.48</v>
      </c>
      <c r="BX98">
        <v>3.09</v>
      </c>
      <c r="BY98">
        <v>2.42</v>
      </c>
      <c r="BZ98">
        <v>3.4</v>
      </c>
      <c r="CA98">
        <v>3.2</v>
      </c>
      <c r="CB98">
        <v>2.4</v>
      </c>
      <c r="CC98">
        <v>3.4</v>
      </c>
      <c r="CD98">
        <v>3</v>
      </c>
      <c r="CE98">
        <v>2.4</v>
      </c>
      <c r="CF98">
        <v>3.55</v>
      </c>
      <c r="CG98">
        <v>3.2</v>
      </c>
      <c r="CH98">
        <v>2.7</v>
      </c>
      <c r="CI98">
        <v>3.4</v>
      </c>
      <c r="CJ98">
        <v>3.07</v>
      </c>
      <c r="CK98">
        <v>2.39</v>
      </c>
      <c r="CL98">
        <v>2.5</v>
      </c>
      <c r="CM98">
        <v>1.53</v>
      </c>
      <c r="CN98">
        <v>2.6</v>
      </c>
      <c r="CO98">
        <v>1.56</v>
      </c>
      <c r="CP98">
        <v>2.65</v>
      </c>
      <c r="CQ98">
        <v>1.6</v>
      </c>
      <c r="CR98">
        <v>2.4900000000000002</v>
      </c>
      <c r="CS98">
        <v>1.55</v>
      </c>
      <c r="CT98">
        <v>0.25</v>
      </c>
      <c r="CU98">
        <v>1.89</v>
      </c>
      <c r="CV98">
        <v>2.04</v>
      </c>
      <c r="CW98">
        <v>1.89</v>
      </c>
      <c r="CX98">
        <v>2.0499999999999998</v>
      </c>
      <c r="CY98">
        <v>1.9</v>
      </c>
      <c r="CZ98">
        <v>2.25</v>
      </c>
      <c r="DA98">
        <v>1.86</v>
      </c>
      <c r="DB98">
        <v>2.0299999999999998</v>
      </c>
    </row>
    <row r="99" spans="1:106" x14ac:dyDescent="0.35">
      <c r="A99" t="s">
        <v>106</v>
      </c>
      <c r="B99" s="1">
        <v>43765</v>
      </c>
      <c r="C99" s="2">
        <v>0.6875</v>
      </c>
      <c r="D99" t="s">
        <v>135</v>
      </c>
      <c r="E99" t="s">
        <v>122</v>
      </c>
      <c r="F99">
        <v>2</v>
      </c>
      <c r="G99">
        <v>2</v>
      </c>
      <c r="H99" t="s">
        <v>117</v>
      </c>
      <c r="I99">
        <v>2</v>
      </c>
      <c r="J99">
        <v>1</v>
      </c>
      <c r="K99" t="s">
        <v>109</v>
      </c>
      <c r="L99" t="s">
        <v>136</v>
      </c>
      <c r="M99">
        <v>15</v>
      </c>
      <c r="N99">
        <v>10</v>
      </c>
      <c r="O99">
        <v>6</v>
      </c>
      <c r="P99">
        <v>4</v>
      </c>
      <c r="Q99">
        <v>18</v>
      </c>
      <c r="R99">
        <v>9</v>
      </c>
      <c r="S99">
        <v>12</v>
      </c>
      <c r="T99">
        <v>5</v>
      </c>
      <c r="U99">
        <v>2</v>
      </c>
      <c r="V99">
        <v>0</v>
      </c>
      <c r="W99">
        <v>0</v>
      </c>
      <c r="X99">
        <v>0</v>
      </c>
      <c r="Y99">
        <v>1.45</v>
      </c>
      <c r="Z99">
        <v>4.75</v>
      </c>
      <c r="AA99">
        <v>6.5</v>
      </c>
      <c r="AB99">
        <v>1.45</v>
      </c>
      <c r="AC99">
        <v>4.75</v>
      </c>
      <c r="AD99">
        <v>6.5</v>
      </c>
      <c r="AE99">
        <v>1.5</v>
      </c>
      <c r="AF99">
        <v>4.5999999999999996</v>
      </c>
      <c r="AG99">
        <v>6.1</v>
      </c>
      <c r="AH99">
        <v>1.51</v>
      </c>
      <c r="AI99">
        <v>4.66</v>
      </c>
      <c r="AJ99">
        <v>6.54</v>
      </c>
      <c r="AK99">
        <v>1.47</v>
      </c>
      <c r="AL99">
        <v>4.5999999999999996</v>
      </c>
      <c r="AM99">
        <v>6.5</v>
      </c>
      <c r="AN99">
        <v>1.45</v>
      </c>
      <c r="AO99">
        <v>4.5999999999999996</v>
      </c>
      <c r="AP99">
        <v>7</v>
      </c>
      <c r="AQ99">
        <v>1.54</v>
      </c>
      <c r="AR99">
        <v>4.8</v>
      </c>
      <c r="AS99">
        <v>7</v>
      </c>
      <c r="AT99">
        <v>1.49</v>
      </c>
      <c r="AU99">
        <v>4.63</v>
      </c>
      <c r="AV99">
        <v>6.49</v>
      </c>
      <c r="AW99">
        <v>1.53</v>
      </c>
      <c r="AX99">
        <v>2.5</v>
      </c>
      <c r="AY99">
        <v>1.56</v>
      </c>
      <c r="AZ99">
        <v>2.57</v>
      </c>
      <c r="BA99">
        <v>1.56</v>
      </c>
      <c r="BB99">
        <v>2.63</v>
      </c>
      <c r="BC99">
        <v>1.52</v>
      </c>
      <c r="BD99">
        <v>2.5299999999999998</v>
      </c>
      <c r="BE99">
        <v>-1.25</v>
      </c>
      <c r="BF99">
        <v>2.0499999999999998</v>
      </c>
      <c r="BG99">
        <v>1.88</v>
      </c>
      <c r="BH99">
        <v>2.09</v>
      </c>
      <c r="BI99">
        <v>1.83</v>
      </c>
      <c r="BJ99">
        <v>2.09</v>
      </c>
      <c r="BK99">
        <v>1.89</v>
      </c>
      <c r="BL99">
        <v>2.04</v>
      </c>
      <c r="BM99">
        <v>1.84</v>
      </c>
      <c r="BN99">
        <v>1.44</v>
      </c>
      <c r="BO99">
        <v>4.75</v>
      </c>
      <c r="BP99">
        <v>6.5</v>
      </c>
      <c r="BQ99">
        <v>1.48</v>
      </c>
      <c r="BR99">
        <v>4.75</v>
      </c>
      <c r="BS99">
        <v>6.5</v>
      </c>
      <c r="BT99">
        <v>1.48</v>
      </c>
      <c r="BU99">
        <v>4.5999999999999996</v>
      </c>
      <c r="BV99">
        <v>6.2</v>
      </c>
      <c r="BW99">
        <v>1.48</v>
      </c>
      <c r="BX99">
        <v>4.79</v>
      </c>
      <c r="BY99">
        <v>6.92</v>
      </c>
      <c r="BZ99">
        <v>1.44</v>
      </c>
      <c r="CA99">
        <v>4.5999999999999996</v>
      </c>
      <c r="CB99">
        <v>7</v>
      </c>
      <c r="CC99">
        <v>1.44</v>
      </c>
      <c r="CD99">
        <v>4.8</v>
      </c>
      <c r="CE99">
        <v>7</v>
      </c>
      <c r="CF99">
        <v>1.54</v>
      </c>
      <c r="CG99">
        <v>4.9000000000000004</v>
      </c>
      <c r="CH99">
        <v>7.2</v>
      </c>
      <c r="CI99">
        <v>1.48</v>
      </c>
      <c r="CJ99">
        <v>4.71</v>
      </c>
      <c r="CK99">
        <v>6.63</v>
      </c>
      <c r="CL99">
        <v>1.53</v>
      </c>
      <c r="CM99">
        <v>2.5</v>
      </c>
      <c r="CN99">
        <v>1.54</v>
      </c>
      <c r="CO99">
        <v>2.63</v>
      </c>
      <c r="CP99">
        <v>1.6</v>
      </c>
      <c r="CQ99">
        <v>2.69</v>
      </c>
      <c r="CR99">
        <v>1.53</v>
      </c>
      <c r="CS99">
        <v>2.5099999999999998</v>
      </c>
      <c r="CT99">
        <v>-1.25</v>
      </c>
      <c r="CU99">
        <v>2.04</v>
      </c>
      <c r="CV99">
        <v>1.89</v>
      </c>
      <c r="CW99">
        <v>2.04</v>
      </c>
      <c r="CX99">
        <v>1.88</v>
      </c>
      <c r="CY99">
        <v>2.0699999999999998</v>
      </c>
      <c r="CZ99">
        <v>1.91</v>
      </c>
      <c r="DA99">
        <v>2.02</v>
      </c>
      <c r="DB99">
        <v>1.87</v>
      </c>
    </row>
    <row r="100" spans="1:106" x14ac:dyDescent="0.35">
      <c r="A100" t="s">
        <v>106</v>
      </c>
      <c r="B100" s="1">
        <v>43765</v>
      </c>
      <c r="C100" s="2">
        <v>0.6875</v>
      </c>
      <c r="D100" t="s">
        <v>107</v>
      </c>
      <c r="E100" t="s">
        <v>128</v>
      </c>
      <c r="F100">
        <v>2</v>
      </c>
      <c r="G100">
        <v>1</v>
      </c>
      <c r="H100" t="s">
        <v>109</v>
      </c>
      <c r="I100">
        <v>0</v>
      </c>
      <c r="J100">
        <v>1</v>
      </c>
      <c r="K100" t="s">
        <v>113</v>
      </c>
      <c r="L100" t="s">
        <v>139</v>
      </c>
      <c r="M100">
        <v>21</v>
      </c>
      <c r="N100">
        <v>11</v>
      </c>
      <c r="O100">
        <v>13</v>
      </c>
      <c r="P100">
        <v>4</v>
      </c>
      <c r="Q100">
        <v>9</v>
      </c>
      <c r="R100">
        <v>11</v>
      </c>
      <c r="S100">
        <v>8</v>
      </c>
      <c r="T100">
        <v>3</v>
      </c>
      <c r="U100">
        <v>3</v>
      </c>
      <c r="V100">
        <v>3</v>
      </c>
      <c r="W100">
        <v>0</v>
      </c>
      <c r="X100">
        <v>0</v>
      </c>
      <c r="Y100">
        <v>1.5</v>
      </c>
      <c r="Z100">
        <v>4.33</v>
      </c>
      <c r="AA100">
        <v>6.5</v>
      </c>
      <c r="AB100">
        <v>1.5</v>
      </c>
      <c r="AC100">
        <v>4.5</v>
      </c>
      <c r="AD100">
        <v>6.25</v>
      </c>
      <c r="AE100">
        <v>1.55</v>
      </c>
      <c r="AF100">
        <v>4.4000000000000004</v>
      </c>
      <c r="AG100">
        <v>5.8</v>
      </c>
      <c r="AH100">
        <v>1.55</v>
      </c>
      <c r="AI100">
        <v>4.4800000000000004</v>
      </c>
      <c r="AJ100">
        <v>6.22</v>
      </c>
      <c r="AK100">
        <v>1.52</v>
      </c>
      <c r="AL100">
        <v>4.4000000000000004</v>
      </c>
      <c r="AM100">
        <v>6</v>
      </c>
      <c r="AN100">
        <v>1.53</v>
      </c>
      <c r="AO100">
        <v>4.4000000000000004</v>
      </c>
      <c r="AP100">
        <v>6</v>
      </c>
      <c r="AQ100">
        <v>1.57</v>
      </c>
      <c r="AR100">
        <v>4.6500000000000004</v>
      </c>
      <c r="AS100">
        <v>6.5</v>
      </c>
      <c r="AT100">
        <v>1.54</v>
      </c>
      <c r="AU100">
        <v>4.45</v>
      </c>
      <c r="AV100">
        <v>6.11</v>
      </c>
      <c r="AW100">
        <v>1.53</v>
      </c>
      <c r="AX100">
        <v>2.5</v>
      </c>
      <c r="AY100">
        <v>1.57</v>
      </c>
      <c r="AZ100">
        <v>2.5499999999999998</v>
      </c>
      <c r="BA100">
        <v>1.57</v>
      </c>
      <c r="BB100">
        <v>2.6</v>
      </c>
      <c r="BC100">
        <v>1.53</v>
      </c>
      <c r="BD100">
        <v>2.5099999999999998</v>
      </c>
      <c r="BE100">
        <v>-1</v>
      </c>
      <c r="BF100">
        <v>1.92</v>
      </c>
      <c r="BG100">
        <v>2.0099999999999998</v>
      </c>
      <c r="BH100">
        <v>1.93</v>
      </c>
      <c r="BI100">
        <v>2</v>
      </c>
      <c r="BJ100">
        <v>1.94</v>
      </c>
      <c r="BK100">
        <v>2.06</v>
      </c>
      <c r="BL100">
        <v>1.87</v>
      </c>
      <c r="BM100">
        <v>2</v>
      </c>
      <c r="BN100">
        <v>1.45</v>
      </c>
      <c r="BO100">
        <v>4.75</v>
      </c>
      <c r="BP100">
        <v>6.5</v>
      </c>
      <c r="BQ100">
        <v>1.48</v>
      </c>
      <c r="BR100">
        <v>4.75</v>
      </c>
      <c r="BS100">
        <v>6.5</v>
      </c>
      <c r="BT100">
        <v>1.55</v>
      </c>
      <c r="BU100">
        <v>4.5</v>
      </c>
      <c r="BV100">
        <v>5.4</v>
      </c>
      <c r="BW100">
        <v>1.47</v>
      </c>
      <c r="BX100">
        <v>5.04</v>
      </c>
      <c r="BY100">
        <v>6.57</v>
      </c>
      <c r="BZ100">
        <v>1.44</v>
      </c>
      <c r="CA100">
        <v>4.75</v>
      </c>
      <c r="CB100">
        <v>7</v>
      </c>
      <c r="CC100">
        <v>1.45</v>
      </c>
      <c r="CD100">
        <v>4.8</v>
      </c>
      <c r="CE100">
        <v>7</v>
      </c>
      <c r="CF100">
        <v>1.55</v>
      </c>
      <c r="CG100">
        <v>5.09</v>
      </c>
      <c r="CH100">
        <v>7.3</v>
      </c>
      <c r="CI100">
        <v>1.48</v>
      </c>
      <c r="CJ100">
        <v>4.8</v>
      </c>
      <c r="CK100">
        <v>6.44</v>
      </c>
      <c r="CL100">
        <v>1.4</v>
      </c>
      <c r="CM100">
        <v>3</v>
      </c>
      <c r="CN100">
        <v>1.42</v>
      </c>
      <c r="CO100">
        <v>3.09</v>
      </c>
      <c r="CP100">
        <v>1.5</v>
      </c>
      <c r="CQ100">
        <v>3.22</v>
      </c>
      <c r="CR100">
        <v>1.42</v>
      </c>
      <c r="CS100">
        <v>2.88</v>
      </c>
      <c r="CT100">
        <v>-1.25</v>
      </c>
      <c r="CU100">
        <v>2.02</v>
      </c>
      <c r="CV100">
        <v>1.91</v>
      </c>
      <c r="CW100">
        <v>2.04</v>
      </c>
      <c r="CX100">
        <v>1.89</v>
      </c>
      <c r="CY100">
        <v>2.06</v>
      </c>
      <c r="CZ100">
        <v>1.92</v>
      </c>
      <c r="DA100">
        <v>2.0099999999999998</v>
      </c>
      <c r="DB100">
        <v>1.88</v>
      </c>
    </row>
    <row r="101" spans="1:106" x14ac:dyDescent="0.35">
      <c r="A101" t="s">
        <v>106</v>
      </c>
      <c r="B101" s="1">
        <v>43765</v>
      </c>
      <c r="C101" s="2">
        <v>0.6875</v>
      </c>
      <c r="D101" t="s">
        <v>108</v>
      </c>
      <c r="E101" t="s">
        <v>137</v>
      </c>
      <c r="F101">
        <v>1</v>
      </c>
      <c r="G101">
        <v>3</v>
      </c>
      <c r="H101" t="s">
        <v>113</v>
      </c>
      <c r="I101">
        <v>0</v>
      </c>
      <c r="J101">
        <v>2</v>
      </c>
      <c r="K101" t="s">
        <v>113</v>
      </c>
      <c r="L101" t="s">
        <v>141</v>
      </c>
      <c r="M101">
        <v>10</v>
      </c>
      <c r="N101">
        <v>21</v>
      </c>
      <c r="O101">
        <v>3</v>
      </c>
      <c r="P101">
        <v>11</v>
      </c>
      <c r="Q101">
        <v>13</v>
      </c>
      <c r="R101">
        <v>10</v>
      </c>
      <c r="S101">
        <v>1</v>
      </c>
      <c r="T101">
        <v>10</v>
      </c>
      <c r="U101">
        <v>2</v>
      </c>
      <c r="V101">
        <v>2</v>
      </c>
      <c r="W101">
        <v>0</v>
      </c>
      <c r="X101">
        <v>0</v>
      </c>
      <c r="Y101">
        <v>4.33</v>
      </c>
      <c r="Z101">
        <v>4</v>
      </c>
      <c r="AA101">
        <v>1.75</v>
      </c>
      <c r="AB101">
        <v>4.33</v>
      </c>
      <c r="AC101">
        <v>4</v>
      </c>
      <c r="AD101">
        <v>1.75</v>
      </c>
      <c r="AE101">
        <v>4.25</v>
      </c>
      <c r="AF101">
        <v>3.85</v>
      </c>
      <c r="AG101">
        <v>1.8</v>
      </c>
      <c r="AH101">
        <v>4.37</v>
      </c>
      <c r="AI101">
        <v>3.96</v>
      </c>
      <c r="AJ101">
        <v>1.83</v>
      </c>
      <c r="AK101">
        <v>4.33</v>
      </c>
      <c r="AL101">
        <v>3.9</v>
      </c>
      <c r="AM101">
        <v>1.78</v>
      </c>
      <c r="AN101">
        <v>4.3</v>
      </c>
      <c r="AO101">
        <v>3.8</v>
      </c>
      <c r="AP101">
        <v>1.8</v>
      </c>
      <c r="AQ101">
        <v>4.6500000000000004</v>
      </c>
      <c r="AR101">
        <v>4.0999999999999996</v>
      </c>
      <c r="AS101">
        <v>1.87</v>
      </c>
      <c r="AT101">
        <v>4.3600000000000003</v>
      </c>
      <c r="AU101">
        <v>3.91</v>
      </c>
      <c r="AV101">
        <v>1.8</v>
      </c>
      <c r="AW101">
        <v>1.66</v>
      </c>
      <c r="AX101">
        <v>2.2000000000000002</v>
      </c>
      <c r="AY101">
        <v>1.72</v>
      </c>
      <c r="AZ101">
        <v>2.2400000000000002</v>
      </c>
      <c r="BA101">
        <v>1.72</v>
      </c>
      <c r="BB101">
        <v>2.2999999999999998</v>
      </c>
      <c r="BC101">
        <v>1.67</v>
      </c>
      <c r="BD101">
        <v>2.2200000000000002</v>
      </c>
      <c r="BE101">
        <v>0.75</v>
      </c>
      <c r="BF101">
        <v>1.86</v>
      </c>
      <c r="BG101">
        <v>2.0699999999999998</v>
      </c>
      <c r="BH101">
        <v>1.85</v>
      </c>
      <c r="BI101">
        <v>2.0699999999999998</v>
      </c>
      <c r="BJ101">
        <v>1.92</v>
      </c>
      <c r="BK101">
        <v>2.09</v>
      </c>
      <c r="BL101">
        <v>1.85</v>
      </c>
      <c r="BM101">
        <v>2.04</v>
      </c>
      <c r="BN101">
        <v>4.5</v>
      </c>
      <c r="BO101">
        <v>3.8</v>
      </c>
      <c r="BP101">
        <v>1.75</v>
      </c>
      <c r="BQ101">
        <v>4.5</v>
      </c>
      <c r="BR101">
        <v>3.7</v>
      </c>
      <c r="BS101">
        <v>1.83</v>
      </c>
      <c r="BT101">
        <v>4.45</v>
      </c>
      <c r="BU101">
        <v>3.65</v>
      </c>
      <c r="BV101">
        <v>1.8</v>
      </c>
      <c r="BW101">
        <v>4.72</v>
      </c>
      <c r="BX101">
        <v>3.73</v>
      </c>
      <c r="BY101">
        <v>1.83</v>
      </c>
      <c r="BZ101">
        <v>4.75</v>
      </c>
      <c r="CA101">
        <v>3.7</v>
      </c>
      <c r="CB101">
        <v>1.75</v>
      </c>
      <c r="CC101">
        <v>4.75</v>
      </c>
      <c r="CD101">
        <v>3.7</v>
      </c>
      <c r="CE101">
        <v>1.8</v>
      </c>
      <c r="CF101">
        <v>5.05</v>
      </c>
      <c r="CG101">
        <v>3.9</v>
      </c>
      <c r="CH101">
        <v>1.91</v>
      </c>
      <c r="CI101">
        <v>4.53</v>
      </c>
      <c r="CJ101">
        <v>3.73</v>
      </c>
      <c r="CK101">
        <v>1.82</v>
      </c>
      <c r="CL101">
        <v>1.9</v>
      </c>
      <c r="CM101">
        <v>1.9</v>
      </c>
      <c r="CN101">
        <v>1.97</v>
      </c>
      <c r="CO101">
        <v>1.94</v>
      </c>
      <c r="CP101">
        <v>2</v>
      </c>
      <c r="CQ101">
        <v>2.0499999999999998</v>
      </c>
      <c r="CR101">
        <v>1.91</v>
      </c>
      <c r="CS101">
        <v>1.92</v>
      </c>
      <c r="CT101">
        <v>0.75</v>
      </c>
      <c r="CU101">
        <v>1.86</v>
      </c>
      <c r="CV101">
        <v>2.0699999999999998</v>
      </c>
      <c r="CW101">
        <v>1.85</v>
      </c>
      <c r="CX101">
        <v>2.0699999999999998</v>
      </c>
      <c r="CY101">
        <v>1.94</v>
      </c>
      <c r="CZ101">
        <v>2.15</v>
      </c>
      <c r="DA101">
        <v>1.84</v>
      </c>
      <c r="DB101">
        <v>2.06</v>
      </c>
    </row>
    <row r="102" spans="1:106" x14ac:dyDescent="0.35">
      <c r="A102" t="s">
        <v>106</v>
      </c>
      <c r="B102" s="1">
        <v>43771</v>
      </c>
      <c r="C102" s="2">
        <v>0.52083333333333337</v>
      </c>
      <c r="D102" t="s">
        <v>115</v>
      </c>
      <c r="E102" t="s">
        <v>137</v>
      </c>
      <c r="F102">
        <v>1</v>
      </c>
      <c r="G102">
        <v>0</v>
      </c>
      <c r="H102" t="s">
        <v>109</v>
      </c>
      <c r="I102">
        <v>1</v>
      </c>
      <c r="J102">
        <v>0</v>
      </c>
      <c r="K102" t="s">
        <v>109</v>
      </c>
      <c r="L102" t="s">
        <v>130</v>
      </c>
      <c r="M102">
        <v>12</v>
      </c>
      <c r="N102">
        <v>15</v>
      </c>
      <c r="O102">
        <v>6</v>
      </c>
      <c r="P102">
        <v>4</v>
      </c>
      <c r="Q102">
        <v>14</v>
      </c>
      <c r="R102">
        <v>12</v>
      </c>
      <c r="S102">
        <v>4</v>
      </c>
      <c r="T102">
        <v>10</v>
      </c>
      <c r="U102">
        <v>4</v>
      </c>
      <c r="V102">
        <v>3</v>
      </c>
      <c r="W102">
        <v>0</v>
      </c>
      <c r="X102">
        <v>0</v>
      </c>
      <c r="Y102">
        <v>3.25</v>
      </c>
      <c r="Z102">
        <v>3.6</v>
      </c>
      <c r="AA102">
        <v>2.15</v>
      </c>
      <c r="AB102">
        <v>3.25</v>
      </c>
      <c r="AC102">
        <v>3.6</v>
      </c>
      <c r="AD102">
        <v>2.15</v>
      </c>
      <c r="AE102">
        <v>3.3</v>
      </c>
      <c r="AF102">
        <v>3.5</v>
      </c>
      <c r="AG102">
        <v>2.15</v>
      </c>
      <c r="AH102">
        <v>3.41</v>
      </c>
      <c r="AI102">
        <v>3.6</v>
      </c>
      <c r="AJ102">
        <v>2.19</v>
      </c>
      <c r="AK102">
        <v>3.3</v>
      </c>
      <c r="AL102">
        <v>3.5</v>
      </c>
      <c r="AM102">
        <v>2.15</v>
      </c>
      <c r="AN102">
        <v>3.4</v>
      </c>
      <c r="AO102">
        <v>3.5</v>
      </c>
      <c r="AP102">
        <v>2.15</v>
      </c>
      <c r="AQ102">
        <v>3.44</v>
      </c>
      <c r="AR102">
        <v>3.7</v>
      </c>
      <c r="AS102">
        <v>2.2599999999999998</v>
      </c>
      <c r="AT102">
        <v>3.33</v>
      </c>
      <c r="AU102">
        <v>3.55</v>
      </c>
      <c r="AV102">
        <v>2.19</v>
      </c>
      <c r="AW102">
        <v>1.9</v>
      </c>
      <c r="AX102">
        <v>1.9</v>
      </c>
      <c r="AY102">
        <v>1.91</v>
      </c>
      <c r="AZ102">
        <v>2.0099999999999998</v>
      </c>
      <c r="BA102">
        <v>1.91</v>
      </c>
      <c r="BB102">
        <v>2.06</v>
      </c>
      <c r="BC102">
        <v>1.84</v>
      </c>
      <c r="BD102">
        <v>1.99</v>
      </c>
      <c r="BE102">
        <v>0.25</v>
      </c>
      <c r="BF102">
        <v>2.02</v>
      </c>
      <c r="BG102">
        <v>1.91</v>
      </c>
      <c r="BH102">
        <v>2.02</v>
      </c>
      <c r="BI102">
        <v>1.91</v>
      </c>
      <c r="BJ102">
        <v>2.04</v>
      </c>
      <c r="BK102">
        <v>1.95</v>
      </c>
      <c r="BL102">
        <v>1.99</v>
      </c>
      <c r="BM102">
        <v>1.89</v>
      </c>
      <c r="BN102">
        <v>3.5</v>
      </c>
      <c r="BO102">
        <v>3.6</v>
      </c>
      <c r="BP102">
        <v>2.0499999999999998</v>
      </c>
      <c r="BQ102">
        <v>3.6</v>
      </c>
      <c r="BR102">
        <v>3.6</v>
      </c>
      <c r="BS102">
        <v>2.0499999999999998</v>
      </c>
      <c r="BT102">
        <v>3.5</v>
      </c>
      <c r="BU102">
        <v>3.45</v>
      </c>
      <c r="BV102">
        <v>2.1</v>
      </c>
      <c r="BW102">
        <v>3.67</v>
      </c>
      <c r="BX102">
        <v>3.6</v>
      </c>
      <c r="BY102">
        <v>2.11</v>
      </c>
      <c r="BZ102">
        <v>3.8</v>
      </c>
      <c r="CA102">
        <v>3.6</v>
      </c>
      <c r="CB102">
        <v>2.0499999999999998</v>
      </c>
      <c r="CC102">
        <v>3.75</v>
      </c>
      <c r="CD102">
        <v>3.5</v>
      </c>
      <c r="CE102">
        <v>2.0499999999999998</v>
      </c>
      <c r="CF102">
        <v>3.96</v>
      </c>
      <c r="CG102">
        <v>3.7</v>
      </c>
      <c r="CH102">
        <v>2.15</v>
      </c>
      <c r="CI102">
        <v>3.61</v>
      </c>
      <c r="CJ102">
        <v>3.56</v>
      </c>
      <c r="CK102">
        <v>2.09</v>
      </c>
      <c r="CL102">
        <v>1.9</v>
      </c>
      <c r="CM102">
        <v>1.9</v>
      </c>
      <c r="CN102">
        <v>1.99</v>
      </c>
      <c r="CO102">
        <v>1.93</v>
      </c>
      <c r="CP102">
        <v>2.04</v>
      </c>
      <c r="CQ102">
        <v>2.08</v>
      </c>
      <c r="CR102">
        <v>1.94</v>
      </c>
      <c r="CS102">
        <v>1.89</v>
      </c>
      <c r="CT102">
        <v>0.5</v>
      </c>
      <c r="CU102">
        <v>1.8</v>
      </c>
      <c r="CV102">
        <v>2</v>
      </c>
      <c r="CW102">
        <v>1.83</v>
      </c>
      <c r="CX102">
        <v>2.11</v>
      </c>
      <c r="CY102">
        <v>1.85</v>
      </c>
      <c r="CZ102">
        <v>2.14</v>
      </c>
      <c r="DA102">
        <v>1.81</v>
      </c>
      <c r="DB102">
        <v>2.09</v>
      </c>
    </row>
    <row r="103" spans="1:106" x14ac:dyDescent="0.35">
      <c r="A103" t="s">
        <v>106</v>
      </c>
      <c r="B103" s="1">
        <v>43771</v>
      </c>
      <c r="C103" s="2">
        <v>0.625</v>
      </c>
      <c r="D103" t="s">
        <v>135</v>
      </c>
      <c r="E103" t="s">
        <v>132</v>
      </c>
      <c r="F103">
        <v>1</v>
      </c>
      <c r="G103">
        <v>1</v>
      </c>
      <c r="H103" t="s">
        <v>117</v>
      </c>
      <c r="I103">
        <v>1</v>
      </c>
      <c r="J103">
        <v>0</v>
      </c>
      <c r="K103" t="s">
        <v>109</v>
      </c>
      <c r="L103" t="s">
        <v>110</v>
      </c>
      <c r="M103">
        <v>10</v>
      </c>
      <c r="N103">
        <v>25</v>
      </c>
      <c r="O103">
        <v>4</v>
      </c>
      <c r="P103">
        <v>8</v>
      </c>
      <c r="Q103">
        <v>6</v>
      </c>
      <c r="R103">
        <v>15</v>
      </c>
      <c r="S103">
        <v>8</v>
      </c>
      <c r="T103">
        <v>9</v>
      </c>
      <c r="U103">
        <v>0</v>
      </c>
      <c r="V103">
        <v>2</v>
      </c>
      <c r="W103">
        <v>0</v>
      </c>
      <c r="X103">
        <v>0</v>
      </c>
      <c r="Y103">
        <v>1.75</v>
      </c>
      <c r="Z103">
        <v>3.75</v>
      </c>
      <c r="AA103">
        <v>4.75</v>
      </c>
      <c r="AB103">
        <v>1.78</v>
      </c>
      <c r="AC103">
        <v>3.7</v>
      </c>
      <c r="AD103">
        <v>4.5999999999999996</v>
      </c>
      <c r="AE103">
        <v>1.77</v>
      </c>
      <c r="AF103">
        <v>3.8</v>
      </c>
      <c r="AG103">
        <v>4.4000000000000004</v>
      </c>
      <c r="AH103">
        <v>1.79</v>
      </c>
      <c r="AI103">
        <v>3.81</v>
      </c>
      <c r="AJ103">
        <v>4.8099999999999996</v>
      </c>
      <c r="AK103">
        <v>1.75</v>
      </c>
      <c r="AL103">
        <v>3.7</v>
      </c>
      <c r="AM103">
        <v>4.75</v>
      </c>
      <c r="AN103">
        <v>1.75</v>
      </c>
      <c r="AO103">
        <v>3.8</v>
      </c>
      <c r="AP103">
        <v>4.8</v>
      </c>
      <c r="AQ103">
        <v>1.83</v>
      </c>
      <c r="AR103">
        <v>4</v>
      </c>
      <c r="AS103">
        <v>4.8499999999999996</v>
      </c>
      <c r="AT103">
        <v>1.78</v>
      </c>
      <c r="AU103">
        <v>3.8</v>
      </c>
      <c r="AV103">
        <v>4.6500000000000004</v>
      </c>
      <c r="AW103">
        <v>1.72</v>
      </c>
      <c r="AX103">
        <v>2.1</v>
      </c>
      <c r="AY103">
        <v>1.78</v>
      </c>
      <c r="AZ103">
        <v>2.16</v>
      </c>
      <c r="BA103">
        <v>1.78</v>
      </c>
      <c r="BB103">
        <v>2.2000000000000002</v>
      </c>
      <c r="BC103">
        <v>1.74</v>
      </c>
      <c r="BD103">
        <v>2.12</v>
      </c>
      <c r="BE103">
        <v>-0.75</v>
      </c>
      <c r="BF103">
        <v>2.0099999999999998</v>
      </c>
      <c r="BG103">
        <v>1.92</v>
      </c>
      <c r="BH103">
        <v>2.0299999999999998</v>
      </c>
      <c r="BI103">
        <v>1.89</v>
      </c>
      <c r="BJ103">
        <v>2.0299999999999998</v>
      </c>
      <c r="BK103">
        <v>1.93</v>
      </c>
      <c r="BL103">
        <v>2</v>
      </c>
      <c r="BM103">
        <v>1.89</v>
      </c>
      <c r="BN103">
        <v>1.72</v>
      </c>
      <c r="BO103">
        <v>3.9</v>
      </c>
      <c r="BP103">
        <v>4.5</v>
      </c>
      <c r="BQ103">
        <v>1.7</v>
      </c>
      <c r="BR103">
        <v>3.9</v>
      </c>
      <c r="BS103">
        <v>5</v>
      </c>
      <c r="BT103">
        <v>1.75</v>
      </c>
      <c r="BU103">
        <v>3.85</v>
      </c>
      <c r="BV103">
        <v>4.55</v>
      </c>
      <c r="BW103">
        <v>1.76</v>
      </c>
      <c r="BX103">
        <v>3.95</v>
      </c>
      <c r="BY103">
        <v>4.87</v>
      </c>
      <c r="BZ103">
        <v>1.73</v>
      </c>
      <c r="CA103">
        <v>3.8</v>
      </c>
      <c r="CB103">
        <v>4.75</v>
      </c>
      <c r="CC103">
        <v>1.75</v>
      </c>
      <c r="CD103">
        <v>3.9</v>
      </c>
      <c r="CE103">
        <v>4.75</v>
      </c>
      <c r="CF103">
        <v>1.83</v>
      </c>
      <c r="CG103">
        <v>4</v>
      </c>
      <c r="CH103">
        <v>5.0999999999999996</v>
      </c>
      <c r="CI103">
        <v>1.75</v>
      </c>
      <c r="CJ103">
        <v>3.87</v>
      </c>
      <c r="CK103">
        <v>4.71</v>
      </c>
      <c r="CL103">
        <v>1.66</v>
      </c>
      <c r="CM103">
        <v>2.2000000000000002</v>
      </c>
      <c r="CN103">
        <v>1.68</v>
      </c>
      <c r="CO103">
        <v>2.31</v>
      </c>
      <c r="CP103">
        <v>1.75</v>
      </c>
      <c r="CQ103">
        <v>2.37</v>
      </c>
      <c r="CR103">
        <v>1.69</v>
      </c>
      <c r="CS103">
        <v>2.2000000000000002</v>
      </c>
      <c r="CT103">
        <v>-0.75</v>
      </c>
      <c r="CU103">
        <v>1.99</v>
      </c>
      <c r="CV103">
        <v>1.94</v>
      </c>
      <c r="CW103">
        <v>1.97</v>
      </c>
      <c r="CX103">
        <v>1.96</v>
      </c>
      <c r="CY103">
        <v>2.0299999999999998</v>
      </c>
      <c r="CZ103">
        <v>1.97</v>
      </c>
      <c r="DA103">
        <v>1.97</v>
      </c>
      <c r="DB103">
        <v>1.92</v>
      </c>
    </row>
    <row r="104" spans="1:106" x14ac:dyDescent="0.35">
      <c r="A104" t="s">
        <v>106</v>
      </c>
      <c r="B104" s="1">
        <v>43771</v>
      </c>
      <c r="C104" s="2">
        <v>0.625</v>
      </c>
      <c r="D104" t="s">
        <v>129</v>
      </c>
      <c r="E104" t="s">
        <v>107</v>
      </c>
      <c r="F104">
        <v>1</v>
      </c>
      <c r="G104">
        <v>2</v>
      </c>
      <c r="H104" t="s">
        <v>113</v>
      </c>
      <c r="I104">
        <v>1</v>
      </c>
      <c r="J104">
        <v>0</v>
      </c>
      <c r="K104" t="s">
        <v>109</v>
      </c>
      <c r="L104" t="s">
        <v>124</v>
      </c>
      <c r="M104">
        <v>5</v>
      </c>
      <c r="N104">
        <v>25</v>
      </c>
      <c r="O104">
        <v>2</v>
      </c>
      <c r="P104">
        <v>6</v>
      </c>
      <c r="Q104">
        <v>12</v>
      </c>
      <c r="R104">
        <v>9</v>
      </c>
      <c r="S104">
        <v>2</v>
      </c>
      <c r="T104">
        <v>10</v>
      </c>
      <c r="U104">
        <v>1</v>
      </c>
      <c r="V104">
        <v>2</v>
      </c>
      <c r="W104">
        <v>0</v>
      </c>
      <c r="X104">
        <v>0</v>
      </c>
      <c r="Y104">
        <v>9</v>
      </c>
      <c r="Z104">
        <v>5</v>
      </c>
      <c r="AA104">
        <v>1.33</v>
      </c>
      <c r="AB104">
        <v>9.25</v>
      </c>
      <c r="AC104">
        <v>5</v>
      </c>
      <c r="AD104">
        <v>1.35</v>
      </c>
      <c r="AE104">
        <v>7.9</v>
      </c>
      <c r="AF104">
        <v>5.3</v>
      </c>
      <c r="AG104">
        <v>1.36</v>
      </c>
      <c r="AH104">
        <v>8.36</v>
      </c>
      <c r="AI104">
        <v>5.63</v>
      </c>
      <c r="AJ104">
        <v>1.36</v>
      </c>
      <c r="AK104">
        <v>8.5</v>
      </c>
      <c r="AL104">
        <v>5.25</v>
      </c>
      <c r="AM104">
        <v>1.35</v>
      </c>
      <c r="AN104">
        <v>9</v>
      </c>
      <c r="AO104">
        <v>5.5</v>
      </c>
      <c r="AP104">
        <v>1.33</v>
      </c>
      <c r="AQ104">
        <v>9.25</v>
      </c>
      <c r="AR104">
        <v>5.7</v>
      </c>
      <c r="AS104">
        <v>1.39</v>
      </c>
      <c r="AT104">
        <v>8.4</v>
      </c>
      <c r="AU104">
        <v>5.37</v>
      </c>
      <c r="AV104">
        <v>1.36</v>
      </c>
      <c r="AW104">
        <v>1.44</v>
      </c>
      <c r="AX104">
        <v>2.75</v>
      </c>
      <c r="AY104">
        <v>1.47</v>
      </c>
      <c r="AZ104">
        <v>2.88</v>
      </c>
      <c r="BA104">
        <v>1.53</v>
      </c>
      <c r="BB104">
        <v>2.88</v>
      </c>
      <c r="BC104">
        <v>1.47</v>
      </c>
      <c r="BD104">
        <v>2.71</v>
      </c>
      <c r="BE104">
        <v>1.5</v>
      </c>
      <c r="BF104">
        <v>1.9</v>
      </c>
      <c r="BG104">
        <v>2.0299999999999998</v>
      </c>
      <c r="BH104">
        <v>1.89</v>
      </c>
      <c r="BI104">
        <v>2.0299999999999998</v>
      </c>
      <c r="BJ104">
        <v>1.95</v>
      </c>
      <c r="BK104">
        <v>2.04</v>
      </c>
      <c r="BL104">
        <v>1.89</v>
      </c>
      <c r="BM104">
        <v>2</v>
      </c>
      <c r="BN104">
        <v>9</v>
      </c>
      <c r="BO104">
        <v>6</v>
      </c>
      <c r="BP104">
        <v>1.28</v>
      </c>
      <c r="BQ104">
        <v>9.5</v>
      </c>
      <c r="BR104">
        <v>6</v>
      </c>
      <c r="BS104">
        <v>1.3</v>
      </c>
      <c r="BT104">
        <v>8</v>
      </c>
      <c r="BU104">
        <v>5.3</v>
      </c>
      <c r="BV104">
        <v>1.35</v>
      </c>
      <c r="BW104">
        <v>10.130000000000001</v>
      </c>
      <c r="BX104">
        <v>6.57</v>
      </c>
      <c r="BY104">
        <v>1.28</v>
      </c>
      <c r="BZ104">
        <v>9.5</v>
      </c>
      <c r="CA104">
        <v>6</v>
      </c>
      <c r="CB104">
        <v>1.29</v>
      </c>
      <c r="CC104">
        <v>10.5</v>
      </c>
      <c r="CD104">
        <v>6</v>
      </c>
      <c r="CE104">
        <v>1.29</v>
      </c>
      <c r="CF104">
        <v>10.5</v>
      </c>
      <c r="CG104">
        <v>6.95</v>
      </c>
      <c r="CH104">
        <v>1.35</v>
      </c>
      <c r="CI104">
        <v>9.4499999999999993</v>
      </c>
      <c r="CJ104">
        <v>6.14</v>
      </c>
      <c r="CK104">
        <v>1.3</v>
      </c>
      <c r="CL104">
        <v>1.4</v>
      </c>
      <c r="CM104">
        <v>3</v>
      </c>
      <c r="CN104">
        <v>1.4</v>
      </c>
      <c r="CO104">
        <v>3.16</v>
      </c>
      <c r="CP104">
        <v>1.44</v>
      </c>
      <c r="CQ104">
        <v>3.22</v>
      </c>
      <c r="CR104">
        <v>1.41</v>
      </c>
      <c r="CS104">
        <v>2.94</v>
      </c>
      <c r="CT104">
        <v>1.75</v>
      </c>
      <c r="CU104">
        <v>1.82</v>
      </c>
      <c r="CV104">
        <v>1.97</v>
      </c>
      <c r="CW104">
        <v>1.85</v>
      </c>
      <c r="CX104">
        <v>2.0699999999999998</v>
      </c>
      <c r="CY104">
        <v>1.88</v>
      </c>
      <c r="CZ104">
        <v>2.1</v>
      </c>
      <c r="DA104">
        <v>1.85</v>
      </c>
      <c r="DB104">
        <v>2.04</v>
      </c>
    </row>
    <row r="105" spans="1:106" x14ac:dyDescent="0.35">
      <c r="A105" t="s">
        <v>106</v>
      </c>
      <c r="B105" s="1">
        <v>43771</v>
      </c>
      <c r="C105" s="2">
        <v>0.625</v>
      </c>
      <c r="D105" t="s">
        <v>126</v>
      </c>
      <c r="E105" t="s">
        <v>108</v>
      </c>
      <c r="F105">
        <v>2</v>
      </c>
      <c r="G105">
        <v>0</v>
      </c>
      <c r="H105" t="s">
        <v>109</v>
      </c>
      <c r="I105">
        <v>0</v>
      </c>
      <c r="J105">
        <v>0</v>
      </c>
      <c r="K105" t="s">
        <v>117</v>
      </c>
      <c r="L105" t="s">
        <v>118</v>
      </c>
      <c r="M105">
        <v>21</v>
      </c>
      <c r="N105">
        <v>7</v>
      </c>
      <c r="O105">
        <v>5</v>
      </c>
      <c r="P105">
        <v>0</v>
      </c>
      <c r="Q105">
        <v>11</v>
      </c>
      <c r="R105">
        <v>8</v>
      </c>
      <c r="S105">
        <v>8</v>
      </c>
      <c r="T105">
        <v>3</v>
      </c>
      <c r="U105">
        <v>0</v>
      </c>
      <c r="V105">
        <v>1</v>
      </c>
      <c r="W105">
        <v>0</v>
      </c>
      <c r="X105">
        <v>0</v>
      </c>
      <c r="Y105">
        <v>1.72</v>
      </c>
      <c r="Z105">
        <v>4.2</v>
      </c>
      <c r="AA105">
        <v>4.33</v>
      </c>
      <c r="AB105">
        <v>1.72</v>
      </c>
      <c r="AC105">
        <v>4.2</v>
      </c>
      <c r="AD105">
        <v>4.33</v>
      </c>
      <c r="AE105">
        <v>1.7</v>
      </c>
      <c r="AF105">
        <v>4.05</v>
      </c>
      <c r="AG105">
        <v>4.5999999999999996</v>
      </c>
      <c r="AH105">
        <v>1.71</v>
      </c>
      <c r="AI105">
        <v>4.24</v>
      </c>
      <c r="AJ105">
        <v>4.8</v>
      </c>
      <c r="AK105">
        <v>1.65</v>
      </c>
      <c r="AL105">
        <v>4.2</v>
      </c>
      <c r="AM105">
        <v>4.75</v>
      </c>
      <c r="AN105">
        <v>1.7</v>
      </c>
      <c r="AO105">
        <v>4</v>
      </c>
      <c r="AP105">
        <v>5</v>
      </c>
      <c r="AQ105">
        <v>1.75</v>
      </c>
      <c r="AR105">
        <v>4.4000000000000004</v>
      </c>
      <c r="AS105">
        <v>5</v>
      </c>
      <c r="AT105">
        <v>1.71</v>
      </c>
      <c r="AU105">
        <v>4.17</v>
      </c>
      <c r="AV105">
        <v>4.6500000000000004</v>
      </c>
      <c r="AW105">
        <v>1.66</v>
      </c>
      <c r="AX105">
        <v>2.2000000000000002</v>
      </c>
      <c r="AY105">
        <v>1.67</v>
      </c>
      <c r="AZ105">
        <v>2.35</v>
      </c>
      <c r="BA105">
        <v>1.7</v>
      </c>
      <c r="BB105">
        <v>2.35</v>
      </c>
      <c r="BC105">
        <v>1.66</v>
      </c>
      <c r="BD105">
        <v>2.25</v>
      </c>
      <c r="BE105">
        <v>-0.75</v>
      </c>
      <c r="BF105">
        <v>1.92</v>
      </c>
      <c r="BG105">
        <v>2.0099999999999998</v>
      </c>
      <c r="BH105">
        <v>1.92</v>
      </c>
      <c r="BI105">
        <v>2.0099999999999998</v>
      </c>
      <c r="BJ105">
        <v>1.93</v>
      </c>
      <c r="BK105">
        <v>2.02</v>
      </c>
      <c r="BL105">
        <v>1.89</v>
      </c>
      <c r="BM105">
        <v>1.99</v>
      </c>
      <c r="BN105">
        <v>1.55</v>
      </c>
      <c r="BO105">
        <v>4.33</v>
      </c>
      <c r="BP105">
        <v>5.5</v>
      </c>
      <c r="BQ105">
        <v>1.6</v>
      </c>
      <c r="BR105">
        <v>4.4000000000000004</v>
      </c>
      <c r="BS105">
        <v>5.25</v>
      </c>
      <c r="BT105">
        <v>1.75</v>
      </c>
      <c r="BU105">
        <v>3.9</v>
      </c>
      <c r="BV105">
        <v>4.4000000000000004</v>
      </c>
      <c r="BW105">
        <v>1.57</v>
      </c>
      <c r="BX105">
        <v>4.5599999999999996</v>
      </c>
      <c r="BY105">
        <v>5.8</v>
      </c>
      <c r="BZ105">
        <v>1.55</v>
      </c>
      <c r="CA105">
        <v>4.4000000000000004</v>
      </c>
      <c r="CB105">
        <v>5.5</v>
      </c>
      <c r="CC105">
        <v>1.57</v>
      </c>
      <c r="CD105">
        <v>4.33</v>
      </c>
      <c r="CE105">
        <v>5.75</v>
      </c>
      <c r="CF105">
        <v>1.75</v>
      </c>
      <c r="CG105">
        <v>4.7</v>
      </c>
      <c r="CH105">
        <v>5.87</v>
      </c>
      <c r="CI105">
        <v>1.59</v>
      </c>
      <c r="CJ105">
        <v>4.4400000000000004</v>
      </c>
      <c r="CK105">
        <v>5.43</v>
      </c>
      <c r="CL105">
        <v>1.57</v>
      </c>
      <c r="CM105">
        <v>2.37</v>
      </c>
      <c r="CN105">
        <v>1.58</v>
      </c>
      <c r="CO105">
        <v>2.52</v>
      </c>
      <c r="CP105">
        <v>1.63</v>
      </c>
      <c r="CQ105">
        <v>2.5499999999999998</v>
      </c>
      <c r="CR105">
        <v>1.58</v>
      </c>
      <c r="CS105">
        <v>2.4</v>
      </c>
      <c r="CT105">
        <v>-1</v>
      </c>
      <c r="CU105">
        <v>2</v>
      </c>
      <c r="CV105">
        <v>1.93</v>
      </c>
      <c r="CW105">
        <v>2</v>
      </c>
      <c r="CX105">
        <v>1.93</v>
      </c>
      <c r="CY105">
        <v>2.25</v>
      </c>
      <c r="CZ105">
        <v>1.95</v>
      </c>
      <c r="DA105">
        <v>2</v>
      </c>
      <c r="DB105">
        <v>1.89</v>
      </c>
    </row>
    <row r="106" spans="1:106" x14ac:dyDescent="0.35">
      <c r="A106" t="s">
        <v>106</v>
      </c>
      <c r="B106" s="1">
        <v>43771</v>
      </c>
      <c r="C106" s="2">
        <v>0.625</v>
      </c>
      <c r="D106" t="s">
        <v>112</v>
      </c>
      <c r="E106" t="s">
        <v>120</v>
      </c>
      <c r="F106">
        <v>2</v>
      </c>
      <c r="G106">
        <v>1</v>
      </c>
      <c r="H106" t="s">
        <v>109</v>
      </c>
      <c r="I106">
        <v>0</v>
      </c>
      <c r="J106">
        <v>1</v>
      </c>
      <c r="K106" t="s">
        <v>113</v>
      </c>
      <c r="L106" t="s">
        <v>140</v>
      </c>
      <c r="M106">
        <v>26</v>
      </c>
      <c r="N106">
        <v>3</v>
      </c>
      <c r="O106">
        <v>4</v>
      </c>
      <c r="P106">
        <v>3</v>
      </c>
      <c r="Q106">
        <v>11</v>
      </c>
      <c r="R106">
        <v>10</v>
      </c>
      <c r="S106">
        <v>17</v>
      </c>
      <c r="T106">
        <v>0</v>
      </c>
      <c r="U106">
        <v>3</v>
      </c>
      <c r="V106">
        <v>1</v>
      </c>
      <c r="W106">
        <v>0</v>
      </c>
      <c r="X106">
        <v>0</v>
      </c>
      <c r="Y106">
        <v>1.07</v>
      </c>
      <c r="Z106">
        <v>13</v>
      </c>
      <c r="AA106">
        <v>23</v>
      </c>
      <c r="AB106">
        <v>1.0900000000000001</v>
      </c>
      <c r="AC106">
        <v>11</v>
      </c>
      <c r="AD106">
        <v>23</v>
      </c>
      <c r="AE106">
        <v>1.08</v>
      </c>
      <c r="AF106">
        <v>11</v>
      </c>
      <c r="AG106">
        <v>27</v>
      </c>
      <c r="AH106">
        <v>1.08</v>
      </c>
      <c r="AI106">
        <v>13.13</v>
      </c>
      <c r="AJ106">
        <v>33.770000000000003</v>
      </c>
      <c r="AK106">
        <v>1.06</v>
      </c>
      <c r="AL106">
        <v>12</v>
      </c>
      <c r="AM106">
        <v>36</v>
      </c>
      <c r="AN106">
        <v>1.07</v>
      </c>
      <c r="AO106">
        <v>12</v>
      </c>
      <c r="AP106">
        <v>41</v>
      </c>
      <c r="AQ106">
        <v>1.1100000000000001</v>
      </c>
      <c r="AR106">
        <v>13.5</v>
      </c>
      <c r="AS106">
        <v>41</v>
      </c>
      <c r="AT106">
        <v>1.08</v>
      </c>
      <c r="AU106">
        <v>11.99</v>
      </c>
      <c r="AV106">
        <v>29.72</v>
      </c>
      <c r="AW106">
        <v>1.22</v>
      </c>
      <c r="AX106">
        <v>4.33</v>
      </c>
      <c r="AY106">
        <v>1.21</v>
      </c>
      <c r="AZ106">
        <v>4.8600000000000003</v>
      </c>
      <c r="BA106">
        <v>1.25</v>
      </c>
      <c r="BB106">
        <v>4.8600000000000003</v>
      </c>
      <c r="BC106">
        <v>1.22</v>
      </c>
      <c r="BD106">
        <v>4.2699999999999996</v>
      </c>
      <c r="BE106">
        <v>-3</v>
      </c>
      <c r="BF106">
        <v>2</v>
      </c>
      <c r="BG106">
        <v>1.8</v>
      </c>
      <c r="BH106">
        <v>2.09</v>
      </c>
      <c r="BI106">
        <v>1.83</v>
      </c>
      <c r="BJ106">
        <v>2.12</v>
      </c>
      <c r="BK106">
        <v>1.88</v>
      </c>
      <c r="BL106">
        <v>2.0699999999999998</v>
      </c>
      <c r="BM106">
        <v>1.81</v>
      </c>
      <c r="BN106">
        <v>1.07</v>
      </c>
      <c r="BO106">
        <v>13</v>
      </c>
      <c r="BP106">
        <v>23</v>
      </c>
      <c r="BQ106">
        <v>1.07</v>
      </c>
      <c r="BR106">
        <v>13</v>
      </c>
      <c r="BS106">
        <v>31</v>
      </c>
      <c r="BT106">
        <v>1.1000000000000001</v>
      </c>
      <c r="BU106">
        <v>9.1</v>
      </c>
      <c r="BV106">
        <v>28</v>
      </c>
      <c r="BW106">
        <v>1.07</v>
      </c>
      <c r="BX106">
        <v>14.49</v>
      </c>
      <c r="BY106">
        <v>36.78</v>
      </c>
      <c r="BZ106">
        <v>1.06</v>
      </c>
      <c r="CA106">
        <v>13</v>
      </c>
      <c r="CB106">
        <v>34</v>
      </c>
      <c r="CC106">
        <v>1.05</v>
      </c>
      <c r="CD106">
        <v>13</v>
      </c>
      <c r="CE106">
        <v>34</v>
      </c>
      <c r="CF106">
        <v>1.1000000000000001</v>
      </c>
      <c r="CG106">
        <v>15</v>
      </c>
      <c r="CH106">
        <v>38</v>
      </c>
      <c r="CI106">
        <v>1.07</v>
      </c>
      <c r="CJ106">
        <v>12.93</v>
      </c>
      <c r="CK106">
        <v>31.81</v>
      </c>
      <c r="CL106">
        <v>1.22</v>
      </c>
      <c r="CM106">
        <v>4.33</v>
      </c>
      <c r="CN106">
        <v>1.19</v>
      </c>
      <c r="CO106">
        <v>5.2</v>
      </c>
      <c r="CP106">
        <v>1.22</v>
      </c>
      <c r="CQ106">
        <v>5.2</v>
      </c>
      <c r="CR106">
        <v>1.2</v>
      </c>
      <c r="CS106">
        <v>4.4800000000000004</v>
      </c>
      <c r="CT106">
        <v>-3</v>
      </c>
      <c r="CU106">
        <v>1.96</v>
      </c>
      <c r="CV106">
        <v>1.97</v>
      </c>
      <c r="CW106">
        <v>1.96</v>
      </c>
      <c r="CX106">
        <v>1.96</v>
      </c>
      <c r="CY106">
        <v>2.25</v>
      </c>
      <c r="CZ106">
        <v>1.99</v>
      </c>
      <c r="DA106">
        <v>1.97</v>
      </c>
      <c r="DB106">
        <v>1.91</v>
      </c>
    </row>
    <row r="107" spans="1:106" x14ac:dyDescent="0.35">
      <c r="A107" t="s">
        <v>106</v>
      </c>
      <c r="B107" s="1">
        <v>43771</v>
      </c>
      <c r="C107" s="2">
        <v>0.625</v>
      </c>
      <c r="D107" t="s">
        <v>116</v>
      </c>
      <c r="E107" t="s">
        <v>119</v>
      </c>
      <c r="F107">
        <v>3</v>
      </c>
      <c r="G107">
        <v>0</v>
      </c>
      <c r="H107" t="s">
        <v>109</v>
      </c>
      <c r="I107">
        <v>3</v>
      </c>
      <c r="J107">
        <v>0</v>
      </c>
      <c r="K107" t="s">
        <v>109</v>
      </c>
      <c r="L107" t="s">
        <v>147</v>
      </c>
      <c r="M107">
        <v>13</v>
      </c>
      <c r="N107">
        <v>6</v>
      </c>
      <c r="O107">
        <v>6</v>
      </c>
      <c r="P107">
        <v>0</v>
      </c>
      <c r="Q107">
        <v>8</v>
      </c>
      <c r="R107">
        <v>12</v>
      </c>
      <c r="S107">
        <v>7</v>
      </c>
      <c r="T107">
        <v>6</v>
      </c>
      <c r="U107">
        <v>1</v>
      </c>
      <c r="V107">
        <v>2</v>
      </c>
      <c r="W107">
        <v>0</v>
      </c>
      <c r="X107">
        <v>0</v>
      </c>
      <c r="Y107">
        <v>2.25</v>
      </c>
      <c r="Z107">
        <v>3.2</v>
      </c>
      <c r="AA107">
        <v>3.4</v>
      </c>
      <c r="AB107">
        <v>2.2000000000000002</v>
      </c>
      <c r="AC107">
        <v>3.2</v>
      </c>
      <c r="AD107">
        <v>3.5</v>
      </c>
      <c r="AE107">
        <v>2.25</v>
      </c>
      <c r="AF107">
        <v>3.15</v>
      </c>
      <c r="AG107">
        <v>3.45</v>
      </c>
      <c r="AH107">
        <v>2.33</v>
      </c>
      <c r="AI107">
        <v>3.26</v>
      </c>
      <c r="AJ107">
        <v>3.43</v>
      </c>
      <c r="AK107">
        <v>2.25</v>
      </c>
      <c r="AL107">
        <v>3.2</v>
      </c>
      <c r="AM107">
        <v>3.4</v>
      </c>
      <c r="AN107">
        <v>2.25</v>
      </c>
      <c r="AO107">
        <v>3.2</v>
      </c>
      <c r="AP107">
        <v>3.5</v>
      </c>
      <c r="AQ107">
        <v>2.34</v>
      </c>
      <c r="AR107">
        <v>3.32</v>
      </c>
      <c r="AS107">
        <v>3.6</v>
      </c>
      <c r="AT107">
        <v>2.2599999999999998</v>
      </c>
      <c r="AU107">
        <v>3.22</v>
      </c>
      <c r="AV107">
        <v>3.46</v>
      </c>
      <c r="AW107">
        <v>2.2999999999999998</v>
      </c>
      <c r="AX107">
        <v>1.61</v>
      </c>
      <c r="AY107">
        <v>2.39</v>
      </c>
      <c r="AZ107">
        <v>1.65</v>
      </c>
      <c r="BA107">
        <v>2.4500000000000002</v>
      </c>
      <c r="BB107">
        <v>1.66</v>
      </c>
      <c r="BC107">
        <v>2.33</v>
      </c>
      <c r="BD107">
        <v>1.62</v>
      </c>
      <c r="BE107">
        <v>-0.25</v>
      </c>
      <c r="BF107">
        <v>1.96</v>
      </c>
      <c r="BG107">
        <v>1.97</v>
      </c>
      <c r="BH107">
        <v>2</v>
      </c>
      <c r="BI107">
        <v>1.93</v>
      </c>
      <c r="BJ107">
        <v>2</v>
      </c>
      <c r="BK107">
        <v>1.98</v>
      </c>
      <c r="BL107">
        <v>1.94</v>
      </c>
      <c r="BM107">
        <v>1.94</v>
      </c>
      <c r="BN107">
        <v>2.25</v>
      </c>
      <c r="BO107">
        <v>3.25</v>
      </c>
      <c r="BP107">
        <v>3.25</v>
      </c>
      <c r="BQ107">
        <v>2.25</v>
      </c>
      <c r="BR107">
        <v>3.2</v>
      </c>
      <c r="BS107">
        <v>3.5</v>
      </c>
      <c r="BT107">
        <v>2.25</v>
      </c>
      <c r="BU107">
        <v>3.1</v>
      </c>
      <c r="BV107">
        <v>3.45</v>
      </c>
      <c r="BW107">
        <v>2.29</v>
      </c>
      <c r="BX107">
        <v>3.22</v>
      </c>
      <c r="BY107">
        <v>3.58</v>
      </c>
      <c r="BZ107">
        <v>2.2000000000000002</v>
      </c>
      <c r="CA107">
        <v>3.2</v>
      </c>
      <c r="CB107">
        <v>3.5</v>
      </c>
      <c r="CC107">
        <v>2.2000000000000002</v>
      </c>
      <c r="CD107">
        <v>3.2</v>
      </c>
      <c r="CE107">
        <v>3.6</v>
      </c>
      <c r="CF107">
        <v>2.38</v>
      </c>
      <c r="CG107">
        <v>3.34</v>
      </c>
      <c r="CH107">
        <v>3.65</v>
      </c>
      <c r="CI107">
        <v>2.27</v>
      </c>
      <c r="CJ107">
        <v>3.17</v>
      </c>
      <c r="CK107">
        <v>3.5</v>
      </c>
      <c r="CL107">
        <v>2.37</v>
      </c>
      <c r="CM107">
        <v>1.57</v>
      </c>
      <c r="CN107">
        <v>2.4700000000000002</v>
      </c>
      <c r="CO107">
        <v>1.61</v>
      </c>
      <c r="CP107">
        <v>2.5499999999999998</v>
      </c>
      <c r="CQ107">
        <v>1.65</v>
      </c>
      <c r="CR107">
        <v>2.4</v>
      </c>
      <c r="CS107">
        <v>1.58</v>
      </c>
      <c r="CT107">
        <v>-0.25</v>
      </c>
      <c r="CU107">
        <v>1.93</v>
      </c>
      <c r="CV107">
        <v>2</v>
      </c>
      <c r="CW107">
        <v>1.95</v>
      </c>
      <c r="CX107">
        <v>1.98</v>
      </c>
      <c r="CY107">
        <v>1.98</v>
      </c>
      <c r="CZ107">
        <v>2.0299999999999998</v>
      </c>
      <c r="DA107">
        <v>1.93</v>
      </c>
      <c r="DB107">
        <v>1.97</v>
      </c>
    </row>
    <row r="108" spans="1:106" x14ac:dyDescent="0.35">
      <c r="A108" t="s">
        <v>106</v>
      </c>
      <c r="B108" s="1">
        <v>43771</v>
      </c>
      <c r="C108" s="2">
        <v>0.625</v>
      </c>
      <c r="D108" t="s">
        <v>111</v>
      </c>
      <c r="E108" t="s">
        <v>134</v>
      </c>
      <c r="F108">
        <v>2</v>
      </c>
      <c r="G108">
        <v>3</v>
      </c>
      <c r="H108" t="s">
        <v>113</v>
      </c>
      <c r="I108">
        <v>0</v>
      </c>
      <c r="J108">
        <v>2</v>
      </c>
      <c r="K108" t="s">
        <v>113</v>
      </c>
      <c r="L108" t="s">
        <v>141</v>
      </c>
      <c r="M108">
        <v>16</v>
      </c>
      <c r="N108">
        <v>12</v>
      </c>
      <c r="O108">
        <v>6</v>
      </c>
      <c r="P108">
        <v>9</v>
      </c>
      <c r="Q108">
        <v>10</v>
      </c>
      <c r="R108">
        <v>7</v>
      </c>
      <c r="S108">
        <v>7</v>
      </c>
      <c r="T108">
        <v>3</v>
      </c>
      <c r="U108">
        <v>2</v>
      </c>
      <c r="V108">
        <v>1</v>
      </c>
      <c r="W108">
        <v>0</v>
      </c>
      <c r="X108">
        <v>0</v>
      </c>
      <c r="Y108">
        <v>1.75</v>
      </c>
      <c r="Z108">
        <v>3.8</v>
      </c>
      <c r="AA108">
        <v>4.5</v>
      </c>
      <c r="AB108">
        <v>1.8</v>
      </c>
      <c r="AC108">
        <v>3.8</v>
      </c>
      <c r="AD108">
        <v>4.25</v>
      </c>
      <c r="AE108">
        <v>1.77</v>
      </c>
      <c r="AF108">
        <v>3.7</v>
      </c>
      <c r="AG108">
        <v>4.5999999999999996</v>
      </c>
      <c r="AH108">
        <v>1.79</v>
      </c>
      <c r="AI108">
        <v>3.87</v>
      </c>
      <c r="AJ108">
        <v>4.6900000000000004</v>
      </c>
      <c r="AK108">
        <v>1.78</v>
      </c>
      <c r="AL108">
        <v>3.75</v>
      </c>
      <c r="AM108">
        <v>4.5</v>
      </c>
      <c r="AN108">
        <v>1.8</v>
      </c>
      <c r="AO108">
        <v>3.75</v>
      </c>
      <c r="AP108">
        <v>4.75</v>
      </c>
      <c r="AQ108">
        <v>1.84</v>
      </c>
      <c r="AR108">
        <v>3.95</v>
      </c>
      <c r="AS108">
        <v>4.75</v>
      </c>
      <c r="AT108">
        <v>1.79</v>
      </c>
      <c r="AU108">
        <v>3.82</v>
      </c>
      <c r="AV108">
        <v>4.55</v>
      </c>
      <c r="AW108">
        <v>1.8</v>
      </c>
      <c r="AX108">
        <v>2</v>
      </c>
      <c r="AY108">
        <v>1.85</v>
      </c>
      <c r="AZ108">
        <v>2.0699999999999998</v>
      </c>
      <c r="BA108">
        <v>1.9</v>
      </c>
      <c r="BB108">
        <v>2.0699999999999998</v>
      </c>
      <c r="BC108">
        <v>1.83</v>
      </c>
      <c r="BD108">
        <v>2</v>
      </c>
      <c r="BE108">
        <v>-0.75</v>
      </c>
      <c r="BF108">
        <v>2.02</v>
      </c>
      <c r="BG108">
        <v>1.91</v>
      </c>
      <c r="BH108">
        <v>2.0499999999999998</v>
      </c>
      <c r="BI108">
        <v>1.87</v>
      </c>
      <c r="BJ108">
        <v>2.06</v>
      </c>
      <c r="BK108">
        <v>1.92</v>
      </c>
      <c r="BL108">
        <v>2.02</v>
      </c>
      <c r="BM108">
        <v>1.86</v>
      </c>
      <c r="BN108">
        <v>1.75</v>
      </c>
      <c r="BO108">
        <v>3.8</v>
      </c>
      <c r="BP108">
        <v>4.5</v>
      </c>
      <c r="BQ108">
        <v>1.83</v>
      </c>
      <c r="BR108">
        <v>3.8</v>
      </c>
      <c r="BS108">
        <v>4.33</v>
      </c>
      <c r="BT108">
        <v>1.85</v>
      </c>
      <c r="BU108">
        <v>3.6</v>
      </c>
      <c r="BV108">
        <v>4.3</v>
      </c>
      <c r="BW108">
        <v>1.89</v>
      </c>
      <c r="BX108">
        <v>3.64</v>
      </c>
      <c r="BY108">
        <v>4.4800000000000004</v>
      </c>
      <c r="BZ108">
        <v>1.8</v>
      </c>
      <c r="CA108">
        <v>3.75</v>
      </c>
      <c r="CB108">
        <v>4.33</v>
      </c>
      <c r="CC108">
        <v>1.85</v>
      </c>
      <c r="CD108">
        <v>3.75</v>
      </c>
      <c r="CE108">
        <v>4.33</v>
      </c>
      <c r="CF108">
        <v>1.92</v>
      </c>
      <c r="CG108">
        <v>3.9</v>
      </c>
      <c r="CH108">
        <v>4.8</v>
      </c>
      <c r="CI108">
        <v>1.85</v>
      </c>
      <c r="CJ108">
        <v>3.73</v>
      </c>
      <c r="CK108">
        <v>4.3600000000000003</v>
      </c>
      <c r="CL108">
        <v>1.8</v>
      </c>
      <c r="CM108">
        <v>2</v>
      </c>
      <c r="CN108">
        <v>1.85</v>
      </c>
      <c r="CO108">
        <v>2.06</v>
      </c>
      <c r="CP108">
        <v>1.87</v>
      </c>
      <c r="CQ108">
        <v>2.11</v>
      </c>
      <c r="CR108">
        <v>1.8</v>
      </c>
      <c r="CS108">
        <v>2.0299999999999998</v>
      </c>
      <c r="CT108">
        <v>-0.5</v>
      </c>
      <c r="CU108">
        <v>1.89</v>
      </c>
      <c r="CV108">
        <v>2.04</v>
      </c>
      <c r="CW108">
        <v>1.89</v>
      </c>
      <c r="CX108">
        <v>2.0299999999999998</v>
      </c>
      <c r="CY108">
        <v>1.9</v>
      </c>
      <c r="CZ108">
        <v>2.09</v>
      </c>
      <c r="DA108">
        <v>1.86</v>
      </c>
      <c r="DB108">
        <v>2.0299999999999998</v>
      </c>
    </row>
    <row r="109" spans="1:106" x14ac:dyDescent="0.35">
      <c r="A109" t="s">
        <v>106</v>
      </c>
      <c r="B109" s="1">
        <v>43771</v>
      </c>
      <c r="C109" s="2">
        <v>0.72916666666666663</v>
      </c>
      <c r="D109" t="s">
        <v>125</v>
      </c>
      <c r="E109" t="s">
        <v>138</v>
      </c>
      <c r="F109">
        <v>1</v>
      </c>
      <c r="G109">
        <v>2</v>
      </c>
      <c r="H109" t="s">
        <v>113</v>
      </c>
      <c r="I109">
        <v>0</v>
      </c>
      <c r="J109">
        <v>1</v>
      </c>
      <c r="K109" t="s">
        <v>113</v>
      </c>
      <c r="L109" t="s">
        <v>139</v>
      </c>
      <c r="M109">
        <v>12</v>
      </c>
      <c r="N109">
        <v>16</v>
      </c>
      <c r="O109">
        <v>3</v>
      </c>
      <c r="P109">
        <v>10</v>
      </c>
      <c r="Q109">
        <v>8</v>
      </c>
      <c r="R109">
        <v>5</v>
      </c>
      <c r="S109">
        <v>1</v>
      </c>
      <c r="T109">
        <v>6</v>
      </c>
      <c r="U109">
        <v>4</v>
      </c>
      <c r="V109">
        <v>2</v>
      </c>
      <c r="W109">
        <v>0</v>
      </c>
      <c r="X109">
        <v>0</v>
      </c>
      <c r="Y109">
        <v>5</v>
      </c>
      <c r="Z109">
        <v>4.33</v>
      </c>
      <c r="AA109">
        <v>1.61</v>
      </c>
      <c r="AB109">
        <v>4.75</v>
      </c>
      <c r="AC109">
        <v>4.2</v>
      </c>
      <c r="AD109">
        <v>1.65</v>
      </c>
      <c r="AE109">
        <v>4.9000000000000004</v>
      </c>
      <c r="AF109">
        <v>4.2</v>
      </c>
      <c r="AG109">
        <v>1.65</v>
      </c>
      <c r="AH109">
        <v>5.13</v>
      </c>
      <c r="AI109">
        <v>4.21</v>
      </c>
      <c r="AJ109">
        <v>1.68</v>
      </c>
      <c r="AK109">
        <v>5</v>
      </c>
      <c r="AL109">
        <v>4.2</v>
      </c>
      <c r="AM109">
        <v>1.63</v>
      </c>
      <c r="AN109">
        <v>5.25</v>
      </c>
      <c r="AO109">
        <v>4.0999999999999996</v>
      </c>
      <c r="AP109">
        <v>1.65</v>
      </c>
      <c r="AQ109">
        <v>5.25</v>
      </c>
      <c r="AR109">
        <v>4.5</v>
      </c>
      <c r="AS109">
        <v>1.7</v>
      </c>
      <c r="AT109">
        <v>4.99</v>
      </c>
      <c r="AU109">
        <v>4.24</v>
      </c>
      <c r="AV109">
        <v>1.65</v>
      </c>
      <c r="AW109">
        <v>1.61</v>
      </c>
      <c r="AX109">
        <v>2.2999999999999998</v>
      </c>
      <c r="AY109">
        <v>1.7</v>
      </c>
      <c r="AZ109">
        <v>2.29</v>
      </c>
      <c r="BA109">
        <v>1.7</v>
      </c>
      <c r="BB109">
        <v>2.4</v>
      </c>
      <c r="BC109">
        <v>1.63</v>
      </c>
      <c r="BD109">
        <v>2.29</v>
      </c>
      <c r="BE109">
        <v>1</v>
      </c>
      <c r="BF109">
        <v>1.75</v>
      </c>
      <c r="BG109">
        <v>2.0499999999999998</v>
      </c>
      <c r="BH109">
        <v>1.79</v>
      </c>
      <c r="BI109">
        <v>2.15</v>
      </c>
      <c r="BJ109">
        <v>1.81</v>
      </c>
      <c r="BK109">
        <v>2.19</v>
      </c>
      <c r="BL109">
        <v>1.78</v>
      </c>
      <c r="BM109">
        <v>2.11</v>
      </c>
      <c r="BN109">
        <v>5</v>
      </c>
      <c r="BO109">
        <v>4.33</v>
      </c>
      <c r="BP109">
        <v>1.6</v>
      </c>
      <c r="BQ109">
        <v>5.25</v>
      </c>
      <c r="BR109">
        <v>4.25</v>
      </c>
      <c r="BS109">
        <v>1.62</v>
      </c>
      <c r="BT109">
        <v>4.9000000000000004</v>
      </c>
      <c r="BU109">
        <v>4.1500000000000004</v>
      </c>
      <c r="BV109">
        <v>1.65</v>
      </c>
      <c r="BW109">
        <v>5.34</v>
      </c>
      <c r="BX109">
        <v>4.43</v>
      </c>
      <c r="BY109">
        <v>1.63</v>
      </c>
      <c r="BZ109">
        <v>5.25</v>
      </c>
      <c r="CA109">
        <v>4.33</v>
      </c>
      <c r="CB109">
        <v>1.63</v>
      </c>
      <c r="CC109">
        <v>5.5</v>
      </c>
      <c r="CD109">
        <v>4.3</v>
      </c>
      <c r="CE109">
        <v>1.6</v>
      </c>
      <c r="CF109">
        <v>5.6</v>
      </c>
      <c r="CG109">
        <v>4.49</v>
      </c>
      <c r="CH109">
        <v>1.68</v>
      </c>
      <c r="CI109">
        <v>5.17</v>
      </c>
      <c r="CJ109">
        <v>4.29</v>
      </c>
      <c r="CK109">
        <v>1.63</v>
      </c>
      <c r="CL109">
        <v>1.61</v>
      </c>
      <c r="CM109">
        <v>2.2999999999999998</v>
      </c>
      <c r="CN109">
        <v>1.66</v>
      </c>
      <c r="CO109">
        <v>2.35</v>
      </c>
      <c r="CP109">
        <v>1.68</v>
      </c>
      <c r="CQ109">
        <v>2.4700000000000002</v>
      </c>
      <c r="CR109">
        <v>1.63</v>
      </c>
      <c r="CS109">
        <v>2.2999999999999998</v>
      </c>
      <c r="CT109">
        <v>1</v>
      </c>
      <c r="CU109">
        <v>1.86</v>
      </c>
      <c r="CV109">
        <v>2.0699999999999998</v>
      </c>
      <c r="CW109">
        <v>1.85</v>
      </c>
      <c r="CX109">
        <v>2.09</v>
      </c>
      <c r="CY109">
        <v>1.87</v>
      </c>
      <c r="CZ109">
        <v>2.12</v>
      </c>
      <c r="DA109">
        <v>1.83</v>
      </c>
      <c r="DB109">
        <v>2.06</v>
      </c>
    </row>
    <row r="110" spans="1:106" x14ac:dyDescent="0.35">
      <c r="A110" t="s">
        <v>106</v>
      </c>
      <c r="B110" s="1">
        <v>43772</v>
      </c>
      <c r="C110" s="2">
        <v>0.58333333333333337</v>
      </c>
      <c r="D110" t="s">
        <v>122</v>
      </c>
      <c r="E110" t="s">
        <v>131</v>
      </c>
      <c r="F110">
        <v>0</v>
      </c>
      <c r="G110">
        <v>2</v>
      </c>
      <c r="H110" t="s">
        <v>113</v>
      </c>
      <c r="I110">
        <v>0</v>
      </c>
      <c r="J110">
        <v>0</v>
      </c>
      <c r="K110" t="s">
        <v>117</v>
      </c>
      <c r="L110" t="s">
        <v>144</v>
      </c>
      <c r="M110">
        <v>12</v>
      </c>
      <c r="N110">
        <v>14</v>
      </c>
      <c r="O110">
        <v>3</v>
      </c>
      <c r="P110">
        <v>5</v>
      </c>
      <c r="Q110">
        <v>15</v>
      </c>
      <c r="R110">
        <v>16</v>
      </c>
      <c r="S110">
        <v>5</v>
      </c>
      <c r="T110">
        <v>6</v>
      </c>
      <c r="U110">
        <v>2</v>
      </c>
      <c r="V110">
        <v>2</v>
      </c>
      <c r="W110">
        <v>0</v>
      </c>
      <c r="X110">
        <v>0</v>
      </c>
      <c r="Y110">
        <v>3.5</v>
      </c>
      <c r="Z110">
        <v>3.4</v>
      </c>
      <c r="AA110">
        <v>2.1</v>
      </c>
      <c r="AB110">
        <v>3.5</v>
      </c>
      <c r="AC110">
        <v>3.3</v>
      </c>
      <c r="AD110">
        <v>2.15</v>
      </c>
      <c r="AE110">
        <v>3.45</v>
      </c>
      <c r="AF110">
        <v>3.4</v>
      </c>
      <c r="AG110">
        <v>2.15</v>
      </c>
      <c r="AH110">
        <v>3.57</v>
      </c>
      <c r="AI110">
        <v>3.42</v>
      </c>
      <c r="AJ110">
        <v>2.2000000000000002</v>
      </c>
      <c r="AK110">
        <v>3.4</v>
      </c>
      <c r="AL110">
        <v>3.4</v>
      </c>
      <c r="AM110">
        <v>2.15</v>
      </c>
      <c r="AN110">
        <v>3.5</v>
      </c>
      <c r="AO110">
        <v>3.3</v>
      </c>
      <c r="AP110">
        <v>2.15</v>
      </c>
      <c r="AQ110">
        <v>3.65</v>
      </c>
      <c r="AR110">
        <v>3.5</v>
      </c>
      <c r="AS110">
        <v>2.25</v>
      </c>
      <c r="AT110">
        <v>3.5</v>
      </c>
      <c r="AU110">
        <v>3.38</v>
      </c>
      <c r="AV110">
        <v>2.17</v>
      </c>
      <c r="AW110">
        <v>2</v>
      </c>
      <c r="AX110">
        <v>1.8</v>
      </c>
      <c r="AY110">
        <v>2.13</v>
      </c>
      <c r="AZ110">
        <v>1.8</v>
      </c>
      <c r="BA110">
        <v>2.13</v>
      </c>
      <c r="BB110">
        <v>1.83</v>
      </c>
      <c r="BC110">
        <v>2.0499999999999998</v>
      </c>
      <c r="BD110">
        <v>1.78</v>
      </c>
      <c r="BE110">
        <v>0.25</v>
      </c>
      <c r="BF110">
        <v>2.0499999999999998</v>
      </c>
      <c r="BG110">
        <v>1.88</v>
      </c>
      <c r="BH110">
        <v>2.0299999999999998</v>
      </c>
      <c r="BI110">
        <v>1.89</v>
      </c>
      <c r="BJ110">
        <v>2.06</v>
      </c>
      <c r="BK110">
        <v>1.9</v>
      </c>
      <c r="BL110">
        <v>2.02</v>
      </c>
      <c r="BM110">
        <v>1.86</v>
      </c>
      <c r="BN110">
        <v>3.6</v>
      </c>
      <c r="BO110">
        <v>3.4</v>
      </c>
      <c r="BP110">
        <v>2.0499999999999998</v>
      </c>
      <c r="BQ110">
        <v>3.75</v>
      </c>
      <c r="BR110">
        <v>3.4</v>
      </c>
      <c r="BS110">
        <v>2.1</v>
      </c>
      <c r="BT110">
        <v>3.65</v>
      </c>
      <c r="BU110">
        <v>3.4</v>
      </c>
      <c r="BV110">
        <v>2.1</v>
      </c>
      <c r="BW110">
        <v>3.86</v>
      </c>
      <c r="BX110">
        <v>3.62</v>
      </c>
      <c r="BY110">
        <v>2.0499999999999998</v>
      </c>
      <c r="BZ110">
        <v>3.7</v>
      </c>
      <c r="CA110">
        <v>3.4</v>
      </c>
      <c r="CB110">
        <v>2.0499999999999998</v>
      </c>
      <c r="CC110">
        <v>3.8</v>
      </c>
      <c r="CD110">
        <v>3.4</v>
      </c>
      <c r="CE110">
        <v>2.0499999999999998</v>
      </c>
      <c r="CF110">
        <v>3.87</v>
      </c>
      <c r="CG110">
        <v>3.65</v>
      </c>
      <c r="CH110">
        <v>2.15</v>
      </c>
      <c r="CI110">
        <v>3.74</v>
      </c>
      <c r="CJ110">
        <v>3.49</v>
      </c>
      <c r="CK110">
        <v>2.0699999999999998</v>
      </c>
      <c r="CL110">
        <v>1.9</v>
      </c>
      <c r="CM110">
        <v>1.9</v>
      </c>
      <c r="CN110">
        <v>1.94</v>
      </c>
      <c r="CO110">
        <v>1.98</v>
      </c>
      <c r="CP110">
        <v>2.1</v>
      </c>
      <c r="CQ110">
        <v>2.0499999999999998</v>
      </c>
      <c r="CR110">
        <v>1.94</v>
      </c>
      <c r="CS110">
        <v>1.89</v>
      </c>
      <c r="CT110">
        <v>0.5</v>
      </c>
      <c r="CU110">
        <v>1.89</v>
      </c>
      <c r="CV110">
        <v>2.04</v>
      </c>
      <c r="CW110">
        <v>1.88</v>
      </c>
      <c r="CX110">
        <v>2.0499999999999998</v>
      </c>
      <c r="CY110">
        <v>1.9</v>
      </c>
      <c r="CZ110">
        <v>2.1</v>
      </c>
      <c r="DA110">
        <v>1.84</v>
      </c>
      <c r="DB110">
        <v>2.0499999999999998</v>
      </c>
    </row>
    <row r="111" spans="1:106" x14ac:dyDescent="0.35">
      <c r="A111" t="s">
        <v>106</v>
      </c>
      <c r="B111" s="1">
        <v>43772</v>
      </c>
      <c r="C111" s="2">
        <v>0.6875</v>
      </c>
      <c r="D111" t="s">
        <v>123</v>
      </c>
      <c r="E111" t="s">
        <v>128</v>
      </c>
      <c r="F111">
        <v>1</v>
      </c>
      <c r="G111">
        <v>1</v>
      </c>
      <c r="H111" t="s">
        <v>117</v>
      </c>
      <c r="I111">
        <v>0</v>
      </c>
      <c r="J111">
        <v>0</v>
      </c>
      <c r="K111" t="s">
        <v>117</v>
      </c>
      <c r="L111" t="s">
        <v>136</v>
      </c>
      <c r="M111">
        <v>7</v>
      </c>
      <c r="N111">
        <v>4</v>
      </c>
      <c r="O111">
        <v>3</v>
      </c>
      <c r="P111">
        <v>2</v>
      </c>
      <c r="Q111">
        <v>9</v>
      </c>
      <c r="R111">
        <v>8</v>
      </c>
      <c r="S111">
        <v>5</v>
      </c>
      <c r="T111">
        <v>2</v>
      </c>
      <c r="U111">
        <v>1</v>
      </c>
      <c r="V111">
        <v>2</v>
      </c>
      <c r="W111">
        <v>0</v>
      </c>
      <c r="X111">
        <v>1</v>
      </c>
      <c r="Y111">
        <v>2.7</v>
      </c>
      <c r="Z111">
        <v>3.4</v>
      </c>
      <c r="AA111">
        <v>2.6</v>
      </c>
      <c r="AB111">
        <v>2.8</v>
      </c>
      <c r="AC111">
        <v>3.4</v>
      </c>
      <c r="AD111">
        <v>2.5</v>
      </c>
      <c r="AE111">
        <v>2.65</v>
      </c>
      <c r="AF111">
        <v>3.5</v>
      </c>
      <c r="AG111">
        <v>2.5499999999999998</v>
      </c>
      <c r="AH111">
        <v>2.74</v>
      </c>
      <c r="AI111">
        <v>3.55</v>
      </c>
      <c r="AJ111">
        <v>2.63</v>
      </c>
      <c r="AK111">
        <v>2.7</v>
      </c>
      <c r="AL111">
        <v>3.5</v>
      </c>
      <c r="AM111">
        <v>2.5499999999999998</v>
      </c>
      <c r="AN111">
        <v>2.7</v>
      </c>
      <c r="AO111">
        <v>3.5</v>
      </c>
      <c r="AP111">
        <v>2.5499999999999998</v>
      </c>
      <c r="AQ111">
        <v>2.82</v>
      </c>
      <c r="AR111">
        <v>3.6</v>
      </c>
      <c r="AS111">
        <v>2.68</v>
      </c>
      <c r="AT111">
        <v>2.73</v>
      </c>
      <c r="AU111">
        <v>3.49</v>
      </c>
      <c r="AV111">
        <v>2.57</v>
      </c>
      <c r="AW111">
        <v>1.72</v>
      </c>
      <c r="AX111">
        <v>2.1</v>
      </c>
      <c r="AY111">
        <v>1.75</v>
      </c>
      <c r="AZ111">
        <v>2.19</v>
      </c>
      <c r="BA111">
        <v>1.8</v>
      </c>
      <c r="BB111">
        <v>2.19</v>
      </c>
      <c r="BC111">
        <v>1.74</v>
      </c>
      <c r="BD111">
        <v>2.11</v>
      </c>
      <c r="BE111">
        <v>0</v>
      </c>
      <c r="BF111">
        <v>2</v>
      </c>
      <c r="BG111">
        <v>1.93</v>
      </c>
      <c r="BH111">
        <v>2.0099999999999998</v>
      </c>
      <c r="BI111">
        <v>1.93</v>
      </c>
      <c r="BJ111">
        <v>2.0299999999999998</v>
      </c>
      <c r="BK111">
        <v>1.93</v>
      </c>
      <c r="BL111">
        <v>1.98</v>
      </c>
      <c r="BM111">
        <v>1.89</v>
      </c>
      <c r="BN111">
        <v>2.5</v>
      </c>
      <c r="BO111">
        <v>3.6</v>
      </c>
      <c r="BP111">
        <v>2.7</v>
      </c>
      <c r="BQ111">
        <v>2.4500000000000002</v>
      </c>
      <c r="BR111">
        <v>3.6</v>
      </c>
      <c r="BS111">
        <v>2.8</v>
      </c>
      <c r="BT111">
        <v>2.5</v>
      </c>
      <c r="BU111">
        <v>3.6</v>
      </c>
      <c r="BV111">
        <v>2.7</v>
      </c>
      <c r="BW111">
        <v>2.54</v>
      </c>
      <c r="BX111">
        <v>3.62</v>
      </c>
      <c r="BY111">
        <v>2.82</v>
      </c>
      <c r="BZ111">
        <v>2.5</v>
      </c>
      <c r="CA111">
        <v>3.5</v>
      </c>
      <c r="CB111">
        <v>2.75</v>
      </c>
      <c r="CC111">
        <v>2.4500000000000002</v>
      </c>
      <c r="CD111">
        <v>3.6</v>
      </c>
      <c r="CE111">
        <v>2.75</v>
      </c>
      <c r="CF111">
        <v>2.63</v>
      </c>
      <c r="CG111">
        <v>3.68</v>
      </c>
      <c r="CH111">
        <v>2.99</v>
      </c>
      <c r="CI111">
        <v>2.4900000000000002</v>
      </c>
      <c r="CJ111">
        <v>3.58</v>
      </c>
      <c r="CK111">
        <v>2.79</v>
      </c>
      <c r="CL111">
        <v>1.61</v>
      </c>
      <c r="CM111">
        <v>2.2999999999999998</v>
      </c>
      <c r="CN111">
        <v>1.67</v>
      </c>
      <c r="CO111">
        <v>2.34</v>
      </c>
      <c r="CP111">
        <v>1.7</v>
      </c>
      <c r="CQ111">
        <v>2.4700000000000002</v>
      </c>
      <c r="CR111">
        <v>1.64</v>
      </c>
      <c r="CS111">
        <v>2.2799999999999998</v>
      </c>
      <c r="CT111">
        <v>0</v>
      </c>
      <c r="CU111">
        <v>1.85</v>
      </c>
      <c r="CV111">
        <v>2.08</v>
      </c>
      <c r="CW111">
        <v>1.86</v>
      </c>
      <c r="CX111">
        <v>2.0699999999999998</v>
      </c>
      <c r="CY111">
        <v>2</v>
      </c>
      <c r="CZ111">
        <v>2.11</v>
      </c>
      <c r="DA111">
        <v>1.85</v>
      </c>
      <c r="DB111">
        <v>2.04</v>
      </c>
    </row>
    <row r="112" spans="1:106" x14ac:dyDescent="0.35">
      <c r="A112" t="s">
        <v>106</v>
      </c>
      <c r="B112" s="1">
        <v>43777</v>
      </c>
      <c r="C112" s="2">
        <v>0.83333333333333337</v>
      </c>
      <c r="D112" t="s">
        <v>108</v>
      </c>
      <c r="E112" t="s">
        <v>125</v>
      </c>
      <c r="F112">
        <v>0</v>
      </c>
      <c r="G112">
        <v>2</v>
      </c>
      <c r="H112" t="s">
        <v>113</v>
      </c>
      <c r="I112">
        <v>0</v>
      </c>
      <c r="J112">
        <v>1</v>
      </c>
      <c r="K112" t="s">
        <v>113</v>
      </c>
      <c r="L112" t="s">
        <v>133</v>
      </c>
      <c r="M112">
        <v>17</v>
      </c>
      <c r="N112">
        <v>12</v>
      </c>
      <c r="O112">
        <v>5</v>
      </c>
      <c r="P112">
        <v>2</v>
      </c>
      <c r="Q112">
        <v>7</v>
      </c>
      <c r="R112">
        <v>13</v>
      </c>
      <c r="S112">
        <v>10</v>
      </c>
      <c r="T112">
        <v>4</v>
      </c>
      <c r="U112">
        <v>1</v>
      </c>
      <c r="V112">
        <v>2</v>
      </c>
      <c r="W112">
        <v>0</v>
      </c>
      <c r="X112">
        <v>1</v>
      </c>
      <c r="Y112">
        <v>2.7</v>
      </c>
      <c r="Z112">
        <v>3.5</v>
      </c>
      <c r="AA112">
        <v>2.5499999999999998</v>
      </c>
      <c r="AB112">
        <v>2.7</v>
      </c>
      <c r="AC112">
        <v>3.5</v>
      </c>
      <c r="AD112">
        <v>2.6</v>
      </c>
      <c r="AE112">
        <v>2.6</v>
      </c>
      <c r="AF112">
        <v>3.55</v>
      </c>
      <c r="AG112">
        <v>2.5499999999999998</v>
      </c>
      <c r="AH112">
        <v>2.7</v>
      </c>
      <c r="AI112">
        <v>3.58</v>
      </c>
      <c r="AJ112">
        <v>2.65</v>
      </c>
      <c r="AK112">
        <v>2.62</v>
      </c>
      <c r="AL112">
        <v>3.5</v>
      </c>
      <c r="AM112">
        <v>2.6</v>
      </c>
      <c r="AN112">
        <v>2.63</v>
      </c>
      <c r="AO112">
        <v>3.6</v>
      </c>
      <c r="AP112">
        <v>2.6</v>
      </c>
      <c r="AQ112">
        <v>2.75</v>
      </c>
      <c r="AR112">
        <v>3.65</v>
      </c>
      <c r="AS112">
        <v>2.72</v>
      </c>
      <c r="AT112">
        <v>2.68</v>
      </c>
      <c r="AU112">
        <v>3.57</v>
      </c>
      <c r="AV112">
        <v>2.6</v>
      </c>
      <c r="AW112">
        <v>1.66</v>
      </c>
      <c r="AX112">
        <v>2.2000000000000002</v>
      </c>
      <c r="AY112">
        <v>1.71</v>
      </c>
      <c r="AZ112">
        <v>2.27</v>
      </c>
      <c r="BA112">
        <v>1.75</v>
      </c>
      <c r="BB112">
        <v>2.29</v>
      </c>
      <c r="BC112">
        <v>1.69</v>
      </c>
      <c r="BD112">
        <v>2.21</v>
      </c>
      <c r="BE112">
        <v>0</v>
      </c>
      <c r="BF112">
        <v>1.99</v>
      </c>
      <c r="BG112">
        <v>1.94</v>
      </c>
      <c r="BH112">
        <v>1.98</v>
      </c>
      <c r="BI112">
        <v>1.94</v>
      </c>
      <c r="BJ112">
        <v>2.0099999999999998</v>
      </c>
      <c r="BK112">
        <v>1.96</v>
      </c>
      <c r="BL112">
        <v>1.97</v>
      </c>
      <c r="BM112">
        <v>1.91</v>
      </c>
      <c r="BN112">
        <v>2.8</v>
      </c>
      <c r="BO112">
        <v>3.6</v>
      </c>
      <c r="BP112">
        <v>2.37</v>
      </c>
      <c r="BQ112">
        <v>2.9</v>
      </c>
      <c r="BR112">
        <v>3.6</v>
      </c>
      <c r="BS112">
        <v>2.4</v>
      </c>
      <c r="BT112">
        <v>2.75</v>
      </c>
      <c r="BU112">
        <v>3.55</v>
      </c>
      <c r="BV112">
        <v>2.4500000000000002</v>
      </c>
      <c r="BW112">
        <v>2.97</v>
      </c>
      <c r="BX112">
        <v>3.63</v>
      </c>
      <c r="BY112">
        <v>2.41</v>
      </c>
      <c r="BZ112">
        <v>2.9</v>
      </c>
      <c r="CA112">
        <v>3.6</v>
      </c>
      <c r="CB112">
        <v>2.35</v>
      </c>
      <c r="CC112">
        <v>2.9</v>
      </c>
      <c r="CD112">
        <v>3.6</v>
      </c>
      <c r="CE112">
        <v>2.4</v>
      </c>
      <c r="CF112">
        <v>3.05</v>
      </c>
      <c r="CG112">
        <v>3.7</v>
      </c>
      <c r="CH112">
        <v>2.63</v>
      </c>
      <c r="CI112">
        <v>2.87</v>
      </c>
      <c r="CJ112">
        <v>3.61</v>
      </c>
      <c r="CK112">
        <v>2.41</v>
      </c>
      <c r="CL112">
        <v>1.66</v>
      </c>
      <c r="CM112">
        <v>2.2000000000000002</v>
      </c>
      <c r="CN112">
        <v>1.71</v>
      </c>
      <c r="CO112">
        <v>2.2599999999999998</v>
      </c>
      <c r="CP112">
        <v>1.72</v>
      </c>
      <c r="CQ112">
        <v>2.37</v>
      </c>
      <c r="CR112">
        <v>1.67</v>
      </c>
      <c r="CS112">
        <v>2.2200000000000002</v>
      </c>
      <c r="CT112">
        <v>0.25</v>
      </c>
      <c r="CU112">
        <v>1.83</v>
      </c>
      <c r="CV112">
        <v>2.1</v>
      </c>
      <c r="CW112">
        <v>1.83</v>
      </c>
      <c r="CX112">
        <v>2.09</v>
      </c>
      <c r="CY112">
        <v>1.86</v>
      </c>
      <c r="CZ112">
        <v>2.2000000000000002</v>
      </c>
      <c r="DA112">
        <v>1.82</v>
      </c>
      <c r="DB112">
        <v>2.08</v>
      </c>
    </row>
    <row r="113" spans="1:106" x14ac:dyDescent="0.35">
      <c r="A113" t="s">
        <v>106</v>
      </c>
      <c r="B113" s="1">
        <v>43778</v>
      </c>
      <c r="C113" s="2">
        <v>0.52083333333333337</v>
      </c>
      <c r="D113" t="s">
        <v>138</v>
      </c>
      <c r="E113" t="s">
        <v>122</v>
      </c>
      <c r="F113">
        <v>2</v>
      </c>
      <c r="G113">
        <v>0</v>
      </c>
      <c r="H113" t="s">
        <v>109</v>
      </c>
      <c r="I113">
        <v>0</v>
      </c>
      <c r="J113">
        <v>0</v>
      </c>
      <c r="K113" t="s">
        <v>117</v>
      </c>
      <c r="L113" t="s">
        <v>114</v>
      </c>
      <c r="M113">
        <v>23</v>
      </c>
      <c r="N113">
        <v>3</v>
      </c>
      <c r="O113">
        <v>5</v>
      </c>
      <c r="P113">
        <v>1</v>
      </c>
      <c r="Q113">
        <v>9</v>
      </c>
      <c r="R113">
        <v>17</v>
      </c>
      <c r="S113">
        <v>7</v>
      </c>
      <c r="T113">
        <v>0</v>
      </c>
      <c r="U113">
        <v>3</v>
      </c>
      <c r="V113">
        <v>2</v>
      </c>
      <c r="W113">
        <v>0</v>
      </c>
      <c r="X113">
        <v>0</v>
      </c>
      <c r="Y113">
        <v>1.33</v>
      </c>
      <c r="Z113">
        <v>5</v>
      </c>
      <c r="AA113">
        <v>10</v>
      </c>
      <c r="AB113">
        <v>1.34</v>
      </c>
      <c r="AC113">
        <v>5.25</v>
      </c>
      <c r="AD113">
        <v>8.75</v>
      </c>
      <c r="AE113">
        <v>1.33</v>
      </c>
      <c r="AF113">
        <v>5.3</v>
      </c>
      <c r="AG113">
        <v>8.9</v>
      </c>
      <c r="AH113">
        <v>1.34</v>
      </c>
      <c r="AI113">
        <v>5.41</v>
      </c>
      <c r="AJ113">
        <v>9.74</v>
      </c>
      <c r="AK113">
        <v>1.32</v>
      </c>
      <c r="AL113">
        <v>5.25</v>
      </c>
      <c r="AM113">
        <v>9.5</v>
      </c>
      <c r="AN113">
        <v>1.33</v>
      </c>
      <c r="AO113">
        <v>5.25</v>
      </c>
      <c r="AP113">
        <v>9.5</v>
      </c>
      <c r="AQ113">
        <v>1.37</v>
      </c>
      <c r="AR113">
        <v>5.6</v>
      </c>
      <c r="AS113">
        <v>10.25</v>
      </c>
      <c r="AT113">
        <v>1.34</v>
      </c>
      <c r="AU113">
        <v>5.35</v>
      </c>
      <c r="AV113">
        <v>9.2899999999999991</v>
      </c>
      <c r="AW113">
        <v>1.57</v>
      </c>
      <c r="AX113">
        <v>2.37</v>
      </c>
      <c r="AY113">
        <v>1.61</v>
      </c>
      <c r="AZ113">
        <v>2.46</v>
      </c>
      <c r="BA113">
        <v>1.63</v>
      </c>
      <c r="BB113">
        <v>2.5499999999999998</v>
      </c>
      <c r="BC113">
        <v>1.58</v>
      </c>
      <c r="BD113">
        <v>2.4</v>
      </c>
      <c r="BE113">
        <v>-1.5</v>
      </c>
      <c r="BF113">
        <v>2</v>
      </c>
      <c r="BG113">
        <v>1.93</v>
      </c>
      <c r="BH113">
        <v>1.99</v>
      </c>
      <c r="BI113">
        <v>1.93</v>
      </c>
      <c r="BJ113">
        <v>2</v>
      </c>
      <c r="BK113">
        <v>1.95</v>
      </c>
      <c r="BL113">
        <v>1.97</v>
      </c>
      <c r="BM113">
        <v>1.92</v>
      </c>
      <c r="BN113">
        <v>1.4</v>
      </c>
      <c r="BO113">
        <v>4.75</v>
      </c>
      <c r="BP113">
        <v>7.5</v>
      </c>
      <c r="BQ113">
        <v>1.4</v>
      </c>
      <c r="BR113">
        <v>5</v>
      </c>
      <c r="BS113">
        <v>8.25</v>
      </c>
      <c r="BT113">
        <v>1.37</v>
      </c>
      <c r="BU113">
        <v>5</v>
      </c>
      <c r="BV113">
        <v>8</v>
      </c>
      <c r="BW113">
        <v>1.44</v>
      </c>
      <c r="BX113">
        <v>4.6900000000000004</v>
      </c>
      <c r="BY113">
        <v>7.98</v>
      </c>
      <c r="BZ113">
        <v>1.44</v>
      </c>
      <c r="CA113">
        <v>4.75</v>
      </c>
      <c r="CB113">
        <v>8</v>
      </c>
      <c r="CC113">
        <v>1.4</v>
      </c>
      <c r="CD113">
        <v>4.8</v>
      </c>
      <c r="CE113">
        <v>8</v>
      </c>
      <c r="CF113">
        <v>1.47</v>
      </c>
      <c r="CG113">
        <v>5</v>
      </c>
      <c r="CH113">
        <v>8.25</v>
      </c>
      <c r="CI113">
        <v>1.43</v>
      </c>
      <c r="CJ113">
        <v>4.78</v>
      </c>
      <c r="CK113">
        <v>7.61</v>
      </c>
      <c r="CL113">
        <v>1.61</v>
      </c>
      <c r="CM113">
        <v>2.2999999999999998</v>
      </c>
      <c r="CN113">
        <v>1.63</v>
      </c>
      <c r="CO113">
        <v>2.41</v>
      </c>
      <c r="CP113">
        <v>1.67</v>
      </c>
      <c r="CQ113">
        <v>2.4700000000000002</v>
      </c>
      <c r="CR113">
        <v>1.6</v>
      </c>
      <c r="CS113">
        <v>2.36</v>
      </c>
      <c r="CT113">
        <v>-1.25</v>
      </c>
      <c r="CU113">
        <v>2</v>
      </c>
      <c r="CV113">
        <v>1.93</v>
      </c>
      <c r="CW113">
        <v>2</v>
      </c>
      <c r="CX113">
        <v>1.93</v>
      </c>
      <c r="CY113">
        <v>2.02</v>
      </c>
      <c r="CZ113">
        <v>1.95</v>
      </c>
      <c r="DA113">
        <v>1.97</v>
      </c>
      <c r="DB113">
        <v>1.92</v>
      </c>
    </row>
    <row r="114" spans="1:106" x14ac:dyDescent="0.35">
      <c r="A114" t="s">
        <v>106</v>
      </c>
      <c r="B114" s="1">
        <v>43778</v>
      </c>
      <c r="C114" s="2">
        <v>0.625</v>
      </c>
      <c r="D114" t="s">
        <v>119</v>
      </c>
      <c r="E114" t="s">
        <v>111</v>
      </c>
      <c r="F114">
        <v>3</v>
      </c>
      <c r="G114">
        <v>0</v>
      </c>
      <c r="H114" t="s">
        <v>109</v>
      </c>
      <c r="I114">
        <v>2</v>
      </c>
      <c r="J114">
        <v>0</v>
      </c>
      <c r="K114" t="s">
        <v>109</v>
      </c>
      <c r="L114" t="s">
        <v>118</v>
      </c>
      <c r="M114">
        <v>14</v>
      </c>
      <c r="N114">
        <v>7</v>
      </c>
      <c r="O114">
        <v>12</v>
      </c>
      <c r="P114">
        <v>4</v>
      </c>
      <c r="Q114">
        <v>17</v>
      </c>
      <c r="R114">
        <v>10</v>
      </c>
      <c r="S114">
        <v>11</v>
      </c>
      <c r="T114">
        <v>4</v>
      </c>
      <c r="U114">
        <v>2</v>
      </c>
      <c r="V114">
        <v>1</v>
      </c>
      <c r="W114">
        <v>0</v>
      </c>
      <c r="X114">
        <v>0</v>
      </c>
      <c r="Y114">
        <v>2.25</v>
      </c>
      <c r="Z114">
        <v>3.5</v>
      </c>
      <c r="AA114">
        <v>3.1</v>
      </c>
      <c r="AB114">
        <v>2.2999999999999998</v>
      </c>
      <c r="AC114">
        <v>3.5</v>
      </c>
      <c r="AD114">
        <v>3</v>
      </c>
      <c r="AE114">
        <v>2.25</v>
      </c>
      <c r="AF114">
        <v>3.55</v>
      </c>
      <c r="AG114">
        <v>3.1</v>
      </c>
      <c r="AH114">
        <v>2.27</v>
      </c>
      <c r="AI114">
        <v>3.59</v>
      </c>
      <c r="AJ114">
        <v>3.24</v>
      </c>
      <c r="AK114">
        <v>2.25</v>
      </c>
      <c r="AL114">
        <v>3.5</v>
      </c>
      <c r="AM114">
        <v>3.1</v>
      </c>
      <c r="AN114">
        <v>2.25</v>
      </c>
      <c r="AO114">
        <v>3.5</v>
      </c>
      <c r="AP114">
        <v>3.2</v>
      </c>
      <c r="AQ114">
        <v>2.33</v>
      </c>
      <c r="AR114">
        <v>3.73</v>
      </c>
      <c r="AS114">
        <v>3.3</v>
      </c>
      <c r="AT114">
        <v>2.27</v>
      </c>
      <c r="AU114">
        <v>3.55</v>
      </c>
      <c r="AV114">
        <v>3.13</v>
      </c>
      <c r="AW114">
        <v>1.66</v>
      </c>
      <c r="AX114">
        <v>2.2000000000000002</v>
      </c>
      <c r="AY114">
        <v>1.69</v>
      </c>
      <c r="AZ114">
        <v>2.29</v>
      </c>
      <c r="BA114">
        <v>1.75</v>
      </c>
      <c r="BB114">
        <v>2.29</v>
      </c>
      <c r="BC114">
        <v>1.71</v>
      </c>
      <c r="BD114">
        <v>2.17</v>
      </c>
      <c r="BE114">
        <v>-0.25</v>
      </c>
      <c r="BF114">
        <v>1.98</v>
      </c>
      <c r="BG114">
        <v>1.95</v>
      </c>
      <c r="BH114">
        <v>1.97</v>
      </c>
      <c r="BI114">
        <v>1.96</v>
      </c>
      <c r="BJ114">
        <v>2</v>
      </c>
      <c r="BK114">
        <v>1.96</v>
      </c>
      <c r="BL114">
        <v>1.97</v>
      </c>
      <c r="BM114">
        <v>1.92</v>
      </c>
      <c r="BN114">
        <v>2.1</v>
      </c>
      <c r="BO114">
        <v>3.6</v>
      </c>
      <c r="BP114">
        <v>3.3</v>
      </c>
      <c r="BQ114">
        <v>2.15</v>
      </c>
      <c r="BR114">
        <v>3.6</v>
      </c>
      <c r="BS114">
        <v>3.4</v>
      </c>
      <c r="BT114">
        <v>2.15</v>
      </c>
      <c r="BU114">
        <v>3.6</v>
      </c>
      <c r="BV114">
        <v>3.25</v>
      </c>
      <c r="BW114">
        <v>2.1800000000000002</v>
      </c>
      <c r="BX114">
        <v>3.63</v>
      </c>
      <c r="BY114">
        <v>3.41</v>
      </c>
      <c r="BZ114">
        <v>2.1</v>
      </c>
      <c r="CA114">
        <v>3.6</v>
      </c>
      <c r="CB114">
        <v>3.4</v>
      </c>
      <c r="CC114">
        <v>2.15</v>
      </c>
      <c r="CD114">
        <v>3.7</v>
      </c>
      <c r="CE114">
        <v>3.3</v>
      </c>
      <c r="CF114">
        <v>2.2200000000000002</v>
      </c>
      <c r="CG114">
        <v>3.7</v>
      </c>
      <c r="CH114">
        <v>3.43</v>
      </c>
      <c r="CI114">
        <v>2.16</v>
      </c>
      <c r="CJ114">
        <v>3.61</v>
      </c>
      <c r="CK114">
        <v>3.34</v>
      </c>
      <c r="CL114">
        <v>1.66</v>
      </c>
      <c r="CM114">
        <v>2.2000000000000002</v>
      </c>
      <c r="CN114">
        <v>1.73</v>
      </c>
      <c r="CO114">
        <v>2.23</v>
      </c>
      <c r="CP114">
        <v>1.73</v>
      </c>
      <c r="CQ114">
        <v>2.34</v>
      </c>
      <c r="CR114">
        <v>1.67</v>
      </c>
      <c r="CS114">
        <v>2.2200000000000002</v>
      </c>
      <c r="CT114">
        <v>-0.25</v>
      </c>
      <c r="CU114">
        <v>1.87</v>
      </c>
      <c r="CV114">
        <v>2.06</v>
      </c>
      <c r="CW114">
        <v>1.89</v>
      </c>
      <c r="CX114">
        <v>2.0299999999999998</v>
      </c>
      <c r="CY114">
        <v>1.91</v>
      </c>
      <c r="CZ114">
        <v>2.06</v>
      </c>
      <c r="DA114">
        <v>1.88</v>
      </c>
      <c r="DB114">
        <v>2.0099999999999998</v>
      </c>
    </row>
    <row r="115" spans="1:106" x14ac:dyDescent="0.35">
      <c r="A115" t="s">
        <v>106</v>
      </c>
      <c r="B115" s="1">
        <v>43778</v>
      </c>
      <c r="C115" s="2">
        <v>0.625</v>
      </c>
      <c r="D115" t="s">
        <v>134</v>
      </c>
      <c r="E115" t="s">
        <v>115</v>
      </c>
      <c r="F115">
        <v>2</v>
      </c>
      <c r="G115">
        <v>1</v>
      </c>
      <c r="H115" t="s">
        <v>109</v>
      </c>
      <c r="I115">
        <v>1</v>
      </c>
      <c r="J115">
        <v>1</v>
      </c>
      <c r="K115" t="s">
        <v>117</v>
      </c>
      <c r="L115" t="s">
        <v>136</v>
      </c>
      <c r="M115">
        <v>20</v>
      </c>
      <c r="N115">
        <v>16</v>
      </c>
      <c r="O115">
        <v>9</v>
      </c>
      <c r="P115">
        <v>3</v>
      </c>
      <c r="Q115">
        <v>10</v>
      </c>
      <c r="R115">
        <v>5</v>
      </c>
      <c r="S115">
        <v>5</v>
      </c>
      <c r="T115">
        <v>4</v>
      </c>
      <c r="U115">
        <v>2</v>
      </c>
      <c r="V115">
        <v>0</v>
      </c>
      <c r="W115">
        <v>0</v>
      </c>
      <c r="X115">
        <v>0</v>
      </c>
      <c r="Y115">
        <v>2.5499999999999998</v>
      </c>
      <c r="Z115">
        <v>3.25</v>
      </c>
      <c r="AA115">
        <v>2.8</v>
      </c>
      <c r="AB115">
        <v>2.7</v>
      </c>
      <c r="AC115">
        <v>3.1</v>
      </c>
      <c r="AD115">
        <v>2.8</v>
      </c>
      <c r="AE115">
        <v>2.6</v>
      </c>
      <c r="AF115">
        <v>3.2</v>
      </c>
      <c r="AG115">
        <v>2.8</v>
      </c>
      <c r="AH115">
        <v>2.69</v>
      </c>
      <c r="AI115">
        <v>3.25</v>
      </c>
      <c r="AJ115">
        <v>2.88</v>
      </c>
      <c r="AK115">
        <v>2.6</v>
      </c>
      <c r="AL115">
        <v>3.2</v>
      </c>
      <c r="AM115">
        <v>2.8</v>
      </c>
      <c r="AN115">
        <v>2.6</v>
      </c>
      <c r="AO115">
        <v>3.25</v>
      </c>
      <c r="AP115">
        <v>2.88</v>
      </c>
      <c r="AQ115">
        <v>2.72</v>
      </c>
      <c r="AR115">
        <v>3.5</v>
      </c>
      <c r="AS115">
        <v>2.95</v>
      </c>
      <c r="AT115">
        <v>2.64</v>
      </c>
      <c r="AU115">
        <v>3.21</v>
      </c>
      <c r="AV115">
        <v>2.84</v>
      </c>
      <c r="AW115">
        <v>2</v>
      </c>
      <c r="AX115">
        <v>1.8</v>
      </c>
      <c r="AY115">
        <v>2.16</v>
      </c>
      <c r="AZ115">
        <v>1.78</v>
      </c>
      <c r="BA115">
        <v>2.17</v>
      </c>
      <c r="BB115">
        <v>1.9</v>
      </c>
      <c r="BC115">
        <v>2.0699999999999998</v>
      </c>
      <c r="BD115">
        <v>1.77</v>
      </c>
      <c r="BE115">
        <v>0</v>
      </c>
      <c r="BF115">
        <v>1.88</v>
      </c>
      <c r="BG115">
        <v>2.0499999999999998</v>
      </c>
      <c r="BH115">
        <v>1.91</v>
      </c>
      <c r="BI115">
        <v>2.02</v>
      </c>
      <c r="BJ115">
        <v>1.91</v>
      </c>
      <c r="BK115">
        <v>2.0699999999999998</v>
      </c>
      <c r="BL115">
        <v>1.87</v>
      </c>
      <c r="BM115">
        <v>2.0099999999999998</v>
      </c>
      <c r="BN115">
        <v>2.5499999999999998</v>
      </c>
      <c r="BO115">
        <v>3.25</v>
      </c>
      <c r="BP115">
        <v>2.8</v>
      </c>
      <c r="BQ115">
        <v>2.6</v>
      </c>
      <c r="BR115">
        <v>3.25</v>
      </c>
      <c r="BS115">
        <v>2.85</v>
      </c>
      <c r="BT115">
        <v>2.5499999999999998</v>
      </c>
      <c r="BU115">
        <v>3.2</v>
      </c>
      <c r="BV115">
        <v>2.85</v>
      </c>
      <c r="BW115">
        <v>2.69</v>
      </c>
      <c r="BX115">
        <v>3.31</v>
      </c>
      <c r="BY115">
        <v>2.83</v>
      </c>
      <c r="BZ115">
        <v>2.5</v>
      </c>
      <c r="CA115">
        <v>3.2</v>
      </c>
      <c r="CB115">
        <v>3</v>
      </c>
      <c r="CC115">
        <v>2.6</v>
      </c>
      <c r="CD115">
        <v>3.25</v>
      </c>
      <c r="CE115">
        <v>2.88</v>
      </c>
      <c r="CF115">
        <v>2.7</v>
      </c>
      <c r="CG115">
        <v>3.47</v>
      </c>
      <c r="CH115">
        <v>3.12</v>
      </c>
      <c r="CI115">
        <v>2.61</v>
      </c>
      <c r="CJ115">
        <v>3.26</v>
      </c>
      <c r="CK115">
        <v>2.87</v>
      </c>
      <c r="CL115">
        <v>2.1</v>
      </c>
      <c r="CM115">
        <v>1.72</v>
      </c>
      <c r="CN115">
        <v>2.21</v>
      </c>
      <c r="CO115">
        <v>1.75</v>
      </c>
      <c r="CP115">
        <v>2.21</v>
      </c>
      <c r="CQ115">
        <v>1.88</v>
      </c>
      <c r="CR115">
        <v>2.14</v>
      </c>
      <c r="CS115">
        <v>1.73</v>
      </c>
      <c r="CT115">
        <v>0</v>
      </c>
      <c r="CU115">
        <v>1.9</v>
      </c>
      <c r="CV115">
        <v>2.0299999999999998</v>
      </c>
      <c r="CW115">
        <v>1.91</v>
      </c>
      <c r="CX115">
        <v>2.0099999999999998</v>
      </c>
      <c r="CY115">
        <v>1.94</v>
      </c>
      <c r="CZ115">
        <v>2.16</v>
      </c>
      <c r="DA115">
        <v>1.86</v>
      </c>
      <c r="DB115">
        <v>2.02</v>
      </c>
    </row>
    <row r="116" spans="1:106" x14ac:dyDescent="0.35">
      <c r="A116" t="s">
        <v>106</v>
      </c>
      <c r="B116" s="1">
        <v>43778</v>
      </c>
      <c r="C116" s="2">
        <v>0.625</v>
      </c>
      <c r="D116" t="s">
        <v>120</v>
      </c>
      <c r="E116" t="s">
        <v>123</v>
      </c>
      <c r="F116">
        <v>1</v>
      </c>
      <c r="G116">
        <v>2</v>
      </c>
      <c r="H116" t="s">
        <v>113</v>
      </c>
      <c r="I116">
        <v>0</v>
      </c>
      <c r="J116">
        <v>1</v>
      </c>
      <c r="K116" t="s">
        <v>113</v>
      </c>
      <c r="L116" t="s">
        <v>144</v>
      </c>
      <c r="M116">
        <v>4</v>
      </c>
      <c r="N116">
        <v>24</v>
      </c>
      <c r="O116">
        <v>3</v>
      </c>
      <c r="P116">
        <v>5</v>
      </c>
      <c r="Q116">
        <v>12</v>
      </c>
      <c r="R116">
        <v>12</v>
      </c>
      <c r="S116">
        <v>5</v>
      </c>
      <c r="T116">
        <v>9</v>
      </c>
      <c r="U116">
        <v>1</v>
      </c>
      <c r="V116">
        <v>1</v>
      </c>
      <c r="W116">
        <v>0</v>
      </c>
      <c r="X116">
        <v>0</v>
      </c>
      <c r="Y116">
        <v>2.9</v>
      </c>
      <c r="Z116">
        <v>3.3</v>
      </c>
      <c r="AA116">
        <v>2.4500000000000002</v>
      </c>
      <c r="AB116">
        <v>2.9</v>
      </c>
      <c r="AC116">
        <v>3.4</v>
      </c>
      <c r="AD116">
        <v>2.4500000000000002</v>
      </c>
      <c r="AE116">
        <v>2.95</v>
      </c>
      <c r="AF116">
        <v>3.35</v>
      </c>
      <c r="AG116">
        <v>2.4</v>
      </c>
      <c r="AH116">
        <v>3.11</v>
      </c>
      <c r="AI116">
        <v>3.44</v>
      </c>
      <c r="AJ116">
        <v>2.41</v>
      </c>
      <c r="AK116">
        <v>2.9</v>
      </c>
      <c r="AL116">
        <v>3.4</v>
      </c>
      <c r="AM116">
        <v>2.4500000000000002</v>
      </c>
      <c r="AN116">
        <v>3</v>
      </c>
      <c r="AO116">
        <v>3.4</v>
      </c>
      <c r="AP116">
        <v>2.4500000000000002</v>
      </c>
      <c r="AQ116">
        <v>3.11</v>
      </c>
      <c r="AR116">
        <v>3.53</v>
      </c>
      <c r="AS116">
        <v>2.58</v>
      </c>
      <c r="AT116">
        <v>2.96</v>
      </c>
      <c r="AU116">
        <v>3.37</v>
      </c>
      <c r="AV116">
        <v>2.44</v>
      </c>
      <c r="AW116">
        <v>1.9</v>
      </c>
      <c r="AX116">
        <v>1.9</v>
      </c>
      <c r="AY116">
        <v>1.98</v>
      </c>
      <c r="AZ116">
        <v>1.94</v>
      </c>
      <c r="BA116">
        <v>2</v>
      </c>
      <c r="BB116">
        <v>1.94</v>
      </c>
      <c r="BC116">
        <v>1.94</v>
      </c>
      <c r="BD116">
        <v>1.89</v>
      </c>
      <c r="BE116">
        <v>0.25</v>
      </c>
      <c r="BF116">
        <v>1.82</v>
      </c>
      <c r="BG116">
        <v>2.11</v>
      </c>
      <c r="BH116">
        <v>1.83</v>
      </c>
      <c r="BI116">
        <v>2.1</v>
      </c>
      <c r="BJ116">
        <v>1.91</v>
      </c>
      <c r="BK116">
        <v>2.13</v>
      </c>
      <c r="BL116">
        <v>1.8</v>
      </c>
      <c r="BM116">
        <v>2.09</v>
      </c>
      <c r="BN116">
        <v>3.1</v>
      </c>
      <c r="BO116">
        <v>3.5</v>
      </c>
      <c r="BP116">
        <v>2.25</v>
      </c>
      <c r="BQ116">
        <v>3.1</v>
      </c>
      <c r="BR116">
        <v>3.3</v>
      </c>
      <c r="BS116">
        <v>2.4</v>
      </c>
      <c r="BT116">
        <v>3.1</v>
      </c>
      <c r="BU116">
        <v>3.25</v>
      </c>
      <c r="BV116">
        <v>2.35</v>
      </c>
      <c r="BW116">
        <v>3.17</v>
      </c>
      <c r="BX116">
        <v>3.35</v>
      </c>
      <c r="BY116">
        <v>2.42</v>
      </c>
      <c r="BZ116">
        <v>3.2</v>
      </c>
      <c r="CA116">
        <v>3.4</v>
      </c>
      <c r="CB116">
        <v>2.25</v>
      </c>
      <c r="CC116">
        <v>3.2</v>
      </c>
      <c r="CD116">
        <v>3.3</v>
      </c>
      <c r="CE116">
        <v>2.38</v>
      </c>
      <c r="CF116">
        <v>3.44</v>
      </c>
      <c r="CG116">
        <v>3.56</v>
      </c>
      <c r="CH116">
        <v>2.4500000000000002</v>
      </c>
      <c r="CI116">
        <v>3.15</v>
      </c>
      <c r="CJ116">
        <v>3.34</v>
      </c>
      <c r="CK116">
        <v>2.36</v>
      </c>
      <c r="CL116">
        <v>2</v>
      </c>
      <c r="CM116">
        <v>1.8</v>
      </c>
      <c r="CN116">
        <v>2.08</v>
      </c>
      <c r="CO116">
        <v>1.83</v>
      </c>
      <c r="CP116">
        <v>2.1</v>
      </c>
      <c r="CQ116">
        <v>1.92</v>
      </c>
      <c r="CR116">
        <v>2.02</v>
      </c>
      <c r="CS116">
        <v>1.81</v>
      </c>
      <c r="CT116">
        <v>0.25</v>
      </c>
      <c r="CU116">
        <v>1.9</v>
      </c>
      <c r="CV116">
        <v>2.0299999999999998</v>
      </c>
      <c r="CW116">
        <v>1.85</v>
      </c>
      <c r="CX116">
        <v>2.08</v>
      </c>
      <c r="CY116">
        <v>1.98</v>
      </c>
      <c r="CZ116">
        <v>2.09</v>
      </c>
      <c r="DA116">
        <v>1.86</v>
      </c>
      <c r="DB116">
        <v>2.0299999999999998</v>
      </c>
    </row>
    <row r="117" spans="1:106" x14ac:dyDescent="0.35">
      <c r="A117" t="s">
        <v>106</v>
      </c>
      <c r="B117" s="1">
        <v>43778</v>
      </c>
      <c r="C117" s="2">
        <v>0.625</v>
      </c>
      <c r="D117" t="s">
        <v>128</v>
      </c>
      <c r="E117" t="s">
        <v>116</v>
      </c>
      <c r="F117">
        <v>1</v>
      </c>
      <c r="G117">
        <v>1</v>
      </c>
      <c r="H117" t="s">
        <v>117</v>
      </c>
      <c r="I117">
        <v>0</v>
      </c>
      <c r="J117">
        <v>0</v>
      </c>
      <c r="K117" t="s">
        <v>117</v>
      </c>
      <c r="L117" t="s">
        <v>121</v>
      </c>
      <c r="M117">
        <v>17</v>
      </c>
      <c r="N117">
        <v>14</v>
      </c>
      <c r="O117">
        <v>5</v>
      </c>
      <c r="P117">
        <v>4</v>
      </c>
      <c r="Q117">
        <v>6</v>
      </c>
      <c r="R117">
        <v>9</v>
      </c>
      <c r="S117">
        <v>4</v>
      </c>
      <c r="T117">
        <v>4</v>
      </c>
      <c r="U117">
        <v>2</v>
      </c>
      <c r="V117">
        <v>2</v>
      </c>
      <c r="W117">
        <v>0</v>
      </c>
      <c r="X117">
        <v>0</v>
      </c>
      <c r="Y117">
        <v>1.57</v>
      </c>
      <c r="Z117">
        <v>4</v>
      </c>
      <c r="AA117">
        <v>6</v>
      </c>
      <c r="AB117">
        <v>1.57</v>
      </c>
      <c r="AC117">
        <v>4</v>
      </c>
      <c r="AD117">
        <v>6</v>
      </c>
      <c r="AE117">
        <v>1.57</v>
      </c>
      <c r="AF117">
        <v>4.1500000000000004</v>
      </c>
      <c r="AG117">
        <v>5.8</v>
      </c>
      <c r="AH117">
        <v>1.6</v>
      </c>
      <c r="AI117">
        <v>4.21</v>
      </c>
      <c r="AJ117">
        <v>6.09</v>
      </c>
      <c r="AK117">
        <v>1.55</v>
      </c>
      <c r="AL117">
        <v>4.2</v>
      </c>
      <c r="AM117">
        <v>6</v>
      </c>
      <c r="AN117">
        <v>1.55</v>
      </c>
      <c r="AO117">
        <v>4.2</v>
      </c>
      <c r="AP117">
        <v>6.5</v>
      </c>
      <c r="AQ117">
        <v>1.63</v>
      </c>
      <c r="AR117">
        <v>4.34</v>
      </c>
      <c r="AS117">
        <v>6.5</v>
      </c>
      <c r="AT117">
        <v>1.58</v>
      </c>
      <c r="AU117">
        <v>4.1399999999999997</v>
      </c>
      <c r="AV117">
        <v>6.02</v>
      </c>
      <c r="AW117">
        <v>1.8</v>
      </c>
      <c r="AX117">
        <v>2</v>
      </c>
      <c r="AY117">
        <v>1.85</v>
      </c>
      <c r="AZ117">
        <v>2.0699999999999998</v>
      </c>
      <c r="BA117">
        <v>1.86</v>
      </c>
      <c r="BB117">
        <v>2.11</v>
      </c>
      <c r="BC117">
        <v>1.79</v>
      </c>
      <c r="BD117">
        <v>2.04</v>
      </c>
      <c r="BE117">
        <v>-1</v>
      </c>
      <c r="BF117">
        <v>2</v>
      </c>
      <c r="BG117">
        <v>1.93</v>
      </c>
      <c r="BH117">
        <v>2.0499999999999998</v>
      </c>
      <c r="BI117">
        <v>1.88</v>
      </c>
      <c r="BJ117">
        <v>2.0499999999999998</v>
      </c>
      <c r="BK117">
        <v>1.94</v>
      </c>
      <c r="BL117">
        <v>1.98</v>
      </c>
      <c r="BM117">
        <v>1.89</v>
      </c>
      <c r="BN117">
        <v>1.5</v>
      </c>
      <c r="BO117">
        <v>4.33</v>
      </c>
      <c r="BP117">
        <v>6.5</v>
      </c>
      <c r="BQ117">
        <v>1.53</v>
      </c>
      <c r="BR117">
        <v>4.25</v>
      </c>
      <c r="BS117">
        <v>6.5</v>
      </c>
      <c r="BT117">
        <v>1.55</v>
      </c>
      <c r="BU117">
        <v>4.2</v>
      </c>
      <c r="BV117">
        <v>6</v>
      </c>
      <c r="BW117">
        <v>1.56</v>
      </c>
      <c r="BX117">
        <v>4.41</v>
      </c>
      <c r="BY117">
        <v>6.26</v>
      </c>
      <c r="BZ117">
        <v>1.5</v>
      </c>
      <c r="CA117">
        <v>4.2</v>
      </c>
      <c r="CB117">
        <v>7</v>
      </c>
      <c r="CC117">
        <v>1.53</v>
      </c>
      <c r="CD117">
        <v>4.3</v>
      </c>
      <c r="CE117">
        <v>6.5</v>
      </c>
      <c r="CF117">
        <v>1.58</v>
      </c>
      <c r="CG117">
        <v>4.45</v>
      </c>
      <c r="CH117">
        <v>7.3</v>
      </c>
      <c r="CI117">
        <v>1.54</v>
      </c>
      <c r="CJ117">
        <v>4.29</v>
      </c>
      <c r="CK117">
        <v>6.37</v>
      </c>
      <c r="CL117">
        <v>1.72</v>
      </c>
      <c r="CM117">
        <v>2.1</v>
      </c>
      <c r="CN117">
        <v>1.73</v>
      </c>
      <c r="CO117">
        <v>2.23</v>
      </c>
      <c r="CP117">
        <v>1.8</v>
      </c>
      <c r="CQ117">
        <v>2.2599999999999998</v>
      </c>
      <c r="CR117">
        <v>1.71</v>
      </c>
      <c r="CS117">
        <v>2.16</v>
      </c>
      <c r="CT117">
        <v>-1</v>
      </c>
      <c r="CU117">
        <v>1.9</v>
      </c>
      <c r="CV117">
        <v>2.0299999999999998</v>
      </c>
      <c r="CW117">
        <v>1.92</v>
      </c>
      <c r="CX117">
        <v>2.0099999999999998</v>
      </c>
      <c r="CY117">
        <v>1.93</v>
      </c>
      <c r="CZ117">
        <v>2.13</v>
      </c>
      <c r="DA117">
        <v>1.89</v>
      </c>
      <c r="DB117">
        <v>1.99</v>
      </c>
    </row>
    <row r="118" spans="1:106" x14ac:dyDescent="0.35">
      <c r="A118" t="s">
        <v>106</v>
      </c>
      <c r="B118" s="1">
        <v>43778</v>
      </c>
      <c r="C118" s="2">
        <v>0.72916666666666663</v>
      </c>
      <c r="D118" t="s">
        <v>131</v>
      </c>
      <c r="E118" t="s">
        <v>135</v>
      </c>
      <c r="F118">
        <v>2</v>
      </c>
      <c r="G118">
        <v>0</v>
      </c>
      <c r="H118" t="s">
        <v>109</v>
      </c>
      <c r="I118">
        <v>0</v>
      </c>
      <c r="J118">
        <v>0</v>
      </c>
      <c r="K118" t="s">
        <v>117</v>
      </c>
      <c r="L118" t="s">
        <v>130</v>
      </c>
      <c r="M118">
        <v>19</v>
      </c>
      <c r="N118">
        <v>8</v>
      </c>
      <c r="O118">
        <v>7</v>
      </c>
      <c r="P118">
        <v>1</v>
      </c>
      <c r="Q118">
        <v>10</v>
      </c>
      <c r="R118">
        <v>10</v>
      </c>
      <c r="S118">
        <v>5</v>
      </c>
      <c r="T118">
        <v>4</v>
      </c>
      <c r="U118">
        <v>1</v>
      </c>
      <c r="V118">
        <v>1</v>
      </c>
      <c r="W118">
        <v>0</v>
      </c>
      <c r="X118">
        <v>0</v>
      </c>
      <c r="Y118">
        <v>2</v>
      </c>
      <c r="Z118">
        <v>3.75</v>
      </c>
      <c r="AA118">
        <v>3.5</v>
      </c>
      <c r="AB118">
        <v>2</v>
      </c>
      <c r="AC118">
        <v>3.8</v>
      </c>
      <c r="AD118">
        <v>3.5</v>
      </c>
      <c r="AE118">
        <v>1.97</v>
      </c>
      <c r="AF118">
        <v>3.75</v>
      </c>
      <c r="AG118">
        <v>3.6</v>
      </c>
      <c r="AH118">
        <v>1.98</v>
      </c>
      <c r="AI118">
        <v>3.91</v>
      </c>
      <c r="AJ118">
        <v>3.79</v>
      </c>
      <c r="AK118">
        <v>1.95</v>
      </c>
      <c r="AL118">
        <v>3.7</v>
      </c>
      <c r="AM118">
        <v>3.7</v>
      </c>
      <c r="AN118">
        <v>1.95</v>
      </c>
      <c r="AO118">
        <v>3.8</v>
      </c>
      <c r="AP118">
        <v>3.7</v>
      </c>
      <c r="AQ118">
        <v>2.08</v>
      </c>
      <c r="AR118">
        <v>3.98</v>
      </c>
      <c r="AS118">
        <v>3.8</v>
      </c>
      <c r="AT118">
        <v>1.99</v>
      </c>
      <c r="AU118">
        <v>3.78</v>
      </c>
      <c r="AV118">
        <v>3.62</v>
      </c>
      <c r="AW118">
        <v>1.57</v>
      </c>
      <c r="AX118">
        <v>2.37</v>
      </c>
      <c r="AY118">
        <v>1.61</v>
      </c>
      <c r="AZ118">
        <v>2.46</v>
      </c>
      <c r="BA118">
        <v>1.62</v>
      </c>
      <c r="BB118">
        <v>2.57</v>
      </c>
      <c r="BC118">
        <v>1.57</v>
      </c>
      <c r="BD118">
        <v>2.42</v>
      </c>
      <c r="BE118">
        <v>-0.5</v>
      </c>
      <c r="BF118">
        <v>2</v>
      </c>
      <c r="BG118">
        <v>1.93</v>
      </c>
      <c r="BH118">
        <v>1.99</v>
      </c>
      <c r="BI118">
        <v>1.93</v>
      </c>
      <c r="BJ118">
        <v>2.02</v>
      </c>
      <c r="BK118">
        <v>1.95</v>
      </c>
      <c r="BL118">
        <v>1.98</v>
      </c>
      <c r="BM118">
        <v>1.89</v>
      </c>
      <c r="BN118">
        <v>1.85</v>
      </c>
      <c r="BO118">
        <v>4</v>
      </c>
      <c r="BP118">
        <v>3.75</v>
      </c>
      <c r="BQ118">
        <v>1.91</v>
      </c>
      <c r="BR118">
        <v>4</v>
      </c>
      <c r="BS118">
        <v>3.75</v>
      </c>
      <c r="BT118">
        <v>2.0499999999999998</v>
      </c>
      <c r="BU118">
        <v>3.7</v>
      </c>
      <c r="BV118">
        <v>3.4</v>
      </c>
      <c r="BW118">
        <v>1.93</v>
      </c>
      <c r="BX118">
        <v>4.05</v>
      </c>
      <c r="BY118">
        <v>3.88</v>
      </c>
      <c r="BZ118">
        <v>1.91</v>
      </c>
      <c r="CA118">
        <v>4</v>
      </c>
      <c r="CB118">
        <v>3.9</v>
      </c>
      <c r="CC118">
        <v>1.87</v>
      </c>
      <c r="CD118">
        <v>4</v>
      </c>
      <c r="CE118">
        <v>3.9</v>
      </c>
      <c r="CF118">
        <v>2.0499999999999998</v>
      </c>
      <c r="CG118">
        <v>4.2</v>
      </c>
      <c r="CH118">
        <v>3.98</v>
      </c>
      <c r="CI118">
        <v>1.91</v>
      </c>
      <c r="CJ118">
        <v>3.97</v>
      </c>
      <c r="CK118">
        <v>3.8</v>
      </c>
      <c r="CL118">
        <v>1.44</v>
      </c>
      <c r="CM118">
        <v>2.75</v>
      </c>
      <c r="CN118">
        <v>1.49</v>
      </c>
      <c r="CO118">
        <v>2.81</v>
      </c>
      <c r="CP118">
        <v>1.53</v>
      </c>
      <c r="CQ118">
        <v>2.85</v>
      </c>
      <c r="CR118">
        <v>1.49</v>
      </c>
      <c r="CS118">
        <v>2.65</v>
      </c>
      <c r="CT118">
        <v>-0.5</v>
      </c>
      <c r="CU118">
        <v>1.92</v>
      </c>
      <c r="CV118">
        <v>2.0099999999999998</v>
      </c>
      <c r="CW118">
        <v>1.93</v>
      </c>
      <c r="CX118">
        <v>2.0099999999999998</v>
      </c>
      <c r="CY118">
        <v>2.0499999999999998</v>
      </c>
      <c r="CZ118">
        <v>2.04</v>
      </c>
      <c r="DA118">
        <v>1.91</v>
      </c>
      <c r="DB118">
        <v>1.97</v>
      </c>
    </row>
    <row r="119" spans="1:106" x14ac:dyDescent="0.35">
      <c r="A119" t="s">
        <v>106</v>
      </c>
      <c r="B119" s="1">
        <v>43779</v>
      </c>
      <c r="C119" s="2">
        <v>0.58333333333333337</v>
      </c>
      <c r="D119" t="s">
        <v>137</v>
      </c>
      <c r="E119" t="s">
        <v>126</v>
      </c>
      <c r="F119">
        <v>3</v>
      </c>
      <c r="G119">
        <v>1</v>
      </c>
      <c r="H119" t="s">
        <v>109</v>
      </c>
      <c r="I119">
        <v>2</v>
      </c>
      <c r="J119">
        <v>0</v>
      </c>
      <c r="K119" t="s">
        <v>109</v>
      </c>
      <c r="L119" t="s">
        <v>124</v>
      </c>
      <c r="M119">
        <v>21</v>
      </c>
      <c r="N119">
        <v>6</v>
      </c>
      <c r="O119">
        <v>11</v>
      </c>
      <c r="P119">
        <v>2</v>
      </c>
      <c r="Q119">
        <v>10</v>
      </c>
      <c r="R119">
        <v>14</v>
      </c>
      <c r="S119">
        <v>5</v>
      </c>
      <c r="T119">
        <v>2</v>
      </c>
      <c r="U119">
        <v>2</v>
      </c>
      <c r="V119">
        <v>5</v>
      </c>
      <c r="W119">
        <v>0</v>
      </c>
      <c r="X119">
        <v>0</v>
      </c>
      <c r="Y119">
        <v>1.6</v>
      </c>
      <c r="Z119">
        <v>3.75</v>
      </c>
      <c r="AA119">
        <v>6.5</v>
      </c>
      <c r="AB119">
        <v>1.6</v>
      </c>
      <c r="AC119">
        <v>3.8</v>
      </c>
      <c r="AD119">
        <v>6</v>
      </c>
      <c r="AE119">
        <v>1.7</v>
      </c>
      <c r="AF119">
        <v>3.65</v>
      </c>
      <c r="AG119">
        <v>5.4</v>
      </c>
      <c r="AH119">
        <v>1.7</v>
      </c>
      <c r="AI119">
        <v>3.66</v>
      </c>
      <c r="AJ119">
        <v>5.98</v>
      </c>
      <c r="AK119">
        <v>1.67</v>
      </c>
      <c r="AL119">
        <v>3.6</v>
      </c>
      <c r="AM119">
        <v>5.8</v>
      </c>
      <c r="AN119">
        <v>1.65</v>
      </c>
      <c r="AO119">
        <v>3.7</v>
      </c>
      <c r="AP119">
        <v>5.75</v>
      </c>
      <c r="AQ119">
        <v>1.72</v>
      </c>
      <c r="AR119">
        <v>3.8</v>
      </c>
      <c r="AS119">
        <v>6.5</v>
      </c>
      <c r="AT119">
        <v>1.67</v>
      </c>
      <c r="AU119">
        <v>3.67</v>
      </c>
      <c r="AV119">
        <v>5.82</v>
      </c>
      <c r="AW119">
        <v>2</v>
      </c>
      <c r="AX119">
        <v>1.8</v>
      </c>
      <c r="AY119">
        <v>2</v>
      </c>
      <c r="AZ119">
        <v>1.92</v>
      </c>
      <c r="BA119">
        <v>2.1</v>
      </c>
      <c r="BB119">
        <v>1.92</v>
      </c>
      <c r="BC119">
        <v>2.02</v>
      </c>
      <c r="BD119">
        <v>1.82</v>
      </c>
      <c r="BE119">
        <v>-0.75</v>
      </c>
      <c r="BF119">
        <v>1.9</v>
      </c>
      <c r="BG119">
        <v>2.0299999999999998</v>
      </c>
      <c r="BH119">
        <v>1.92</v>
      </c>
      <c r="BI119">
        <v>2.0099999999999998</v>
      </c>
      <c r="BJ119">
        <v>1.92</v>
      </c>
      <c r="BK119">
        <v>2.04</v>
      </c>
      <c r="BL119">
        <v>1.89</v>
      </c>
      <c r="BM119">
        <v>1.99</v>
      </c>
      <c r="BN119">
        <v>1.6</v>
      </c>
      <c r="BO119">
        <v>3.8</v>
      </c>
      <c r="BP119">
        <v>6</v>
      </c>
      <c r="BQ119">
        <v>1.62</v>
      </c>
      <c r="BR119">
        <v>3.75</v>
      </c>
      <c r="BS119">
        <v>6.25</v>
      </c>
      <c r="BT119">
        <v>1.6</v>
      </c>
      <c r="BU119">
        <v>3.8</v>
      </c>
      <c r="BV119">
        <v>6</v>
      </c>
      <c r="BW119">
        <v>1.66</v>
      </c>
      <c r="BX119">
        <v>3.69</v>
      </c>
      <c r="BY119">
        <v>6.41</v>
      </c>
      <c r="BZ119">
        <v>1.6</v>
      </c>
      <c r="CA119">
        <v>3.75</v>
      </c>
      <c r="CB119">
        <v>6.5</v>
      </c>
      <c r="CC119">
        <v>1.65</v>
      </c>
      <c r="CD119">
        <v>3.8</v>
      </c>
      <c r="CE119">
        <v>5.75</v>
      </c>
      <c r="CF119">
        <v>1.68</v>
      </c>
      <c r="CG119">
        <v>3.9</v>
      </c>
      <c r="CH119">
        <v>6.75</v>
      </c>
      <c r="CI119">
        <v>1.64</v>
      </c>
      <c r="CJ119">
        <v>3.77</v>
      </c>
      <c r="CK119">
        <v>6.18</v>
      </c>
      <c r="CL119">
        <v>1.9</v>
      </c>
      <c r="CM119">
        <v>1.9</v>
      </c>
      <c r="CN119">
        <v>2.04</v>
      </c>
      <c r="CO119">
        <v>1.88</v>
      </c>
      <c r="CP119">
        <v>2.06</v>
      </c>
      <c r="CQ119">
        <v>1.94</v>
      </c>
      <c r="CR119">
        <v>1.96</v>
      </c>
      <c r="CS119">
        <v>1.87</v>
      </c>
      <c r="CT119">
        <v>-0.75</v>
      </c>
      <c r="CU119">
        <v>1.86</v>
      </c>
      <c r="CV119">
        <v>2.0699999999999998</v>
      </c>
      <c r="CW119">
        <v>1.87</v>
      </c>
      <c r="CX119">
        <v>2.06</v>
      </c>
      <c r="CY119">
        <v>1.9</v>
      </c>
      <c r="CZ119">
        <v>2.16</v>
      </c>
      <c r="DA119">
        <v>1.83</v>
      </c>
      <c r="DB119">
        <v>2.0699999999999998</v>
      </c>
    </row>
    <row r="120" spans="1:106" x14ac:dyDescent="0.35">
      <c r="A120" t="s">
        <v>106</v>
      </c>
      <c r="B120" s="1">
        <v>43779</v>
      </c>
      <c r="C120" s="2">
        <v>0.58333333333333337</v>
      </c>
      <c r="D120" t="s">
        <v>132</v>
      </c>
      <c r="E120" t="s">
        <v>129</v>
      </c>
      <c r="F120">
        <v>2</v>
      </c>
      <c r="G120">
        <v>1</v>
      </c>
      <c r="H120" t="s">
        <v>109</v>
      </c>
      <c r="I120">
        <v>1</v>
      </c>
      <c r="J120">
        <v>0</v>
      </c>
      <c r="K120" t="s">
        <v>109</v>
      </c>
      <c r="L120" t="s">
        <v>139</v>
      </c>
      <c r="M120">
        <v>17</v>
      </c>
      <c r="N120">
        <v>13</v>
      </c>
      <c r="O120">
        <v>5</v>
      </c>
      <c r="P120">
        <v>4</v>
      </c>
      <c r="Q120">
        <v>17</v>
      </c>
      <c r="R120">
        <v>8</v>
      </c>
      <c r="S120">
        <v>6</v>
      </c>
      <c r="T120">
        <v>3</v>
      </c>
      <c r="U120">
        <v>4</v>
      </c>
      <c r="V120">
        <v>3</v>
      </c>
      <c r="W120">
        <v>0</v>
      </c>
      <c r="X120">
        <v>0</v>
      </c>
      <c r="Y120">
        <v>1.9</v>
      </c>
      <c r="Z120">
        <v>3.5</v>
      </c>
      <c r="AA120">
        <v>4.2</v>
      </c>
      <c r="AB120">
        <v>1.85</v>
      </c>
      <c r="AC120">
        <v>3.6</v>
      </c>
      <c r="AD120">
        <v>4.33</v>
      </c>
      <c r="AE120">
        <v>1.87</v>
      </c>
      <c r="AF120">
        <v>3.6</v>
      </c>
      <c r="AG120">
        <v>4.1500000000000004</v>
      </c>
      <c r="AH120">
        <v>1.89</v>
      </c>
      <c r="AI120">
        <v>3.7</v>
      </c>
      <c r="AJ120">
        <v>4.38</v>
      </c>
      <c r="AK120">
        <v>1.88</v>
      </c>
      <c r="AL120">
        <v>3.6</v>
      </c>
      <c r="AM120">
        <v>4.2</v>
      </c>
      <c r="AN120">
        <v>1.87</v>
      </c>
      <c r="AO120">
        <v>3.5</v>
      </c>
      <c r="AP120">
        <v>4.33</v>
      </c>
      <c r="AQ120">
        <v>1.96</v>
      </c>
      <c r="AR120">
        <v>3.8</v>
      </c>
      <c r="AS120">
        <v>4.4000000000000004</v>
      </c>
      <c r="AT120">
        <v>1.9</v>
      </c>
      <c r="AU120">
        <v>3.6</v>
      </c>
      <c r="AV120">
        <v>4.24</v>
      </c>
      <c r="AW120">
        <v>1.9</v>
      </c>
      <c r="AX120">
        <v>1.9</v>
      </c>
      <c r="AY120">
        <v>1.85</v>
      </c>
      <c r="AZ120">
        <v>2.0699999999999998</v>
      </c>
      <c r="BA120">
        <v>1.96</v>
      </c>
      <c r="BB120">
        <v>2.0699999999999998</v>
      </c>
      <c r="BC120">
        <v>1.87</v>
      </c>
      <c r="BD120">
        <v>1.96</v>
      </c>
      <c r="BE120">
        <v>-0.5</v>
      </c>
      <c r="BF120">
        <v>1.91</v>
      </c>
      <c r="BG120">
        <v>2.02</v>
      </c>
      <c r="BH120">
        <v>1.89</v>
      </c>
      <c r="BI120">
        <v>2.0299999999999998</v>
      </c>
      <c r="BJ120">
        <v>1.93</v>
      </c>
      <c r="BK120">
        <v>2.0299999999999998</v>
      </c>
      <c r="BL120">
        <v>1.89</v>
      </c>
      <c r="BM120">
        <v>1.99</v>
      </c>
      <c r="BN120">
        <v>1.66</v>
      </c>
      <c r="BO120">
        <v>3.8</v>
      </c>
      <c r="BP120">
        <v>5.25</v>
      </c>
      <c r="BQ120">
        <v>1.7</v>
      </c>
      <c r="BR120">
        <v>3.8</v>
      </c>
      <c r="BS120">
        <v>5.25</v>
      </c>
      <c r="BT120">
        <v>1.85</v>
      </c>
      <c r="BU120">
        <v>3.5</v>
      </c>
      <c r="BV120">
        <v>4.4000000000000004</v>
      </c>
      <c r="BW120">
        <v>1.68</v>
      </c>
      <c r="BX120">
        <v>3.97</v>
      </c>
      <c r="BY120">
        <v>5.53</v>
      </c>
      <c r="BZ120">
        <v>1.7</v>
      </c>
      <c r="CA120">
        <v>3.8</v>
      </c>
      <c r="CB120">
        <v>5.8</v>
      </c>
      <c r="CC120">
        <v>1.67</v>
      </c>
      <c r="CD120">
        <v>3.8</v>
      </c>
      <c r="CE120">
        <v>5.5</v>
      </c>
      <c r="CF120">
        <v>1.85</v>
      </c>
      <c r="CG120">
        <v>4</v>
      </c>
      <c r="CH120">
        <v>5.8</v>
      </c>
      <c r="CI120">
        <v>1.7</v>
      </c>
      <c r="CJ120">
        <v>3.81</v>
      </c>
      <c r="CK120">
        <v>5.31</v>
      </c>
      <c r="CL120">
        <v>1.9</v>
      </c>
      <c r="CM120">
        <v>1.9</v>
      </c>
      <c r="CN120">
        <v>1.95</v>
      </c>
      <c r="CO120">
        <v>1.97</v>
      </c>
      <c r="CP120">
        <v>2</v>
      </c>
      <c r="CQ120">
        <v>2.0499999999999998</v>
      </c>
      <c r="CR120">
        <v>1.91</v>
      </c>
      <c r="CS120">
        <v>1.93</v>
      </c>
      <c r="CT120">
        <v>-0.75</v>
      </c>
      <c r="CU120">
        <v>1.9</v>
      </c>
      <c r="CV120">
        <v>2.0299999999999998</v>
      </c>
      <c r="CW120">
        <v>1.88</v>
      </c>
      <c r="CX120">
        <v>2.04</v>
      </c>
      <c r="CY120">
        <v>1.98</v>
      </c>
      <c r="CZ120">
        <v>2.06</v>
      </c>
      <c r="DA120">
        <v>1.89</v>
      </c>
      <c r="DB120">
        <v>1.99</v>
      </c>
    </row>
    <row r="121" spans="1:106" x14ac:dyDescent="0.35">
      <c r="A121" t="s">
        <v>106</v>
      </c>
      <c r="B121" s="1">
        <v>43779</v>
      </c>
      <c r="C121" s="2">
        <v>0.6875</v>
      </c>
      <c r="D121" t="s">
        <v>107</v>
      </c>
      <c r="E121" t="s">
        <v>112</v>
      </c>
      <c r="F121">
        <v>3</v>
      </c>
      <c r="G121">
        <v>1</v>
      </c>
      <c r="H121" t="s">
        <v>109</v>
      </c>
      <c r="I121">
        <v>2</v>
      </c>
      <c r="J121">
        <v>0</v>
      </c>
      <c r="K121" t="s">
        <v>109</v>
      </c>
      <c r="L121" t="s">
        <v>110</v>
      </c>
      <c r="M121">
        <v>12</v>
      </c>
      <c r="N121">
        <v>18</v>
      </c>
      <c r="O121">
        <v>5</v>
      </c>
      <c r="P121">
        <v>3</v>
      </c>
      <c r="Q121">
        <v>10</v>
      </c>
      <c r="R121">
        <v>5</v>
      </c>
      <c r="S121">
        <v>4</v>
      </c>
      <c r="T121">
        <v>13</v>
      </c>
      <c r="U121">
        <v>0</v>
      </c>
      <c r="V121">
        <v>2</v>
      </c>
      <c r="W121">
        <v>0</v>
      </c>
      <c r="X121">
        <v>0</v>
      </c>
      <c r="Y121">
        <v>2.5</v>
      </c>
      <c r="Z121">
        <v>3.6</v>
      </c>
      <c r="AA121">
        <v>2.62</v>
      </c>
      <c r="AB121">
        <v>2.65</v>
      </c>
      <c r="AC121">
        <v>3.6</v>
      </c>
      <c r="AD121">
        <v>2.5499999999999998</v>
      </c>
      <c r="AE121">
        <v>2.5</v>
      </c>
      <c r="AF121">
        <v>3.5</v>
      </c>
      <c r="AG121">
        <v>2.7</v>
      </c>
      <c r="AH121">
        <v>2.57</v>
      </c>
      <c r="AI121">
        <v>3.66</v>
      </c>
      <c r="AJ121">
        <v>2.74</v>
      </c>
      <c r="AK121">
        <v>2.5499999999999998</v>
      </c>
      <c r="AL121">
        <v>3.6</v>
      </c>
      <c r="AM121">
        <v>2.62</v>
      </c>
      <c r="AN121">
        <v>2.5</v>
      </c>
      <c r="AO121">
        <v>3.6</v>
      </c>
      <c r="AP121">
        <v>2.7</v>
      </c>
      <c r="AQ121">
        <v>2.7</v>
      </c>
      <c r="AR121">
        <v>3.75</v>
      </c>
      <c r="AS121">
        <v>2.78</v>
      </c>
      <c r="AT121">
        <v>2.56</v>
      </c>
      <c r="AU121">
        <v>3.58</v>
      </c>
      <c r="AV121">
        <v>2.68</v>
      </c>
      <c r="AW121">
        <v>1.66</v>
      </c>
      <c r="AX121">
        <v>2.2000000000000002</v>
      </c>
      <c r="AY121">
        <v>1.63</v>
      </c>
      <c r="AZ121">
        <v>2.42</v>
      </c>
      <c r="BA121">
        <v>1.67</v>
      </c>
      <c r="BB121">
        <v>2.42</v>
      </c>
      <c r="BC121">
        <v>1.63</v>
      </c>
      <c r="BD121">
        <v>2.2999999999999998</v>
      </c>
      <c r="BE121">
        <v>0</v>
      </c>
      <c r="BF121">
        <v>1.9</v>
      </c>
      <c r="BG121">
        <v>2.0299999999999998</v>
      </c>
      <c r="BH121">
        <v>1.9</v>
      </c>
      <c r="BI121">
        <v>2.0299999999999998</v>
      </c>
      <c r="BJ121">
        <v>2.0099999999999998</v>
      </c>
      <c r="BK121">
        <v>2.0499999999999998</v>
      </c>
      <c r="BL121">
        <v>1.89</v>
      </c>
      <c r="BM121">
        <v>1.99</v>
      </c>
      <c r="BN121">
        <v>2.7</v>
      </c>
      <c r="BO121">
        <v>3.6</v>
      </c>
      <c r="BP121">
        <v>2.5</v>
      </c>
      <c r="BQ121">
        <v>2.7</v>
      </c>
      <c r="BR121">
        <v>3.6</v>
      </c>
      <c r="BS121">
        <v>2.5499999999999998</v>
      </c>
      <c r="BT121">
        <v>2.6</v>
      </c>
      <c r="BU121">
        <v>3.5</v>
      </c>
      <c r="BV121">
        <v>2.6</v>
      </c>
      <c r="BW121">
        <v>2.72</v>
      </c>
      <c r="BX121">
        <v>3.64</v>
      </c>
      <c r="BY121">
        <v>2.62</v>
      </c>
      <c r="BZ121">
        <v>2.62</v>
      </c>
      <c r="CA121">
        <v>3.6</v>
      </c>
      <c r="CB121">
        <v>2.7</v>
      </c>
      <c r="CC121">
        <v>2.7</v>
      </c>
      <c r="CD121">
        <v>3.7</v>
      </c>
      <c r="CE121">
        <v>2.5</v>
      </c>
      <c r="CF121">
        <v>2.8</v>
      </c>
      <c r="CG121">
        <v>3.75</v>
      </c>
      <c r="CH121">
        <v>2.83</v>
      </c>
      <c r="CI121">
        <v>2.69</v>
      </c>
      <c r="CJ121">
        <v>3.64</v>
      </c>
      <c r="CK121">
        <v>2.5499999999999998</v>
      </c>
      <c r="CL121">
        <v>1.53</v>
      </c>
      <c r="CM121">
        <v>2.5</v>
      </c>
      <c r="CN121">
        <v>1.6</v>
      </c>
      <c r="CO121">
        <v>2.5</v>
      </c>
      <c r="CP121">
        <v>1.6</v>
      </c>
      <c r="CQ121">
        <v>2.67</v>
      </c>
      <c r="CR121">
        <v>1.54</v>
      </c>
      <c r="CS121">
        <v>2.4900000000000002</v>
      </c>
      <c r="CT121">
        <v>0</v>
      </c>
      <c r="CU121">
        <v>2.02</v>
      </c>
      <c r="CV121">
        <v>1.91</v>
      </c>
      <c r="CW121">
        <v>2.0099999999999998</v>
      </c>
      <c r="CX121">
        <v>1.93</v>
      </c>
      <c r="CY121">
        <v>2.04</v>
      </c>
      <c r="CZ121">
        <v>2.08</v>
      </c>
      <c r="DA121">
        <v>1.98</v>
      </c>
      <c r="DB121">
        <v>1.9</v>
      </c>
    </row>
    <row r="122" spans="1:106" x14ac:dyDescent="0.35">
      <c r="A122" t="s">
        <v>106</v>
      </c>
      <c r="B122" s="1">
        <v>43792</v>
      </c>
      <c r="C122" s="2">
        <v>0.52083333333333337</v>
      </c>
      <c r="D122" t="s">
        <v>111</v>
      </c>
      <c r="E122" t="s">
        <v>128</v>
      </c>
      <c r="F122">
        <v>2</v>
      </c>
      <c r="G122">
        <v>3</v>
      </c>
      <c r="H122" t="s">
        <v>113</v>
      </c>
      <c r="I122">
        <v>0</v>
      </c>
      <c r="J122">
        <v>2</v>
      </c>
      <c r="K122" t="s">
        <v>113</v>
      </c>
      <c r="L122" t="s">
        <v>110</v>
      </c>
      <c r="M122">
        <v>11</v>
      </c>
      <c r="N122">
        <v>15</v>
      </c>
      <c r="O122">
        <v>4</v>
      </c>
      <c r="P122">
        <v>6</v>
      </c>
      <c r="Q122">
        <v>12</v>
      </c>
      <c r="R122">
        <v>14</v>
      </c>
      <c r="S122">
        <v>3</v>
      </c>
      <c r="T122">
        <v>7</v>
      </c>
      <c r="U122">
        <v>3</v>
      </c>
      <c r="V122">
        <v>2</v>
      </c>
      <c r="W122">
        <v>0</v>
      </c>
      <c r="X122">
        <v>0</v>
      </c>
      <c r="Y122">
        <v>4.2</v>
      </c>
      <c r="Z122">
        <v>4.33</v>
      </c>
      <c r="AA122">
        <v>1.7</v>
      </c>
      <c r="AB122">
        <v>4.33</v>
      </c>
      <c r="AC122">
        <v>4</v>
      </c>
      <c r="AD122">
        <v>1.75</v>
      </c>
      <c r="AE122">
        <v>4.3</v>
      </c>
      <c r="AF122">
        <v>4.05</v>
      </c>
      <c r="AG122">
        <v>1.75</v>
      </c>
      <c r="AH122">
        <v>4.37</v>
      </c>
      <c r="AI122">
        <v>4.32</v>
      </c>
      <c r="AJ122">
        <v>1.76</v>
      </c>
      <c r="AK122">
        <v>4.2</v>
      </c>
      <c r="AL122">
        <v>4.2</v>
      </c>
      <c r="AM122">
        <v>1.75</v>
      </c>
      <c r="AN122">
        <v>4.4000000000000004</v>
      </c>
      <c r="AO122">
        <v>3.9</v>
      </c>
      <c r="AP122">
        <v>1.8</v>
      </c>
      <c r="AQ122">
        <v>4.45</v>
      </c>
      <c r="AR122">
        <v>4.3600000000000003</v>
      </c>
      <c r="AS122">
        <v>1.82</v>
      </c>
      <c r="AT122">
        <v>4.32</v>
      </c>
      <c r="AU122">
        <v>4.1399999999999997</v>
      </c>
      <c r="AV122">
        <v>1.75</v>
      </c>
      <c r="AW122">
        <v>1.53</v>
      </c>
      <c r="AX122">
        <v>2.5</v>
      </c>
      <c r="AY122">
        <v>1.58</v>
      </c>
      <c r="AZ122">
        <v>2.54</v>
      </c>
      <c r="BA122">
        <v>1.6</v>
      </c>
      <c r="BB122">
        <v>2.58</v>
      </c>
      <c r="BC122">
        <v>1.55</v>
      </c>
      <c r="BD122">
        <v>2.4700000000000002</v>
      </c>
      <c r="BE122">
        <v>0.75</v>
      </c>
      <c r="BF122">
        <v>1.94</v>
      </c>
      <c r="BG122">
        <v>1.96</v>
      </c>
      <c r="BH122">
        <v>1.94</v>
      </c>
      <c r="BI122">
        <v>1.99</v>
      </c>
      <c r="BJ122">
        <v>1.97</v>
      </c>
      <c r="BK122">
        <v>1.99</v>
      </c>
      <c r="BL122">
        <v>1.93</v>
      </c>
      <c r="BM122">
        <v>1.95</v>
      </c>
      <c r="BN122">
        <v>4.5</v>
      </c>
      <c r="BO122">
        <v>4.33</v>
      </c>
      <c r="BP122">
        <v>1.66</v>
      </c>
      <c r="BQ122">
        <v>4.75</v>
      </c>
      <c r="BR122">
        <v>4.4000000000000004</v>
      </c>
      <c r="BS122">
        <v>1.67</v>
      </c>
      <c r="BT122">
        <v>5</v>
      </c>
      <c r="BU122">
        <v>3.8</v>
      </c>
      <c r="BV122">
        <v>1.7</v>
      </c>
      <c r="BW122">
        <v>4.71</v>
      </c>
      <c r="BX122">
        <v>4.53</v>
      </c>
      <c r="BY122">
        <v>1.69</v>
      </c>
      <c r="BZ122">
        <v>4.8</v>
      </c>
      <c r="CA122">
        <v>4.4000000000000004</v>
      </c>
      <c r="CB122">
        <v>1.67</v>
      </c>
      <c r="CC122">
        <v>4.8</v>
      </c>
      <c r="CD122">
        <v>4.0999999999999996</v>
      </c>
      <c r="CE122">
        <v>1.7</v>
      </c>
      <c r="CF122">
        <v>5</v>
      </c>
      <c r="CG122">
        <v>4.57</v>
      </c>
      <c r="CH122">
        <v>1.72</v>
      </c>
      <c r="CI122">
        <v>4.74</v>
      </c>
      <c r="CJ122">
        <v>4.34</v>
      </c>
      <c r="CK122">
        <v>1.67</v>
      </c>
      <c r="CL122">
        <v>1.57</v>
      </c>
      <c r="CM122">
        <v>2.37</v>
      </c>
      <c r="CN122">
        <v>1.59</v>
      </c>
      <c r="CO122">
        <v>2.5099999999999998</v>
      </c>
      <c r="CP122">
        <v>1.62</v>
      </c>
      <c r="CQ122">
        <v>2.5499999999999998</v>
      </c>
      <c r="CR122">
        <v>1.56</v>
      </c>
      <c r="CS122">
        <v>2.4500000000000002</v>
      </c>
      <c r="CT122">
        <v>1</v>
      </c>
      <c r="CU122">
        <v>1.75</v>
      </c>
      <c r="CV122">
        <v>2.0499999999999998</v>
      </c>
      <c r="CW122">
        <v>1.8</v>
      </c>
      <c r="CX122">
        <v>2.15</v>
      </c>
      <c r="CY122">
        <v>1.81</v>
      </c>
      <c r="CZ122">
        <v>2.2000000000000002</v>
      </c>
      <c r="DA122">
        <v>1.77</v>
      </c>
      <c r="DB122">
        <v>2.13</v>
      </c>
    </row>
    <row r="123" spans="1:106" x14ac:dyDescent="0.35">
      <c r="A123" t="s">
        <v>106</v>
      </c>
      <c r="B123" s="1">
        <v>43792</v>
      </c>
      <c r="C123" s="2">
        <v>0.625</v>
      </c>
      <c r="D123" t="s">
        <v>135</v>
      </c>
      <c r="E123" t="s">
        <v>120</v>
      </c>
      <c r="F123">
        <v>2</v>
      </c>
      <c r="G123">
        <v>2</v>
      </c>
      <c r="H123" t="s">
        <v>117</v>
      </c>
      <c r="I123">
        <v>1</v>
      </c>
      <c r="J123">
        <v>1</v>
      </c>
      <c r="K123" t="s">
        <v>117</v>
      </c>
      <c r="L123" t="s">
        <v>141</v>
      </c>
      <c r="M123">
        <v>12</v>
      </c>
      <c r="N123">
        <v>21</v>
      </c>
      <c r="O123">
        <v>5</v>
      </c>
      <c r="P123">
        <v>6</v>
      </c>
      <c r="Q123">
        <v>13</v>
      </c>
      <c r="R123">
        <v>19</v>
      </c>
      <c r="S123">
        <v>6</v>
      </c>
      <c r="T123">
        <v>8</v>
      </c>
      <c r="U123">
        <v>6</v>
      </c>
      <c r="V123">
        <v>2</v>
      </c>
      <c r="W123">
        <v>0</v>
      </c>
      <c r="X123">
        <v>0</v>
      </c>
      <c r="Y123">
        <v>1.45</v>
      </c>
      <c r="Z123">
        <v>4.75</v>
      </c>
      <c r="AA123">
        <v>6.5</v>
      </c>
      <c r="AB123">
        <v>1.45</v>
      </c>
      <c r="AC123">
        <v>4.75</v>
      </c>
      <c r="AD123">
        <v>6.5</v>
      </c>
      <c r="AE123">
        <v>1.45</v>
      </c>
      <c r="AF123">
        <v>4.5</v>
      </c>
      <c r="AG123">
        <v>7</v>
      </c>
      <c r="AH123">
        <v>1.49</v>
      </c>
      <c r="AI123">
        <v>4.72</v>
      </c>
      <c r="AJ123">
        <v>6.86</v>
      </c>
      <c r="AK123">
        <v>1.44</v>
      </c>
      <c r="AL123">
        <v>4.75</v>
      </c>
      <c r="AM123">
        <v>7</v>
      </c>
      <c r="AN123">
        <v>1.45</v>
      </c>
      <c r="AO123">
        <v>4.8</v>
      </c>
      <c r="AP123">
        <v>7</v>
      </c>
      <c r="AQ123">
        <v>1.52</v>
      </c>
      <c r="AR123">
        <v>5</v>
      </c>
      <c r="AS123">
        <v>7</v>
      </c>
      <c r="AT123">
        <v>1.47</v>
      </c>
      <c r="AU123">
        <v>4.75</v>
      </c>
      <c r="AV123">
        <v>6.55</v>
      </c>
      <c r="AW123">
        <v>1.44</v>
      </c>
      <c r="AX123">
        <v>2.75</v>
      </c>
      <c r="AY123">
        <v>1.48</v>
      </c>
      <c r="AZ123">
        <v>2.83</v>
      </c>
      <c r="BA123">
        <v>1.54</v>
      </c>
      <c r="BB123">
        <v>2.83</v>
      </c>
      <c r="BC123">
        <v>1.47</v>
      </c>
      <c r="BD123">
        <v>2.67</v>
      </c>
      <c r="BE123">
        <v>-1.25</v>
      </c>
      <c r="BF123">
        <v>1.99</v>
      </c>
      <c r="BG123">
        <v>1.91</v>
      </c>
      <c r="BH123">
        <v>2.02</v>
      </c>
      <c r="BI123">
        <v>1.91</v>
      </c>
      <c r="BJ123">
        <v>2.0299999999999998</v>
      </c>
      <c r="BK123">
        <v>1.94</v>
      </c>
      <c r="BL123">
        <v>1.99</v>
      </c>
      <c r="BM123">
        <v>1.89</v>
      </c>
      <c r="BN123">
        <v>1.45</v>
      </c>
      <c r="BO123">
        <v>4.75</v>
      </c>
      <c r="BP123">
        <v>6.5</v>
      </c>
      <c r="BQ123">
        <v>1.48</v>
      </c>
      <c r="BR123">
        <v>4.5999999999999996</v>
      </c>
      <c r="BS123">
        <v>6.75</v>
      </c>
      <c r="BT123">
        <v>1.45</v>
      </c>
      <c r="BU123">
        <v>4.5</v>
      </c>
      <c r="BV123">
        <v>7</v>
      </c>
      <c r="BW123">
        <v>1.5</v>
      </c>
      <c r="BX123">
        <v>4.54</v>
      </c>
      <c r="BY123">
        <v>7.05</v>
      </c>
      <c r="BZ123">
        <v>1.44</v>
      </c>
      <c r="CA123">
        <v>4.5999999999999996</v>
      </c>
      <c r="CB123">
        <v>7</v>
      </c>
      <c r="CC123">
        <v>1.45</v>
      </c>
      <c r="CD123">
        <v>4.8</v>
      </c>
      <c r="CE123">
        <v>7</v>
      </c>
      <c r="CF123">
        <v>1.51</v>
      </c>
      <c r="CG123">
        <v>5.0999999999999996</v>
      </c>
      <c r="CH123">
        <v>7.5</v>
      </c>
      <c r="CI123">
        <v>1.46</v>
      </c>
      <c r="CJ123">
        <v>4.6900000000000004</v>
      </c>
      <c r="CK123">
        <v>6.89</v>
      </c>
      <c r="CL123">
        <v>1.44</v>
      </c>
      <c r="CM123">
        <v>2.75</v>
      </c>
      <c r="CN123">
        <v>1.49</v>
      </c>
      <c r="CO123">
        <v>2.8</v>
      </c>
      <c r="CP123">
        <v>1.51</v>
      </c>
      <c r="CQ123">
        <v>2.88</v>
      </c>
      <c r="CR123">
        <v>1.47</v>
      </c>
      <c r="CS123">
        <v>2.7</v>
      </c>
      <c r="CT123">
        <v>-1.25</v>
      </c>
      <c r="CU123">
        <v>2</v>
      </c>
      <c r="CV123">
        <v>1.9</v>
      </c>
      <c r="CW123">
        <v>2.02</v>
      </c>
      <c r="CX123">
        <v>1.91</v>
      </c>
      <c r="CY123">
        <v>2.04</v>
      </c>
      <c r="CZ123">
        <v>1.95</v>
      </c>
      <c r="DA123">
        <v>1.98</v>
      </c>
      <c r="DB123">
        <v>1.9</v>
      </c>
    </row>
    <row r="124" spans="1:106" x14ac:dyDescent="0.35">
      <c r="A124" t="s">
        <v>106</v>
      </c>
      <c r="B124" s="1">
        <v>43792</v>
      </c>
      <c r="C124" s="2">
        <v>0.625</v>
      </c>
      <c r="D124" t="s">
        <v>115</v>
      </c>
      <c r="E124" t="s">
        <v>132</v>
      </c>
      <c r="F124">
        <v>1</v>
      </c>
      <c r="G124">
        <v>2</v>
      </c>
      <c r="H124" t="s">
        <v>113</v>
      </c>
      <c r="I124">
        <v>0</v>
      </c>
      <c r="J124">
        <v>2</v>
      </c>
      <c r="K124" t="s">
        <v>113</v>
      </c>
      <c r="L124" t="s">
        <v>147</v>
      </c>
      <c r="M124">
        <v>9</v>
      </c>
      <c r="N124">
        <v>17</v>
      </c>
      <c r="O124">
        <v>2</v>
      </c>
      <c r="P124">
        <v>7</v>
      </c>
      <c r="Q124">
        <v>10</v>
      </c>
      <c r="R124">
        <v>12</v>
      </c>
      <c r="S124">
        <v>5</v>
      </c>
      <c r="T124">
        <v>9</v>
      </c>
      <c r="U124">
        <v>2</v>
      </c>
      <c r="V124">
        <v>1</v>
      </c>
      <c r="W124">
        <v>1</v>
      </c>
      <c r="X124">
        <v>0</v>
      </c>
      <c r="Y124">
        <v>2.75</v>
      </c>
      <c r="Z124">
        <v>3.3</v>
      </c>
      <c r="AA124">
        <v>2.6</v>
      </c>
      <c r="AB124">
        <v>2.85</v>
      </c>
      <c r="AC124">
        <v>3.3</v>
      </c>
      <c r="AD124">
        <v>2.5</v>
      </c>
      <c r="AE124">
        <v>2.8</v>
      </c>
      <c r="AF124">
        <v>3.25</v>
      </c>
      <c r="AG124">
        <v>2.6</v>
      </c>
      <c r="AH124">
        <v>2.85</v>
      </c>
      <c r="AI124">
        <v>3.38</v>
      </c>
      <c r="AJ124">
        <v>2.63</v>
      </c>
      <c r="AK124">
        <v>2.8</v>
      </c>
      <c r="AL124">
        <v>3.3</v>
      </c>
      <c r="AM124">
        <v>2.5499999999999998</v>
      </c>
      <c r="AN124">
        <v>2.8</v>
      </c>
      <c r="AO124">
        <v>3.3</v>
      </c>
      <c r="AP124">
        <v>2.63</v>
      </c>
      <c r="AQ124">
        <v>2.9</v>
      </c>
      <c r="AR124">
        <v>3.41</v>
      </c>
      <c r="AS124">
        <v>2.7</v>
      </c>
      <c r="AT124">
        <v>2.82</v>
      </c>
      <c r="AU124">
        <v>3.3</v>
      </c>
      <c r="AV124">
        <v>2.59</v>
      </c>
      <c r="AW124">
        <v>2</v>
      </c>
      <c r="AX124">
        <v>1.8</v>
      </c>
      <c r="AY124">
        <v>2.09</v>
      </c>
      <c r="AZ124">
        <v>1.83</v>
      </c>
      <c r="BA124">
        <v>2.1</v>
      </c>
      <c r="BB124">
        <v>1.86</v>
      </c>
      <c r="BC124">
        <v>2.02</v>
      </c>
      <c r="BD124">
        <v>1.81</v>
      </c>
      <c r="BE124">
        <v>0</v>
      </c>
      <c r="BF124">
        <v>2.02</v>
      </c>
      <c r="BG124">
        <v>1.88</v>
      </c>
      <c r="BH124">
        <v>2.04</v>
      </c>
      <c r="BI124">
        <v>1.88</v>
      </c>
      <c r="BJ124">
        <v>2.0499999999999998</v>
      </c>
      <c r="BK124">
        <v>1.9</v>
      </c>
      <c r="BL124">
        <v>2.0099999999999998</v>
      </c>
      <c r="BM124">
        <v>1.86</v>
      </c>
      <c r="BN124">
        <v>2.87</v>
      </c>
      <c r="BO124">
        <v>3.25</v>
      </c>
      <c r="BP124">
        <v>2.5</v>
      </c>
      <c r="BQ124">
        <v>3</v>
      </c>
      <c r="BR124">
        <v>3.25</v>
      </c>
      <c r="BS124">
        <v>2.5</v>
      </c>
      <c r="BT124">
        <v>2.95</v>
      </c>
      <c r="BU124">
        <v>3.15</v>
      </c>
      <c r="BV124">
        <v>2.5</v>
      </c>
      <c r="BW124">
        <v>3.1</v>
      </c>
      <c r="BX124">
        <v>3.25</v>
      </c>
      <c r="BY124">
        <v>2.52</v>
      </c>
      <c r="BZ124">
        <v>3.1</v>
      </c>
      <c r="CA124">
        <v>3.25</v>
      </c>
      <c r="CB124">
        <v>2.5</v>
      </c>
      <c r="CC124">
        <v>3.13</v>
      </c>
      <c r="CD124">
        <v>3.13</v>
      </c>
      <c r="CE124">
        <v>2.5</v>
      </c>
      <c r="CF124">
        <v>3.15</v>
      </c>
      <c r="CG124">
        <v>3.32</v>
      </c>
      <c r="CH124">
        <v>2.63</v>
      </c>
      <c r="CI124">
        <v>3</v>
      </c>
      <c r="CJ124">
        <v>3.22</v>
      </c>
      <c r="CK124">
        <v>2.52</v>
      </c>
      <c r="CL124">
        <v>2.2999999999999998</v>
      </c>
      <c r="CM124">
        <v>1.61</v>
      </c>
      <c r="CN124">
        <v>2.39</v>
      </c>
      <c r="CO124">
        <v>1.64</v>
      </c>
      <c r="CP124">
        <v>2.41</v>
      </c>
      <c r="CQ124">
        <v>1.7</v>
      </c>
      <c r="CR124">
        <v>2.2799999999999998</v>
      </c>
      <c r="CS124">
        <v>1.65</v>
      </c>
      <c r="CT124">
        <v>0.25</v>
      </c>
      <c r="CU124">
        <v>1.75</v>
      </c>
      <c r="CV124">
        <v>2.0499999999999998</v>
      </c>
      <c r="CW124">
        <v>1.79</v>
      </c>
      <c r="CX124">
        <v>2.15</v>
      </c>
      <c r="CY124">
        <v>1.83</v>
      </c>
      <c r="CZ124">
        <v>2.2000000000000002</v>
      </c>
      <c r="DA124">
        <v>1.77</v>
      </c>
      <c r="DB124">
        <v>2.14</v>
      </c>
    </row>
    <row r="125" spans="1:106" x14ac:dyDescent="0.35">
      <c r="A125" t="s">
        <v>106</v>
      </c>
      <c r="B125" s="1">
        <v>43792</v>
      </c>
      <c r="C125" s="2">
        <v>0.625</v>
      </c>
      <c r="D125" t="s">
        <v>126</v>
      </c>
      <c r="E125" t="s">
        <v>131</v>
      </c>
      <c r="F125">
        <v>0</v>
      </c>
      <c r="G125">
        <v>2</v>
      </c>
      <c r="H125" t="s">
        <v>113</v>
      </c>
      <c r="I125">
        <v>0</v>
      </c>
      <c r="J125">
        <v>0</v>
      </c>
      <c r="K125" t="s">
        <v>117</v>
      </c>
      <c r="L125" t="s">
        <v>114</v>
      </c>
      <c r="M125">
        <v>7</v>
      </c>
      <c r="N125">
        <v>19</v>
      </c>
      <c r="O125">
        <v>0</v>
      </c>
      <c r="P125">
        <v>9</v>
      </c>
      <c r="Q125">
        <v>9</v>
      </c>
      <c r="R125">
        <v>1</v>
      </c>
      <c r="S125">
        <v>6</v>
      </c>
      <c r="T125">
        <v>7</v>
      </c>
      <c r="U125">
        <v>2</v>
      </c>
      <c r="V125">
        <v>0</v>
      </c>
      <c r="W125">
        <v>0</v>
      </c>
      <c r="X125">
        <v>0</v>
      </c>
      <c r="Y125">
        <v>3.75</v>
      </c>
      <c r="Z125">
        <v>3.5</v>
      </c>
      <c r="AA125">
        <v>2</v>
      </c>
      <c r="AB125">
        <v>3.7</v>
      </c>
      <c r="AC125">
        <v>3.6</v>
      </c>
      <c r="AD125">
        <v>2</v>
      </c>
      <c r="AE125">
        <v>3.6</v>
      </c>
      <c r="AF125">
        <v>3.5</v>
      </c>
      <c r="AG125">
        <v>2.0499999999999998</v>
      </c>
      <c r="AH125">
        <v>3.73</v>
      </c>
      <c r="AI125">
        <v>3.58</v>
      </c>
      <c r="AJ125">
        <v>2.09</v>
      </c>
      <c r="AK125">
        <v>3.7</v>
      </c>
      <c r="AL125">
        <v>3.4</v>
      </c>
      <c r="AM125">
        <v>2.0499999999999998</v>
      </c>
      <c r="AN125">
        <v>3.75</v>
      </c>
      <c r="AO125">
        <v>3.5</v>
      </c>
      <c r="AP125">
        <v>2.0499999999999998</v>
      </c>
      <c r="AQ125">
        <v>3.85</v>
      </c>
      <c r="AR125">
        <v>3.7</v>
      </c>
      <c r="AS125">
        <v>2.1</v>
      </c>
      <c r="AT125">
        <v>3.69</v>
      </c>
      <c r="AU125">
        <v>3.53</v>
      </c>
      <c r="AV125">
        <v>2.04</v>
      </c>
      <c r="AW125">
        <v>1.9</v>
      </c>
      <c r="AX125">
        <v>1.9</v>
      </c>
      <c r="AY125">
        <v>1.93</v>
      </c>
      <c r="AZ125">
        <v>1.98</v>
      </c>
      <c r="BA125">
        <v>1.95</v>
      </c>
      <c r="BB125">
        <v>1.99</v>
      </c>
      <c r="BC125">
        <v>1.89</v>
      </c>
      <c r="BD125">
        <v>1.93</v>
      </c>
      <c r="BE125">
        <v>0.25</v>
      </c>
      <c r="BF125">
        <v>2.0699999999999998</v>
      </c>
      <c r="BG125">
        <v>1.72</v>
      </c>
      <c r="BH125">
        <v>2.13</v>
      </c>
      <c r="BI125">
        <v>1.8</v>
      </c>
      <c r="BJ125">
        <v>2.17</v>
      </c>
      <c r="BK125">
        <v>1.8</v>
      </c>
      <c r="BL125">
        <v>2.13</v>
      </c>
      <c r="BM125">
        <v>1.76</v>
      </c>
      <c r="BN125">
        <v>3.75</v>
      </c>
      <c r="BO125">
        <v>3.6</v>
      </c>
      <c r="BP125">
        <v>1.95</v>
      </c>
      <c r="BQ125">
        <v>3.75</v>
      </c>
      <c r="BR125">
        <v>3.6</v>
      </c>
      <c r="BS125">
        <v>2</v>
      </c>
      <c r="BT125">
        <v>3.65</v>
      </c>
      <c r="BU125">
        <v>3.55</v>
      </c>
      <c r="BV125">
        <v>2</v>
      </c>
      <c r="BW125">
        <v>3.9</v>
      </c>
      <c r="BX125">
        <v>3.56</v>
      </c>
      <c r="BY125">
        <v>2.0499999999999998</v>
      </c>
      <c r="BZ125">
        <v>3.75</v>
      </c>
      <c r="CA125">
        <v>3.5</v>
      </c>
      <c r="CB125">
        <v>2</v>
      </c>
      <c r="CC125">
        <v>3.8</v>
      </c>
      <c r="CD125">
        <v>3.6</v>
      </c>
      <c r="CE125">
        <v>2</v>
      </c>
      <c r="CF125">
        <v>4.1399999999999997</v>
      </c>
      <c r="CG125">
        <v>3.71</v>
      </c>
      <c r="CH125">
        <v>2.08</v>
      </c>
      <c r="CI125">
        <v>3.8</v>
      </c>
      <c r="CJ125">
        <v>3.57</v>
      </c>
      <c r="CK125">
        <v>2.0099999999999998</v>
      </c>
      <c r="CL125">
        <v>1.9</v>
      </c>
      <c r="CM125">
        <v>1.9</v>
      </c>
      <c r="CN125">
        <v>1.93</v>
      </c>
      <c r="CO125">
        <v>2</v>
      </c>
      <c r="CP125">
        <v>1.95</v>
      </c>
      <c r="CQ125">
        <v>2.0099999999999998</v>
      </c>
      <c r="CR125">
        <v>1.88</v>
      </c>
      <c r="CS125">
        <v>1.95</v>
      </c>
      <c r="CT125">
        <v>0.5</v>
      </c>
      <c r="CU125">
        <v>1.87</v>
      </c>
      <c r="CV125">
        <v>2.0299999999999998</v>
      </c>
      <c r="CW125">
        <v>1.88</v>
      </c>
      <c r="CX125">
        <v>2.0499999999999998</v>
      </c>
      <c r="CY125">
        <v>1.91</v>
      </c>
      <c r="CZ125">
        <v>2.06</v>
      </c>
      <c r="DA125">
        <v>1.86</v>
      </c>
      <c r="DB125">
        <v>2.02</v>
      </c>
    </row>
    <row r="126" spans="1:106" x14ac:dyDescent="0.35">
      <c r="A126" t="s">
        <v>106</v>
      </c>
      <c r="B126" s="1">
        <v>43792</v>
      </c>
      <c r="C126" s="2">
        <v>0.625</v>
      </c>
      <c r="D126" t="s">
        <v>122</v>
      </c>
      <c r="E126" t="s">
        <v>107</v>
      </c>
      <c r="F126">
        <v>1</v>
      </c>
      <c r="G126">
        <v>2</v>
      </c>
      <c r="H126" t="s">
        <v>113</v>
      </c>
      <c r="I126">
        <v>0</v>
      </c>
      <c r="J126">
        <v>0</v>
      </c>
      <c r="K126" t="s">
        <v>117</v>
      </c>
      <c r="L126" t="s">
        <v>118</v>
      </c>
      <c r="M126">
        <v>16</v>
      </c>
      <c r="N126">
        <v>12</v>
      </c>
      <c r="O126">
        <v>6</v>
      </c>
      <c r="P126">
        <v>4</v>
      </c>
      <c r="Q126">
        <v>8</v>
      </c>
      <c r="R126">
        <v>7</v>
      </c>
      <c r="S126">
        <v>9</v>
      </c>
      <c r="T126">
        <v>8</v>
      </c>
      <c r="U126">
        <v>0</v>
      </c>
      <c r="V126">
        <v>1</v>
      </c>
      <c r="W126">
        <v>0</v>
      </c>
      <c r="X126">
        <v>0</v>
      </c>
      <c r="Y126">
        <v>7.5</v>
      </c>
      <c r="Z126">
        <v>4.75</v>
      </c>
      <c r="AA126">
        <v>1.4</v>
      </c>
      <c r="AB126">
        <v>7.5</v>
      </c>
      <c r="AC126">
        <v>4.5</v>
      </c>
      <c r="AD126">
        <v>1.44</v>
      </c>
      <c r="AE126">
        <v>7.2</v>
      </c>
      <c r="AF126">
        <v>4.4000000000000004</v>
      </c>
      <c r="AG126">
        <v>1.45</v>
      </c>
      <c r="AH126">
        <v>7.59</v>
      </c>
      <c r="AI126">
        <v>4.82</v>
      </c>
      <c r="AJ126">
        <v>1.45</v>
      </c>
      <c r="AK126">
        <v>8</v>
      </c>
      <c r="AL126">
        <v>4.5999999999999996</v>
      </c>
      <c r="AM126">
        <v>1.42</v>
      </c>
      <c r="AN126">
        <v>7.5</v>
      </c>
      <c r="AO126">
        <v>4.5999999999999996</v>
      </c>
      <c r="AP126">
        <v>1.45</v>
      </c>
      <c r="AQ126">
        <v>8</v>
      </c>
      <c r="AR126">
        <v>4.84</v>
      </c>
      <c r="AS126">
        <v>1.48</v>
      </c>
      <c r="AT126">
        <v>7.33</v>
      </c>
      <c r="AU126">
        <v>4.62</v>
      </c>
      <c r="AV126">
        <v>1.45</v>
      </c>
      <c r="AW126">
        <v>1.66</v>
      </c>
      <c r="AX126">
        <v>2.2000000000000002</v>
      </c>
      <c r="AY126">
        <v>1.69</v>
      </c>
      <c r="AZ126">
        <v>2.2999999999999998</v>
      </c>
      <c r="BA126">
        <v>1.71</v>
      </c>
      <c r="BB126">
        <v>2.2999999999999998</v>
      </c>
      <c r="BC126">
        <v>1.67</v>
      </c>
      <c r="BD126">
        <v>2.2200000000000002</v>
      </c>
      <c r="BE126">
        <v>1.25</v>
      </c>
      <c r="BF126">
        <v>1.85</v>
      </c>
      <c r="BG126">
        <v>2.0499999999999998</v>
      </c>
      <c r="BH126">
        <v>1.87</v>
      </c>
      <c r="BI126">
        <v>2.06</v>
      </c>
      <c r="BJ126">
        <v>1.88</v>
      </c>
      <c r="BK126">
        <v>2.09</v>
      </c>
      <c r="BL126">
        <v>1.85</v>
      </c>
      <c r="BM126">
        <v>2.0299999999999998</v>
      </c>
      <c r="BN126">
        <v>6.5</v>
      </c>
      <c r="BO126">
        <v>4.4000000000000004</v>
      </c>
      <c r="BP126">
        <v>1.5</v>
      </c>
      <c r="BQ126">
        <v>6.75</v>
      </c>
      <c r="BR126">
        <v>4.4000000000000004</v>
      </c>
      <c r="BS126">
        <v>1.5</v>
      </c>
      <c r="BT126">
        <v>7.2</v>
      </c>
      <c r="BU126">
        <v>4.4000000000000004</v>
      </c>
      <c r="BV126">
        <v>1.45</v>
      </c>
      <c r="BW126">
        <v>6.95</v>
      </c>
      <c r="BX126">
        <v>4.6500000000000004</v>
      </c>
      <c r="BY126">
        <v>1.49</v>
      </c>
      <c r="BZ126">
        <v>7</v>
      </c>
      <c r="CA126">
        <v>4.4000000000000004</v>
      </c>
      <c r="CB126">
        <v>1.47</v>
      </c>
      <c r="CC126">
        <v>7.5</v>
      </c>
      <c r="CD126">
        <v>4.5</v>
      </c>
      <c r="CE126">
        <v>1.45</v>
      </c>
      <c r="CF126">
        <v>7.5</v>
      </c>
      <c r="CG126">
        <v>4.7</v>
      </c>
      <c r="CH126">
        <v>1.53</v>
      </c>
      <c r="CI126">
        <v>6.86</v>
      </c>
      <c r="CJ126">
        <v>4.49</v>
      </c>
      <c r="CK126">
        <v>1.49</v>
      </c>
      <c r="CL126">
        <v>1.66</v>
      </c>
      <c r="CM126">
        <v>2.2000000000000002</v>
      </c>
      <c r="CN126">
        <v>1.69</v>
      </c>
      <c r="CO126">
        <v>2.29</v>
      </c>
      <c r="CP126">
        <v>1.82</v>
      </c>
      <c r="CQ126">
        <v>2.29</v>
      </c>
      <c r="CR126">
        <v>1.69</v>
      </c>
      <c r="CS126">
        <v>2.19</v>
      </c>
      <c r="CT126">
        <v>1</v>
      </c>
      <c r="CU126">
        <v>2.1</v>
      </c>
      <c r="CV126">
        <v>1.8</v>
      </c>
      <c r="CW126">
        <v>2.12</v>
      </c>
      <c r="CX126">
        <v>1.82</v>
      </c>
      <c r="CY126">
        <v>2.17</v>
      </c>
      <c r="CZ126">
        <v>1.83</v>
      </c>
      <c r="DA126">
        <v>2.11</v>
      </c>
      <c r="DB126">
        <v>1.78</v>
      </c>
    </row>
    <row r="127" spans="1:106" x14ac:dyDescent="0.35">
      <c r="A127" t="s">
        <v>106</v>
      </c>
      <c r="B127" s="1">
        <v>43792</v>
      </c>
      <c r="C127" s="2">
        <v>0.625</v>
      </c>
      <c r="D127" t="s">
        <v>123</v>
      </c>
      <c r="E127" t="s">
        <v>108</v>
      </c>
      <c r="F127">
        <v>0</v>
      </c>
      <c r="G127">
        <v>2</v>
      </c>
      <c r="H127" t="s">
        <v>113</v>
      </c>
      <c r="I127">
        <v>0</v>
      </c>
      <c r="J127">
        <v>0</v>
      </c>
      <c r="K127" t="s">
        <v>117</v>
      </c>
      <c r="L127" t="s">
        <v>139</v>
      </c>
      <c r="M127">
        <v>18</v>
      </c>
      <c r="N127">
        <v>13</v>
      </c>
      <c r="O127">
        <v>7</v>
      </c>
      <c r="P127">
        <v>5</v>
      </c>
      <c r="Q127">
        <v>12</v>
      </c>
      <c r="R127">
        <v>11</v>
      </c>
      <c r="S127">
        <v>7</v>
      </c>
      <c r="T127">
        <v>7</v>
      </c>
      <c r="U127">
        <v>3</v>
      </c>
      <c r="V127">
        <v>5</v>
      </c>
      <c r="W127">
        <v>0</v>
      </c>
      <c r="X127">
        <v>0</v>
      </c>
      <c r="Y127">
        <v>1.36</v>
      </c>
      <c r="Z127">
        <v>5.0999999999999996</v>
      </c>
      <c r="AA127">
        <v>8</v>
      </c>
      <c r="AB127">
        <v>1.4</v>
      </c>
      <c r="AC127">
        <v>5</v>
      </c>
      <c r="AD127">
        <v>7.25</v>
      </c>
      <c r="AE127">
        <v>1.4</v>
      </c>
      <c r="AF127">
        <v>4.8</v>
      </c>
      <c r="AG127">
        <v>7.5</v>
      </c>
      <c r="AH127">
        <v>1.41</v>
      </c>
      <c r="AI127">
        <v>5.18</v>
      </c>
      <c r="AJ127">
        <v>7.85</v>
      </c>
      <c r="AK127">
        <v>1.38</v>
      </c>
      <c r="AL127">
        <v>4.8</v>
      </c>
      <c r="AM127">
        <v>8.5</v>
      </c>
      <c r="AN127">
        <v>1.36</v>
      </c>
      <c r="AO127">
        <v>5</v>
      </c>
      <c r="AP127">
        <v>9</v>
      </c>
      <c r="AQ127">
        <v>1.45</v>
      </c>
      <c r="AR127">
        <v>5.25</v>
      </c>
      <c r="AS127">
        <v>9</v>
      </c>
      <c r="AT127">
        <v>1.4</v>
      </c>
      <c r="AU127">
        <v>5</v>
      </c>
      <c r="AV127">
        <v>7.73</v>
      </c>
      <c r="AW127">
        <v>1.53</v>
      </c>
      <c r="AX127">
        <v>2.5</v>
      </c>
      <c r="AY127">
        <v>1.57</v>
      </c>
      <c r="AZ127">
        <v>2.56</v>
      </c>
      <c r="BA127">
        <v>1.6</v>
      </c>
      <c r="BB127">
        <v>2.58</v>
      </c>
      <c r="BC127">
        <v>1.55</v>
      </c>
      <c r="BD127">
        <v>2.4500000000000002</v>
      </c>
      <c r="BE127">
        <v>-1.5</v>
      </c>
      <c r="BF127">
        <v>2.0699999999999998</v>
      </c>
      <c r="BG127">
        <v>1.72</v>
      </c>
      <c r="BH127">
        <v>2.13</v>
      </c>
      <c r="BI127">
        <v>1.81</v>
      </c>
      <c r="BJ127">
        <v>2.15</v>
      </c>
      <c r="BK127">
        <v>1.84</v>
      </c>
      <c r="BL127">
        <v>2.1</v>
      </c>
      <c r="BM127">
        <v>1.78</v>
      </c>
      <c r="BN127">
        <v>1.33</v>
      </c>
      <c r="BO127">
        <v>5.25</v>
      </c>
      <c r="BP127">
        <v>8.5</v>
      </c>
      <c r="BQ127">
        <v>1.35</v>
      </c>
      <c r="BR127">
        <v>5.5</v>
      </c>
      <c r="BS127">
        <v>8.5</v>
      </c>
      <c r="BT127">
        <v>1.4</v>
      </c>
      <c r="BU127">
        <v>4.8</v>
      </c>
      <c r="BV127">
        <v>7.5</v>
      </c>
      <c r="BW127">
        <v>1.34</v>
      </c>
      <c r="BX127">
        <v>5.64</v>
      </c>
      <c r="BY127">
        <v>9.17</v>
      </c>
      <c r="BZ127">
        <v>1.35</v>
      </c>
      <c r="CA127">
        <v>5.25</v>
      </c>
      <c r="CB127">
        <v>8.5</v>
      </c>
      <c r="CC127">
        <v>1.36</v>
      </c>
      <c r="CD127">
        <v>5.25</v>
      </c>
      <c r="CE127">
        <v>9</v>
      </c>
      <c r="CF127">
        <v>1.4</v>
      </c>
      <c r="CG127">
        <v>5.7</v>
      </c>
      <c r="CH127">
        <v>9.5</v>
      </c>
      <c r="CI127">
        <v>1.35</v>
      </c>
      <c r="CJ127">
        <v>5.39</v>
      </c>
      <c r="CK127">
        <v>8.5500000000000007</v>
      </c>
      <c r="CL127">
        <v>1.5</v>
      </c>
      <c r="CM127">
        <v>2.62</v>
      </c>
      <c r="CN127">
        <v>1.51</v>
      </c>
      <c r="CO127">
        <v>2.74</v>
      </c>
      <c r="CP127">
        <v>1.58</v>
      </c>
      <c r="CQ127">
        <v>2.75</v>
      </c>
      <c r="CR127">
        <v>1.51</v>
      </c>
      <c r="CS127">
        <v>2.58</v>
      </c>
      <c r="CT127">
        <v>-1.5</v>
      </c>
      <c r="CU127">
        <v>2.0299999999999998</v>
      </c>
      <c r="CV127">
        <v>1.87</v>
      </c>
      <c r="CW127">
        <v>2.04</v>
      </c>
      <c r="CX127">
        <v>1.88</v>
      </c>
      <c r="CY127">
        <v>2.08</v>
      </c>
      <c r="CZ127">
        <v>1.91</v>
      </c>
      <c r="DA127">
        <v>2.02</v>
      </c>
      <c r="DB127">
        <v>1.86</v>
      </c>
    </row>
    <row r="128" spans="1:106" x14ac:dyDescent="0.35">
      <c r="A128" t="s">
        <v>106</v>
      </c>
      <c r="B128" s="1">
        <v>43792</v>
      </c>
      <c r="C128" s="2">
        <v>0.625</v>
      </c>
      <c r="D128" t="s">
        <v>125</v>
      </c>
      <c r="E128" t="s">
        <v>119</v>
      </c>
      <c r="F128">
        <v>0</v>
      </c>
      <c r="G128">
        <v>3</v>
      </c>
      <c r="H128" t="s">
        <v>113</v>
      </c>
      <c r="I128">
        <v>0</v>
      </c>
      <c r="J128">
        <v>0</v>
      </c>
      <c r="K128" t="s">
        <v>117</v>
      </c>
      <c r="L128" t="s">
        <v>144</v>
      </c>
      <c r="M128">
        <v>15</v>
      </c>
      <c r="N128">
        <v>11</v>
      </c>
      <c r="O128">
        <v>4</v>
      </c>
      <c r="P128">
        <v>5</v>
      </c>
      <c r="Q128">
        <v>14</v>
      </c>
      <c r="R128">
        <v>13</v>
      </c>
      <c r="S128">
        <v>7</v>
      </c>
      <c r="T128">
        <v>5</v>
      </c>
      <c r="U128">
        <v>0</v>
      </c>
      <c r="V128">
        <v>3</v>
      </c>
      <c r="W128">
        <v>0</v>
      </c>
      <c r="X128">
        <v>0</v>
      </c>
      <c r="Y128">
        <v>2.2999999999999998</v>
      </c>
      <c r="Z128">
        <v>3.4</v>
      </c>
      <c r="AA128">
        <v>3.1</v>
      </c>
      <c r="AB128">
        <v>2.2999999999999998</v>
      </c>
      <c r="AC128">
        <v>3.3</v>
      </c>
      <c r="AD128">
        <v>3.2</v>
      </c>
      <c r="AE128">
        <v>2.35</v>
      </c>
      <c r="AF128">
        <v>3.25</v>
      </c>
      <c r="AG128">
        <v>3.15</v>
      </c>
      <c r="AH128">
        <v>2.39</v>
      </c>
      <c r="AI128">
        <v>3.35</v>
      </c>
      <c r="AJ128">
        <v>3.22</v>
      </c>
      <c r="AK128">
        <v>2.35</v>
      </c>
      <c r="AL128">
        <v>3.3</v>
      </c>
      <c r="AM128">
        <v>3.1</v>
      </c>
      <c r="AN128">
        <v>2.2999999999999998</v>
      </c>
      <c r="AO128">
        <v>3.3</v>
      </c>
      <c r="AP128">
        <v>3.25</v>
      </c>
      <c r="AQ128">
        <v>2.4</v>
      </c>
      <c r="AR128">
        <v>3.51</v>
      </c>
      <c r="AS128">
        <v>3.35</v>
      </c>
      <c r="AT128">
        <v>2.33</v>
      </c>
      <c r="AU128">
        <v>3.31</v>
      </c>
      <c r="AV128">
        <v>3.2</v>
      </c>
      <c r="AW128">
        <v>2</v>
      </c>
      <c r="AX128">
        <v>1.8</v>
      </c>
      <c r="AY128">
        <v>2.08</v>
      </c>
      <c r="AZ128">
        <v>1.84</v>
      </c>
      <c r="BA128">
        <v>2.1</v>
      </c>
      <c r="BB128">
        <v>1.94</v>
      </c>
      <c r="BC128">
        <v>2.02</v>
      </c>
      <c r="BD128">
        <v>1.81</v>
      </c>
      <c r="BE128">
        <v>-0.25</v>
      </c>
      <c r="BF128">
        <v>2.02</v>
      </c>
      <c r="BG128">
        <v>1.88</v>
      </c>
      <c r="BH128">
        <v>2.0499999999999998</v>
      </c>
      <c r="BI128">
        <v>1.88</v>
      </c>
      <c r="BJ128">
        <v>2.0499999999999998</v>
      </c>
      <c r="BK128">
        <v>1.91</v>
      </c>
      <c r="BL128">
        <v>2.0099999999999998</v>
      </c>
      <c r="BM128">
        <v>1.87</v>
      </c>
      <c r="BN128">
        <v>2.2000000000000002</v>
      </c>
      <c r="BO128">
        <v>3.25</v>
      </c>
      <c r="BP128">
        <v>3.4</v>
      </c>
      <c r="BQ128">
        <v>2.2000000000000002</v>
      </c>
      <c r="BR128">
        <v>3.3</v>
      </c>
      <c r="BS128">
        <v>3.5</v>
      </c>
      <c r="BT128">
        <v>2.2000000000000002</v>
      </c>
      <c r="BU128">
        <v>3.3</v>
      </c>
      <c r="BV128">
        <v>3.35</v>
      </c>
      <c r="BW128">
        <v>2.27</v>
      </c>
      <c r="BX128">
        <v>3.4</v>
      </c>
      <c r="BY128">
        <v>3.42</v>
      </c>
      <c r="BZ128">
        <v>2.25</v>
      </c>
      <c r="CA128">
        <v>3.25</v>
      </c>
      <c r="CB128">
        <v>3.4</v>
      </c>
      <c r="CC128">
        <v>2.25</v>
      </c>
      <c r="CD128">
        <v>3.3</v>
      </c>
      <c r="CE128">
        <v>3.4</v>
      </c>
      <c r="CF128">
        <v>2.31</v>
      </c>
      <c r="CG128">
        <v>3.45</v>
      </c>
      <c r="CH128">
        <v>3.55</v>
      </c>
      <c r="CI128">
        <v>2.2400000000000002</v>
      </c>
      <c r="CJ128">
        <v>3.3</v>
      </c>
      <c r="CK128">
        <v>3.43</v>
      </c>
      <c r="CL128">
        <v>2</v>
      </c>
      <c r="CM128">
        <v>1.8</v>
      </c>
      <c r="CN128">
        <v>2.09</v>
      </c>
      <c r="CO128">
        <v>1.83</v>
      </c>
      <c r="CP128">
        <v>2.25</v>
      </c>
      <c r="CQ128">
        <v>1.84</v>
      </c>
      <c r="CR128">
        <v>2.12</v>
      </c>
      <c r="CS128">
        <v>1.74</v>
      </c>
      <c r="CT128">
        <v>-0.25</v>
      </c>
      <c r="CU128">
        <v>1.95</v>
      </c>
      <c r="CV128">
        <v>1.95</v>
      </c>
      <c r="CW128">
        <v>1.96</v>
      </c>
      <c r="CX128">
        <v>1.97</v>
      </c>
      <c r="CY128">
        <v>1.99</v>
      </c>
      <c r="CZ128">
        <v>1.98</v>
      </c>
      <c r="DA128">
        <v>1.93</v>
      </c>
      <c r="DB128">
        <v>1.95</v>
      </c>
    </row>
    <row r="129" spans="1:106" x14ac:dyDescent="0.35">
      <c r="A129" t="s">
        <v>106</v>
      </c>
      <c r="B129" s="1">
        <v>43792</v>
      </c>
      <c r="C129" s="2">
        <v>0.72916666666666663</v>
      </c>
      <c r="D129" t="s">
        <v>112</v>
      </c>
      <c r="E129" t="s">
        <v>138</v>
      </c>
      <c r="F129">
        <v>2</v>
      </c>
      <c r="G129">
        <v>1</v>
      </c>
      <c r="H129" t="s">
        <v>109</v>
      </c>
      <c r="I129">
        <v>2</v>
      </c>
      <c r="J129">
        <v>1</v>
      </c>
      <c r="K129" t="s">
        <v>109</v>
      </c>
      <c r="L129" t="s">
        <v>136</v>
      </c>
      <c r="M129">
        <v>15</v>
      </c>
      <c r="N129">
        <v>11</v>
      </c>
      <c r="O129">
        <v>4</v>
      </c>
      <c r="P129">
        <v>2</v>
      </c>
      <c r="Q129">
        <v>5</v>
      </c>
      <c r="R129">
        <v>9</v>
      </c>
      <c r="S129">
        <v>8</v>
      </c>
      <c r="T129">
        <v>2</v>
      </c>
      <c r="U129">
        <v>1</v>
      </c>
      <c r="V129">
        <v>1</v>
      </c>
      <c r="W129">
        <v>0</v>
      </c>
      <c r="X129">
        <v>0</v>
      </c>
      <c r="Y129">
        <v>1.44</v>
      </c>
      <c r="Z129">
        <v>5</v>
      </c>
      <c r="AA129">
        <v>6.5</v>
      </c>
      <c r="AB129">
        <v>1.45</v>
      </c>
      <c r="AC129">
        <v>5</v>
      </c>
      <c r="AD129">
        <v>6.25</v>
      </c>
      <c r="AE129">
        <v>1.45</v>
      </c>
      <c r="AF129">
        <v>4.5</v>
      </c>
      <c r="AG129">
        <v>7</v>
      </c>
      <c r="AH129">
        <v>1.45</v>
      </c>
      <c r="AI129">
        <v>5.2</v>
      </c>
      <c r="AJ129">
        <v>6.74</v>
      </c>
      <c r="AK129">
        <v>1.42</v>
      </c>
      <c r="AL129">
        <v>5</v>
      </c>
      <c r="AM129">
        <v>7</v>
      </c>
      <c r="AN129">
        <v>1.45</v>
      </c>
      <c r="AO129">
        <v>5</v>
      </c>
      <c r="AP129">
        <v>6.5</v>
      </c>
      <c r="AQ129">
        <v>1.48</v>
      </c>
      <c r="AR129">
        <v>5.3</v>
      </c>
      <c r="AS129">
        <v>7.1</v>
      </c>
      <c r="AT129">
        <v>1.45</v>
      </c>
      <c r="AU129">
        <v>4.96</v>
      </c>
      <c r="AV129">
        <v>6.64</v>
      </c>
      <c r="AW129">
        <v>1.4</v>
      </c>
      <c r="AX129">
        <v>3</v>
      </c>
      <c r="AY129">
        <v>1.41</v>
      </c>
      <c r="AZ129">
        <v>3.14</v>
      </c>
      <c r="BA129">
        <v>1.44</v>
      </c>
      <c r="BB129">
        <v>3.14</v>
      </c>
      <c r="BC129">
        <v>1.4</v>
      </c>
      <c r="BD129">
        <v>2.92</v>
      </c>
      <c r="BE129">
        <v>-1.25</v>
      </c>
      <c r="BF129">
        <v>1.94</v>
      </c>
      <c r="BG129">
        <v>1.96</v>
      </c>
      <c r="BH129">
        <v>1.95</v>
      </c>
      <c r="BI129">
        <v>1.98</v>
      </c>
      <c r="BJ129">
        <v>1.99</v>
      </c>
      <c r="BK129">
        <v>1.99</v>
      </c>
      <c r="BL129">
        <v>1.93</v>
      </c>
      <c r="BM129">
        <v>1.94</v>
      </c>
      <c r="BN129">
        <v>1.36</v>
      </c>
      <c r="BO129">
        <v>5.5</v>
      </c>
      <c r="BP129">
        <v>7</v>
      </c>
      <c r="BQ129">
        <v>1.4</v>
      </c>
      <c r="BR129">
        <v>5.5</v>
      </c>
      <c r="BS129">
        <v>7</v>
      </c>
      <c r="BT129">
        <v>1.45</v>
      </c>
      <c r="BU129">
        <v>4.5</v>
      </c>
      <c r="BV129">
        <v>7</v>
      </c>
      <c r="BW129">
        <v>1.38</v>
      </c>
      <c r="BX129">
        <v>5.84</v>
      </c>
      <c r="BY129">
        <v>7.62</v>
      </c>
      <c r="BZ129">
        <v>1.38</v>
      </c>
      <c r="CA129">
        <v>5.5</v>
      </c>
      <c r="CB129">
        <v>7</v>
      </c>
      <c r="CC129">
        <v>1.4</v>
      </c>
      <c r="CD129">
        <v>5.75</v>
      </c>
      <c r="CE129">
        <v>6.5</v>
      </c>
      <c r="CF129">
        <v>1.45</v>
      </c>
      <c r="CG129">
        <v>6</v>
      </c>
      <c r="CH129">
        <v>7.75</v>
      </c>
      <c r="CI129">
        <v>1.39</v>
      </c>
      <c r="CJ129">
        <v>5.53</v>
      </c>
      <c r="CK129">
        <v>7.18</v>
      </c>
      <c r="CL129">
        <v>1.36</v>
      </c>
      <c r="CM129">
        <v>3.2</v>
      </c>
      <c r="CN129">
        <v>1.37</v>
      </c>
      <c r="CO129">
        <v>3.33</v>
      </c>
      <c r="CP129">
        <v>1.41</v>
      </c>
      <c r="CQ129">
        <v>3.36</v>
      </c>
      <c r="CR129">
        <v>1.37</v>
      </c>
      <c r="CS129">
        <v>3.08</v>
      </c>
      <c r="CT129">
        <v>-1.5</v>
      </c>
      <c r="CU129">
        <v>2.0499999999999998</v>
      </c>
      <c r="CV129">
        <v>1.85</v>
      </c>
      <c r="CW129">
        <v>2.0499999999999998</v>
      </c>
      <c r="CX129">
        <v>1.89</v>
      </c>
      <c r="CY129">
        <v>2.2000000000000002</v>
      </c>
      <c r="CZ129">
        <v>1.94</v>
      </c>
      <c r="DA129">
        <v>2.04</v>
      </c>
      <c r="DB129">
        <v>1.84</v>
      </c>
    </row>
    <row r="130" spans="1:106" x14ac:dyDescent="0.35">
      <c r="A130" t="s">
        <v>106</v>
      </c>
      <c r="B130" s="1">
        <v>43793</v>
      </c>
      <c r="C130" s="2">
        <v>0.6875</v>
      </c>
      <c r="D130" t="s">
        <v>116</v>
      </c>
      <c r="E130" t="s">
        <v>137</v>
      </c>
      <c r="F130">
        <v>3</v>
      </c>
      <c r="G130">
        <v>3</v>
      </c>
      <c r="H130" t="s">
        <v>117</v>
      </c>
      <c r="I130">
        <v>1</v>
      </c>
      <c r="J130">
        <v>0</v>
      </c>
      <c r="K130" t="s">
        <v>109</v>
      </c>
      <c r="L130" t="s">
        <v>133</v>
      </c>
      <c r="M130">
        <v>12</v>
      </c>
      <c r="N130">
        <v>11</v>
      </c>
      <c r="O130">
        <v>8</v>
      </c>
      <c r="P130">
        <v>5</v>
      </c>
      <c r="Q130">
        <v>13</v>
      </c>
      <c r="R130">
        <v>10</v>
      </c>
      <c r="S130">
        <v>6</v>
      </c>
      <c r="T130">
        <v>3</v>
      </c>
      <c r="U130">
        <v>1</v>
      </c>
      <c r="V130">
        <v>2</v>
      </c>
      <c r="W130">
        <v>0</v>
      </c>
      <c r="X130">
        <v>0</v>
      </c>
      <c r="Y130">
        <v>3.5</v>
      </c>
      <c r="Z130">
        <v>3.4</v>
      </c>
      <c r="AA130">
        <v>2.1</v>
      </c>
      <c r="AB130">
        <v>3.6</v>
      </c>
      <c r="AC130">
        <v>3.25</v>
      </c>
      <c r="AD130">
        <v>2.15</v>
      </c>
      <c r="AE130">
        <v>3.55</v>
      </c>
      <c r="AF130">
        <v>3.25</v>
      </c>
      <c r="AG130">
        <v>2.15</v>
      </c>
      <c r="AH130">
        <v>3.65</v>
      </c>
      <c r="AI130">
        <v>3.37</v>
      </c>
      <c r="AJ130">
        <v>2.19</v>
      </c>
      <c r="AK130">
        <v>3.6</v>
      </c>
      <c r="AL130">
        <v>3.25</v>
      </c>
      <c r="AM130">
        <v>2.15</v>
      </c>
      <c r="AN130">
        <v>3.5</v>
      </c>
      <c r="AO130">
        <v>3.25</v>
      </c>
      <c r="AP130">
        <v>2.2000000000000002</v>
      </c>
      <c r="AQ130">
        <v>3.68</v>
      </c>
      <c r="AR130">
        <v>3.4</v>
      </c>
      <c r="AS130">
        <v>2.25</v>
      </c>
      <c r="AT130">
        <v>3.55</v>
      </c>
      <c r="AU130">
        <v>3.28</v>
      </c>
      <c r="AV130">
        <v>2.1800000000000002</v>
      </c>
      <c r="AW130">
        <v>2.2000000000000002</v>
      </c>
      <c r="AX130">
        <v>1.66</v>
      </c>
      <c r="AY130">
        <v>2.19</v>
      </c>
      <c r="AZ130">
        <v>1.75</v>
      </c>
      <c r="BA130">
        <v>2.2599999999999998</v>
      </c>
      <c r="BB130">
        <v>1.75</v>
      </c>
      <c r="BC130">
        <v>2.1800000000000002</v>
      </c>
      <c r="BD130">
        <v>1.69</v>
      </c>
      <c r="BE130">
        <v>0.25</v>
      </c>
      <c r="BF130">
        <v>2.0099999999999998</v>
      </c>
      <c r="BG130">
        <v>1.89</v>
      </c>
      <c r="BH130">
        <v>2.0499999999999998</v>
      </c>
      <c r="BI130">
        <v>1.88</v>
      </c>
      <c r="BJ130">
        <v>2.0499999999999998</v>
      </c>
      <c r="BK130">
        <v>1.91</v>
      </c>
      <c r="BL130">
        <v>2</v>
      </c>
      <c r="BM130">
        <v>1.87</v>
      </c>
      <c r="BN130">
        <v>3.75</v>
      </c>
      <c r="BO130">
        <v>3.4</v>
      </c>
      <c r="BP130">
        <v>2.0499999999999998</v>
      </c>
      <c r="BQ130">
        <v>3.75</v>
      </c>
      <c r="BR130">
        <v>3.4</v>
      </c>
      <c r="BS130">
        <v>2.1</v>
      </c>
      <c r="BT130">
        <v>3.7</v>
      </c>
      <c r="BU130">
        <v>3.4</v>
      </c>
      <c r="BV130">
        <v>2.0499999999999998</v>
      </c>
      <c r="BW130">
        <v>3.95</v>
      </c>
      <c r="BX130">
        <v>3.45</v>
      </c>
      <c r="BY130">
        <v>2.08</v>
      </c>
      <c r="BZ130">
        <v>4</v>
      </c>
      <c r="CA130">
        <v>3.3</v>
      </c>
      <c r="CB130">
        <v>2</v>
      </c>
      <c r="CC130">
        <v>3.9</v>
      </c>
      <c r="CD130">
        <v>3.25</v>
      </c>
      <c r="CE130">
        <v>2.1</v>
      </c>
      <c r="CF130">
        <v>4.28</v>
      </c>
      <c r="CG130">
        <v>3.5</v>
      </c>
      <c r="CH130">
        <v>2.14</v>
      </c>
      <c r="CI130">
        <v>3.81</v>
      </c>
      <c r="CJ130">
        <v>3.36</v>
      </c>
      <c r="CK130">
        <v>2.09</v>
      </c>
      <c r="CL130">
        <v>2.2999999999999998</v>
      </c>
      <c r="CM130">
        <v>1.61</v>
      </c>
      <c r="CN130">
        <v>2.2799999999999998</v>
      </c>
      <c r="CO130">
        <v>1.7</v>
      </c>
      <c r="CP130">
        <v>2.36</v>
      </c>
      <c r="CQ130">
        <v>1.7</v>
      </c>
      <c r="CR130">
        <v>2.25</v>
      </c>
      <c r="CS130">
        <v>1.66</v>
      </c>
      <c r="CT130">
        <v>0.5</v>
      </c>
      <c r="CU130">
        <v>1.81</v>
      </c>
      <c r="CV130">
        <v>2.13</v>
      </c>
      <c r="CW130">
        <v>1.85</v>
      </c>
      <c r="CX130">
        <v>2.08</v>
      </c>
      <c r="CY130">
        <v>1.86</v>
      </c>
      <c r="CZ130">
        <v>2.14</v>
      </c>
      <c r="DA130">
        <v>1.81</v>
      </c>
      <c r="DB130">
        <v>2.09</v>
      </c>
    </row>
    <row r="131" spans="1:106" x14ac:dyDescent="0.35">
      <c r="A131" t="s">
        <v>106</v>
      </c>
      <c r="B131" s="1">
        <v>43794</v>
      </c>
      <c r="C131" s="2">
        <v>0.83333333333333337</v>
      </c>
      <c r="D131" t="s">
        <v>129</v>
      </c>
      <c r="E131" t="s">
        <v>134</v>
      </c>
      <c r="F131">
        <v>2</v>
      </c>
      <c r="G131">
        <v>0</v>
      </c>
      <c r="H131" t="s">
        <v>109</v>
      </c>
      <c r="I131">
        <v>2</v>
      </c>
      <c r="J131">
        <v>0</v>
      </c>
      <c r="K131" t="s">
        <v>109</v>
      </c>
      <c r="L131" t="s">
        <v>140</v>
      </c>
      <c r="M131">
        <v>17</v>
      </c>
      <c r="N131">
        <v>11</v>
      </c>
      <c r="O131">
        <v>8</v>
      </c>
      <c r="P131">
        <v>5</v>
      </c>
      <c r="Q131">
        <v>10</v>
      </c>
      <c r="R131">
        <v>9</v>
      </c>
      <c r="S131">
        <v>11</v>
      </c>
      <c r="T131">
        <v>6</v>
      </c>
      <c r="U131">
        <v>1</v>
      </c>
      <c r="V131">
        <v>1</v>
      </c>
      <c r="W131">
        <v>0</v>
      </c>
      <c r="X131">
        <v>0</v>
      </c>
      <c r="Y131">
        <v>2.0499999999999998</v>
      </c>
      <c r="Z131">
        <v>3.4</v>
      </c>
      <c r="AA131">
        <v>3.7</v>
      </c>
      <c r="AB131">
        <v>2.1</v>
      </c>
      <c r="AC131">
        <v>3.4</v>
      </c>
      <c r="AD131">
        <v>3.6</v>
      </c>
      <c r="AE131">
        <v>2.1</v>
      </c>
      <c r="AF131">
        <v>3.45</v>
      </c>
      <c r="AG131">
        <v>3.5</v>
      </c>
      <c r="AH131">
        <v>2.14</v>
      </c>
      <c r="AI131">
        <v>3.54</v>
      </c>
      <c r="AJ131">
        <v>3.6</v>
      </c>
      <c r="AK131">
        <v>2.1</v>
      </c>
      <c r="AL131">
        <v>3.5</v>
      </c>
      <c r="AM131">
        <v>3.5</v>
      </c>
      <c r="AN131">
        <v>2.1</v>
      </c>
      <c r="AO131">
        <v>3.4</v>
      </c>
      <c r="AP131">
        <v>3.6</v>
      </c>
      <c r="AQ131">
        <v>2.2000000000000002</v>
      </c>
      <c r="AR131">
        <v>3.6</v>
      </c>
      <c r="AS131">
        <v>3.75</v>
      </c>
      <c r="AT131">
        <v>2.11</v>
      </c>
      <c r="AU131">
        <v>3.46</v>
      </c>
      <c r="AV131">
        <v>3.55</v>
      </c>
      <c r="AW131">
        <v>1.9</v>
      </c>
      <c r="AX131">
        <v>1.9</v>
      </c>
      <c r="AY131">
        <v>1.95</v>
      </c>
      <c r="AZ131">
        <v>1.97</v>
      </c>
      <c r="BA131">
        <v>1.98</v>
      </c>
      <c r="BB131">
        <v>1.97</v>
      </c>
      <c r="BC131">
        <v>1.92</v>
      </c>
      <c r="BD131">
        <v>1.9</v>
      </c>
      <c r="BE131">
        <v>-0.25</v>
      </c>
      <c r="BF131">
        <v>1.84</v>
      </c>
      <c r="BG131">
        <v>2.06</v>
      </c>
      <c r="BH131">
        <v>1.85</v>
      </c>
      <c r="BI131">
        <v>2.0699999999999998</v>
      </c>
      <c r="BJ131">
        <v>1.87</v>
      </c>
      <c r="BK131">
        <v>2.12</v>
      </c>
      <c r="BL131">
        <v>1.82</v>
      </c>
      <c r="BM131">
        <v>2.06</v>
      </c>
      <c r="BN131">
        <v>2.15</v>
      </c>
      <c r="BO131">
        <v>3.4</v>
      </c>
      <c r="BP131">
        <v>3.4</v>
      </c>
      <c r="BQ131">
        <v>2.15</v>
      </c>
      <c r="BR131">
        <v>3.5</v>
      </c>
      <c r="BS131">
        <v>3.4</v>
      </c>
      <c r="BT131">
        <v>2.2000000000000002</v>
      </c>
      <c r="BU131">
        <v>3.5</v>
      </c>
      <c r="BV131">
        <v>3.25</v>
      </c>
      <c r="BW131">
        <v>2.2200000000000002</v>
      </c>
      <c r="BX131">
        <v>3.58</v>
      </c>
      <c r="BY131">
        <v>3.37</v>
      </c>
      <c r="BZ131">
        <v>2.15</v>
      </c>
      <c r="CA131">
        <v>3.5</v>
      </c>
      <c r="CB131">
        <v>3.3</v>
      </c>
      <c r="CC131">
        <v>2.2000000000000002</v>
      </c>
      <c r="CD131">
        <v>3.6</v>
      </c>
      <c r="CE131">
        <v>3.25</v>
      </c>
      <c r="CF131">
        <v>2.27</v>
      </c>
      <c r="CG131">
        <v>3.7</v>
      </c>
      <c r="CH131">
        <v>3.55</v>
      </c>
      <c r="CI131">
        <v>2.19</v>
      </c>
      <c r="CJ131">
        <v>3.51</v>
      </c>
      <c r="CK131">
        <v>3.36</v>
      </c>
      <c r="CL131">
        <v>1.72</v>
      </c>
      <c r="CM131">
        <v>2.1</v>
      </c>
      <c r="CN131">
        <v>1.76</v>
      </c>
      <c r="CO131">
        <v>2.1800000000000002</v>
      </c>
      <c r="CP131">
        <v>1.81</v>
      </c>
      <c r="CQ131">
        <v>2.21</v>
      </c>
      <c r="CR131">
        <v>1.74</v>
      </c>
      <c r="CS131">
        <v>2.11</v>
      </c>
      <c r="CT131">
        <v>-0.25</v>
      </c>
      <c r="CU131">
        <v>1.93</v>
      </c>
      <c r="CV131">
        <v>2</v>
      </c>
      <c r="CW131">
        <v>1.93</v>
      </c>
      <c r="CX131">
        <v>2</v>
      </c>
      <c r="CY131">
        <v>1.95</v>
      </c>
      <c r="CZ131">
        <v>2.02</v>
      </c>
      <c r="DA131">
        <v>1.9</v>
      </c>
      <c r="DB131">
        <v>1.98</v>
      </c>
    </row>
    <row r="132" spans="1:106" x14ac:dyDescent="0.35">
      <c r="A132" t="s">
        <v>106</v>
      </c>
      <c r="B132" s="1">
        <v>43799</v>
      </c>
      <c r="C132" s="2">
        <v>0.52083333333333337</v>
      </c>
      <c r="D132" t="s">
        <v>134</v>
      </c>
      <c r="E132" t="s">
        <v>112</v>
      </c>
      <c r="F132">
        <v>2</v>
      </c>
      <c r="G132">
        <v>2</v>
      </c>
      <c r="H132" t="s">
        <v>117</v>
      </c>
      <c r="I132">
        <v>1</v>
      </c>
      <c r="J132">
        <v>1</v>
      </c>
      <c r="K132" t="s">
        <v>117</v>
      </c>
      <c r="L132" t="s">
        <v>130</v>
      </c>
      <c r="M132">
        <v>6</v>
      </c>
      <c r="N132">
        <v>24</v>
      </c>
      <c r="O132">
        <v>3</v>
      </c>
      <c r="P132">
        <v>9</v>
      </c>
      <c r="Q132">
        <v>4</v>
      </c>
      <c r="R132">
        <v>6</v>
      </c>
      <c r="S132">
        <v>1</v>
      </c>
      <c r="T132">
        <v>10</v>
      </c>
      <c r="U132">
        <v>1</v>
      </c>
      <c r="V132">
        <v>2</v>
      </c>
      <c r="W132">
        <v>0</v>
      </c>
      <c r="X132">
        <v>0</v>
      </c>
      <c r="Y132">
        <v>13</v>
      </c>
      <c r="Z132">
        <v>8</v>
      </c>
      <c r="AA132">
        <v>1.1599999999999999</v>
      </c>
      <c r="AB132">
        <v>15</v>
      </c>
      <c r="AC132">
        <v>7.25</v>
      </c>
      <c r="AD132">
        <v>1.18</v>
      </c>
      <c r="AE132">
        <v>14</v>
      </c>
      <c r="AF132">
        <v>7.1</v>
      </c>
      <c r="AG132">
        <v>1.2</v>
      </c>
      <c r="AH132">
        <v>14.05</v>
      </c>
      <c r="AI132">
        <v>7.9</v>
      </c>
      <c r="AJ132">
        <v>1.2</v>
      </c>
      <c r="AK132">
        <v>15</v>
      </c>
      <c r="AL132">
        <v>7.5</v>
      </c>
      <c r="AM132">
        <v>1.18</v>
      </c>
      <c r="AN132">
        <v>17</v>
      </c>
      <c r="AO132">
        <v>8</v>
      </c>
      <c r="AP132">
        <v>1.17</v>
      </c>
      <c r="AQ132">
        <v>18</v>
      </c>
      <c r="AR132">
        <v>8.3000000000000007</v>
      </c>
      <c r="AS132">
        <v>1.21</v>
      </c>
      <c r="AT132">
        <v>15.11</v>
      </c>
      <c r="AU132">
        <v>7.59</v>
      </c>
      <c r="AV132">
        <v>1.18</v>
      </c>
      <c r="AW132">
        <v>1.44</v>
      </c>
      <c r="AX132">
        <v>2.75</v>
      </c>
      <c r="AY132">
        <v>1.46</v>
      </c>
      <c r="AZ132">
        <v>2.89</v>
      </c>
      <c r="BA132">
        <v>1.47</v>
      </c>
      <c r="BB132">
        <v>2.91</v>
      </c>
      <c r="BC132">
        <v>1.44</v>
      </c>
      <c r="BD132">
        <v>2.79</v>
      </c>
      <c r="BE132">
        <v>2</v>
      </c>
      <c r="BF132">
        <v>1.99</v>
      </c>
      <c r="BG132">
        <v>1.94</v>
      </c>
      <c r="BH132">
        <v>1.98</v>
      </c>
      <c r="BI132">
        <v>1.94</v>
      </c>
      <c r="BJ132">
        <v>2.02</v>
      </c>
      <c r="BK132">
        <v>1.96</v>
      </c>
      <c r="BL132">
        <v>1.98</v>
      </c>
      <c r="BM132">
        <v>1.9</v>
      </c>
      <c r="BN132">
        <v>13</v>
      </c>
      <c r="BO132">
        <v>8</v>
      </c>
      <c r="BP132">
        <v>1.1599999999999999</v>
      </c>
      <c r="BQ132">
        <v>10.5</v>
      </c>
      <c r="BR132">
        <v>8</v>
      </c>
      <c r="BS132">
        <v>1.2</v>
      </c>
      <c r="BT132">
        <v>13</v>
      </c>
      <c r="BU132">
        <v>7</v>
      </c>
      <c r="BV132">
        <v>1.2</v>
      </c>
      <c r="BW132">
        <v>11</v>
      </c>
      <c r="BX132">
        <v>7.75</v>
      </c>
      <c r="BY132">
        <v>1.23</v>
      </c>
      <c r="BZ132">
        <v>13</v>
      </c>
      <c r="CA132">
        <v>8</v>
      </c>
      <c r="CB132">
        <v>1.18</v>
      </c>
      <c r="CC132">
        <v>13</v>
      </c>
      <c r="CD132">
        <v>7.5</v>
      </c>
      <c r="CE132">
        <v>1.2</v>
      </c>
      <c r="CF132">
        <v>15</v>
      </c>
      <c r="CG132">
        <v>8.5</v>
      </c>
      <c r="CH132">
        <v>1.24</v>
      </c>
      <c r="CI132">
        <v>12.15</v>
      </c>
      <c r="CJ132">
        <v>7.58</v>
      </c>
      <c r="CK132">
        <v>1.21</v>
      </c>
      <c r="CL132">
        <v>1.4</v>
      </c>
      <c r="CM132">
        <v>3</v>
      </c>
      <c r="CN132">
        <v>1.43</v>
      </c>
      <c r="CO132">
        <v>3.04</v>
      </c>
      <c r="CP132">
        <v>1.44</v>
      </c>
      <c r="CQ132">
        <v>3.22</v>
      </c>
      <c r="CR132">
        <v>1.4</v>
      </c>
      <c r="CS132">
        <v>2.96</v>
      </c>
      <c r="CT132">
        <v>2</v>
      </c>
      <c r="CU132">
        <v>1.9</v>
      </c>
      <c r="CV132">
        <v>2.0299999999999998</v>
      </c>
      <c r="CW132">
        <v>1.91</v>
      </c>
      <c r="CX132">
        <v>2.0299999999999998</v>
      </c>
      <c r="CY132">
        <v>2.04</v>
      </c>
      <c r="CZ132">
        <v>2.08</v>
      </c>
      <c r="DA132">
        <v>1.9</v>
      </c>
      <c r="DB132">
        <v>1.98</v>
      </c>
    </row>
    <row r="133" spans="1:106" x14ac:dyDescent="0.35">
      <c r="A133" t="s">
        <v>106</v>
      </c>
      <c r="B133" s="1">
        <v>43799</v>
      </c>
      <c r="C133" s="2">
        <v>0.625</v>
      </c>
      <c r="D133" t="s">
        <v>119</v>
      </c>
      <c r="E133" t="s">
        <v>122</v>
      </c>
      <c r="F133">
        <v>0</v>
      </c>
      <c r="G133">
        <v>2</v>
      </c>
      <c r="H133" t="s">
        <v>113</v>
      </c>
      <c r="I133">
        <v>0</v>
      </c>
      <c r="J133">
        <v>1</v>
      </c>
      <c r="K133" t="s">
        <v>113</v>
      </c>
      <c r="L133" t="s">
        <v>146</v>
      </c>
      <c r="M133">
        <v>15</v>
      </c>
      <c r="N133">
        <v>7</v>
      </c>
      <c r="O133">
        <v>4</v>
      </c>
      <c r="P133">
        <v>2</v>
      </c>
      <c r="Q133">
        <v>13</v>
      </c>
      <c r="R133">
        <v>10</v>
      </c>
      <c r="S133">
        <v>5</v>
      </c>
      <c r="T133">
        <v>6</v>
      </c>
      <c r="U133">
        <v>2</v>
      </c>
      <c r="V133">
        <v>0</v>
      </c>
      <c r="W133">
        <v>0</v>
      </c>
      <c r="X133">
        <v>0</v>
      </c>
      <c r="Y133">
        <v>2.25</v>
      </c>
      <c r="Z133">
        <v>3.25</v>
      </c>
      <c r="AA133">
        <v>3.3</v>
      </c>
      <c r="AB133">
        <v>2.2999999999999998</v>
      </c>
      <c r="AC133">
        <v>3.2</v>
      </c>
      <c r="AD133">
        <v>3.3</v>
      </c>
      <c r="AE133">
        <v>2.2999999999999998</v>
      </c>
      <c r="AF133">
        <v>3.2</v>
      </c>
      <c r="AG133">
        <v>3.25</v>
      </c>
      <c r="AH133">
        <v>2.36</v>
      </c>
      <c r="AI133">
        <v>3.33</v>
      </c>
      <c r="AJ133">
        <v>3.31</v>
      </c>
      <c r="AK133">
        <v>2.2999999999999998</v>
      </c>
      <c r="AL133">
        <v>3.2</v>
      </c>
      <c r="AM133">
        <v>3.3</v>
      </c>
      <c r="AN133">
        <v>2.2999999999999998</v>
      </c>
      <c r="AO133">
        <v>3.2</v>
      </c>
      <c r="AP133">
        <v>3.4</v>
      </c>
      <c r="AQ133">
        <v>2.38</v>
      </c>
      <c r="AR133">
        <v>3.35</v>
      </c>
      <c r="AS133">
        <v>3.5</v>
      </c>
      <c r="AT133">
        <v>2.31</v>
      </c>
      <c r="AU133">
        <v>3.26</v>
      </c>
      <c r="AV133">
        <v>3.3</v>
      </c>
      <c r="AW133">
        <v>2.2000000000000002</v>
      </c>
      <c r="AX133">
        <v>1.66</v>
      </c>
      <c r="AY133">
        <v>2.2599999999999998</v>
      </c>
      <c r="AZ133">
        <v>1.71</v>
      </c>
      <c r="BA133">
        <v>2.33</v>
      </c>
      <c r="BB133">
        <v>1.72</v>
      </c>
      <c r="BC133">
        <v>2.2200000000000002</v>
      </c>
      <c r="BD133">
        <v>1.67</v>
      </c>
      <c r="BE133">
        <v>-0.25</v>
      </c>
      <c r="BF133">
        <v>2</v>
      </c>
      <c r="BG133">
        <v>1.93</v>
      </c>
      <c r="BH133">
        <v>2.02</v>
      </c>
      <c r="BI133">
        <v>1.9</v>
      </c>
      <c r="BJ133">
        <v>2.02</v>
      </c>
      <c r="BK133">
        <v>1.95</v>
      </c>
      <c r="BL133">
        <v>1.98</v>
      </c>
      <c r="BM133">
        <v>1.9</v>
      </c>
      <c r="BN133">
        <v>2</v>
      </c>
      <c r="BO133">
        <v>3.4</v>
      </c>
      <c r="BP133">
        <v>3.8</v>
      </c>
      <c r="BQ133">
        <v>2</v>
      </c>
      <c r="BR133">
        <v>3.5</v>
      </c>
      <c r="BS133">
        <v>3.8</v>
      </c>
      <c r="BT133">
        <v>2.2000000000000002</v>
      </c>
      <c r="BU133">
        <v>3.3</v>
      </c>
      <c r="BV133">
        <v>3.4</v>
      </c>
      <c r="BW133">
        <v>2.0499999999999998</v>
      </c>
      <c r="BX133">
        <v>3.56</v>
      </c>
      <c r="BY133">
        <v>3.89</v>
      </c>
      <c r="BZ133">
        <v>2</v>
      </c>
      <c r="CA133">
        <v>3.5</v>
      </c>
      <c r="CB133">
        <v>4</v>
      </c>
      <c r="CC133">
        <v>2</v>
      </c>
      <c r="CD133">
        <v>3.4</v>
      </c>
      <c r="CE133">
        <v>4</v>
      </c>
      <c r="CF133">
        <v>2.25</v>
      </c>
      <c r="CG133">
        <v>3.58</v>
      </c>
      <c r="CH133">
        <v>4.18</v>
      </c>
      <c r="CI133">
        <v>2.0499999999999998</v>
      </c>
      <c r="CJ133">
        <v>3.44</v>
      </c>
      <c r="CK133">
        <v>3.84</v>
      </c>
      <c r="CL133">
        <v>2.1</v>
      </c>
      <c r="CM133">
        <v>1.72</v>
      </c>
      <c r="CN133">
        <v>2.15</v>
      </c>
      <c r="CO133">
        <v>1.79</v>
      </c>
      <c r="CP133">
        <v>2.2200000000000002</v>
      </c>
      <c r="CQ133">
        <v>1.81</v>
      </c>
      <c r="CR133">
        <v>2.1</v>
      </c>
      <c r="CS133">
        <v>1.76</v>
      </c>
      <c r="CT133">
        <v>-0.25</v>
      </c>
      <c r="CU133">
        <v>1.7</v>
      </c>
      <c r="CV133">
        <v>2.1</v>
      </c>
      <c r="CW133">
        <v>1.76</v>
      </c>
      <c r="CX133">
        <v>2.19</v>
      </c>
      <c r="CY133">
        <v>1.95</v>
      </c>
      <c r="CZ133">
        <v>2.2599999999999998</v>
      </c>
      <c r="DA133">
        <v>1.76</v>
      </c>
      <c r="DB133">
        <v>2.15</v>
      </c>
    </row>
    <row r="134" spans="1:106" x14ac:dyDescent="0.35">
      <c r="A134" t="s">
        <v>106</v>
      </c>
      <c r="B134" s="1">
        <v>43799</v>
      </c>
      <c r="C134" s="2">
        <v>0.625</v>
      </c>
      <c r="D134" t="s">
        <v>138</v>
      </c>
      <c r="E134" t="s">
        <v>111</v>
      </c>
      <c r="F134">
        <v>0</v>
      </c>
      <c r="G134">
        <v>1</v>
      </c>
      <c r="H134" t="s">
        <v>113</v>
      </c>
      <c r="I134">
        <v>0</v>
      </c>
      <c r="J134">
        <v>0</v>
      </c>
      <c r="K134" t="s">
        <v>117</v>
      </c>
      <c r="L134" t="s">
        <v>124</v>
      </c>
      <c r="M134">
        <v>19</v>
      </c>
      <c r="N134">
        <v>5</v>
      </c>
      <c r="O134">
        <v>6</v>
      </c>
      <c r="P134">
        <v>4</v>
      </c>
      <c r="Q134">
        <v>0</v>
      </c>
      <c r="R134">
        <v>16</v>
      </c>
      <c r="S134">
        <v>9</v>
      </c>
      <c r="T134">
        <v>3</v>
      </c>
      <c r="U134">
        <v>0</v>
      </c>
      <c r="V134">
        <v>3</v>
      </c>
      <c r="W134">
        <v>0</v>
      </c>
      <c r="X134">
        <v>0</v>
      </c>
      <c r="Y134">
        <v>1.28</v>
      </c>
      <c r="Z134">
        <v>6</v>
      </c>
      <c r="AA134">
        <v>9</v>
      </c>
      <c r="AB134">
        <v>1.28</v>
      </c>
      <c r="AC134">
        <v>6</v>
      </c>
      <c r="AD134">
        <v>9.75</v>
      </c>
      <c r="AE134">
        <v>1.3</v>
      </c>
      <c r="AF134">
        <v>5.8</v>
      </c>
      <c r="AG134">
        <v>8.8000000000000007</v>
      </c>
      <c r="AH134">
        <v>1.3</v>
      </c>
      <c r="AI134">
        <v>5.99</v>
      </c>
      <c r="AJ134">
        <v>10.19</v>
      </c>
      <c r="AK134">
        <v>1.29</v>
      </c>
      <c r="AL134">
        <v>5.8</v>
      </c>
      <c r="AM134">
        <v>10</v>
      </c>
      <c r="AN134">
        <v>1.29</v>
      </c>
      <c r="AO134">
        <v>6</v>
      </c>
      <c r="AP134">
        <v>10.5</v>
      </c>
      <c r="AQ134">
        <v>1.33</v>
      </c>
      <c r="AR134">
        <v>6.35</v>
      </c>
      <c r="AS134">
        <v>10.53</v>
      </c>
      <c r="AT134">
        <v>1.3</v>
      </c>
      <c r="AU134">
        <v>5.94</v>
      </c>
      <c r="AV134">
        <v>9.6300000000000008</v>
      </c>
      <c r="AW134">
        <v>1.4</v>
      </c>
      <c r="AX134">
        <v>3</v>
      </c>
      <c r="AY134">
        <v>1.41</v>
      </c>
      <c r="AZ134">
        <v>3.09</v>
      </c>
      <c r="BA134">
        <v>1.45</v>
      </c>
      <c r="BB134">
        <v>3.09</v>
      </c>
      <c r="BC134">
        <v>1.4</v>
      </c>
      <c r="BD134">
        <v>2.94</v>
      </c>
      <c r="BE134">
        <v>-1.5</v>
      </c>
      <c r="BF134">
        <v>1.8</v>
      </c>
      <c r="BG134">
        <v>2</v>
      </c>
      <c r="BH134">
        <v>1.83</v>
      </c>
      <c r="BI134">
        <v>2.09</v>
      </c>
      <c r="BJ134">
        <v>1.87</v>
      </c>
      <c r="BK134">
        <v>2.12</v>
      </c>
      <c r="BL134">
        <v>1.82</v>
      </c>
      <c r="BM134">
        <v>2.0699999999999998</v>
      </c>
      <c r="BN134">
        <v>1.25</v>
      </c>
      <c r="BO134">
        <v>6.5</v>
      </c>
      <c r="BP134">
        <v>10</v>
      </c>
      <c r="BQ134">
        <v>1.28</v>
      </c>
      <c r="BR134">
        <v>6</v>
      </c>
      <c r="BS134">
        <v>9.75</v>
      </c>
      <c r="BT134">
        <v>1.3</v>
      </c>
      <c r="BU134">
        <v>5.5</v>
      </c>
      <c r="BV134">
        <v>9.6</v>
      </c>
      <c r="BW134">
        <v>1.3</v>
      </c>
      <c r="BX134">
        <v>6.14</v>
      </c>
      <c r="BY134">
        <v>10.01</v>
      </c>
      <c r="BZ134">
        <v>1.27</v>
      </c>
      <c r="CA134">
        <v>6</v>
      </c>
      <c r="CB134">
        <v>10</v>
      </c>
      <c r="CC134">
        <v>1.3</v>
      </c>
      <c r="CD134">
        <v>6</v>
      </c>
      <c r="CE134">
        <v>9.5</v>
      </c>
      <c r="CF134">
        <v>1.32</v>
      </c>
      <c r="CG134">
        <v>6.65</v>
      </c>
      <c r="CH134">
        <v>11.2</v>
      </c>
      <c r="CI134">
        <v>1.29</v>
      </c>
      <c r="CJ134">
        <v>6.12</v>
      </c>
      <c r="CK134">
        <v>9.77</v>
      </c>
      <c r="CL134">
        <v>1.36</v>
      </c>
      <c r="CM134">
        <v>3.2</v>
      </c>
      <c r="CN134">
        <v>1.37</v>
      </c>
      <c r="CO134">
        <v>3.31</v>
      </c>
      <c r="CP134">
        <v>1.4</v>
      </c>
      <c r="CQ134">
        <v>3.4</v>
      </c>
      <c r="CR134">
        <v>1.35</v>
      </c>
      <c r="CS134">
        <v>3.18</v>
      </c>
      <c r="CT134">
        <v>-1.75</v>
      </c>
      <c r="CU134">
        <v>2.02</v>
      </c>
      <c r="CV134">
        <v>1.91</v>
      </c>
      <c r="CW134">
        <v>2.0099999999999998</v>
      </c>
      <c r="CX134">
        <v>1.91</v>
      </c>
      <c r="CY134">
        <v>2.0499999999999998</v>
      </c>
      <c r="CZ134">
        <v>1.97</v>
      </c>
      <c r="DA134">
        <v>1.99</v>
      </c>
      <c r="DB134">
        <v>1.89</v>
      </c>
    </row>
    <row r="135" spans="1:106" x14ac:dyDescent="0.35">
      <c r="A135" t="s">
        <v>106</v>
      </c>
      <c r="B135" s="1">
        <v>43799</v>
      </c>
      <c r="C135" s="2">
        <v>0.625</v>
      </c>
      <c r="D135" t="s">
        <v>107</v>
      </c>
      <c r="E135" t="s">
        <v>126</v>
      </c>
      <c r="F135">
        <v>2</v>
      </c>
      <c r="G135">
        <v>1</v>
      </c>
      <c r="H135" t="s">
        <v>109</v>
      </c>
      <c r="I135">
        <v>2</v>
      </c>
      <c r="J135">
        <v>0</v>
      </c>
      <c r="K135" t="s">
        <v>109</v>
      </c>
      <c r="L135" t="s">
        <v>136</v>
      </c>
      <c r="M135">
        <v>15</v>
      </c>
      <c r="N135">
        <v>12</v>
      </c>
      <c r="O135">
        <v>7</v>
      </c>
      <c r="P135">
        <v>5</v>
      </c>
      <c r="Q135">
        <v>3</v>
      </c>
      <c r="R135">
        <v>10</v>
      </c>
      <c r="S135">
        <v>4</v>
      </c>
      <c r="T135">
        <v>5</v>
      </c>
      <c r="U135">
        <v>0</v>
      </c>
      <c r="V135">
        <v>0</v>
      </c>
      <c r="W135">
        <v>1</v>
      </c>
      <c r="X135">
        <v>0</v>
      </c>
      <c r="Y135">
        <v>1.18</v>
      </c>
      <c r="Z135">
        <v>7</v>
      </c>
      <c r="AA135">
        <v>15</v>
      </c>
      <c r="AB135">
        <v>1.2</v>
      </c>
      <c r="AC135">
        <v>7</v>
      </c>
      <c r="AD135">
        <v>13</v>
      </c>
      <c r="AE135">
        <v>1.22</v>
      </c>
      <c r="AF135">
        <v>6.5</v>
      </c>
      <c r="AG135">
        <v>13</v>
      </c>
      <c r="AH135">
        <v>1.2</v>
      </c>
      <c r="AI135">
        <v>7.08</v>
      </c>
      <c r="AJ135">
        <v>17.22</v>
      </c>
      <c r="AK135">
        <v>1.2</v>
      </c>
      <c r="AL135">
        <v>6.5</v>
      </c>
      <c r="AM135">
        <v>15</v>
      </c>
      <c r="AN135">
        <v>1.2</v>
      </c>
      <c r="AO135">
        <v>6.5</v>
      </c>
      <c r="AP135">
        <v>17</v>
      </c>
      <c r="AQ135">
        <v>1.23</v>
      </c>
      <c r="AR135">
        <v>7.25</v>
      </c>
      <c r="AS135">
        <v>17.25</v>
      </c>
      <c r="AT135">
        <v>1.21</v>
      </c>
      <c r="AU135">
        <v>6.85</v>
      </c>
      <c r="AV135">
        <v>14.67</v>
      </c>
      <c r="AW135">
        <v>1.44</v>
      </c>
      <c r="AX135">
        <v>2.75</v>
      </c>
      <c r="AY135">
        <v>1.48</v>
      </c>
      <c r="AZ135">
        <v>2.81</v>
      </c>
      <c r="BA135">
        <v>1.54</v>
      </c>
      <c r="BB135">
        <v>2.81</v>
      </c>
      <c r="BC135">
        <v>1.47</v>
      </c>
      <c r="BD135">
        <v>2.7</v>
      </c>
      <c r="BE135">
        <v>-2</v>
      </c>
      <c r="BF135">
        <v>2.02</v>
      </c>
      <c r="BG135">
        <v>1.77</v>
      </c>
      <c r="BH135">
        <v>2.1</v>
      </c>
      <c r="BI135">
        <v>1.83</v>
      </c>
      <c r="BJ135">
        <v>2.13</v>
      </c>
      <c r="BK135">
        <v>1.86</v>
      </c>
      <c r="BL135">
        <v>2.06</v>
      </c>
      <c r="BM135">
        <v>1.81</v>
      </c>
      <c r="BN135">
        <v>1.18</v>
      </c>
      <c r="BO135">
        <v>7</v>
      </c>
      <c r="BP135">
        <v>16</v>
      </c>
      <c r="BQ135">
        <v>1.19</v>
      </c>
      <c r="BR135">
        <v>7.25</v>
      </c>
      <c r="BS135">
        <v>13.5</v>
      </c>
      <c r="BT135">
        <v>1.2</v>
      </c>
      <c r="BU135">
        <v>7</v>
      </c>
      <c r="BV135">
        <v>13</v>
      </c>
      <c r="BW135">
        <v>1.2</v>
      </c>
      <c r="BX135">
        <v>7.42</v>
      </c>
      <c r="BY135">
        <v>14.78</v>
      </c>
      <c r="BZ135">
        <v>1.18</v>
      </c>
      <c r="CA135">
        <v>7</v>
      </c>
      <c r="CB135">
        <v>17</v>
      </c>
      <c r="CC135">
        <v>1.2</v>
      </c>
      <c r="CD135">
        <v>7</v>
      </c>
      <c r="CE135">
        <v>15</v>
      </c>
      <c r="CF135">
        <v>1.23</v>
      </c>
      <c r="CG135">
        <v>7.75</v>
      </c>
      <c r="CH135">
        <v>17</v>
      </c>
      <c r="CI135">
        <v>1.2</v>
      </c>
      <c r="CJ135">
        <v>7.21</v>
      </c>
      <c r="CK135">
        <v>14.46</v>
      </c>
      <c r="CL135">
        <v>1.4</v>
      </c>
      <c r="CM135">
        <v>3</v>
      </c>
      <c r="CN135">
        <v>1.4</v>
      </c>
      <c r="CO135">
        <v>3.15</v>
      </c>
      <c r="CP135">
        <v>1.45</v>
      </c>
      <c r="CQ135">
        <v>3.17</v>
      </c>
      <c r="CR135">
        <v>1.39</v>
      </c>
      <c r="CS135">
        <v>2.98</v>
      </c>
      <c r="CT135">
        <v>-2</v>
      </c>
      <c r="CU135">
        <v>1.97</v>
      </c>
      <c r="CV135">
        <v>1.82</v>
      </c>
      <c r="CW135">
        <v>2.09</v>
      </c>
      <c r="CX135">
        <v>1.83</v>
      </c>
      <c r="CY135">
        <v>2.13</v>
      </c>
      <c r="CZ135">
        <v>1.96</v>
      </c>
      <c r="DA135">
        <v>2.0499999999999998</v>
      </c>
      <c r="DB135">
        <v>1.83</v>
      </c>
    </row>
    <row r="136" spans="1:106" x14ac:dyDescent="0.35">
      <c r="A136" t="s">
        <v>106</v>
      </c>
      <c r="B136" s="1">
        <v>43799</v>
      </c>
      <c r="C136" s="2">
        <v>0.625</v>
      </c>
      <c r="D136" t="s">
        <v>128</v>
      </c>
      <c r="E136" t="s">
        <v>115</v>
      </c>
      <c r="F136">
        <v>3</v>
      </c>
      <c r="G136">
        <v>2</v>
      </c>
      <c r="H136" t="s">
        <v>109</v>
      </c>
      <c r="I136">
        <v>1</v>
      </c>
      <c r="J136">
        <v>0</v>
      </c>
      <c r="K136" t="s">
        <v>109</v>
      </c>
      <c r="L136" t="s">
        <v>140</v>
      </c>
      <c r="M136">
        <v>15</v>
      </c>
      <c r="N136">
        <v>20</v>
      </c>
      <c r="O136">
        <v>5</v>
      </c>
      <c r="P136">
        <v>6</v>
      </c>
      <c r="Q136">
        <v>10</v>
      </c>
      <c r="R136">
        <v>12</v>
      </c>
      <c r="S136">
        <v>4</v>
      </c>
      <c r="T136">
        <v>8</v>
      </c>
      <c r="U136">
        <v>0</v>
      </c>
      <c r="V136">
        <v>2</v>
      </c>
      <c r="W136">
        <v>0</v>
      </c>
      <c r="X136">
        <v>0</v>
      </c>
      <c r="Y136">
        <v>1.36</v>
      </c>
      <c r="Z136">
        <v>5.5</v>
      </c>
      <c r="AA136">
        <v>7.5</v>
      </c>
      <c r="AB136">
        <v>1.4</v>
      </c>
      <c r="AC136">
        <v>5</v>
      </c>
      <c r="AD136">
        <v>7.5</v>
      </c>
      <c r="AE136">
        <v>1.4</v>
      </c>
      <c r="AF136">
        <v>5.0999999999999996</v>
      </c>
      <c r="AG136">
        <v>7.5</v>
      </c>
      <c r="AH136">
        <v>1.39</v>
      </c>
      <c r="AI136">
        <v>5.29</v>
      </c>
      <c r="AJ136">
        <v>8.34</v>
      </c>
      <c r="AK136">
        <v>1.36</v>
      </c>
      <c r="AL136">
        <v>5.25</v>
      </c>
      <c r="AM136">
        <v>8</v>
      </c>
      <c r="AN136">
        <v>1.36</v>
      </c>
      <c r="AO136">
        <v>5.25</v>
      </c>
      <c r="AP136">
        <v>8.5</v>
      </c>
      <c r="AQ136">
        <v>1.41</v>
      </c>
      <c r="AR136">
        <v>5.5</v>
      </c>
      <c r="AS136">
        <v>8.5</v>
      </c>
      <c r="AT136">
        <v>1.38</v>
      </c>
      <c r="AU136">
        <v>5.19</v>
      </c>
      <c r="AV136">
        <v>7.86</v>
      </c>
      <c r="AW136">
        <v>1.53</v>
      </c>
      <c r="AX136">
        <v>2.5</v>
      </c>
      <c r="AY136">
        <v>1.53</v>
      </c>
      <c r="AZ136">
        <v>2.66</v>
      </c>
      <c r="BA136">
        <v>1.55</v>
      </c>
      <c r="BB136">
        <v>2.69</v>
      </c>
      <c r="BC136">
        <v>1.51</v>
      </c>
      <c r="BD136">
        <v>2.57</v>
      </c>
      <c r="BE136">
        <v>-1.5</v>
      </c>
      <c r="BF136">
        <v>2.0499999999999998</v>
      </c>
      <c r="BG136">
        <v>1.75</v>
      </c>
      <c r="BH136">
        <v>2.1</v>
      </c>
      <c r="BI136">
        <v>1.83</v>
      </c>
      <c r="BJ136">
        <v>2.16</v>
      </c>
      <c r="BK136">
        <v>1.87</v>
      </c>
      <c r="BL136">
        <v>2.06</v>
      </c>
      <c r="BM136">
        <v>1.81</v>
      </c>
      <c r="BN136">
        <v>1.28</v>
      </c>
      <c r="BO136">
        <v>5.75</v>
      </c>
      <c r="BP136">
        <v>9.5</v>
      </c>
      <c r="BQ136">
        <v>1.33</v>
      </c>
      <c r="BR136">
        <v>5.5</v>
      </c>
      <c r="BS136">
        <v>8.5</v>
      </c>
      <c r="BT136">
        <v>1.3</v>
      </c>
      <c r="BU136">
        <v>5.5</v>
      </c>
      <c r="BV136">
        <v>9.6</v>
      </c>
      <c r="BW136">
        <v>1.34</v>
      </c>
      <c r="BX136">
        <v>5.67</v>
      </c>
      <c r="BY136">
        <v>9.23</v>
      </c>
      <c r="BZ136">
        <v>1.32</v>
      </c>
      <c r="CA136">
        <v>5.5</v>
      </c>
      <c r="CB136">
        <v>9</v>
      </c>
      <c r="CC136">
        <v>1.3</v>
      </c>
      <c r="CD136">
        <v>5.5</v>
      </c>
      <c r="CE136">
        <v>9</v>
      </c>
      <c r="CF136">
        <v>1.36</v>
      </c>
      <c r="CG136">
        <v>5.85</v>
      </c>
      <c r="CH136">
        <v>11</v>
      </c>
      <c r="CI136">
        <v>1.33</v>
      </c>
      <c r="CJ136">
        <v>5.59</v>
      </c>
      <c r="CK136">
        <v>8.9700000000000006</v>
      </c>
      <c r="CL136">
        <v>1.53</v>
      </c>
      <c r="CM136">
        <v>2.5</v>
      </c>
      <c r="CN136">
        <v>1.54</v>
      </c>
      <c r="CO136">
        <v>2.65</v>
      </c>
      <c r="CP136">
        <v>1.55</v>
      </c>
      <c r="CQ136">
        <v>2.76</v>
      </c>
      <c r="CR136">
        <v>1.51</v>
      </c>
      <c r="CS136">
        <v>2.56</v>
      </c>
      <c r="CT136">
        <v>-1.5</v>
      </c>
      <c r="CU136">
        <v>1.91</v>
      </c>
      <c r="CV136">
        <v>2.02</v>
      </c>
      <c r="CW136">
        <v>1.92</v>
      </c>
      <c r="CX136">
        <v>2.0099999999999998</v>
      </c>
      <c r="CY136">
        <v>2.0499999999999998</v>
      </c>
      <c r="CZ136">
        <v>2.09</v>
      </c>
      <c r="DA136">
        <v>1.91</v>
      </c>
      <c r="DB136">
        <v>1.96</v>
      </c>
    </row>
    <row r="137" spans="1:106" x14ac:dyDescent="0.35">
      <c r="A137" t="s">
        <v>106</v>
      </c>
      <c r="B137" s="1">
        <v>43799</v>
      </c>
      <c r="C137" s="2">
        <v>0.72916666666666663</v>
      </c>
      <c r="D137" t="s">
        <v>120</v>
      </c>
      <c r="E137" t="s">
        <v>125</v>
      </c>
      <c r="F137">
        <v>2</v>
      </c>
      <c r="G137">
        <v>1</v>
      </c>
      <c r="H137" t="s">
        <v>109</v>
      </c>
      <c r="I137">
        <v>0</v>
      </c>
      <c r="J137">
        <v>1</v>
      </c>
      <c r="K137" t="s">
        <v>113</v>
      </c>
      <c r="L137" t="s">
        <v>110</v>
      </c>
      <c r="M137">
        <v>11</v>
      </c>
      <c r="N137">
        <v>6</v>
      </c>
      <c r="O137">
        <v>6</v>
      </c>
      <c r="P137">
        <v>3</v>
      </c>
      <c r="Q137">
        <v>6</v>
      </c>
      <c r="R137">
        <v>10</v>
      </c>
      <c r="S137">
        <v>6</v>
      </c>
      <c r="T137">
        <v>7</v>
      </c>
      <c r="U137">
        <v>1</v>
      </c>
      <c r="V137">
        <v>0</v>
      </c>
      <c r="W137">
        <v>0</v>
      </c>
      <c r="X137">
        <v>0</v>
      </c>
      <c r="Y137">
        <v>2.1</v>
      </c>
      <c r="Z137">
        <v>3.4</v>
      </c>
      <c r="AA137">
        <v>3.5</v>
      </c>
      <c r="AB137">
        <v>2.1</v>
      </c>
      <c r="AC137">
        <v>3.5</v>
      </c>
      <c r="AD137">
        <v>3.5</v>
      </c>
      <c r="AE137">
        <v>2.1</v>
      </c>
      <c r="AF137">
        <v>3.45</v>
      </c>
      <c r="AG137">
        <v>3.5</v>
      </c>
      <c r="AH137">
        <v>2.15</v>
      </c>
      <c r="AI137">
        <v>3.51</v>
      </c>
      <c r="AJ137">
        <v>3.62</v>
      </c>
      <c r="AK137">
        <v>2.1</v>
      </c>
      <c r="AL137">
        <v>3.5</v>
      </c>
      <c r="AM137">
        <v>3.5</v>
      </c>
      <c r="AN137">
        <v>2.1</v>
      </c>
      <c r="AO137">
        <v>3.5</v>
      </c>
      <c r="AP137">
        <v>3.6</v>
      </c>
      <c r="AQ137">
        <v>2.2000000000000002</v>
      </c>
      <c r="AR137">
        <v>3.62</v>
      </c>
      <c r="AS137">
        <v>3.64</v>
      </c>
      <c r="AT137">
        <v>2.12</v>
      </c>
      <c r="AU137">
        <v>3.5</v>
      </c>
      <c r="AV137">
        <v>3.51</v>
      </c>
      <c r="AW137">
        <v>1.9</v>
      </c>
      <c r="AX137">
        <v>1.9</v>
      </c>
      <c r="AY137">
        <v>1.96</v>
      </c>
      <c r="AZ137">
        <v>1.96</v>
      </c>
      <c r="BA137">
        <v>2</v>
      </c>
      <c r="BB137">
        <v>1.97</v>
      </c>
      <c r="BC137">
        <v>1.91</v>
      </c>
      <c r="BD137">
        <v>1.91</v>
      </c>
      <c r="BE137">
        <v>-0.25</v>
      </c>
      <c r="BF137">
        <v>1.84</v>
      </c>
      <c r="BG137">
        <v>2.09</v>
      </c>
      <c r="BH137">
        <v>1.85</v>
      </c>
      <c r="BI137">
        <v>2.08</v>
      </c>
      <c r="BJ137">
        <v>1.85</v>
      </c>
      <c r="BK137">
        <v>2.11</v>
      </c>
      <c r="BL137">
        <v>1.83</v>
      </c>
      <c r="BM137">
        <v>2.06</v>
      </c>
      <c r="BN137">
        <v>2.0499999999999998</v>
      </c>
      <c r="BO137">
        <v>3.6</v>
      </c>
      <c r="BP137">
        <v>3.5</v>
      </c>
      <c r="BQ137">
        <v>2.1</v>
      </c>
      <c r="BR137">
        <v>3.5</v>
      </c>
      <c r="BS137">
        <v>3.5</v>
      </c>
      <c r="BT137">
        <v>2.1</v>
      </c>
      <c r="BU137">
        <v>3.5</v>
      </c>
      <c r="BV137">
        <v>3.5</v>
      </c>
      <c r="BW137">
        <v>2.1</v>
      </c>
      <c r="BX137">
        <v>3.6</v>
      </c>
      <c r="BY137">
        <v>3.67</v>
      </c>
      <c r="BZ137">
        <v>2.0499999999999998</v>
      </c>
      <c r="CA137">
        <v>3.5</v>
      </c>
      <c r="CB137">
        <v>3.6</v>
      </c>
      <c r="CC137">
        <v>2.0499999999999998</v>
      </c>
      <c r="CD137">
        <v>3.5</v>
      </c>
      <c r="CE137">
        <v>3.7</v>
      </c>
      <c r="CF137">
        <v>2.16</v>
      </c>
      <c r="CG137">
        <v>3.66</v>
      </c>
      <c r="CH137">
        <v>3.85</v>
      </c>
      <c r="CI137">
        <v>2.09</v>
      </c>
      <c r="CJ137">
        <v>3.53</v>
      </c>
      <c r="CK137">
        <v>3.59</v>
      </c>
      <c r="CL137">
        <v>1.9</v>
      </c>
      <c r="CM137">
        <v>1.9</v>
      </c>
      <c r="CN137">
        <v>1.89</v>
      </c>
      <c r="CO137">
        <v>2.0299999999999998</v>
      </c>
      <c r="CP137">
        <v>1.99</v>
      </c>
      <c r="CQ137">
        <v>2.04</v>
      </c>
      <c r="CR137">
        <v>1.88</v>
      </c>
      <c r="CS137">
        <v>1.95</v>
      </c>
      <c r="CT137">
        <v>-0.25</v>
      </c>
      <c r="CU137">
        <v>1.77</v>
      </c>
      <c r="CV137">
        <v>2.02</v>
      </c>
      <c r="CW137">
        <v>1.82</v>
      </c>
      <c r="CX137">
        <v>2.12</v>
      </c>
      <c r="CY137">
        <v>1.85</v>
      </c>
      <c r="CZ137">
        <v>2.16</v>
      </c>
      <c r="DA137">
        <v>1.8</v>
      </c>
      <c r="DB137">
        <v>2.09</v>
      </c>
    </row>
    <row r="138" spans="1:106" x14ac:dyDescent="0.35">
      <c r="A138" t="s">
        <v>106</v>
      </c>
      <c r="B138" s="1">
        <v>43800</v>
      </c>
      <c r="C138" s="2">
        <v>0.58333333333333337</v>
      </c>
      <c r="D138" t="s">
        <v>108</v>
      </c>
      <c r="E138" t="s">
        <v>135</v>
      </c>
      <c r="F138">
        <v>2</v>
      </c>
      <c r="G138">
        <v>2</v>
      </c>
      <c r="H138" t="s">
        <v>117</v>
      </c>
      <c r="I138">
        <v>2</v>
      </c>
      <c r="J138">
        <v>1</v>
      </c>
      <c r="K138" t="s">
        <v>109</v>
      </c>
      <c r="L138" t="s">
        <v>144</v>
      </c>
      <c r="M138">
        <v>15</v>
      </c>
      <c r="N138">
        <v>16</v>
      </c>
      <c r="O138">
        <v>8</v>
      </c>
      <c r="P138">
        <v>7</v>
      </c>
      <c r="Q138">
        <v>8</v>
      </c>
      <c r="R138">
        <v>10</v>
      </c>
      <c r="S138">
        <v>7</v>
      </c>
      <c r="T138">
        <v>12</v>
      </c>
      <c r="U138">
        <v>2</v>
      </c>
      <c r="V138">
        <v>1</v>
      </c>
      <c r="W138">
        <v>0</v>
      </c>
      <c r="X138">
        <v>0</v>
      </c>
      <c r="Y138">
        <v>4</v>
      </c>
      <c r="Z138">
        <v>4.33</v>
      </c>
      <c r="AA138">
        <v>1.75</v>
      </c>
      <c r="AB138">
        <v>4.0999999999999996</v>
      </c>
      <c r="AC138">
        <v>4.25</v>
      </c>
      <c r="AD138">
        <v>1.75</v>
      </c>
      <c r="AE138">
        <v>4.05</v>
      </c>
      <c r="AF138">
        <v>4.1500000000000004</v>
      </c>
      <c r="AG138">
        <v>1.77</v>
      </c>
      <c r="AH138">
        <v>4.2699999999999996</v>
      </c>
      <c r="AI138">
        <v>4.33</v>
      </c>
      <c r="AJ138">
        <v>1.78</v>
      </c>
      <c r="AK138">
        <v>4.2</v>
      </c>
      <c r="AL138">
        <v>4.2</v>
      </c>
      <c r="AM138">
        <v>1.75</v>
      </c>
      <c r="AN138">
        <v>4.2</v>
      </c>
      <c r="AO138">
        <v>4.2</v>
      </c>
      <c r="AP138">
        <v>1.75</v>
      </c>
      <c r="AQ138">
        <v>4.33</v>
      </c>
      <c r="AR138">
        <v>4.4000000000000004</v>
      </c>
      <c r="AS138">
        <v>1.86</v>
      </c>
      <c r="AT138">
        <v>4.1399999999999997</v>
      </c>
      <c r="AU138">
        <v>4.22</v>
      </c>
      <c r="AV138">
        <v>1.77</v>
      </c>
      <c r="AW138">
        <v>1.4</v>
      </c>
      <c r="AX138">
        <v>3</v>
      </c>
      <c r="AY138">
        <v>1.43</v>
      </c>
      <c r="AZ138">
        <v>3.04</v>
      </c>
      <c r="BA138">
        <v>1.45</v>
      </c>
      <c r="BB138">
        <v>3.04</v>
      </c>
      <c r="BC138">
        <v>1.41</v>
      </c>
      <c r="BD138">
        <v>2.89</v>
      </c>
      <c r="BE138">
        <v>0.75</v>
      </c>
      <c r="BF138">
        <v>1.92</v>
      </c>
      <c r="BG138">
        <v>2.0099999999999998</v>
      </c>
      <c r="BH138">
        <v>1.94</v>
      </c>
      <c r="BI138">
        <v>1.99</v>
      </c>
      <c r="BJ138">
        <v>1.95</v>
      </c>
      <c r="BK138">
        <v>2.02</v>
      </c>
      <c r="BL138">
        <v>1.9</v>
      </c>
      <c r="BM138">
        <v>1.97</v>
      </c>
      <c r="BN138">
        <v>4.2</v>
      </c>
      <c r="BO138">
        <v>4.33</v>
      </c>
      <c r="BP138">
        <v>1.7</v>
      </c>
      <c r="BQ138">
        <v>4.25</v>
      </c>
      <c r="BR138">
        <v>4.4000000000000004</v>
      </c>
      <c r="BS138">
        <v>1.7</v>
      </c>
      <c r="BT138">
        <v>4.25</v>
      </c>
      <c r="BU138">
        <v>4.3499999999999996</v>
      </c>
      <c r="BV138">
        <v>1.7</v>
      </c>
      <c r="BW138">
        <v>4.5599999999999996</v>
      </c>
      <c r="BX138">
        <v>4.49</v>
      </c>
      <c r="BY138">
        <v>1.71</v>
      </c>
      <c r="BZ138">
        <v>4.4000000000000004</v>
      </c>
      <c r="CA138">
        <v>4.33</v>
      </c>
      <c r="CB138">
        <v>1.7</v>
      </c>
      <c r="CC138">
        <v>4.4000000000000004</v>
      </c>
      <c r="CD138">
        <v>4.33</v>
      </c>
      <c r="CE138">
        <v>1.73</v>
      </c>
      <c r="CF138">
        <v>4.5999999999999996</v>
      </c>
      <c r="CG138">
        <v>4.6500000000000004</v>
      </c>
      <c r="CH138">
        <v>1.75</v>
      </c>
      <c r="CI138">
        <v>4.3899999999999997</v>
      </c>
      <c r="CJ138">
        <v>4.42</v>
      </c>
      <c r="CK138">
        <v>1.7</v>
      </c>
      <c r="CL138">
        <v>1.4</v>
      </c>
      <c r="CM138">
        <v>3</v>
      </c>
      <c r="CN138">
        <v>1.41</v>
      </c>
      <c r="CO138">
        <v>3.11</v>
      </c>
      <c r="CP138">
        <v>1.45</v>
      </c>
      <c r="CQ138">
        <v>3.16</v>
      </c>
      <c r="CR138">
        <v>1.4</v>
      </c>
      <c r="CS138">
        <v>2.95</v>
      </c>
      <c r="CT138">
        <v>0.75</v>
      </c>
      <c r="CU138">
        <v>2.0299999999999998</v>
      </c>
      <c r="CV138">
        <v>1.9</v>
      </c>
      <c r="CW138">
        <v>2.04</v>
      </c>
      <c r="CX138">
        <v>1.89</v>
      </c>
      <c r="CY138">
        <v>2.0499999999999998</v>
      </c>
      <c r="CZ138">
        <v>1.93</v>
      </c>
      <c r="DA138">
        <v>2.0099999999999998</v>
      </c>
      <c r="DB138">
        <v>1.88</v>
      </c>
    </row>
    <row r="139" spans="1:106" x14ac:dyDescent="0.35">
      <c r="A139" t="s">
        <v>106</v>
      </c>
      <c r="B139" s="1">
        <v>43800</v>
      </c>
      <c r="C139" s="2">
        <v>0.58333333333333337</v>
      </c>
      <c r="D139" t="s">
        <v>132</v>
      </c>
      <c r="E139" t="s">
        <v>116</v>
      </c>
      <c r="F139">
        <v>1</v>
      </c>
      <c r="G139">
        <v>1</v>
      </c>
      <c r="H139" t="s">
        <v>117</v>
      </c>
      <c r="I139">
        <v>0</v>
      </c>
      <c r="J139">
        <v>1</v>
      </c>
      <c r="K139" t="s">
        <v>113</v>
      </c>
      <c r="L139" t="s">
        <v>142</v>
      </c>
      <c r="M139">
        <v>13</v>
      </c>
      <c r="N139">
        <v>9</v>
      </c>
      <c r="O139">
        <v>3</v>
      </c>
      <c r="P139">
        <v>4</v>
      </c>
      <c r="Q139">
        <v>12</v>
      </c>
      <c r="R139">
        <v>18</v>
      </c>
      <c r="S139">
        <v>7</v>
      </c>
      <c r="T139">
        <v>2</v>
      </c>
      <c r="U139">
        <v>1</v>
      </c>
      <c r="V139">
        <v>4</v>
      </c>
      <c r="W139">
        <v>0</v>
      </c>
      <c r="X139">
        <v>0</v>
      </c>
      <c r="Y139">
        <v>1.9</v>
      </c>
      <c r="Z139">
        <v>3.5</v>
      </c>
      <c r="AA139">
        <v>4.2</v>
      </c>
      <c r="AB139">
        <v>1.9</v>
      </c>
      <c r="AC139">
        <v>3.4</v>
      </c>
      <c r="AD139">
        <v>4.33</v>
      </c>
      <c r="AE139">
        <v>1.9</v>
      </c>
      <c r="AF139">
        <v>3.35</v>
      </c>
      <c r="AG139">
        <v>4.3499999999999996</v>
      </c>
      <c r="AH139">
        <v>1.93</v>
      </c>
      <c r="AI139">
        <v>3.52</v>
      </c>
      <c r="AJ139">
        <v>4.46</v>
      </c>
      <c r="AK139">
        <v>1.91</v>
      </c>
      <c r="AL139">
        <v>3.4</v>
      </c>
      <c r="AM139">
        <v>4.33</v>
      </c>
      <c r="AN139">
        <v>1.87</v>
      </c>
      <c r="AO139">
        <v>3.4</v>
      </c>
      <c r="AP139">
        <v>4.5999999999999996</v>
      </c>
      <c r="AQ139">
        <v>2</v>
      </c>
      <c r="AR139">
        <v>3.55</v>
      </c>
      <c r="AS139">
        <v>4.5999999999999996</v>
      </c>
      <c r="AT139">
        <v>1.92</v>
      </c>
      <c r="AU139">
        <v>3.43</v>
      </c>
      <c r="AV139">
        <v>4.3499999999999996</v>
      </c>
      <c r="AW139">
        <v>2.2999999999999998</v>
      </c>
      <c r="AX139">
        <v>1.61</v>
      </c>
      <c r="AY139">
        <v>2.35</v>
      </c>
      <c r="AZ139">
        <v>1.67</v>
      </c>
      <c r="BA139">
        <v>2.4</v>
      </c>
      <c r="BB139">
        <v>1.67</v>
      </c>
      <c r="BC139">
        <v>2.2999999999999998</v>
      </c>
      <c r="BD139">
        <v>1.63</v>
      </c>
      <c r="BE139">
        <v>-0.5</v>
      </c>
      <c r="BF139">
        <v>1.93</v>
      </c>
      <c r="BG139">
        <v>2</v>
      </c>
      <c r="BH139">
        <v>1.93</v>
      </c>
      <c r="BI139">
        <v>1.99</v>
      </c>
      <c r="BJ139">
        <v>2</v>
      </c>
      <c r="BK139">
        <v>2.0299999999999998</v>
      </c>
      <c r="BL139">
        <v>1.92</v>
      </c>
      <c r="BM139">
        <v>1.96</v>
      </c>
      <c r="BN139">
        <v>2.2000000000000002</v>
      </c>
      <c r="BO139">
        <v>3</v>
      </c>
      <c r="BP139">
        <v>3.75</v>
      </c>
      <c r="BQ139">
        <v>2.2000000000000002</v>
      </c>
      <c r="BR139">
        <v>3.1</v>
      </c>
      <c r="BS139">
        <v>3.6</v>
      </c>
      <c r="BT139">
        <v>2.25</v>
      </c>
      <c r="BU139">
        <v>3.05</v>
      </c>
      <c r="BV139">
        <v>3.6</v>
      </c>
      <c r="BW139">
        <v>2.23</v>
      </c>
      <c r="BX139">
        <v>3.2</v>
      </c>
      <c r="BY139">
        <v>3.82</v>
      </c>
      <c r="BZ139">
        <v>2.2000000000000002</v>
      </c>
      <c r="CA139">
        <v>3.1</v>
      </c>
      <c r="CB139">
        <v>3.7</v>
      </c>
      <c r="CC139">
        <v>2.25</v>
      </c>
      <c r="CD139">
        <v>3.13</v>
      </c>
      <c r="CE139">
        <v>3.6</v>
      </c>
      <c r="CF139">
        <v>2.29</v>
      </c>
      <c r="CG139">
        <v>3.4</v>
      </c>
      <c r="CH139">
        <v>3.84</v>
      </c>
      <c r="CI139">
        <v>2.23</v>
      </c>
      <c r="CJ139">
        <v>3.14</v>
      </c>
      <c r="CK139">
        <v>3.67</v>
      </c>
      <c r="CL139">
        <v>2.37</v>
      </c>
      <c r="CM139">
        <v>1.57</v>
      </c>
      <c r="CN139">
        <v>2.4300000000000002</v>
      </c>
      <c r="CO139">
        <v>1.63</v>
      </c>
      <c r="CP139">
        <v>2.4500000000000002</v>
      </c>
      <c r="CQ139">
        <v>1.66</v>
      </c>
      <c r="CR139">
        <v>2.37</v>
      </c>
      <c r="CS139">
        <v>1.6</v>
      </c>
      <c r="CT139">
        <v>-0.25</v>
      </c>
      <c r="CU139">
        <v>1.9</v>
      </c>
      <c r="CV139">
        <v>2.0299999999999998</v>
      </c>
      <c r="CW139">
        <v>1.89</v>
      </c>
      <c r="CX139">
        <v>2.04</v>
      </c>
      <c r="CY139">
        <v>1.96</v>
      </c>
      <c r="CZ139">
        <v>2.0499999999999998</v>
      </c>
      <c r="DA139">
        <v>1.9</v>
      </c>
      <c r="DB139">
        <v>1.99</v>
      </c>
    </row>
    <row r="140" spans="1:106" x14ac:dyDescent="0.35">
      <c r="A140" t="s">
        <v>106</v>
      </c>
      <c r="B140" s="1">
        <v>43800</v>
      </c>
      <c r="C140" s="2">
        <v>0.6875</v>
      </c>
      <c r="D140" t="s">
        <v>131</v>
      </c>
      <c r="E140" t="s">
        <v>123</v>
      </c>
      <c r="F140">
        <v>2</v>
      </c>
      <c r="G140">
        <v>1</v>
      </c>
      <c r="H140" t="s">
        <v>109</v>
      </c>
      <c r="I140">
        <v>0</v>
      </c>
      <c r="J140">
        <v>1</v>
      </c>
      <c r="K140" t="s">
        <v>113</v>
      </c>
      <c r="L140" t="s">
        <v>121</v>
      </c>
      <c r="M140">
        <v>16</v>
      </c>
      <c r="N140">
        <v>11</v>
      </c>
      <c r="O140">
        <v>6</v>
      </c>
      <c r="P140">
        <v>3</v>
      </c>
      <c r="Q140">
        <v>7</v>
      </c>
      <c r="R140">
        <v>9</v>
      </c>
      <c r="S140">
        <v>4</v>
      </c>
      <c r="T140">
        <v>4</v>
      </c>
      <c r="U140">
        <v>0</v>
      </c>
      <c r="V140">
        <v>1</v>
      </c>
      <c r="W140">
        <v>0</v>
      </c>
      <c r="X140">
        <v>0</v>
      </c>
      <c r="Y140">
        <v>1.61</v>
      </c>
      <c r="Z140">
        <v>4</v>
      </c>
      <c r="AA140">
        <v>5.25</v>
      </c>
      <c r="AB140">
        <v>1.6</v>
      </c>
      <c r="AC140">
        <v>4.25</v>
      </c>
      <c r="AD140">
        <v>5.25</v>
      </c>
      <c r="AE140">
        <v>1.65</v>
      </c>
      <c r="AF140">
        <v>4</v>
      </c>
      <c r="AG140">
        <v>5.2</v>
      </c>
      <c r="AH140">
        <v>1.64</v>
      </c>
      <c r="AI140">
        <v>4.1900000000000004</v>
      </c>
      <c r="AJ140">
        <v>5.58</v>
      </c>
      <c r="AK140">
        <v>1.63</v>
      </c>
      <c r="AL140">
        <v>4</v>
      </c>
      <c r="AM140">
        <v>5.25</v>
      </c>
      <c r="AN140">
        <v>1.62</v>
      </c>
      <c r="AO140">
        <v>4</v>
      </c>
      <c r="AP140">
        <v>5.5</v>
      </c>
      <c r="AQ140">
        <v>1.68</v>
      </c>
      <c r="AR140">
        <v>4.25</v>
      </c>
      <c r="AS140">
        <v>5.6</v>
      </c>
      <c r="AT140">
        <v>1.64</v>
      </c>
      <c r="AU140">
        <v>4.08</v>
      </c>
      <c r="AV140">
        <v>5.33</v>
      </c>
      <c r="AW140">
        <v>1.8</v>
      </c>
      <c r="AX140">
        <v>2</v>
      </c>
      <c r="AY140">
        <v>1.81</v>
      </c>
      <c r="AZ140">
        <v>2.11</v>
      </c>
      <c r="BA140">
        <v>1.87</v>
      </c>
      <c r="BB140">
        <v>2.11</v>
      </c>
      <c r="BC140">
        <v>1.81</v>
      </c>
      <c r="BD140">
        <v>2.02</v>
      </c>
      <c r="BE140">
        <v>-0.75</v>
      </c>
      <c r="BF140">
        <v>1.83</v>
      </c>
      <c r="BG140">
        <v>2.1</v>
      </c>
      <c r="BH140">
        <v>1.83</v>
      </c>
      <c r="BI140">
        <v>2.11</v>
      </c>
      <c r="BJ140">
        <v>1.85</v>
      </c>
      <c r="BK140">
        <v>2.13</v>
      </c>
      <c r="BL140">
        <v>1.81</v>
      </c>
      <c r="BM140">
        <v>2.08</v>
      </c>
      <c r="BN140">
        <v>1.57</v>
      </c>
      <c r="BO140">
        <v>4.2</v>
      </c>
      <c r="BP140">
        <v>5.75</v>
      </c>
      <c r="BQ140">
        <v>1.57</v>
      </c>
      <c r="BR140">
        <v>4</v>
      </c>
      <c r="BS140">
        <v>6</v>
      </c>
      <c r="BT140">
        <v>1.6</v>
      </c>
      <c r="BU140">
        <v>4.05</v>
      </c>
      <c r="BV140">
        <v>5.4</v>
      </c>
      <c r="BW140">
        <v>1.65</v>
      </c>
      <c r="BX140">
        <v>4.08</v>
      </c>
      <c r="BY140">
        <v>5.57</v>
      </c>
      <c r="BZ140">
        <v>1.57</v>
      </c>
      <c r="CA140">
        <v>4</v>
      </c>
      <c r="CB140">
        <v>6</v>
      </c>
      <c r="CC140">
        <v>1.62</v>
      </c>
      <c r="CD140">
        <v>4</v>
      </c>
      <c r="CE140">
        <v>5.75</v>
      </c>
      <c r="CF140">
        <v>1.67</v>
      </c>
      <c r="CG140">
        <v>4.5</v>
      </c>
      <c r="CH140">
        <v>6.5</v>
      </c>
      <c r="CI140">
        <v>1.62</v>
      </c>
      <c r="CJ140">
        <v>4.0999999999999996</v>
      </c>
      <c r="CK140">
        <v>5.63</v>
      </c>
      <c r="CL140">
        <v>1.8</v>
      </c>
      <c r="CM140">
        <v>2</v>
      </c>
      <c r="CN140">
        <v>1.81</v>
      </c>
      <c r="CO140">
        <v>2.12</v>
      </c>
      <c r="CP140">
        <v>1.84</v>
      </c>
      <c r="CQ140">
        <v>2.15</v>
      </c>
      <c r="CR140">
        <v>1.78</v>
      </c>
      <c r="CS140">
        <v>2.0699999999999998</v>
      </c>
      <c r="CT140">
        <v>-1</v>
      </c>
      <c r="CU140">
        <v>2.0499999999999998</v>
      </c>
      <c r="CV140">
        <v>1.75</v>
      </c>
      <c r="CW140">
        <v>2.17</v>
      </c>
      <c r="CX140">
        <v>1.78</v>
      </c>
      <c r="CY140">
        <v>2.2000000000000002</v>
      </c>
      <c r="CZ140">
        <v>1.92</v>
      </c>
      <c r="DA140">
        <v>2.09</v>
      </c>
      <c r="DB140">
        <v>1.8</v>
      </c>
    </row>
    <row r="141" spans="1:106" x14ac:dyDescent="0.35">
      <c r="A141" t="s">
        <v>106</v>
      </c>
      <c r="B141" s="1">
        <v>43800</v>
      </c>
      <c r="C141" s="2">
        <v>0.6875</v>
      </c>
      <c r="D141" t="s">
        <v>137</v>
      </c>
      <c r="E141" t="s">
        <v>129</v>
      </c>
      <c r="F141">
        <v>2</v>
      </c>
      <c r="G141">
        <v>2</v>
      </c>
      <c r="H141" t="s">
        <v>117</v>
      </c>
      <c r="I141">
        <v>1</v>
      </c>
      <c r="J141">
        <v>1</v>
      </c>
      <c r="K141" t="s">
        <v>117</v>
      </c>
      <c r="L141" t="s">
        <v>127</v>
      </c>
      <c r="M141">
        <v>16</v>
      </c>
      <c r="N141">
        <v>9</v>
      </c>
      <c r="O141">
        <v>6</v>
      </c>
      <c r="P141">
        <v>3</v>
      </c>
      <c r="Q141">
        <v>16</v>
      </c>
      <c r="R141">
        <v>8</v>
      </c>
      <c r="S141">
        <v>9</v>
      </c>
      <c r="T141">
        <v>9</v>
      </c>
      <c r="U141">
        <v>4</v>
      </c>
      <c r="V141">
        <v>1</v>
      </c>
      <c r="W141">
        <v>0</v>
      </c>
      <c r="X141">
        <v>0</v>
      </c>
      <c r="Y141">
        <v>1.45</v>
      </c>
      <c r="Z141">
        <v>4.5</v>
      </c>
      <c r="AA141">
        <v>7</v>
      </c>
      <c r="AB141">
        <v>1.48</v>
      </c>
      <c r="AC141">
        <v>4.4000000000000004</v>
      </c>
      <c r="AD141">
        <v>6.75</v>
      </c>
      <c r="AE141">
        <v>1.5</v>
      </c>
      <c r="AF141">
        <v>4.3499999999999996</v>
      </c>
      <c r="AG141">
        <v>6.4</v>
      </c>
      <c r="AH141">
        <v>1.48</v>
      </c>
      <c r="AI141">
        <v>4.4400000000000004</v>
      </c>
      <c r="AJ141">
        <v>7.72</v>
      </c>
      <c r="AK141">
        <v>1.47</v>
      </c>
      <c r="AL141">
        <v>4.2</v>
      </c>
      <c r="AM141">
        <v>7.5</v>
      </c>
      <c r="AN141">
        <v>1.5</v>
      </c>
      <c r="AO141">
        <v>4.33</v>
      </c>
      <c r="AP141">
        <v>6.5</v>
      </c>
      <c r="AQ141">
        <v>1.55</v>
      </c>
      <c r="AR141">
        <v>4.6900000000000004</v>
      </c>
      <c r="AS141">
        <v>8</v>
      </c>
      <c r="AT141">
        <v>1.49</v>
      </c>
      <c r="AU141">
        <v>4.38</v>
      </c>
      <c r="AV141">
        <v>7.08</v>
      </c>
      <c r="AW141">
        <v>1.72</v>
      </c>
      <c r="AX141">
        <v>2.1</v>
      </c>
      <c r="AY141">
        <v>1.71</v>
      </c>
      <c r="AZ141">
        <v>2.2599999999999998</v>
      </c>
      <c r="BA141">
        <v>1.75</v>
      </c>
      <c r="BB141">
        <v>2.27</v>
      </c>
      <c r="BC141">
        <v>1.69</v>
      </c>
      <c r="BD141">
        <v>2.1800000000000002</v>
      </c>
      <c r="BE141">
        <v>-1</v>
      </c>
      <c r="BF141">
        <v>1.85</v>
      </c>
      <c r="BG141">
        <v>2.08</v>
      </c>
      <c r="BH141">
        <v>1.83</v>
      </c>
      <c r="BI141">
        <v>2.1</v>
      </c>
      <c r="BJ141">
        <v>1.87</v>
      </c>
      <c r="BK141">
        <v>2.23</v>
      </c>
      <c r="BL141">
        <v>1.81</v>
      </c>
      <c r="BM141">
        <v>2.08</v>
      </c>
      <c r="BN141">
        <v>1.44</v>
      </c>
      <c r="BO141">
        <v>4.75</v>
      </c>
      <c r="BP141">
        <v>7</v>
      </c>
      <c r="BQ141">
        <v>1.45</v>
      </c>
      <c r="BR141">
        <v>4.5999999999999996</v>
      </c>
      <c r="BS141">
        <v>7</v>
      </c>
      <c r="BT141">
        <v>1.45</v>
      </c>
      <c r="BU141">
        <v>4.4000000000000004</v>
      </c>
      <c r="BV141">
        <v>7.2</v>
      </c>
      <c r="BW141">
        <v>1.47</v>
      </c>
      <c r="BX141">
        <v>4.75</v>
      </c>
      <c r="BY141">
        <v>7.32</v>
      </c>
      <c r="BZ141">
        <v>1.44</v>
      </c>
      <c r="CA141">
        <v>4.5999999999999996</v>
      </c>
      <c r="CB141">
        <v>7.5</v>
      </c>
      <c r="CC141">
        <v>1.45</v>
      </c>
      <c r="CD141">
        <v>4.75</v>
      </c>
      <c r="CE141">
        <v>7</v>
      </c>
      <c r="CF141">
        <v>1.48</v>
      </c>
      <c r="CG141">
        <v>4.9000000000000004</v>
      </c>
      <c r="CH141">
        <v>7.9</v>
      </c>
      <c r="CI141">
        <v>1.46</v>
      </c>
      <c r="CJ141">
        <v>4.72</v>
      </c>
      <c r="CK141">
        <v>7.02</v>
      </c>
      <c r="CL141">
        <v>1.53</v>
      </c>
      <c r="CM141">
        <v>2.5</v>
      </c>
      <c r="CN141">
        <v>1.56</v>
      </c>
      <c r="CO141">
        <v>2.6</v>
      </c>
      <c r="CP141">
        <v>1.6</v>
      </c>
      <c r="CQ141">
        <v>2.66</v>
      </c>
      <c r="CR141">
        <v>1.55</v>
      </c>
      <c r="CS141">
        <v>2.4700000000000002</v>
      </c>
      <c r="CT141">
        <v>-1.25</v>
      </c>
      <c r="CU141">
        <v>2.0699999999999998</v>
      </c>
      <c r="CV141">
        <v>1.86</v>
      </c>
      <c r="CW141">
        <v>2.06</v>
      </c>
      <c r="CX141">
        <v>1.86</v>
      </c>
      <c r="CY141">
        <v>2.11</v>
      </c>
      <c r="CZ141">
        <v>1.99</v>
      </c>
      <c r="DA141">
        <v>2.0099999999999998</v>
      </c>
      <c r="DB141">
        <v>1.88</v>
      </c>
    </row>
    <row r="142" spans="1:106" x14ac:dyDescent="0.35">
      <c r="A142" t="s">
        <v>106</v>
      </c>
      <c r="B142" s="1">
        <v>43802</v>
      </c>
      <c r="C142" s="2">
        <v>0.8125</v>
      </c>
      <c r="D142" t="s">
        <v>122</v>
      </c>
      <c r="E142" t="s">
        <v>115</v>
      </c>
      <c r="F142">
        <v>1</v>
      </c>
      <c r="G142">
        <v>0</v>
      </c>
      <c r="H142" t="s">
        <v>109</v>
      </c>
      <c r="I142">
        <v>0</v>
      </c>
      <c r="J142">
        <v>0</v>
      </c>
      <c r="K142" t="s">
        <v>117</v>
      </c>
      <c r="L142" t="s">
        <v>139</v>
      </c>
      <c r="M142">
        <v>7</v>
      </c>
      <c r="N142">
        <v>6</v>
      </c>
      <c r="O142">
        <v>2</v>
      </c>
      <c r="P142">
        <v>3</v>
      </c>
      <c r="Q142">
        <v>6</v>
      </c>
      <c r="R142">
        <v>15</v>
      </c>
      <c r="S142">
        <v>6</v>
      </c>
      <c r="T142">
        <v>9</v>
      </c>
      <c r="U142">
        <v>3</v>
      </c>
      <c r="V142">
        <v>3</v>
      </c>
      <c r="W142">
        <v>1</v>
      </c>
      <c r="X142">
        <v>0</v>
      </c>
      <c r="Y142">
        <v>2.2000000000000002</v>
      </c>
      <c r="Z142">
        <v>3.4</v>
      </c>
      <c r="AA142">
        <v>3.25</v>
      </c>
      <c r="AB142">
        <v>2.2000000000000002</v>
      </c>
      <c r="AC142">
        <v>3.3</v>
      </c>
      <c r="AD142">
        <v>3.4</v>
      </c>
      <c r="AE142">
        <v>2.2000000000000002</v>
      </c>
      <c r="AF142">
        <v>3.35</v>
      </c>
      <c r="AG142">
        <v>3.3</v>
      </c>
      <c r="AH142">
        <v>2.27</v>
      </c>
      <c r="AI142">
        <v>3.41</v>
      </c>
      <c r="AJ142">
        <v>3.42</v>
      </c>
      <c r="AK142">
        <v>2.25</v>
      </c>
      <c r="AL142">
        <v>3.4</v>
      </c>
      <c r="AM142">
        <v>3.25</v>
      </c>
      <c r="AN142">
        <v>2.2999999999999998</v>
      </c>
      <c r="AO142">
        <v>3.3</v>
      </c>
      <c r="AP142">
        <v>3.3</v>
      </c>
      <c r="AQ142">
        <v>2.34</v>
      </c>
      <c r="AR142">
        <v>3.52</v>
      </c>
      <c r="AS142">
        <v>3.45</v>
      </c>
      <c r="AT142">
        <v>2.2400000000000002</v>
      </c>
      <c r="AU142">
        <v>3.38</v>
      </c>
      <c r="AV142">
        <v>3.34</v>
      </c>
      <c r="AW142">
        <v>2</v>
      </c>
      <c r="AX142">
        <v>1.8</v>
      </c>
      <c r="AY142">
        <v>2.09</v>
      </c>
      <c r="AZ142">
        <v>1.83</v>
      </c>
      <c r="BA142">
        <v>2.1</v>
      </c>
      <c r="BB142">
        <v>1.87</v>
      </c>
      <c r="BC142">
        <v>2.0299999999999998</v>
      </c>
      <c r="BD142">
        <v>1.8</v>
      </c>
      <c r="BE142">
        <v>-0.25</v>
      </c>
      <c r="BF142">
        <v>1.97</v>
      </c>
      <c r="BG142">
        <v>1.96</v>
      </c>
      <c r="BH142">
        <v>1.95</v>
      </c>
      <c r="BI142">
        <v>1.97</v>
      </c>
      <c r="BJ142">
        <v>2</v>
      </c>
      <c r="BK142">
        <v>1.99</v>
      </c>
      <c r="BL142">
        <v>1.94</v>
      </c>
      <c r="BM142">
        <v>1.95</v>
      </c>
      <c r="BN142">
        <v>2.2000000000000002</v>
      </c>
      <c r="BO142">
        <v>3.5</v>
      </c>
      <c r="BP142">
        <v>3.2</v>
      </c>
      <c r="BQ142">
        <v>2.15</v>
      </c>
      <c r="BR142">
        <v>3.5</v>
      </c>
      <c r="BS142">
        <v>3.4</v>
      </c>
      <c r="BT142">
        <v>2.2000000000000002</v>
      </c>
      <c r="BU142">
        <v>3.4</v>
      </c>
      <c r="BV142">
        <v>3.35</v>
      </c>
      <c r="BW142">
        <v>2.27</v>
      </c>
      <c r="BX142">
        <v>3.41</v>
      </c>
      <c r="BY142">
        <v>3.41</v>
      </c>
      <c r="BZ142">
        <v>2.25</v>
      </c>
      <c r="CA142">
        <v>3.5</v>
      </c>
      <c r="CB142">
        <v>3.3</v>
      </c>
      <c r="CC142">
        <v>2.2999999999999998</v>
      </c>
      <c r="CD142">
        <v>3.3</v>
      </c>
      <c r="CE142">
        <v>3.3</v>
      </c>
      <c r="CF142">
        <v>2.2999999999999998</v>
      </c>
      <c r="CG142">
        <v>3.56</v>
      </c>
      <c r="CH142">
        <v>3.45</v>
      </c>
      <c r="CI142">
        <v>2.2200000000000002</v>
      </c>
      <c r="CJ142">
        <v>3.42</v>
      </c>
      <c r="CK142">
        <v>3.35</v>
      </c>
      <c r="CL142">
        <v>1.9</v>
      </c>
      <c r="CM142">
        <v>1.9</v>
      </c>
      <c r="CN142">
        <v>2.04</v>
      </c>
      <c r="CO142">
        <v>1.88</v>
      </c>
      <c r="CP142">
        <v>2.04</v>
      </c>
      <c r="CQ142">
        <v>2.0499999999999998</v>
      </c>
      <c r="CR142">
        <v>1.95</v>
      </c>
      <c r="CS142">
        <v>1.88</v>
      </c>
      <c r="CT142">
        <v>-0.25</v>
      </c>
      <c r="CU142">
        <v>1.95</v>
      </c>
      <c r="CV142">
        <v>1.98</v>
      </c>
      <c r="CW142">
        <v>1.96</v>
      </c>
      <c r="CX142">
        <v>1.97</v>
      </c>
      <c r="CY142">
        <v>1.97</v>
      </c>
      <c r="CZ142">
        <v>2.0499999999999998</v>
      </c>
      <c r="DA142">
        <v>1.93</v>
      </c>
      <c r="DB142">
        <v>1.96</v>
      </c>
    </row>
    <row r="143" spans="1:106" x14ac:dyDescent="0.35">
      <c r="A143" t="s">
        <v>106</v>
      </c>
      <c r="B143" s="1">
        <v>43802</v>
      </c>
      <c r="C143" s="2">
        <v>0.84375</v>
      </c>
      <c r="D143" t="s">
        <v>119</v>
      </c>
      <c r="E143" t="s">
        <v>112</v>
      </c>
      <c r="F143">
        <v>1</v>
      </c>
      <c r="G143">
        <v>4</v>
      </c>
      <c r="H143" t="s">
        <v>113</v>
      </c>
      <c r="I143">
        <v>0</v>
      </c>
      <c r="J143">
        <v>1</v>
      </c>
      <c r="K143" t="s">
        <v>113</v>
      </c>
      <c r="L143" t="s">
        <v>124</v>
      </c>
      <c r="M143">
        <v>4</v>
      </c>
      <c r="N143">
        <v>17</v>
      </c>
      <c r="O143">
        <v>2</v>
      </c>
      <c r="P143">
        <v>8</v>
      </c>
      <c r="Q143">
        <v>9</v>
      </c>
      <c r="R143">
        <v>6</v>
      </c>
      <c r="S143">
        <v>3</v>
      </c>
      <c r="T143">
        <v>6</v>
      </c>
      <c r="U143">
        <v>1</v>
      </c>
      <c r="V143">
        <v>1</v>
      </c>
      <c r="W143">
        <v>0</v>
      </c>
      <c r="X143">
        <v>0</v>
      </c>
      <c r="Y143">
        <v>11</v>
      </c>
      <c r="Z143">
        <v>7</v>
      </c>
      <c r="AA143">
        <v>1.22</v>
      </c>
      <c r="AB143">
        <v>11.5</v>
      </c>
      <c r="AC143">
        <v>6.25</v>
      </c>
      <c r="AD143">
        <v>1.25</v>
      </c>
      <c r="AE143">
        <v>10.5</v>
      </c>
      <c r="AF143">
        <v>6</v>
      </c>
      <c r="AG143">
        <v>1.27</v>
      </c>
      <c r="AH143">
        <v>10.8</v>
      </c>
      <c r="AI143">
        <v>6.62</v>
      </c>
      <c r="AJ143">
        <v>1.26</v>
      </c>
      <c r="AK143">
        <v>12</v>
      </c>
      <c r="AL143">
        <v>6.5</v>
      </c>
      <c r="AM143">
        <v>1.24</v>
      </c>
      <c r="AN143">
        <v>12</v>
      </c>
      <c r="AO143">
        <v>6.5</v>
      </c>
      <c r="AP143">
        <v>1.25</v>
      </c>
      <c r="AQ143">
        <v>13</v>
      </c>
      <c r="AR143">
        <v>7</v>
      </c>
      <c r="AS143">
        <v>1.28</v>
      </c>
      <c r="AT143">
        <v>11.59</v>
      </c>
      <c r="AU143">
        <v>6.41</v>
      </c>
      <c r="AV143">
        <v>1.25</v>
      </c>
      <c r="AW143">
        <v>1.44</v>
      </c>
      <c r="AX143">
        <v>2.75</v>
      </c>
      <c r="AY143">
        <v>1.49</v>
      </c>
      <c r="AZ143">
        <v>2.8</v>
      </c>
      <c r="BA143">
        <v>1.52</v>
      </c>
      <c r="BB143">
        <v>2.8</v>
      </c>
      <c r="BC143">
        <v>1.48</v>
      </c>
      <c r="BD143">
        <v>2.68</v>
      </c>
      <c r="BE143">
        <v>1.75</v>
      </c>
      <c r="BF143">
        <v>1.93</v>
      </c>
      <c r="BG143">
        <v>2</v>
      </c>
      <c r="BH143">
        <v>1.94</v>
      </c>
      <c r="BI143">
        <v>1.98</v>
      </c>
      <c r="BJ143">
        <v>1.96</v>
      </c>
      <c r="BK143">
        <v>2.0099999999999998</v>
      </c>
      <c r="BL143">
        <v>1.93</v>
      </c>
      <c r="BM143">
        <v>1.95</v>
      </c>
      <c r="BN143">
        <v>13</v>
      </c>
      <c r="BO143">
        <v>6.5</v>
      </c>
      <c r="BP143">
        <v>1.22</v>
      </c>
      <c r="BQ143">
        <v>11.5</v>
      </c>
      <c r="BR143">
        <v>6.5</v>
      </c>
      <c r="BS143">
        <v>1.25</v>
      </c>
      <c r="BT143">
        <v>10.5</v>
      </c>
      <c r="BU143">
        <v>6.4</v>
      </c>
      <c r="BV143">
        <v>1.25</v>
      </c>
      <c r="BW143">
        <v>10.93</v>
      </c>
      <c r="BX143">
        <v>7.61</v>
      </c>
      <c r="BY143">
        <v>1.23</v>
      </c>
      <c r="BZ143">
        <v>11</v>
      </c>
      <c r="CA143">
        <v>7</v>
      </c>
      <c r="CB143">
        <v>1.22</v>
      </c>
      <c r="CC143">
        <v>11.5</v>
      </c>
      <c r="CD143">
        <v>6.5</v>
      </c>
      <c r="CE143">
        <v>1.25</v>
      </c>
      <c r="CF143">
        <v>13</v>
      </c>
      <c r="CG143">
        <v>7.75</v>
      </c>
      <c r="CH143">
        <v>1.26</v>
      </c>
      <c r="CI143">
        <v>11.2</v>
      </c>
      <c r="CJ143">
        <v>6.88</v>
      </c>
      <c r="CK143">
        <v>1.24</v>
      </c>
      <c r="CL143">
        <v>1.4</v>
      </c>
      <c r="CM143">
        <v>3</v>
      </c>
      <c r="CN143">
        <v>1.42</v>
      </c>
      <c r="CO143">
        <v>3.08</v>
      </c>
      <c r="CP143">
        <v>1.47</v>
      </c>
      <c r="CQ143">
        <v>3.22</v>
      </c>
      <c r="CR143">
        <v>1.42</v>
      </c>
      <c r="CS143">
        <v>2.9</v>
      </c>
      <c r="CT143">
        <v>2</v>
      </c>
      <c r="CU143">
        <v>1.77</v>
      </c>
      <c r="CV143">
        <v>2.02</v>
      </c>
      <c r="CW143">
        <v>1.85</v>
      </c>
      <c r="CX143">
        <v>2.09</v>
      </c>
      <c r="CY143">
        <v>1.98</v>
      </c>
      <c r="CZ143">
        <v>2.1800000000000002</v>
      </c>
      <c r="DA143">
        <v>1.8</v>
      </c>
      <c r="DB143">
        <v>2.09</v>
      </c>
    </row>
    <row r="144" spans="1:106" x14ac:dyDescent="0.35">
      <c r="A144" t="s">
        <v>106</v>
      </c>
      <c r="B144" s="1">
        <v>43803</v>
      </c>
      <c r="C144" s="2">
        <v>0.8125</v>
      </c>
      <c r="D144" t="s">
        <v>138</v>
      </c>
      <c r="E144" t="s">
        <v>129</v>
      </c>
      <c r="F144">
        <v>2</v>
      </c>
      <c r="G144">
        <v>1</v>
      </c>
      <c r="H144" t="s">
        <v>109</v>
      </c>
      <c r="I144">
        <v>1</v>
      </c>
      <c r="J144">
        <v>1</v>
      </c>
      <c r="K144" t="s">
        <v>117</v>
      </c>
      <c r="L144" t="s">
        <v>130</v>
      </c>
      <c r="M144">
        <v>25</v>
      </c>
      <c r="N144">
        <v>9</v>
      </c>
      <c r="O144">
        <v>9</v>
      </c>
      <c r="P144">
        <v>3</v>
      </c>
      <c r="Q144">
        <v>18</v>
      </c>
      <c r="R144">
        <v>10</v>
      </c>
      <c r="S144">
        <v>9</v>
      </c>
      <c r="T144">
        <v>5</v>
      </c>
      <c r="U144">
        <v>2</v>
      </c>
      <c r="V144">
        <v>1</v>
      </c>
      <c r="W144">
        <v>0</v>
      </c>
      <c r="X144">
        <v>0</v>
      </c>
      <c r="Y144">
        <v>1.28</v>
      </c>
      <c r="Z144">
        <v>5.75</v>
      </c>
      <c r="AA144">
        <v>10</v>
      </c>
      <c r="AB144">
        <v>1.28</v>
      </c>
      <c r="AC144">
        <v>5.75</v>
      </c>
      <c r="AD144">
        <v>10.5</v>
      </c>
      <c r="AE144">
        <v>1.33</v>
      </c>
      <c r="AF144">
        <v>5.5</v>
      </c>
      <c r="AG144">
        <v>8.3000000000000007</v>
      </c>
      <c r="AH144">
        <v>1.31</v>
      </c>
      <c r="AI144">
        <v>5.94</v>
      </c>
      <c r="AJ144">
        <v>10.36</v>
      </c>
      <c r="AK144">
        <v>1.27</v>
      </c>
      <c r="AL144">
        <v>5.8</v>
      </c>
      <c r="AM144">
        <v>11</v>
      </c>
      <c r="AN144">
        <v>1.29</v>
      </c>
      <c r="AO144">
        <v>5.75</v>
      </c>
      <c r="AP144">
        <v>11</v>
      </c>
      <c r="AQ144">
        <v>1.33</v>
      </c>
      <c r="AR144">
        <v>6.2</v>
      </c>
      <c r="AS144">
        <v>11.25</v>
      </c>
      <c r="AT144">
        <v>1.3</v>
      </c>
      <c r="AU144">
        <v>5.85</v>
      </c>
      <c r="AV144">
        <v>9.89</v>
      </c>
      <c r="AW144">
        <v>1.4</v>
      </c>
      <c r="AX144">
        <v>3</v>
      </c>
      <c r="AY144">
        <v>1.43</v>
      </c>
      <c r="AZ144">
        <v>3.03</v>
      </c>
      <c r="BA144">
        <v>1.47</v>
      </c>
      <c r="BB144">
        <v>3.03</v>
      </c>
      <c r="BC144">
        <v>1.42</v>
      </c>
      <c r="BD144">
        <v>2.86</v>
      </c>
      <c r="BE144">
        <v>-1.5</v>
      </c>
      <c r="BF144">
        <v>1.88</v>
      </c>
      <c r="BG144">
        <v>2.0499999999999998</v>
      </c>
      <c r="BH144">
        <v>1.88</v>
      </c>
      <c r="BI144">
        <v>2.04</v>
      </c>
      <c r="BJ144">
        <v>1.88</v>
      </c>
      <c r="BK144">
        <v>2.09</v>
      </c>
      <c r="BL144">
        <v>1.84</v>
      </c>
      <c r="BM144">
        <v>2.04</v>
      </c>
      <c r="BN144">
        <v>1.33</v>
      </c>
      <c r="BO144">
        <v>5.25</v>
      </c>
      <c r="BP144">
        <v>8.5</v>
      </c>
      <c r="BQ144">
        <v>1.34</v>
      </c>
      <c r="BR144">
        <v>5.75</v>
      </c>
      <c r="BS144">
        <v>8.25</v>
      </c>
      <c r="BT144">
        <v>1.35</v>
      </c>
      <c r="BU144">
        <v>5.3</v>
      </c>
      <c r="BV144">
        <v>8</v>
      </c>
      <c r="BW144">
        <v>1.36</v>
      </c>
      <c r="BX144">
        <v>5.66</v>
      </c>
      <c r="BY144">
        <v>8.4600000000000009</v>
      </c>
      <c r="BZ144">
        <v>1.32</v>
      </c>
      <c r="CA144">
        <v>5.8</v>
      </c>
      <c r="CB144">
        <v>8.5</v>
      </c>
      <c r="CC144">
        <v>1.3</v>
      </c>
      <c r="CD144">
        <v>5.75</v>
      </c>
      <c r="CE144">
        <v>9.5</v>
      </c>
      <c r="CF144">
        <v>1.38</v>
      </c>
      <c r="CG144">
        <v>6</v>
      </c>
      <c r="CH144">
        <v>9.5</v>
      </c>
      <c r="CI144">
        <v>1.34</v>
      </c>
      <c r="CJ144">
        <v>5.65</v>
      </c>
      <c r="CK144">
        <v>8.5399999999999991</v>
      </c>
      <c r="CL144">
        <v>1.36</v>
      </c>
      <c r="CM144">
        <v>3.2</v>
      </c>
      <c r="CN144">
        <v>1.4</v>
      </c>
      <c r="CO144">
        <v>3.2</v>
      </c>
      <c r="CP144">
        <v>1.42</v>
      </c>
      <c r="CQ144">
        <v>3.36</v>
      </c>
      <c r="CR144">
        <v>1.39</v>
      </c>
      <c r="CS144">
        <v>3.02</v>
      </c>
      <c r="CT144">
        <v>-1.5</v>
      </c>
      <c r="CU144">
        <v>1.92</v>
      </c>
      <c r="CV144">
        <v>2.0099999999999998</v>
      </c>
      <c r="CW144">
        <v>1.92</v>
      </c>
      <c r="CX144">
        <v>2.0099999999999998</v>
      </c>
      <c r="CY144">
        <v>1.97</v>
      </c>
      <c r="CZ144">
        <v>2.02</v>
      </c>
      <c r="DA144">
        <v>1.91</v>
      </c>
      <c r="DB144">
        <v>1.98</v>
      </c>
    </row>
    <row r="145" spans="1:106" x14ac:dyDescent="0.35">
      <c r="A145" t="s">
        <v>106</v>
      </c>
      <c r="B145" s="1">
        <v>43803</v>
      </c>
      <c r="C145" s="2">
        <v>0.8125</v>
      </c>
      <c r="D145" t="s">
        <v>131</v>
      </c>
      <c r="E145" t="s">
        <v>125</v>
      </c>
      <c r="F145">
        <v>2</v>
      </c>
      <c r="G145">
        <v>0</v>
      </c>
      <c r="H145" t="s">
        <v>109</v>
      </c>
      <c r="I145">
        <v>0</v>
      </c>
      <c r="J145">
        <v>0</v>
      </c>
      <c r="K145" t="s">
        <v>117</v>
      </c>
      <c r="L145" t="s">
        <v>127</v>
      </c>
      <c r="M145">
        <v>12</v>
      </c>
      <c r="N145">
        <v>4</v>
      </c>
      <c r="O145">
        <v>6</v>
      </c>
      <c r="P145">
        <v>1</v>
      </c>
      <c r="Q145">
        <v>13</v>
      </c>
      <c r="R145">
        <v>16</v>
      </c>
      <c r="S145">
        <v>7</v>
      </c>
      <c r="T145">
        <v>2</v>
      </c>
      <c r="U145">
        <v>3</v>
      </c>
      <c r="V145">
        <v>2</v>
      </c>
      <c r="W145">
        <v>0</v>
      </c>
      <c r="X145">
        <v>0</v>
      </c>
      <c r="Y145">
        <v>1.33</v>
      </c>
      <c r="Z145">
        <v>5.5</v>
      </c>
      <c r="AA145">
        <v>8</v>
      </c>
      <c r="AB145">
        <v>1.34</v>
      </c>
      <c r="AC145">
        <v>5.25</v>
      </c>
      <c r="AD145">
        <v>8.75</v>
      </c>
      <c r="AE145">
        <v>1.4</v>
      </c>
      <c r="AF145">
        <v>4.8</v>
      </c>
      <c r="AG145">
        <v>7.5</v>
      </c>
      <c r="AH145">
        <v>1.36</v>
      </c>
      <c r="AI145">
        <v>5.35</v>
      </c>
      <c r="AJ145">
        <v>9.41</v>
      </c>
      <c r="AK145">
        <v>1.33</v>
      </c>
      <c r="AL145">
        <v>5</v>
      </c>
      <c r="AM145">
        <v>10</v>
      </c>
      <c r="AN145">
        <v>1.36</v>
      </c>
      <c r="AO145">
        <v>5</v>
      </c>
      <c r="AP145">
        <v>9.5</v>
      </c>
      <c r="AQ145">
        <v>1.4</v>
      </c>
      <c r="AR145">
        <v>5.6</v>
      </c>
      <c r="AS145">
        <v>10.5</v>
      </c>
      <c r="AT145">
        <v>1.36</v>
      </c>
      <c r="AU145">
        <v>5.13</v>
      </c>
      <c r="AV145">
        <v>8.81</v>
      </c>
      <c r="AW145">
        <v>1.61</v>
      </c>
      <c r="AX145">
        <v>2.2999999999999998</v>
      </c>
      <c r="AY145">
        <v>1.61</v>
      </c>
      <c r="AZ145">
        <v>2.46</v>
      </c>
      <c r="BA145">
        <v>1.67</v>
      </c>
      <c r="BB145">
        <v>2.46</v>
      </c>
      <c r="BC145">
        <v>1.63</v>
      </c>
      <c r="BD145">
        <v>2.2999999999999998</v>
      </c>
      <c r="BE145">
        <v>-1.5</v>
      </c>
      <c r="BF145">
        <v>2.0699999999999998</v>
      </c>
      <c r="BG145">
        <v>1.72</v>
      </c>
      <c r="BH145">
        <v>2.15</v>
      </c>
      <c r="BI145">
        <v>1.79</v>
      </c>
      <c r="BJ145">
        <v>2.16</v>
      </c>
      <c r="BK145">
        <v>1.84</v>
      </c>
      <c r="BL145">
        <v>2.08</v>
      </c>
      <c r="BM145">
        <v>1.79</v>
      </c>
      <c r="BN145">
        <v>1.33</v>
      </c>
      <c r="BO145">
        <v>5.25</v>
      </c>
      <c r="BP145">
        <v>8.5</v>
      </c>
      <c r="BQ145">
        <v>1.33</v>
      </c>
      <c r="BR145">
        <v>5.5</v>
      </c>
      <c r="BS145">
        <v>9.25</v>
      </c>
      <c r="BT145">
        <v>1.37</v>
      </c>
      <c r="BU145">
        <v>5</v>
      </c>
      <c r="BV145">
        <v>8</v>
      </c>
      <c r="BW145">
        <v>1.39</v>
      </c>
      <c r="BX145">
        <v>5.26</v>
      </c>
      <c r="BY145">
        <v>8.2899999999999991</v>
      </c>
      <c r="BZ145">
        <v>1.35</v>
      </c>
      <c r="CA145">
        <v>5.25</v>
      </c>
      <c r="CB145">
        <v>8.5</v>
      </c>
      <c r="CC145">
        <v>1.36</v>
      </c>
      <c r="CD145">
        <v>5.4</v>
      </c>
      <c r="CE145">
        <v>8.5</v>
      </c>
      <c r="CF145">
        <v>1.42</v>
      </c>
      <c r="CG145">
        <v>5.7</v>
      </c>
      <c r="CH145">
        <v>9.5</v>
      </c>
      <c r="CI145">
        <v>1.36</v>
      </c>
      <c r="CJ145">
        <v>5.32</v>
      </c>
      <c r="CK145">
        <v>8.5500000000000007</v>
      </c>
      <c r="CL145">
        <v>1.53</v>
      </c>
      <c r="CM145">
        <v>2.5</v>
      </c>
      <c r="CN145">
        <v>1.56</v>
      </c>
      <c r="CO145">
        <v>2.6</v>
      </c>
      <c r="CP145">
        <v>1.6</v>
      </c>
      <c r="CQ145">
        <v>2.65</v>
      </c>
      <c r="CR145">
        <v>1.53</v>
      </c>
      <c r="CS145">
        <v>2.52</v>
      </c>
      <c r="CT145">
        <v>-1.5</v>
      </c>
      <c r="CU145">
        <v>2.0299999999999998</v>
      </c>
      <c r="CV145">
        <v>1.9</v>
      </c>
      <c r="CW145">
        <v>2.0499999999999998</v>
      </c>
      <c r="CX145">
        <v>1.88</v>
      </c>
      <c r="CY145">
        <v>2.08</v>
      </c>
      <c r="CZ145">
        <v>1.95</v>
      </c>
      <c r="DA145">
        <v>2</v>
      </c>
      <c r="DB145">
        <v>1.88</v>
      </c>
    </row>
    <row r="146" spans="1:106" x14ac:dyDescent="0.35">
      <c r="A146" t="s">
        <v>106</v>
      </c>
      <c r="B146" s="1">
        <v>43803</v>
      </c>
      <c r="C146" s="2">
        <v>0.8125</v>
      </c>
      <c r="D146" t="s">
        <v>137</v>
      </c>
      <c r="E146" t="s">
        <v>128</v>
      </c>
      <c r="F146">
        <v>2</v>
      </c>
      <c r="G146">
        <v>1</v>
      </c>
      <c r="H146" t="s">
        <v>109</v>
      </c>
      <c r="I146">
        <v>1</v>
      </c>
      <c r="J146">
        <v>1</v>
      </c>
      <c r="K146" t="s">
        <v>117</v>
      </c>
      <c r="L146" t="s">
        <v>144</v>
      </c>
      <c r="M146">
        <v>12</v>
      </c>
      <c r="N146">
        <v>8</v>
      </c>
      <c r="O146">
        <v>7</v>
      </c>
      <c r="P146">
        <v>5</v>
      </c>
      <c r="Q146">
        <v>9</v>
      </c>
      <c r="R146">
        <v>9</v>
      </c>
      <c r="S146">
        <v>4</v>
      </c>
      <c r="T146">
        <v>3</v>
      </c>
      <c r="U146">
        <v>0</v>
      </c>
      <c r="V146">
        <v>1</v>
      </c>
      <c r="W146">
        <v>0</v>
      </c>
      <c r="X146">
        <v>0</v>
      </c>
      <c r="Y146">
        <v>2.75</v>
      </c>
      <c r="Z146">
        <v>3.4</v>
      </c>
      <c r="AA146">
        <v>2.5499999999999998</v>
      </c>
      <c r="AB146">
        <v>2.65</v>
      </c>
      <c r="AC146">
        <v>3.5</v>
      </c>
      <c r="AD146">
        <v>2.6</v>
      </c>
      <c r="AE146">
        <v>2.65</v>
      </c>
      <c r="AF146">
        <v>3.3</v>
      </c>
      <c r="AG146">
        <v>2.65</v>
      </c>
      <c r="AH146">
        <v>2.71</v>
      </c>
      <c r="AI146">
        <v>3.57</v>
      </c>
      <c r="AJ146">
        <v>2.65</v>
      </c>
      <c r="AK146">
        <v>2.7</v>
      </c>
      <c r="AL146">
        <v>3.4</v>
      </c>
      <c r="AM146">
        <v>2.6</v>
      </c>
      <c r="AN146">
        <v>2.75</v>
      </c>
      <c r="AO146">
        <v>3.4</v>
      </c>
      <c r="AP146">
        <v>2.63</v>
      </c>
      <c r="AQ146">
        <v>2.77</v>
      </c>
      <c r="AR146">
        <v>3.6</v>
      </c>
      <c r="AS146">
        <v>2.7</v>
      </c>
      <c r="AT146">
        <v>2.69</v>
      </c>
      <c r="AU146">
        <v>3.47</v>
      </c>
      <c r="AV146">
        <v>2.61</v>
      </c>
      <c r="AW146">
        <v>1.8</v>
      </c>
      <c r="AX146">
        <v>2</v>
      </c>
      <c r="AY146">
        <v>1.8</v>
      </c>
      <c r="AZ146">
        <v>2.12</v>
      </c>
      <c r="BA146">
        <v>1.87</v>
      </c>
      <c r="BB146">
        <v>2.12</v>
      </c>
      <c r="BC146">
        <v>1.8</v>
      </c>
      <c r="BD146">
        <v>2.0299999999999998</v>
      </c>
      <c r="BE146">
        <v>0</v>
      </c>
      <c r="BF146">
        <v>1.99</v>
      </c>
      <c r="BG146">
        <v>1.94</v>
      </c>
      <c r="BH146">
        <v>1.99</v>
      </c>
      <c r="BI146">
        <v>1.94</v>
      </c>
      <c r="BJ146">
        <v>2.0099999999999998</v>
      </c>
      <c r="BK146">
        <v>1.94</v>
      </c>
      <c r="BL146">
        <v>1.97</v>
      </c>
      <c r="BM146">
        <v>1.91</v>
      </c>
      <c r="BN146">
        <v>2.5</v>
      </c>
      <c r="BO146">
        <v>3.4</v>
      </c>
      <c r="BP146">
        <v>2.8</v>
      </c>
      <c r="BQ146">
        <v>2.6</v>
      </c>
      <c r="BR146">
        <v>3.4</v>
      </c>
      <c r="BS146">
        <v>2.75</v>
      </c>
      <c r="BT146">
        <v>2.65</v>
      </c>
      <c r="BU146">
        <v>3.3</v>
      </c>
      <c r="BV146">
        <v>2.65</v>
      </c>
      <c r="BW146">
        <v>2.6</v>
      </c>
      <c r="BX146">
        <v>3.5</v>
      </c>
      <c r="BY146">
        <v>2.82</v>
      </c>
      <c r="BZ146">
        <v>2.62</v>
      </c>
      <c r="CA146">
        <v>3.4</v>
      </c>
      <c r="CB146">
        <v>2.8</v>
      </c>
      <c r="CC146">
        <v>2.63</v>
      </c>
      <c r="CD146">
        <v>3.4</v>
      </c>
      <c r="CE146">
        <v>2.75</v>
      </c>
      <c r="CF146">
        <v>2.72</v>
      </c>
      <c r="CG146">
        <v>3.52</v>
      </c>
      <c r="CH146">
        <v>2.88</v>
      </c>
      <c r="CI146">
        <v>2.59</v>
      </c>
      <c r="CJ146">
        <v>3.4</v>
      </c>
      <c r="CK146">
        <v>2.79</v>
      </c>
      <c r="CL146">
        <v>1.8</v>
      </c>
      <c r="CM146">
        <v>2</v>
      </c>
      <c r="CN146">
        <v>1.88</v>
      </c>
      <c r="CO146">
        <v>2.04</v>
      </c>
      <c r="CP146">
        <v>1.88</v>
      </c>
      <c r="CQ146">
        <v>2.11</v>
      </c>
      <c r="CR146">
        <v>1.84</v>
      </c>
      <c r="CS146">
        <v>2</v>
      </c>
      <c r="CT146">
        <v>0</v>
      </c>
      <c r="CU146">
        <v>1.88</v>
      </c>
      <c r="CV146">
        <v>2.0499999999999998</v>
      </c>
      <c r="CW146">
        <v>1.88</v>
      </c>
      <c r="CX146">
        <v>2.0499999999999998</v>
      </c>
      <c r="CY146">
        <v>1.94</v>
      </c>
      <c r="CZ146">
        <v>2.08</v>
      </c>
      <c r="DA146">
        <v>1.87</v>
      </c>
      <c r="DB146">
        <v>2.02</v>
      </c>
    </row>
    <row r="147" spans="1:106" x14ac:dyDescent="0.35">
      <c r="A147" t="s">
        <v>106</v>
      </c>
      <c r="B147" s="1">
        <v>43803</v>
      </c>
      <c r="C147" s="2">
        <v>0.8125</v>
      </c>
      <c r="D147" t="s">
        <v>120</v>
      </c>
      <c r="E147" t="s">
        <v>108</v>
      </c>
      <c r="F147">
        <v>2</v>
      </c>
      <c r="G147">
        <v>1</v>
      </c>
      <c r="H147" t="s">
        <v>109</v>
      </c>
      <c r="I147">
        <v>2</v>
      </c>
      <c r="J147">
        <v>0</v>
      </c>
      <c r="K147" t="s">
        <v>109</v>
      </c>
      <c r="L147" t="s">
        <v>118</v>
      </c>
      <c r="M147">
        <v>14</v>
      </c>
      <c r="N147">
        <v>10</v>
      </c>
      <c r="O147">
        <v>5</v>
      </c>
      <c r="P147">
        <v>3</v>
      </c>
      <c r="Q147">
        <v>12</v>
      </c>
      <c r="R147">
        <v>7</v>
      </c>
      <c r="S147">
        <v>6</v>
      </c>
      <c r="T147">
        <v>1</v>
      </c>
      <c r="U147">
        <v>1</v>
      </c>
      <c r="V147">
        <v>1</v>
      </c>
      <c r="W147">
        <v>0</v>
      </c>
      <c r="X147">
        <v>0</v>
      </c>
      <c r="Y147">
        <v>1.72</v>
      </c>
      <c r="Z147">
        <v>4</v>
      </c>
      <c r="AA147">
        <v>4.2</v>
      </c>
      <c r="AB147">
        <v>1.75</v>
      </c>
      <c r="AC147">
        <v>4</v>
      </c>
      <c r="AD147">
        <v>4.33</v>
      </c>
      <c r="AE147">
        <v>1.85</v>
      </c>
      <c r="AF147">
        <v>3.7</v>
      </c>
      <c r="AG147">
        <v>4.0999999999999996</v>
      </c>
      <c r="AH147">
        <v>1.79</v>
      </c>
      <c r="AI147">
        <v>4.09</v>
      </c>
      <c r="AJ147">
        <v>4.41</v>
      </c>
      <c r="AK147">
        <v>1.75</v>
      </c>
      <c r="AL147">
        <v>4</v>
      </c>
      <c r="AM147">
        <v>4.4000000000000004</v>
      </c>
      <c r="AN147">
        <v>1.75</v>
      </c>
      <c r="AO147">
        <v>4</v>
      </c>
      <c r="AP147">
        <v>4.5999999999999996</v>
      </c>
      <c r="AQ147">
        <v>1.85</v>
      </c>
      <c r="AR147">
        <v>4.1500000000000004</v>
      </c>
      <c r="AS147">
        <v>4.5999999999999996</v>
      </c>
      <c r="AT147">
        <v>1.78</v>
      </c>
      <c r="AU147">
        <v>3.99</v>
      </c>
      <c r="AV147">
        <v>4.3499999999999996</v>
      </c>
      <c r="AW147">
        <v>1.57</v>
      </c>
      <c r="AX147">
        <v>2.37</v>
      </c>
      <c r="AY147">
        <v>1.6</v>
      </c>
      <c r="AZ147">
        <v>2.48</v>
      </c>
      <c r="BA147">
        <v>1.64</v>
      </c>
      <c r="BB147">
        <v>2.48</v>
      </c>
      <c r="BC147">
        <v>1.59</v>
      </c>
      <c r="BD147">
        <v>2.37</v>
      </c>
      <c r="BE147">
        <v>-0.75</v>
      </c>
      <c r="BF147">
        <v>2.0099999999999998</v>
      </c>
      <c r="BG147">
        <v>1.92</v>
      </c>
      <c r="BH147">
        <v>2.0299999999999998</v>
      </c>
      <c r="BI147">
        <v>1.89</v>
      </c>
      <c r="BJ147">
        <v>2.0299999999999998</v>
      </c>
      <c r="BK147">
        <v>1.94</v>
      </c>
      <c r="BL147">
        <v>1.99</v>
      </c>
      <c r="BM147">
        <v>1.89</v>
      </c>
      <c r="BN147">
        <v>1.75</v>
      </c>
      <c r="BO147">
        <v>3.8</v>
      </c>
      <c r="BP147">
        <v>4.5</v>
      </c>
      <c r="BQ147">
        <v>1.83</v>
      </c>
      <c r="BR147">
        <v>3.8</v>
      </c>
      <c r="BS147">
        <v>4.25</v>
      </c>
      <c r="BT147">
        <v>1.85</v>
      </c>
      <c r="BU147">
        <v>3.7</v>
      </c>
      <c r="BV147">
        <v>4.0999999999999996</v>
      </c>
      <c r="BW147">
        <v>1.76</v>
      </c>
      <c r="BX147">
        <v>4.04</v>
      </c>
      <c r="BY147">
        <v>4.68</v>
      </c>
      <c r="BZ147">
        <v>1.75</v>
      </c>
      <c r="CA147">
        <v>3.9</v>
      </c>
      <c r="CB147">
        <v>4.5</v>
      </c>
      <c r="CC147">
        <v>1.8</v>
      </c>
      <c r="CD147">
        <v>3.8</v>
      </c>
      <c r="CE147">
        <v>4.2</v>
      </c>
      <c r="CF147">
        <v>1.85</v>
      </c>
      <c r="CG147">
        <v>4.08</v>
      </c>
      <c r="CH147">
        <v>4.75</v>
      </c>
      <c r="CI147">
        <v>1.78</v>
      </c>
      <c r="CJ147">
        <v>3.89</v>
      </c>
      <c r="CK147">
        <v>4.51</v>
      </c>
      <c r="CL147">
        <v>1.66</v>
      </c>
      <c r="CM147">
        <v>2.2000000000000002</v>
      </c>
      <c r="CN147">
        <v>1.68</v>
      </c>
      <c r="CO147">
        <v>2.3199999999999998</v>
      </c>
      <c r="CP147">
        <v>1.7</v>
      </c>
      <c r="CQ147">
        <v>2.37</v>
      </c>
      <c r="CR147">
        <v>1.66</v>
      </c>
      <c r="CS147">
        <v>2.2400000000000002</v>
      </c>
      <c r="CT147">
        <v>-0.75</v>
      </c>
      <c r="CU147">
        <v>2</v>
      </c>
      <c r="CV147">
        <v>1.93</v>
      </c>
      <c r="CW147">
        <v>2</v>
      </c>
      <c r="CX147">
        <v>1.93</v>
      </c>
      <c r="CY147">
        <v>2.0499999999999998</v>
      </c>
      <c r="CZ147">
        <v>1.94</v>
      </c>
      <c r="DA147">
        <v>2</v>
      </c>
      <c r="DB147">
        <v>1.89</v>
      </c>
    </row>
    <row r="148" spans="1:106" x14ac:dyDescent="0.35">
      <c r="A148" t="s">
        <v>106</v>
      </c>
      <c r="B148" s="1">
        <v>43803</v>
      </c>
      <c r="C148" s="2">
        <v>0.8125</v>
      </c>
      <c r="D148" t="s">
        <v>132</v>
      </c>
      <c r="E148" t="s">
        <v>111</v>
      </c>
      <c r="F148">
        <v>2</v>
      </c>
      <c r="G148">
        <v>0</v>
      </c>
      <c r="H148" t="s">
        <v>109</v>
      </c>
      <c r="I148">
        <v>1</v>
      </c>
      <c r="J148">
        <v>0</v>
      </c>
      <c r="K148" t="s">
        <v>109</v>
      </c>
      <c r="L148" t="s">
        <v>133</v>
      </c>
      <c r="M148">
        <v>13</v>
      </c>
      <c r="N148">
        <v>6</v>
      </c>
      <c r="O148">
        <v>7</v>
      </c>
      <c r="P148">
        <v>3</v>
      </c>
      <c r="Q148">
        <v>8</v>
      </c>
      <c r="R148">
        <v>9</v>
      </c>
      <c r="S148">
        <v>5</v>
      </c>
      <c r="T148">
        <v>4</v>
      </c>
      <c r="U148">
        <v>1</v>
      </c>
      <c r="V148">
        <v>2</v>
      </c>
      <c r="W148">
        <v>0</v>
      </c>
      <c r="X148">
        <v>0</v>
      </c>
      <c r="Y148">
        <v>1.75</v>
      </c>
      <c r="Z148">
        <v>3.7</v>
      </c>
      <c r="AA148">
        <v>4.75</v>
      </c>
      <c r="AB148">
        <v>1.75</v>
      </c>
      <c r="AC148">
        <v>3.8</v>
      </c>
      <c r="AD148">
        <v>4.5999999999999996</v>
      </c>
      <c r="AE148">
        <v>1.77</v>
      </c>
      <c r="AF148">
        <v>3.7</v>
      </c>
      <c r="AG148">
        <v>4.5999999999999996</v>
      </c>
      <c r="AH148">
        <v>1.78</v>
      </c>
      <c r="AI148">
        <v>3.83</v>
      </c>
      <c r="AJ148">
        <v>4.87</v>
      </c>
      <c r="AK148">
        <v>1.75</v>
      </c>
      <c r="AL148">
        <v>3.7</v>
      </c>
      <c r="AM148">
        <v>4.8</v>
      </c>
      <c r="AN148">
        <v>1.75</v>
      </c>
      <c r="AO148">
        <v>3.7</v>
      </c>
      <c r="AP148">
        <v>5</v>
      </c>
      <c r="AQ148">
        <v>1.82</v>
      </c>
      <c r="AR148">
        <v>3.85</v>
      </c>
      <c r="AS148">
        <v>5.05</v>
      </c>
      <c r="AT148">
        <v>1.77</v>
      </c>
      <c r="AU148">
        <v>3.73</v>
      </c>
      <c r="AV148">
        <v>4.74</v>
      </c>
      <c r="AW148">
        <v>1.9</v>
      </c>
      <c r="AX148">
        <v>1.9</v>
      </c>
      <c r="AY148">
        <v>1.88</v>
      </c>
      <c r="AZ148">
        <v>2.0299999999999998</v>
      </c>
      <c r="BA148">
        <v>1.95</v>
      </c>
      <c r="BB148">
        <v>2.0299999999999998</v>
      </c>
      <c r="BC148">
        <v>1.89</v>
      </c>
      <c r="BD148">
        <v>1.93</v>
      </c>
      <c r="BE148">
        <v>-0.75</v>
      </c>
      <c r="BF148">
        <v>2.0299999999999998</v>
      </c>
      <c r="BG148">
        <v>1.9</v>
      </c>
      <c r="BH148">
        <v>2.0299999999999998</v>
      </c>
      <c r="BI148">
        <v>1.9</v>
      </c>
      <c r="BJ148">
        <v>2.0499999999999998</v>
      </c>
      <c r="BK148">
        <v>1.93</v>
      </c>
      <c r="BL148">
        <v>2.0099999999999998</v>
      </c>
      <c r="BM148">
        <v>1.87</v>
      </c>
      <c r="BN148">
        <v>1.66</v>
      </c>
      <c r="BO148">
        <v>3.8</v>
      </c>
      <c r="BP148">
        <v>5.25</v>
      </c>
      <c r="BQ148">
        <v>1.72</v>
      </c>
      <c r="BR148">
        <v>3.8</v>
      </c>
      <c r="BS148">
        <v>5</v>
      </c>
      <c r="BT148">
        <v>1.67</v>
      </c>
      <c r="BU148">
        <v>3.9</v>
      </c>
      <c r="BV148">
        <v>4.95</v>
      </c>
      <c r="BW148">
        <v>1.67</v>
      </c>
      <c r="BX148">
        <v>4.13</v>
      </c>
      <c r="BY148">
        <v>5.31</v>
      </c>
      <c r="BZ148">
        <v>1.65</v>
      </c>
      <c r="CA148">
        <v>3.9</v>
      </c>
      <c r="CB148">
        <v>5.25</v>
      </c>
      <c r="CC148">
        <v>1.7</v>
      </c>
      <c r="CD148">
        <v>3.9</v>
      </c>
      <c r="CE148">
        <v>5.25</v>
      </c>
      <c r="CF148">
        <v>1.75</v>
      </c>
      <c r="CG148">
        <v>4.2</v>
      </c>
      <c r="CH148">
        <v>5.5</v>
      </c>
      <c r="CI148">
        <v>1.68</v>
      </c>
      <c r="CJ148">
        <v>3.95</v>
      </c>
      <c r="CK148">
        <v>5.16</v>
      </c>
      <c r="CL148">
        <v>1.8</v>
      </c>
      <c r="CM148">
        <v>2</v>
      </c>
      <c r="CN148">
        <v>1.82</v>
      </c>
      <c r="CO148">
        <v>2.1</v>
      </c>
      <c r="CP148">
        <v>1.9</v>
      </c>
      <c r="CQ148">
        <v>2.11</v>
      </c>
      <c r="CR148">
        <v>1.81</v>
      </c>
      <c r="CS148">
        <v>2.0299999999999998</v>
      </c>
      <c r="CT148">
        <v>-0.75</v>
      </c>
      <c r="CU148">
        <v>1.88</v>
      </c>
      <c r="CV148">
        <v>2.0499999999999998</v>
      </c>
      <c r="CW148">
        <v>1.88</v>
      </c>
      <c r="CX148">
        <v>2.0499999999999998</v>
      </c>
      <c r="CY148">
        <v>1.95</v>
      </c>
      <c r="CZ148">
        <v>2.06</v>
      </c>
      <c r="DA148">
        <v>1.87</v>
      </c>
      <c r="DB148">
        <v>2.0099999999999998</v>
      </c>
    </row>
    <row r="149" spans="1:106" x14ac:dyDescent="0.35">
      <c r="A149" t="s">
        <v>106</v>
      </c>
      <c r="B149" s="1">
        <v>43803</v>
      </c>
      <c r="C149" s="2">
        <v>0.84375</v>
      </c>
      <c r="D149" t="s">
        <v>107</v>
      </c>
      <c r="E149" t="s">
        <v>123</v>
      </c>
      <c r="F149">
        <v>5</v>
      </c>
      <c r="G149">
        <v>2</v>
      </c>
      <c r="H149" t="s">
        <v>109</v>
      </c>
      <c r="I149">
        <v>4</v>
      </c>
      <c r="J149">
        <v>2</v>
      </c>
      <c r="K149" t="s">
        <v>109</v>
      </c>
      <c r="L149" t="s">
        <v>114</v>
      </c>
      <c r="M149">
        <v>11</v>
      </c>
      <c r="N149">
        <v>12</v>
      </c>
      <c r="O149">
        <v>5</v>
      </c>
      <c r="P149">
        <v>4</v>
      </c>
      <c r="Q149">
        <v>13</v>
      </c>
      <c r="R149">
        <v>17</v>
      </c>
      <c r="S149">
        <v>5</v>
      </c>
      <c r="T149">
        <v>6</v>
      </c>
      <c r="U149">
        <v>1</v>
      </c>
      <c r="V149">
        <v>2</v>
      </c>
      <c r="W149">
        <v>0</v>
      </c>
      <c r="X149">
        <v>0</v>
      </c>
      <c r="Y149">
        <v>1.36</v>
      </c>
      <c r="Z149">
        <v>5</v>
      </c>
      <c r="AA149">
        <v>8.5</v>
      </c>
      <c r="AB149">
        <v>1.4</v>
      </c>
      <c r="AC149">
        <v>4.75</v>
      </c>
      <c r="AD149">
        <v>7.75</v>
      </c>
      <c r="AE149">
        <v>1.4</v>
      </c>
      <c r="AF149">
        <v>4.8</v>
      </c>
      <c r="AG149">
        <v>7.5</v>
      </c>
      <c r="AH149">
        <v>1.4</v>
      </c>
      <c r="AI149">
        <v>5.13</v>
      </c>
      <c r="AJ149">
        <v>8.2899999999999991</v>
      </c>
      <c r="AK149">
        <v>1.36</v>
      </c>
      <c r="AL149">
        <v>5</v>
      </c>
      <c r="AM149">
        <v>8.5</v>
      </c>
      <c r="AN149">
        <v>1.4</v>
      </c>
      <c r="AO149">
        <v>5</v>
      </c>
      <c r="AP149">
        <v>8.5</v>
      </c>
      <c r="AQ149">
        <v>1.42</v>
      </c>
      <c r="AR149">
        <v>5.25</v>
      </c>
      <c r="AS149">
        <v>9.15</v>
      </c>
      <c r="AT149">
        <v>1.39</v>
      </c>
      <c r="AU149">
        <v>4.99</v>
      </c>
      <c r="AV149">
        <v>8.2799999999999994</v>
      </c>
      <c r="AW149">
        <v>1.57</v>
      </c>
      <c r="AX149">
        <v>2.37</v>
      </c>
      <c r="AY149">
        <v>1.6</v>
      </c>
      <c r="AZ149">
        <v>2.4900000000000002</v>
      </c>
      <c r="BA149">
        <v>1.62</v>
      </c>
      <c r="BB149">
        <v>2.4900000000000002</v>
      </c>
      <c r="BC149">
        <v>1.58</v>
      </c>
      <c r="BD149">
        <v>2.38</v>
      </c>
      <c r="BE149">
        <v>-1.25</v>
      </c>
      <c r="BF149">
        <v>1.91</v>
      </c>
      <c r="BG149">
        <v>2.02</v>
      </c>
      <c r="BH149">
        <v>1.92</v>
      </c>
      <c r="BI149">
        <v>2.0099999999999998</v>
      </c>
      <c r="BJ149">
        <v>1.92</v>
      </c>
      <c r="BK149">
        <v>2.0499999999999998</v>
      </c>
      <c r="BL149">
        <v>1.87</v>
      </c>
      <c r="BM149">
        <v>2.0099999999999998</v>
      </c>
      <c r="BN149">
        <v>1.6</v>
      </c>
      <c r="BO149">
        <v>4</v>
      </c>
      <c r="BP149">
        <v>5.5</v>
      </c>
      <c r="BQ149">
        <v>1.62</v>
      </c>
      <c r="BR149">
        <v>4.0999999999999996</v>
      </c>
      <c r="BS149">
        <v>5.75</v>
      </c>
      <c r="BT149">
        <v>1.4</v>
      </c>
      <c r="BU149">
        <v>4.8</v>
      </c>
      <c r="BV149">
        <v>7.5</v>
      </c>
      <c r="BW149">
        <v>1.66</v>
      </c>
      <c r="BX149">
        <v>4.1100000000000003</v>
      </c>
      <c r="BY149">
        <v>5.59</v>
      </c>
      <c r="BZ149">
        <v>1.6</v>
      </c>
      <c r="CA149">
        <v>4</v>
      </c>
      <c r="CB149">
        <v>5.8</v>
      </c>
      <c r="CC149">
        <v>1.55</v>
      </c>
      <c r="CD149">
        <v>4.3</v>
      </c>
      <c r="CE149">
        <v>6.25</v>
      </c>
      <c r="CF149">
        <v>1.67</v>
      </c>
      <c r="CG149">
        <v>4.8</v>
      </c>
      <c r="CH149">
        <v>7.5</v>
      </c>
      <c r="CI149">
        <v>1.62</v>
      </c>
      <c r="CJ149">
        <v>4.04</v>
      </c>
      <c r="CK149">
        <v>5.79</v>
      </c>
      <c r="CL149">
        <v>1.66</v>
      </c>
      <c r="CM149">
        <v>2.2000000000000002</v>
      </c>
      <c r="CN149">
        <v>1.68</v>
      </c>
      <c r="CO149">
        <v>2.31</v>
      </c>
      <c r="CP149">
        <v>1.82</v>
      </c>
      <c r="CQ149">
        <v>2.33</v>
      </c>
      <c r="CR149">
        <v>1.69</v>
      </c>
      <c r="CS149">
        <v>2.2000000000000002</v>
      </c>
      <c r="CT149">
        <v>-0.75</v>
      </c>
      <c r="CU149">
        <v>1.83</v>
      </c>
      <c r="CV149">
        <v>2.1</v>
      </c>
      <c r="CW149">
        <v>1.84</v>
      </c>
      <c r="CX149">
        <v>2.1</v>
      </c>
      <c r="CY149">
        <v>1.85</v>
      </c>
      <c r="CZ149">
        <v>2.27</v>
      </c>
      <c r="DA149">
        <v>1.8</v>
      </c>
      <c r="DB149">
        <v>2.1</v>
      </c>
    </row>
    <row r="150" spans="1:106" x14ac:dyDescent="0.35">
      <c r="A150" t="s">
        <v>106</v>
      </c>
      <c r="B150" s="1">
        <v>43804</v>
      </c>
      <c r="C150" s="2">
        <v>0.8125</v>
      </c>
      <c r="D150" t="s">
        <v>116</v>
      </c>
      <c r="E150" t="s">
        <v>134</v>
      </c>
      <c r="F150">
        <v>0</v>
      </c>
      <c r="G150">
        <v>2</v>
      </c>
      <c r="H150" t="s">
        <v>113</v>
      </c>
      <c r="I150">
        <v>0</v>
      </c>
      <c r="J150">
        <v>1</v>
      </c>
      <c r="K150" t="s">
        <v>113</v>
      </c>
      <c r="L150" t="s">
        <v>141</v>
      </c>
      <c r="M150">
        <v>13</v>
      </c>
      <c r="N150">
        <v>6</v>
      </c>
      <c r="O150">
        <v>6</v>
      </c>
      <c r="P150">
        <v>4</v>
      </c>
      <c r="Q150">
        <v>10</v>
      </c>
      <c r="R150">
        <v>6</v>
      </c>
      <c r="S150">
        <v>8</v>
      </c>
      <c r="T150">
        <v>1</v>
      </c>
      <c r="U150">
        <v>2</v>
      </c>
      <c r="V150">
        <v>0</v>
      </c>
      <c r="W150">
        <v>0</v>
      </c>
      <c r="X150">
        <v>0</v>
      </c>
      <c r="Y150">
        <v>1.83</v>
      </c>
      <c r="Z150">
        <v>3.4</v>
      </c>
      <c r="AA150">
        <v>4.5999999999999996</v>
      </c>
      <c r="AB150">
        <v>1.83</v>
      </c>
      <c r="AC150">
        <v>3.4</v>
      </c>
      <c r="AD150">
        <v>4.75</v>
      </c>
      <c r="AE150">
        <v>1.95</v>
      </c>
      <c r="AF150">
        <v>3.3</v>
      </c>
      <c r="AG150">
        <v>4.2</v>
      </c>
      <c r="AH150">
        <v>1.87</v>
      </c>
      <c r="AI150">
        <v>3.56</v>
      </c>
      <c r="AJ150">
        <v>4.75</v>
      </c>
      <c r="AK150">
        <v>1.85</v>
      </c>
      <c r="AL150">
        <v>3.4</v>
      </c>
      <c r="AM150">
        <v>4.5999999999999996</v>
      </c>
      <c r="AN150">
        <v>1.83</v>
      </c>
      <c r="AO150">
        <v>3.4</v>
      </c>
      <c r="AP150">
        <v>4.8</v>
      </c>
      <c r="AQ150">
        <v>1.95</v>
      </c>
      <c r="AR150">
        <v>3.56</v>
      </c>
      <c r="AS150">
        <v>4.8499999999999996</v>
      </c>
      <c r="AT150">
        <v>1.86</v>
      </c>
      <c r="AU150">
        <v>3.45</v>
      </c>
      <c r="AV150">
        <v>4.62</v>
      </c>
      <c r="AW150">
        <v>2.2999999999999998</v>
      </c>
      <c r="AX150">
        <v>1.61</v>
      </c>
      <c r="AY150">
        <v>2.41</v>
      </c>
      <c r="AZ150">
        <v>1.63</v>
      </c>
      <c r="BA150">
        <v>2.42</v>
      </c>
      <c r="BB150">
        <v>1.65</v>
      </c>
      <c r="BC150">
        <v>2.33</v>
      </c>
      <c r="BD150">
        <v>1.61</v>
      </c>
      <c r="BE150">
        <v>-0.5</v>
      </c>
      <c r="BF150">
        <v>1.87</v>
      </c>
      <c r="BG150">
        <v>2.06</v>
      </c>
      <c r="BH150">
        <v>1.87</v>
      </c>
      <c r="BI150">
        <v>2.06</v>
      </c>
      <c r="BJ150">
        <v>1.95</v>
      </c>
      <c r="BK150">
        <v>2.06</v>
      </c>
      <c r="BL150">
        <v>1.86</v>
      </c>
      <c r="BM150">
        <v>2.02</v>
      </c>
      <c r="BN150">
        <v>1.8</v>
      </c>
      <c r="BO150">
        <v>3.4</v>
      </c>
      <c r="BP150">
        <v>5</v>
      </c>
      <c r="BQ150">
        <v>1.83</v>
      </c>
      <c r="BR150">
        <v>3.5</v>
      </c>
      <c r="BS150">
        <v>5.2</v>
      </c>
      <c r="BT150">
        <v>1.8</v>
      </c>
      <c r="BU150">
        <v>3.6</v>
      </c>
      <c r="BV150">
        <v>4.5</v>
      </c>
      <c r="BW150">
        <v>1.79</v>
      </c>
      <c r="BX150">
        <v>3.63</v>
      </c>
      <c r="BY150">
        <v>5.24</v>
      </c>
      <c r="BZ150">
        <v>1.78</v>
      </c>
      <c r="CA150">
        <v>3.5</v>
      </c>
      <c r="CB150">
        <v>5.5</v>
      </c>
      <c r="CC150">
        <v>1.8</v>
      </c>
      <c r="CD150">
        <v>3.5</v>
      </c>
      <c r="CE150">
        <v>5.2</v>
      </c>
      <c r="CF150">
        <v>1.95</v>
      </c>
      <c r="CG150">
        <v>3.7</v>
      </c>
      <c r="CH150">
        <v>5.65</v>
      </c>
      <c r="CI150">
        <v>1.8</v>
      </c>
      <c r="CJ150">
        <v>3.54</v>
      </c>
      <c r="CK150">
        <v>4.96</v>
      </c>
      <c r="CL150">
        <v>2.2000000000000002</v>
      </c>
      <c r="CM150">
        <v>1.66</v>
      </c>
      <c r="CN150">
        <v>2.2000000000000002</v>
      </c>
      <c r="CO150">
        <v>1.71</v>
      </c>
      <c r="CP150">
        <v>2.2999999999999998</v>
      </c>
      <c r="CQ150">
        <v>1.77</v>
      </c>
      <c r="CR150">
        <v>2.2000000000000002</v>
      </c>
      <c r="CS150">
        <v>1.69</v>
      </c>
      <c r="CT150">
        <v>-0.5</v>
      </c>
      <c r="CU150">
        <v>1.75</v>
      </c>
      <c r="CV150">
        <v>2.0499999999999998</v>
      </c>
      <c r="CW150">
        <v>1.79</v>
      </c>
      <c r="CX150">
        <v>2.16</v>
      </c>
      <c r="CY150">
        <v>1.9</v>
      </c>
      <c r="CZ150">
        <v>2.17</v>
      </c>
      <c r="DA150">
        <v>1.79</v>
      </c>
      <c r="DB150">
        <v>2.08</v>
      </c>
    </row>
    <row r="151" spans="1:106" x14ac:dyDescent="0.35">
      <c r="A151" t="s">
        <v>106</v>
      </c>
      <c r="B151" s="1">
        <v>43804</v>
      </c>
      <c r="C151" s="2">
        <v>0.84375</v>
      </c>
      <c r="D151" t="s">
        <v>135</v>
      </c>
      <c r="E151" t="s">
        <v>126</v>
      </c>
      <c r="F151">
        <v>1</v>
      </c>
      <c r="G151">
        <v>2</v>
      </c>
      <c r="H151" t="s">
        <v>113</v>
      </c>
      <c r="I151">
        <v>0</v>
      </c>
      <c r="J151">
        <v>1</v>
      </c>
      <c r="K151" t="s">
        <v>113</v>
      </c>
      <c r="L151" t="s">
        <v>121</v>
      </c>
      <c r="M151">
        <v>12</v>
      </c>
      <c r="N151">
        <v>20</v>
      </c>
      <c r="O151">
        <v>5</v>
      </c>
      <c r="P151">
        <v>9</v>
      </c>
      <c r="Q151">
        <v>10</v>
      </c>
      <c r="R151">
        <v>11</v>
      </c>
      <c r="S151">
        <v>9</v>
      </c>
      <c r="T151">
        <v>9</v>
      </c>
      <c r="U151">
        <v>3</v>
      </c>
      <c r="V151">
        <v>1</v>
      </c>
      <c r="W151">
        <v>0</v>
      </c>
      <c r="X151">
        <v>0</v>
      </c>
      <c r="Y151">
        <v>1.57</v>
      </c>
      <c r="Z151">
        <v>4.33</v>
      </c>
      <c r="AA151">
        <v>5.5</v>
      </c>
      <c r="AB151">
        <v>1.57</v>
      </c>
      <c r="AC151">
        <v>4.25</v>
      </c>
      <c r="AD151">
        <v>5.5</v>
      </c>
      <c r="AE151">
        <v>1.63</v>
      </c>
      <c r="AF151">
        <v>4.25</v>
      </c>
      <c r="AG151">
        <v>5.0999999999999996</v>
      </c>
      <c r="AH151">
        <v>1.63</v>
      </c>
      <c r="AI151">
        <v>4.2</v>
      </c>
      <c r="AJ151">
        <v>5.68</v>
      </c>
      <c r="AK151">
        <v>1.57</v>
      </c>
      <c r="AL151">
        <v>4.2</v>
      </c>
      <c r="AM151">
        <v>5.8</v>
      </c>
      <c r="AN151">
        <v>1.6</v>
      </c>
      <c r="AO151">
        <v>4.2</v>
      </c>
      <c r="AP151">
        <v>5.4</v>
      </c>
      <c r="AQ151">
        <v>1.63</v>
      </c>
      <c r="AR151">
        <v>4.3499999999999996</v>
      </c>
      <c r="AS151">
        <v>5.85</v>
      </c>
      <c r="AT151">
        <v>1.61</v>
      </c>
      <c r="AU151">
        <v>4.2300000000000004</v>
      </c>
      <c r="AV151">
        <v>5.41</v>
      </c>
      <c r="AW151">
        <v>1.53</v>
      </c>
      <c r="AX151">
        <v>2.5</v>
      </c>
      <c r="AY151">
        <v>1.56</v>
      </c>
      <c r="AZ151">
        <v>2.58</v>
      </c>
      <c r="BA151">
        <v>1.6</v>
      </c>
      <c r="BB151">
        <v>2.59</v>
      </c>
      <c r="BC151">
        <v>1.54</v>
      </c>
      <c r="BD151">
        <v>2.5</v>
      </c>
      <c r="BE151">
        <v>-1</v>
      </c>
      <c r="BF151">
        <v>2.0499999999999998</v>
      </c>
      <c r="BG151">
        <v>1.88</v>
      </c>
      <c r="BH151">
        <v>2.0699999999999998</v>
      </c>
      <c r="BI151">
        <v>1.85</v>
      </c>
      <c r="BJ151">
        <v>2.0699999999999998</v>
      </c>
      <c r="BK151">
        <v>1.91</v>
      </c>
      <c r="BL151">
        <v>2.0099999999999998</v>
      </c>
      <c r="BM151">
        <v>1.86</v>
      </c>
      <c r="BN151">
        <v>1.61</v>
      </c>
      <c r="BO151">
        <v>4.33</v>
      </c>
      <c r="BP151">
        <v>5</v>
      </c>
      <c r="BQ151">
        <v>1.6</v>
      </c>
      <c r="BR151">
        <v>4.33</v>
      </c>
      <c r="BS151">
        <v>5.5</v>
      </c>
      <c r="BT151">
        <v>1.53</v>
      </c>
      <c r="BU151">
        <v>4.0999999999999996</v>
      </c>
      <c r="BV151">
        <v>6.3</v>
      </c>
      <c r="BW151">
        <v>1.66</v>
      </c>
      <c r="BX151">
        <v>4.32</v>
      </c>
      <c r="BY151">
        <v>5.17</v>
      </c>
      <c r="BZ151">
        <v>1.63</v>
      </c>
      <c r="CA151">
        <v>4.2</v>
      </c>
      <c r="CB151">
        <v>5</v>
      </c>
      <c r="CC151">
        <v>1.67</v>
      </c>
      <c r="CD151">
        <v>4.3</v>
      </c>
      <c r="CE151">
        <v>4.8</v>
      </c>
      <c r="CF151">
        <v>1.68</v>
      </c>
      <c r="CG151">
        <v>4.6399999999999997</v>
      </c>
      <c r="CH151">
        <v>6.3</v>
      </c>
      <c r="CI151">
        <v>1.64</v>
      </c>
      <c r="CJ151">
        <v>4.28</v>
      </c>
      <c r="CK151">
        <v>5.07</v>
      </c>
      <c r="CL151">
        <v>1.5</v>
      </c>
      <c r="CM151">
        <v>2.62</v>
      </c>
      <c r="CN151">
        <v>1.5</v>
      </c>
      <c r="CO151">
        <v>2.76</v>
      </c>
      <c r="CP151">
        <v>1.53</v>
      </c>
      <c r="CQ151">
        <v>2.88</v>
      </c>
      <c r="CR151">
        <v>1.48</v>
      </c>
      <c r="CS151">
        <v>2.65</v>
      </c>
      <c r="CT151">
        <v>-0.75</v>
      </c>
      <c r="CU151">
        <v>1.83</v>
      </c>
      <c r="CV151">
        <v>2.1</v>
      </c>
      <c r="CW151">
        <v>1.83</v>
      </c>
      <c r="CX151">
        <v>2.11</v>
      </c>
      <c r="CY151">
        <v>1.87</v>
      </c>
      <c r="CZ151">
        <v>2.13</v>
      </c>
      <c r="DA151">
        <v>1.82</v>
      </c>
      <c r="DB151">
        <v>2.08</v>
      </c>
    </row>
    <row r="152" spans="1:106" x14ac:dyDescent="0.35">
      <c r="A152" t="s">
        <v>106</v>
      </c>
      <c r="B152" s="1">
        <v>43806</v>
      </c>
      <c r="C152" s="2">
        <v>0.52083333333333337</v>
      </c>
      <c r="D152" t="s">
        <v>123</v>
      </c>
      <c r="E152" t="s">
        <v>138</v>
      </c>
      <c r="F152">
        <v>3</v>
      </c>
      <c r="G152">
        <v>1</v>
      </c>
      <c r="H152" t="s">
        <v>109</v>
      </c>
      <c r="I152">
        <v>1</v>
      </c>
      <c r="J152">
        <v>0</v>
      </c>
      <c r="K152" t="s">
        <v>109</v>
      </c>
      <c r="L152" t="s">
        <v>127</v>
      </c>
      <c r="M152">
        <v>13</v>
      </c>
      <c r="N152">
        <v>15</v>
      </c>
      <c r="O152">
        <v>7</v>
      </c>
      <c r="P152">
        <v>4</v>
      </c>
      <c r="Q152">
        <v>14</v>
      </c>
      <c r="R152">
        <v>9</v>
      </c>
      <c r="S152">
        <v>1</v>
      </c>
      <c r="T152">
        <v>5</v>
      </c>
      <c r="U152">
        <v>3</v>
      </c>
      <c r="V152">
        <v>0</v>
      </c>
      <c r="W152">
        <v>0</v>
      </c>
      <c r="X152">
        <v>0</v>
      </c>
      <c r="Y152">
        <v>3.5</v>
      </c>
      <c r="Z152">
        <v>3.75</v>
      </c>
      <c r="AA152">
        <v>2</v>
      </c>
      <c r="AB152">
        <v>3.5</v>
      </c>
      <c r="AC152">
        <v>3.75</v>
      </c>
      <c r="AD152">
        <v>2</v>
      </c>
      <c r="AE152">
        <v>3.45</v>
      </c>
      <c r="AF152">
        <v>3.7</v>
      </c>
      <c r="AG152">
        <v>2.0499999999999998</v>
      </c>
      <c r="AH152">
        <v>3.59</v>
      </c>
      <c r="AI152">
        <v>3.95</v>
      </c>
      <c r="AJ152">
        <v>2.0299999999999998</v>
      </c>
      <c r="AK152">
        <v>3.5</v>
      </c>
      <c r="AL152">
        <v>3.75</v>
      </c>
      <c r="AM152">
        <v>2</v>
      </c>
      <c r="AN152">
        <v>3.6</v>
      </c>
      <c r="AO152">
        <v>3.7</v>
      </c>
      <c r="AP152">
        <v>2.0499999999999998</v>
      </c>
      <c r="AQ152">
        <v>3.65</v>
      </c>
      <c r="AR152">
        <v>3.95</v>
      </c>
      <c r="AS152">
        <v>2.08</v>
      </c>
      <c r="AT152">
        <v>3.52</v>
      </c>
      <c r="AU152">
        <v>3.8</v>
      </c>
      <c r="AV152">
        <v>2.02</v>
      </c>
      <c r="AW152">
        <v>1.72</v>
      </c>
      <c r="AX152">
        <v>2.1</v>
      </c>
      <c r="AY152">
        <v>1.74</v>
      </c>
      <c r="AZ152">
        <v>2.2200000000000002</v>
      </c>
      <c r="BA152">
        <v>1.75</v>
      </c>
      <c r="BB152">
        <v>2.2799999999999998</v>
      </c>
      <c r="BC152">
        <v>1.69</v>
      </c>
      <c r="BD152">
        <v>2.1800000000000002</v>
      </c>
      <c r="BE152">
        <v>0.5</v>
      </c>
      <c r="BF152">
        <v>1.88</v>
      </c>
      <c r="BG152">
        <v>2.0499999999999998</v>
      </c>
      <c r="BH152">
        <v>1.9</v>
      </c>
      <c r="BI152">
        <v>2.0299999999999998</v>
      </c>
      <c r="BJ152">
        <v>1.9</v>
      </c>
      <c r="BK152">
        <v>2.06</v>
      </c>
      <c r="BL152">
        <v>1.86</v>
      </c>
      <c r="BM152">
        <v>2.02</v>
      </c>
      <c r="BN152">
        <v>3.1</v>
      </c>
      <c r="BO152">
        <v>3.8</v>
      </c>
      <c r="BP152">
        <v>2.15</v>
      </c>
      <c r="BQ152">
        <v>3.1</v>
      </c>
      <c r="BR152">
        <v>3.75</v>
      </c>
      <c r="BS152">
        <v>2.2000000000000002</v>
      </c>
      <c r="BT152">
        <v>3.7</v>
      </c>
      <c r="BU152">
        <v>3.5</v>
      </c>
      <c r="BV152">
        <v>2</v>
      </c>
      <c r="BW152">
        <v>3.37</v>
      </c>
      <c r="BX152">
        <v>3.81</v>
      </c>
      <c r="BY152">
        <v>2.15</v>
      </c>
      <c r="BZ152">
        <v>3.4</v>
      </c>
      <c r="CA152">
        <v>3.75</v>
      </c>
      <c r="CB152">
        <v>2.15</v>
      </c>
      <c r="CC152">
        <v>3.3</v>
      </c>
      <c r="CD152">
        <v>3.7</v>
      </c>
      <c r="CE152">
        <v>2.15</v>
      </c>
      <c r="CF152">
        <v>3.7</v>
      </c>
      <c r="CG152">
        <v>3.88</v>
      </c>
      <c r="CH152">
        <v>2.21</v>
      </c>
      <c r="CI152">
        <v>3.31</v>
      </c>
      <c r="CJ152">
        <v>3.75</v>
      </c>
      <c r="CK152">
        <v>2.13</v>
      </c>
      <c r="CL152">
        <v>1.61</v>
      </c>
      <c r="CM152">
        <v>2.2999999999999998</v>
      </c>
      <c r="CN152">
        <v>1.66</v>
      </c>
      <c r="CO152">
        <v>2.37</v>
      </c>
      <c r="CP152">
        <v>1.74</v>
      </c>
      <c r="CQ152">
        <v>2.42</v>
      </c>
      <c r="CR152">
        <v>1.64</v>
      </c>
      <c r="CS152">
        <v>2.29</v>
      </c>
      <c r="CT152">
        <v>0.25</v>
      </c>
      <c r="CU152">
        <v>2.0499999999999998</v>
      </c>
      <c r="CV152">
        <v>1.88</v>
      </c>
      <c r="CW152">
        <v>2.0499999999999998</v>
      </c>
      <c r="CX152">
        <v>1.88</v>
      </c>
      <c r="CY152">
        <v>2.14</v>
      </c>
      <c r="CZ152">
        <v>1.91</v>
      </c>
      <c r="DA152">
        <v>2.02</v>
      </c>
      <c r="DB152">
        <v>1.87</v>
      </c>
    </row>
    <row r="153" spans="1:106" x14ac:dyDescent="0.35">
      <c r="A153" t="s">
        <v>106</v>
      </c>
      <c r="B153" s="1">
        <v>43806</v>
      </c>
      <c r="C153" s="2">
        <v>0.625</v>
      </c>
      <c r="D153" t="s">
        <v>115</v>
      </c>
      <c r="E153" t="s">
        <v>107</v>
      </c>
      <c r="F153">
        <v>0</v>
      </c>
      <c r="G153">
        <v>3</v>
      </c>
      <c r="H153" t="s">
        <v>113</v>
      </c>
      <c r="I153">
        <v>0</v>
      </c>
      <c r="J153">
        <v>2</v>
      </c>
      <c r="K153" t="s">
        <v>113</v>
      </c>
      <c r="L153" t="s">
        <v>130</v>
      </c>
      <c r="M153">
        <v>3</v>
      </c>
      <c r="N153">
        <v>21</v>
      </c>
      <c r="O153">
        <v>0</v>
      </c>
      <c r="P153">
        <v>9</v>
      </c>
      <c r="Q153">
        <v>5</v>
      </c>
      <c r="R153">
        <v>6</v>
      </c>
      <c r="S153">
        <v>1</v>
      </c>
      <c r="T153">
        <v>3</v>
      </c>
      <c r="U153">
        <v>0</v>
      </c>
      <c r="V153">
        <v>1</v>
      </c>
      <c r="W153">
        <v>0</v>
      </c>
      <c r="X153">
        <v>0</v>
      </c>
      <c r="Y153">
        <v>7</v>
      </c>
      <c r="Z153">
        <v>5.25</v>
      </c>
      <c r="AA153">
        <v>1.4</v>
      </c>
      <c r="AB153">
        <v>7.25</v>
      </c>
      <c r="AC153">
        <v>5</v>
      </c>
      <c r="AD153">
        <v>1.4</v>
      </c>
      <c r="AE153">
        <v>6.7</v>
      </c>
      <c r="AF153">
        <v>4.9000000000000004</v>
      </c>
      <c r="AG153">
        <v>1.43</v>
      </c>
      <c r="AH153">
        <v>7.01</v>
      </c>
      <c r="AI153">
        <v>5.22</v>
      </c>
      <c r="AJ153">
        <v>1.44</v>
      </c>
      <c r="AK153">
        <v>7.5</v>
      </c>
      <c r="AL153">
        <v>5</v>
      </c>
      <c r="AM153">
        <v>1.4</v>
      </c>
      <c r="AN153">
        <v>8</v>
      </c>
      <c r="AO153">
        <v>5</v>
      </c>
      <c r="AP153">
        <v>1.4</v>
      </c>
      <c r="AQ153">
        <v>8</v>
      </c>
      <c r="AR153">
        <v>5.3</v>
      </c>
      <c r="AS153">
        <v>1.47</v>
      </c>
      <c r="AT153">
        <v>7.01</v>
      </c>
      <c r="AU153">
        <v>5.03</v>
      </c>
      <c r="AV153">
        <v>1.42</v>
      </c>
      <c r="AW153">
        <v>1.5</v>
      </c>
      <c r="AX153">
        <v>2.62</v>
      </c>
      <c r="AY153">
        <v>1.51</v>
      </c>
      <c r="AZ153">
        <v>2.74</v>
      </c>
      <c r="BA153">
        <v>1.54</v>
      </c>
      <c r="BB153">
        <v>2.74</v>
      </c>
      <c r="BC153">
        <v>1.5</v>
      </c>
      <c r="BD153">
        <v>2.59</v>
      </c>
      <c r="BE153">
        <v>1.25</v>
      </c>
      <c r="BF153">
        <v>1.98</v>
      </c>
      <c r="BG153">
        <v>1.95</v>
      </c>
      <c r="BH153">
        <v>1.98</v>
      </c>
      <c r="BI153">
        <v>1.95</v>
      </c>
      <c r="BJ153">
        <v>1.98</v>
      </c>
      <c r="BK153">
        <v>1.96</v>
      </c>
      <c r="BL153">
        <v>1.96</v>
      </c>
      <c r="BM153">
        <v>1.92</v>
      </c>
      <c r="BN153">
        <v>6</v>
      </c>
      <c r="BO153">
        <v>4.5</v>
      </c>
      <c r="BP153">
        <v>1.5</v>
      </c>
      <c r="BQ153">
        <v>6.25</v>
      </c>
      <c r="BR153">
        <v>4.5999999999999996</v>
      </c>
      <c r="BS153">
        <v>1.5</v>
      </c>
      <c r="BT153">
        <v>7</v>
      </c>
      <c r="BU153">
        <v>4.8</v>
      </c>
      <c r="BV153">
        <v>1.43</v>
      </c>
      <c r="BW153">
        <v>6.58</v>
      </c>
      <c r="BX153">
        <v>4.63</v>
      </c>
      <c r="BY153">
        <v>1.51</v>
      </c>
      <c r="BZ153">
        <v>7</v>
      </c>
      <c r="CA153">
        <v>4.5</v>
      </c>
      <c r="CB153">
        <v>1.47</v>
      </c>
      <c r="CC153">
        <v>6.5</v>
      </c>
      <c r="CD153">
        <v>4.5999999999999996</v>
      </c>
      <c r="CE153">
        <v>1.5</v>
      </c>
      <c r="CF153">
        <v>7</v>
      </c>
      <c r="CG153">
        <v>5</v>
      </c>
      <c r="CH153">
        <v>1.55</v>
      </c>
      <c r="CI153">
        <v>6.39</v>
      </c>
      <c r="CJ153">
        <v>4.63</v>
      </c>
      <c r="CK153">
        <v>1.5</v>
      </c>
      <c r="CL153">
        <v>1.57</v>
      </c>
      <c r="CM153">
        <v>2.37</v>
      </c>
      <c r="CN153">
        <v>1.63</v>
      </c>
      <c r="CO153">
        <v>2.4300000000000002</v>
      </c>
      <c r="CP153">
        <v>1.63</v>
      </c>
      <c r="CQ153">
        <v>2.5</v>
      </c>
      <c r="CR153">
        <v>1.59</v>
      </c>
      <c r="CS153">
        <v>2.38</v>
      </c>
      <c r="CT153">
        <v>1</v>
      </c>
      <c r="CU153">
        <v>2.0499999999999998</v>
      </c>
      <c r="CV153">
        <v>1.88</v>
      </c>
      <c r="CW153">
        <v>2.06</v>
      </c>
      <c r="CX153">
        <v>1.87</v>
      </c>
      <c r="CY153">
        <v>2.17</v>
      </c>
      <c r="CZ153">
        <v>1.9</v>
      </c>
      <c r="DA153">
        <v>2.0699999999999998</v>
      </c>
      <c r="DB153">
        <v>1.82</v>
      </c>
    </row>
    <row r="154" spans="1:106" x14ac:dyDescent="0.35">
      <c r="A154" t="s">
        <v>106</v>
      </c>
      <c r="B154" s="1">
        <v>43806</v>
      </c>
      <c r="C154" s="2">
        <v>0.625</v>
      </c>
      <c r="D154" t="s">
        <v>128</v>
      </c>
      <c r="E154" t="s">
        <v>119</v>
      </c>
      <c r="F154">
        <v>5</v>
      </c>
      <c r="G154">
        <v>0</v>
      </c>
      <c r="H154" t="s">
        <v>109</v>
      </c>
      <c r="I154">
        <v>3</v>
      </c>
      <c r="J154">
        <v>0</v>
      </c>
      <c r="K154" t="s">
        <v>109</v>
      </c>
      <c r="L154" t="s">
        <v>118</v>
      </c>
      <c r="M154">
        <v>13</v>
      </c>
      <c r="N154">
        <v>7</v>
      </c>
      <c r="O154">
        <v>7</v>
      </c>
      <c r="P154">
        <v>1</v>
      </c>
      <c r="Q154">
        <v>12</v>
      </c>
      <c r="R154">
        <v>8</v>
      </c>
      <c r="S154">
        <v>1</v>
      </c>
      <c r="T154">
        <v>1</v>
      </c>
      <c r="U154">
        <v>1</v>
      </c>
      <c r="V154">
        <v>1</v>
      </c>
      <c r="W154">
        <v>0</v>
      </c>
      <c r="X154">
        <v>0</v>
      </c>
      <c r="Y154">
        <v>1.4</v>
      </c>
      <c r="Z154">
        <v>4.75</v>
      </c>
      <c r="AA154">
        <v>8</v>
      </c>
      <c r="AB154">
        <v>1.42</v>
      </c>
      <c r="AC154">
        <v>4.75</v>
      </c>
      <c r="AD154">
        <v>7.5</v>
      </c>
      <c r="AE154">
        <v>1.42</v>
      </c>
      <c r="AF154">
        <v>4.8</v>
      </c>
      <c r="AG154">
        <v>7.1</v>
      </c>
      <c r="AH154">
        <v>1.41</v>
      </c>
      <c r="AI154">
        <v>4.93</v>
      </c>
      <c r="AJ154">
        <v>8.39</v>
      </c>
      <c r="AK154">
        <v>1.38</v>
      </c>
      <c r="AL154">
        <v>4.75</v>
      </c>
      <c r="AM154">
        <v>8.5</v>
      </c>
      <c r="AN154">
        <v>1.4</v>
      </c>
      <c r="AO154">
        <v>4.75</v>
      </c>
      <c r="AP154">
        <v>8.5</v>
      </c>
      <c r="AQ154">
        <v>1.45</v>
      </c>
      <c r="AR154">
        <v>5</v>
      </c>
      <c r="AS154">
        <v>9.1</v>
      </c>
      <c r="AT154">
        <v>1.41</v>
      </c>
      <c r="AU154">
        <v>4.82</v>
      </c>
      <c r="AV154">
        <v>7.98</v>
      </c>
      <c r="AW154">
        <v>1.57</v>
      </c>
      <c r="AX154">
        <v>2.37</v>
      </c>
      <c r="AY154">
        <v>1.63</v>
      </c>
      <c r="AZ154">
        <v>2.41</v>
      </c>
      <c r="BA154">
        <v>1.64</v>
      </c>
      <c r="BB154">
        <v>2.52</v>
      </c>
      <c r="BC154">
        <v>1.59</v>
      </c>
      <c r="BD154">
        <v>2.35</v>
      </c>
      <c r="BE154">
        <v>-1.25</v>
      </c>
      <c r="BF154">
        <v>1.97</v>
      </c>
      <c r="BG154">
        <v>1.96</v>
      </c>
      <c r="BH154">
        <v>1.97</v>
      </c>
      <c r="BI154">
        <v>1.96</v>
      </c>
      <c r="BJ154">
        <v>1.98</v>
      </c>
      <c r="BK154">
        <v>2</v>
      </c>
      <c r="BL154">
        <v>1.92</v>
      </c>
      <c r="BM154">
        <v>1.95</v>
      </c>
      <c r="BN154">
        <v>1.4</v>
      </c>
      <c r="BO154">
        <v>4.75</v>
      </c>
      <c r="BP154">
        <v>7.5</v>
      </c>
      <c r="BQ154">
        <v>1.4</v>
      </c>
      <c r="BR154">
        <v>5</v>
      </c>
      <c r="BS154">
        <v>7.75</v>
      </c>
      <c r="BT154">
        <v>1.4</v>
      </c>
      <c r="BU154">
        <v>4.9000000000000004</v>
      </c>
      <c r="BV154">
        <v>7.5</v>
      </c>
      <c r="BW154">
        <v>1.45</v>
      </c>
      <c r="BX154">
        <v>4.95</v>
      </c>
      <c r="BY154">
        <v>7.29</v>
      </c>
      <c r="BZ154">
        <v>1.42</v>
      </c>
      <c r="CA154">
        <v>4.75</v>
      </c>
      <c r="CB154">
        <v>7.5</v>
      </c>
      <c r="CC154">
        <v>1.44</v>
      </c>
      <c r="CD154">
        <v>4.5999999999999996</v>
      </c>
      <c r="CE154">
        <v>7.5</v>
      </c>
      <c r="CF154">
        <v>1.49</v>
      </c>
      <c r="CG154">
        <v>5</v>
      </c>
      <c r="CH154">
        <v>8.5</v>
      </c>
      <c r="CI154">
        <v>1.43</v>
      </c>
      <c r="CJ154">
        <v>4.82</v>
      </c>
      <c r="CK154">
        <v>7.55</v>
      </c>
      <c r="CL154">
        <v>1.61</v>
      </c>
      <c r="CM154">
        <v>2.2999999999999998</v>
      </c>
      <c r="CN154">
        <v>1.62</v>
      </c>
      <c r="CO154">
        <v>2.44</v>
      </c>
      <c r="CP154">
        <v>1.65</v>
      </c>
      <c r="CQ154">
        <v>2.4700000000000002</v>
      </c>
      <c r="CR154">
        <v>1.62</v>
      </c>
      <c r="CS154">
        <v>2.3199999999999998</v>
      </c>
      <c r="CT154">
        <v>-1.25</v>
      </c>
      <c r="CU154">
        <v>2.02</v>
      </c>
      <c r="CV154">
        <v>1.91</v>
      </c>
      <c r="CW154">
        <v>2.0099999999999998</v>
      </c>
      <c r="CX154">
        <v>1.93</v>
      </c>
      <c r="CY154">
        <v>2.0499999999999998</v>
      </c>
      <c r="CZ154">
        <v>2.0099999999999998</v>
      </c>
      <c r="DA154">
        <v>1.98</v>
      </c>
      <c r="DB154">
        <v>1.91</v>
      </c>
    </row>
    <row r="155" spans="1:106" x14ac:dyDescent="0.35">
      <c r="A155" t="s">
        <v>106</v>
      </c>
      <c r="B155" s="1">
        <v>43806</v>
      </c>
      <c r="C155" s="2">
        <v>0.625</v>
      </c>
      <c r="D155" t="s">
        <v>125</v>
      </c>
      <c r="E155" t="s">
        <v>122</v>
      </c>
      <c r="F155">
        <v>0</v>
      </c>
      <c r="G155">
        <v>0</v>
      </c>
      <c r="H155" t="s">
        <v>117</v>
      </c>
      <c r="I155">
        <v>0</v>
      </c>
      <c r="J155">
        <v>0</v>
      </c>
      <c r="K155" t="s">
        <v>117</v>
      </c>
      <c r="L155" t="s">
        <v>136</v>
      </c>
      <c r="M155">
        <v>13</v>
      </c>
      <c r="N155">
        <v>3</v>
      </c>
      <c r="O155">
        <v>3</v>
      </c>
      <c r="P155">
        <v>0</v>
      </c>
      <c r="Q155">
        <v>15</v>
      </c>
      <c r="R155">
        <v>16</v>
      </c>
      <c r="S155">
        <v>6</v>
      </c>
      <c r="T155">
        <v>2</v>
      </c>
      <c r="U155">
        <v>4</v>
      </c>
      <c r="V155">
        <v>2</v>
      </c>
      <c r="W155">
        <v>0</v>
      </c>
      <c r="X155">
        <v>0</v>
      </c>
      <c r="Y155">
        <v>2.37</v>
      </c>
      <c r="Z155">
        <v>3.3</v>
      </c>
      <c r="AA155">
        <v>3.1</v>
      </c>
      <c r="AB155">
        <v>2.2999999999999998</v>
      </c>
      <c r="AC155">
        <v>3.3</v>
      </c>
      <c r="AD155">
        <v>3.2</v>
      </c>
      <c r="AE155">
        <v>2.35</v>
      </c>
      <c r="AF155">
        <v>3.3</v>
      </c>
      <c r="AG155">
        <v>3.1</v>
      </c>
      <c r="AH155">
        <v>2.38</v>
      </c>
      <c r="AI155">
        <v>3.42</v>
      </c>
      <c r="AJ155">
        <v>3.18</v>
      </c>
      <c r="AK155">
        <v>2.35</v>
      </c>
      <c r="AL155">
        <v>3.3</v>
      </c>
      <c r="AM155">
        <v>3.1</v>
      </c>
      <c r="AN155">
        <v>2.38</v>
      </c>
      <c r="AO155">
        <v>3.3</v>
      </c>
      <c r="AP155">
        <v>3.2</v>
      </c>
      <c r="AQ155">
        <v>2.5</v>
      </c>
      <c r="AR155">
        <v>3.45</v>
      </c>
      <c r="AS155">
        <v>3.22</v>
      </c>
      <c r="AT155">
        <v>2.37</v>
      </c>
      <c r="AU155">
        <v>3.34</v>
      </c>
      <c r="AV155">
        <v>3.12</v>
      </c>
      <c r="AW155">
        <v>2</v>
      </c>
      <c r="AX155">
        <v>1.8</v>
      </c>
      <c r="AY155">
        <v>2.08</v>
      </c>
      <c r="AZ155">
        <v>1.83</v>
      </c>
      <c r="BA155">
        <v>2.12</v>
      </c>
      <c r="BB155">
        <v>1.83</v>
      </c>
      <c r="BC155">
        <v>2.0499999999999998</v>
      </c>
      <c r="BD155">
        <v>1.78</v>
      </c>
      <c r="BE155">
        <v>-0.25</v>
      </c>
      <c r="BF155">
        <v>2.06</v>
      </c>
      <c r="BG155">
        <v>1.87</v>
      </c>
      <c r="BH155">
        <v>2.0499999999999998</v>
      </c>
      <c r="BI155">
        <v>1.88</v>
      </c>
      <c r="BJ155">
        <v>2.15</v>
      </c>
      <c r="BK155">
        <v>1.89</v>
      </c>
      <c r="BL155">
        <v>2.04</v>
      </c>
      <c r="BM155">
        <v>1.85</v>
      </c>
      <c r="BN155">
        <v>2.4</v>
      </c>
      <c r="BO155">
        <v>3.4</v>
      </c>
      <c r="BP155">
        <v>2.9</v>
      </c>
      <c r="BQ155">
        <v>2.5</v>
      </c>
      <c r="BR155">
        <v>3.25</v>
      </c>
      <c r="BS155">
        <v>3</v>
      </c>
      <c r="BT155">
        <v>2.4</v>
      </c>
      <c r="BU155">
        <v>3.25</v>
      </c>
      <c r="BV155">
        <v>3.05</v>
      </c>
      <c r="BW155">
        <v>2.48</v>
      </c>
      <c r="BX155">
        <v>3.37</v>
      </c>
      <c r="BY155">
        <v>3.05</v>
      </c>
      <c r="BZ155">
        <v>2.4</v>
      </c>
      <c r="CA155">
        <v>3.4</v>
      </c>
      <c r="CB155">
        <v>3.1</v>
      </c>
      <c r="CC155">
        <v>2.4500000000000002</v>
      </c>
      <c r="CD155">
        <v>3.25</v>
      </c>
      <c r="CE155">
        <v>3.1</v>
      </c>
      <c r="CF155">
        <v>2.61</v>
      </c>
      <c r="CG155">
        <v>3.48</v>
      </c>
      <c r="CH155">
        <v>3.2</v>
      </c>
      <c r="CI155">
        <v>2.44</v>
      </c>
      <c r="CJ155">
        <v>3.32</v>
      </c>
      <c r="CK155">
        <v>3.03</v>
      </c>
      <c r="CL155">
        <v>2</v>
      </c>
      <c r="CM155">
        <v>1.8</v>
      </c>
      <c r="CN155">
        <v>2.12</v>
      </c>
      <c r="CO155">
        <v>1.81</v>
      </c>
      <c r="CP155">
        <v>2.2000000000000002</v>
      </c>
      <c r="CQ155">
        <v>1.83</v>
      </c>
      <c r="CR155">
        <v>2.09</v>
      </c>
      <c r="CS155">
        <v>1.76</v>
      </c>
      <c r="CT155">
        <v>-0.25</v>
      </c>
      <c r="CU155">
        <v>2.13</v>
      </c>
      <c r="CV155">
        <v>1.81</v>
      </c>
      <c r="CW155">
        <v>2.13</v>
      </c>
      <c r="CX155">
        <v>1.81</v>
      </c>
      <c r="CY155">
        <v>2.2200000000000002</v>
      </c>
      <c r="CZ155">
        <v>1.84</v>
      </c>
      <c r="DA155">
        <v>2.11</v>
      </c>
      <c r="DB155">
        <v>1.8</v>
      </c>
    </row>
    <row r="156" spans="1:106" x14ac:dyDescent="0.35">
      <c r="A156" t="s">
        <v>106</v>
      </c>
      <c r="B156" s="1">
        <v>43806</v>
      </c>
      <c r="C156" s="2">
        <v>0.72916666666666663</v>
      </c>
      <c r="D156" t="s">
        <v>112</v>
      </c>
      <c r="E156" t="s">
        <v>137</v>
      </c>
      <c r="F156">
        <v>1</v>
      </c>
      <c r="G156">
        <v>2</v>
      </c>
      <c r="H156" t="s">
        <v>113</v>
      </c>
      <c r="I156">
        <v>0</v>
      </c>
      <c r="J156">
        <v>2</v>
      </c>
      <c r="K156" t="s">
        <v>113</v>
      </c>
      <c r="L156" t="s">
        <v>139</v>
      </c>
      <c r="M156">
        <v>22</v>
      </c>
      <c r="N156">
        <v>11</v>
      </c>
      <c r="O156">
        <v>5</v>
      </c>
      <c r="P156">
        <v>7</v>
      </c>
      <c r="Q156">
        <v>10</v>
      </c>
      <c r="R156">
        <v>10</v>
      </c>
      <c r="S156">
        <v>16</v>
      </c>
      <c r="T156">
        <v>3</v>
      </c>
      <c r="U156">
        <v>3</v>
      </c>
      <c r="V156">
        <v>2</v>
      </c>
      <c r="W156">
        <v>0</v>
      </c>
      <c r="X156">
        <v>0</v>
      </c>
      <c r="Y156">
        <v>1.3</v>
      </c>
      <c r="Z156">
        <v>5.5</v>
      </c>
      <c r="AA156">
        <v>10</v>
      </c>
      <c r="AB156">
        <v>1.3</v>
      </c>
      <c r="AC156">
        <v>5.75</v>
      </c>
      <c r="AD156">
        <v>9.25</v>
      </c>
      <c r="AE156">
        <v>1.3</v>
      </c>
      <c r="AF156">
        <v>5.6</v>
      </c>
      <c r="AG156">
        <v>9.4</v>
      </c>
      <c r="AH156">
        <v>1.31</v>
      </c>
      <c r="AI156">
        <v>5.89</v>
      </c>
      <c r="AJ156">
        <v>10.48</v>
      </c>
      <c r="AK156">
        <v>1.29</v>
      </c>
      <c r="AL156">
        <v>5.5</v>
      </c>
      <c r="AM156">
        <v>11</v>
      </c>
      <c r="AN156">
        <v>1.3</v>
      </c>
      <c r="AO156">
        <v>5.5</v>
      </c>
      <c r="AP156">
        <v>11</v>
      </c>
      <c r="AQ156">
        <v>1.35</v>
      </c>
      <c r="AR156">
        <v>6.05</v>
      </c>
      <c r="AS156">
        <v>11</v>
      </c>
      <c r="AT156">
        <v>1.31</v>
      </c>
      <c r="AU156">
        <v>5.67</v>
      </c>
      <c r="AV156">
        <v>9.9</v>
      </c>
      <c r="AW156">
        <v>1.5</v>
      </c>
      <c r="AX156">
        <v>2.62</v>
      </c>
      <c r="AY156">
        <v>1.5</v>
      </c>
      <c r="AZ156">
        <v>2.77</v>
      </c>
      <c r="BA156">
        <v>1.53</v>
      </c>
      <c r="BB156">
        <v>2.77</v>
      </c>
      <c r="BC156">
        <v>1.49</v>
      </c>
      <c r="BD156">
        <v>2.63</v>
      </c>
      <c r="BE156">
        <v>-1.5</v>
      </c>
      <c r="BF156">
        <v>1.89</v>
      </c>
      <c r="BG156">
        <v>2.04</v>
      </c>
      <c r="BH156">
        <v>1.88</v>
      </c>
      <c r="BI156">
        <v>2.0499999999999998</v>
      </c>
      <c r="BJ156">
        <v>1.92</v>
      </c>
      <c r="BK156">
        <v>2.06</v>
      </c>
      <c r="BL156">
        <v>1.87</v>
      </c>
      <c r="BM156">
        <v>2.0099999999999998</v>
      </c>
      <c r="BN156">
        <v>1.3</v>
      </c>
      <c r="BO156">
        <v>5.75</v>
      </c>
      <c r="BP156">
        <v>9</v>
      </c>
      <c r="BQ156">
        <v>1.33</v>
      </c>
      <c r="BR156">
        <v>5.75</v>
      </c>
      <c r="BS156">
        <v>9</v>
      </c>
      <c r="BT156">
        <v>1.35</v>
      </c>
      <c r="BU156">
        <v>5.3</v>
      </c>
      <c r="BV156">
        <v>8</v>
      </c>
      <c r="BW156">
        <v>1.32</v>
      </c>
      <c r="BX156">
        <v>6.2</v>
      </c>
      <c r="BY156">
        <v>9.5</v>
      </c>
      <c r="BZ156">
        <v>1.3</v>
      </c>
      <c r="CA156">
        <v>5.8</v>
      </c>
      <c r="CB156">
        <v>9</v>
      </c>
      <c r="CC156">
        <v>1.33</v>
      </c>
      <c r="CD156">
        <v>5.4</v>
      </c>
      <c r="CE156">
        <v>9.5</v>
      </c>
      <c r="CF156">
        <v>1.37</v>
      </c>
      <c r="CG156">
        <v>6.3</v>
      </c>
      <c r="CH156">
        <v>9.75</v>
      </c>
      <c r="CI156">
        <v>1.33</v>
      </c>
      <c r="CJ156">
        <v>5.76</v>
      </c>
      <c r="CK156">
        <v>8.91</v>
      </c>
      <c r="CL156">
        <v>1.5</v>
      </c>
      <c r="CM156">
        <v>2.62</v>
      </c>
      <c r="CN156">
        <v>1.49</v>
      </c>
      <c r="CO156">
        <v>2.81</v>
      </c>
      <c r="CP156">
        <v>1.52</v>
      </c>
      <c r="CQ156">
        <v>2.82</v>
      </c>
      <c r="CR156">
        <v>1.48</v>
      </c>
      <c r="CS156">
        <v>2.65</v>
      </c>
      <c r="CT156">
        <v>-1.5</v>
      </c>
      <c r="CU156">
        <v>1.94</v>
      </c>
      <c r="CV156">
        <v>1.99</v>
      </c>
      <c r="CW156">
        <v>1.93</v>
      </c>
      <c r="CX156">
        <v>2.0099999999999998</v>
      </c>
      <c r="CY156">
        <v>2.0499999999999998</v>
      </c>
      <c r="CZ156">
        <v>2.0099999999999998</v>
      </c>
      <c r="DA156">
        <v>1.93</v>
      </c>
      <c r="DB156">
        <v>1.95</v>
      </c>
    </row>
    <row r="157" spans="1:106" x14ac:dyDescent="0.35">
      <c r="A157" t="s">
        <v>106</v>
      </c>
      <c r="B157" s="1">
        <v>43807</v>
      </c>
      <c r="C157" s="2">
        <v>0.58333333333333337</v>
      </c>
      <c r="D157" t="s">
        <v>129</v>
      </c>
      <c r="E157" t="s">
        <v>131</v>
      </c>
      <c r="F157">
        <v>1</v>
      </c>
      <c r="G157">
        <v>4</v>
      </c>
      <c r="H157" t="s">
        <v>113</v>
      </c>
      <c r="I157">
        <v>1</v>
      </c>
      <c r="J157">
        <v>2</v>
      </c>
      <c r="K157" t="s">
        <v>113</v>
      </c>
      <c r="L157" t="s">
        <v>110</v>
      </c>
      <c r="M157">
        <v>15</v>
      </c>
      <c r="N157">
        <v>23</v>
      </c>
      <c r="O157">
        <v>2</v>
      </c>
      <c r="P157">
        <v>8</v>
      </c>
      <c r="Q157">
        <v>21</v>
      </c>
      <c r="R157">
        <v>15</v>
      </c>
      <c r="S157">
        <v>8</v>
      </c>
      <c r="T157">
        <v>5</v>
      </c>
      <c r="U157">
        <v>6</v>
      </c>
      <c r="V157">
        <v>2</v>
      </c>
      <c r="W157">
        <v>0</v>
      </c>
      <c r="X157">
        <v>0</v>
      </c>
      <c r="Y157">
        <v>4.33</v>
      </c>
      <c r="Z157">
        <v>3.8</v>
      </c>
      <c r="AA157">
        <v>1.8</v>
      </c>
      <c r="AB157">
        <v>4.5</v>
      </c>
      <c r="AC157">
        <v>3.9</v>
      </c>
      <c r="AD157">
        <v>1.75</v>
      </c>
      <c r="AE157">
        <v>4.0999999999999996</v>
      </c>
      <c r="AF157">
        <v>3.85</v>
      </c>
      <c r="AG157">
        <v>1.83</v>
      </c>
      <c r="AH157">
        <v>4.38</v>
      </c>
      <c r="AI157">
        <v>3.92</v>
      </c>
      <c r="AJ157">
        <v>1.84</v>
      </c>
      <c r="AK157">
        <v>4.2</v>
      </c>
      <c r="AL157">
        <v>3.9</v>
      </c>
      <c r="AM157">
        <v>1.8</v>
      </c>
      <c r="AN157">
        <v>4.2</v>
      </c>
      <c r="AO157">
        <v>3.9</v>
      </c>
      <c r="AP157">
        <v>1.8</v>
      </c>
      <c r="AQ157">
        <v>4.5</v>
      </c>
      <c r="AR157">
        <v>4.07</v>
      </c>
      <c r="AS157">
        <v>1.9</v>
      </c>
      <c r="AT157">
        <v>4.2699999999999996</v>
      </c>
      <c r="AU157">
        <v>3.88</v>
      </c>
      <c r="AV157">
        <v>1.82</v>
      </c>
      <c r="AW157">
        <v>1.61</v>
      </c>
      <c r="AX157">
        <v>2.2999999999999998</v>
      </c>
      <c r="AY157">
        <v>1.65</v>
      </c>
      <c r="AZ157">
        <v>2.38</v>
      </c>
      <c r="BA157">
        <v>1.66</v>
      </c>
      <c r="BB157">
        <v>2.4</v>
      </c>
      <c r="BC157">
        <v>1.62</v>
      </c>
      <c r="BD157">
        <v>2.31</v>
      </c>
      <c r="BE157">
        <v>0.75</v>
      </c>
      <c r="BF157">
        <v>1.83</v>
      </c>
      <c r="BG157">
        <v>2.1</v>
      </c>
      <c r="BH157">
        <v>1.85</v>
      </c>
      <c r="BI157">
        <v>2.08</v>
      </c>
      <c r="BJ157">
        <v>1.86</v>
      </c>
      <c r="BK157">
        <v>2.13</v>
      </c>
      <c r="BL157">
        <v>1.82</v>
      </c>
      <c r="BM157">
        <v>2.06</v>
      </c>
      <c r="BN157">
        <v>4.75</v>
      </c>
      <c r="BO157">
        <v>4.2</v>
      </c>
      <c r="BP157">
        <v>1.65</v>
      </c>
      <c r="BQ157">
        <v>4.5999999999999996</v>
      </c>
      <c r="BR157">
        <v>4.0999999999999996</v>
      </c>
      <c r="BS157">
        <v>1.72</v>
      </c>
      <c r="BT157">
        <v>4.5999999999999996</v>
      </c>
      <c r="BU157">
        <v>4.0999999999999996</v>
      </c>
      <c r="BV157">
        <v>1.7</v>
      </c>
      <c r="BW157">
        <v>4.9800000000000004</v>
      </c>
      <c r="BX157">
        <v>4.16</v>
      </c>
      <c r="BY157">
        <v>1.7</v>
      </c>
      <c r="BZ157">
        <v>5.25</v>
      </c>
      <c r="CA157">
        <v>4.2</v>
      </c>
      <c r="CB157">
        <v>1.67</v>
      </c>
      <c r="CC157">
        <v>5.2</v>
      </c>
      <c r="CD157">
        <v>4.0999999999999996</v>
      </c>
      <c r="CE157">
        <v>1.65</v>
      </c>
      <c r="CF157">
        <v>5.4</v>
      </c>
      <c r="CG157">
        <v>4.3499999999999996</v>
      </c>
      <c r="CH157">
        <v>1.74</v>
      </c>
      <c r="CI157">
        <v>4.84</v>
      </c>
      <c r="CJ157">
        <v>4.16</v>
      </c>
      <c r="CK157">
        <v>1.69</v>
      </c>
      <c r="CL157">
        <v>1.53</v>
      </c>
      <c r="CM157">
        <v>2.5</v>
      </c>
      <c r="CN157">
        <v>1.58</v>
      </c>
      <c r="CO157">
        <v>2.54</v>
      </c>
      <c r="CP157">
        <v>1.68</v>
      </c>
      <c r="CQ157">
        <v>2.5499999999999998</v>
      </c>
      <c r="CR157">
        <v>1.57</v>
      </c>
      <c r="CS157">
        <v>2.4300000000000002</v>
      </c>
      <c r="CT157">
        <v>1</v>
      </c>
      <c r="CU157">
        <v>1.72</v>
      </c>
      <c r="CV157">
        <v>2.0699999999999998</v>
      </c>
      <c r="CW157">
        <v>1.78</v>
      </c>
      <c r="CX157">
        <v>2.1800000000000002</v>
      </c>
      <c r="CY157">
        <v>1.89</v>
      </c>
      <c r="CZ157">
        <v>2.21</v>
      </c>
      <c r="DA157">
        <v>1.75</v>
      </c>
      <c r="DB157">
        <v>2.16</v>
      </c>
    </row>
    <row r="158" spans="1:106" x14ac:dyDescent="0.35">
      <c r="A158" t="s">
        <v>106</v>
      </c>
      <c r="B158" s="1">
        <v>43807</v>
      </c>
      <c r="C158" s="2">
        <v>0.58333333333333337</v>
      </c>
      <c r="D158" t="s">
        <v>134</v>
      </c>
      <c r="E158" t="s">
        <v>120</v>
      </c>
      <c r="F158">
        <v>2</v>
      </c>
      <c r="G158">
        <v>1</v>
      </c>
      <c r="H158" t="s">
        <v>109</v>
      </c>
      <c r="I158">
        <v>0</v>
      </c>
      <c r="J158">
        <v>0</v>
      </c>
      <c r="K158" t="s">
        <v>117</v>
      </c>
      <c r="L158" t="s">
        <v>142</v>
      </c>
      <c r="M158">
        <v>12</v>
      </c>
      <c r="N158">
        <v>19</v>
      </c>
      <c r="O158">
        <v>6</v>
      </c>
      <c r="P158">
        <v>4</v>
      </c>
      <c r="Q158">
        <v>11</v>
      </c>
      <c r="R158">
        <v>17</v>
      </c>
      <c r="S158">
        <v>3</v>
      </c>
      <c r="T158">
        <v>12</v>
      </c>
      <c r="U158">
        <v>1</v>
      </c>
      <c r="V158">
        <v>3</v>
      </c>
      <c r="W158">
        <v>0</v>
      </c>
      <c r="X158">
        <v>0</v>
      </c>
      <c r="Y158">
        <v>2.5</v>
      </c>
      <c r="Z158">
        <v>3.2</v>
      </c>
      <c r="AA158">
        <v>2.9</v>
      </c>
      <c r="AB158">
        <v>2.6</v>
      </c>
      <c r="AC158">
        <v>3.2</v>
      </c>
      <c r="AD158">
        <v>2.8</v>
      </c>
      <c r="AE158">
        <v>2.6</v>
      </c>
      <c r="AF158">
        <v>3.2</v>
      </c>
      <c r="AG158">
        <v>2.85</v>
      </c>
      <c r="AH158">
        <v>2.64</v>
      </c>
      <c r="AI158">
        <v>3.3</v>
      </c>
      <c r="AJ158">
        <v>2.9</v>
      </c>
      <c r="AK158">
        <v>2.6</v>
      </c>
      <c r="AL158">
        <v>3.2</v>
      </c>
      <c r="AM158">
        <v>2.8</v>
      </c>
      <c r="AN158">
        <v>2.5499999999999998</v>
      </c>
      <c r="AO158">
        <v>3.2</v>
      </c>
      <c r="AP158">
        <v>2.88</v>
      </c>
      <c r="AQ158">
        <v>2.7</v>
      </c>
      <c r="AR158">
        <v>3.32</v>
      </c>
      <c r="AS158">
        <v>3.1</v>
      </c>
      <c r="AT158">
        <v>2.59</v>
      </c>
      <c r="AU158">
        <v>3.23</v>
      </c>
      <c r="AV158">
        <v>2.87</v>
      </c>
      <c r="AW158">
        <v>2.1</v>
      </c>
      <c r="AX158">
        <v>1.72</v>
      </c>
      <c r="AY158">
        <v>2.17</v>
      </c>
      <c r="AZ158">
        <v>1.76</v>
      </c>
      <c r="BA158">
        <v>2.17</v>
      </c>
      <c r="BB158">
        <v>1.78</v>
      </c>
      <c r="BC158">
        <v>2.12</v>
      </c>
      <c r="BD158">
        <v>1.73</v>
      </c>
      <c r="BE158">
        <v>0</v>
      </c>
      <c r="BF158">
        <v>1.86</v>
      </c>
      <c r="BG158">
        <v>2.0699999999999998</v>
      </c>
      <c r="BH158">
        <v>1.87</v>
      </c>
      <c r="BI158">
        <v>2.06</v>
      </c>
      <c r="BJ158">
        <v>1.88</v>
      </c>
      <c r="BK158">
        <v>2.08</v>
      </c>
      <c r="BL158">
        <v>1.84</v>
      </c>
      <c r="BM158">
        <v>2.0299999999999998</v>
      </c>
      <c r="BN158">
        <v>2.5499999999999998</v>
      </c>
      <c r="BO158">
        <v>3.3</v>
      </c>
      <c r="BP158">
        <v>2.8</v>
      </c>
      <c r="BQ158">
        <v>2.5499999999999998</v>
      </c>
      <c r="BR158">
        <v>3.3</v>
      </c>
      <c r="BS158">
        <v>2.9</v>
      </c>
      <c r="BT158">
        <v>2.5499999999999998</v>
      </c>
      <c r="BU158">
        <v>3.3</v>
      </c>
      <c r="BV158">
        <v>2.8</v>
      </c>
      <c r="BW158">
        <v>2.59</v>
      </c>
      <c r="BX158">
        <v>3.42</v>
      </c>
      <c r="BY158">
        <v>2.87</v>
      </c>
      <c r="BZ158">
        <v>2.6</v>
      </c>
      <c r="CA158">
        <v>3.25</v>
      </c>
      <c r="CB158">
        <v>2.8</v>
      </c>
      <c r="CC158">
        <v>2.63</v>
      </c>
      <c r="CD158">
        <v>3.3</v>
      </c>
      <c r="CE158">
        <v>2.8</v>
      </c>
      <c r="CF158">
        <v>2.7</v>
      </c>
      <c r="CG158">
        <v>3.44</v>
      </c>
      <c r="CH158">
        <v>2.95</v>
      </c>
      <c r="CI158">
        <v>2.6</v>
      </c>
      <c r="CJ158">
        <v>3.31</v>
      </c>
      <c r="CK158">
        <v>2.83</v>
      </c>
      <c r="CL158">
        <v>1.9</v>
      </c>
      <c r="CM158">
        <v>1.9</v>
      </c>
      <c r="CN158">
        <v>1.99</v>
      </c>
      <c r="CO158">
        <v>1.93</v>
      </c>
      <c r="CP158">
        <v>2.1</v>
      </c>
      <c r="CQ158">
        <v>1.94</v>
      </c>
      <c r="CR158">
        <v>2</v>
      </c>
      <c r="CS158">
        <v>1.83</v>
      </c>
      <c r="CT158">
        <v>0</v>
      </c>
      <c r="CU158">
        <v>1.88</v>
      </c>
      <c r="CV158">
        <v>2.0499999999999998</v>
      </c>
      <c r="CW158">
        <v>1.86</v>
      </c>
      <c r="CX158">
        <v>2.06</v>
      </c>
      <c r="CY158">
        <v>1.93</v>
      </c>
      <c r="CZ158">
        <v>2.08</v>
      </c>
      <c r="DA158">
        <v>1.86</v>
      </c>
      <c r="DB158">
        <v>2.02</v>
      </c>
    </row>
    <row r="159" spans="1:106" x14ac:dyDescent="0.35">
      <c r="A159" t="s">
        <v>106</v>
      </c>
      <c r="B159" s="1">
        <v>43807</v>
      </c>
      <c r="C159" s="2">
        <v>0.58333333333333337</v>
      </c>
      <c r="D159" t="s">
        <v>108</v>
      </c>
      <c r="E159" t="s">
        <v>116</v>
      </c>
      <c r="F159">
        <v>1</v>
      </c>
      <c r="G159">
        <v>2</v>
      </c>
      <c r="H159" t="s">
        <v>113</v>
      </c>
      <c r="I159">
        <v>1</v>
      </c>
      <c r="J159">
        <v>0</v>
      </c>
      <c r="K159" t="s">
        <v>109</v>
      </c>
      <c r="L159" t="s">
        <v>147</v>
      </c>
      <c r="M159">
        <v>14</v>
      </c>
      <c r="N159">
        <v>9</v>
      </c>
      <c r="O159">
        <v>4</v>
      </c>
      <c r="P159">
        <v>3</v>
      </c>
      <c r="Q159">
        <v>6</v>
      </c>
      <c r="R159">
        <v>12</v>
      </c>
      <c r="S159">
        <v>9</v>
      </c>
      <c r="T159">
        <v>1</v>
      </c>
      <c r="U159">
        <v>0</v>
      </c>
      <c r="V159">
        <v>4</v>
      </c>
      <c r="W159">
        <v>0</v>
      </c>
      <c r="X159">
        <v>0</v>
      </c>
      <c r="Y159">
        <v>2.9</v>
      </c>
      <c r="Z159">
        <v>3.5</v>
      </c>
      <c r="AA159">
        <v>2.37</v>
      </c>
      <c r="AB159">
        <v>2.85</v>
      </c>
      <c r="AC159">
        <v>3.5</v>
      </c>
      <c r="AD159">
        <v>2.4</v>
      </c>
      <c r="AE159">
        <v>2.95</v>
      </c>
      <c r="AF159">
        <v>3.4</v>
      </c>
      <c r="AG159">
        <v>2.4</v>
      </c>
      <c r="AH159">
        <v>3.04</v>
      </c>
      <c r="AI159">
        <v>3.51</v>
      </c>
      <c r="AJ159">
        <v>2.42</v>
      </c>
      <c r="AK159">
        <v>2.9</v>
      </c>
      <c r="AL159">
        <v>3.5</v>
      </c>
      <c r="AM159">
        <v>2.38</v>
      </c>
      <c r="AN159">
        <v>2.9</v>
      </c>
      <c r="AO159">
        <v>3.5</v>
      </c>
      <c r="AP159">
        <v>2.4</v>
      </c>
      <c r="AQ159">
        <v>3.3</v>
      </c>
      <c r="AR159">
        <v>3.58</v>
      </c>
      <c r="AS159">
        <v>2.6</v>
      </c>
      <c r="AT159">
        <v>2.98</v>
      </c>
      <c r="AU159">
        <v>3.45</v>
      </c>
      <c r="AV159">
        <v>2.4</v>
      </c>
      <c r="AW159">
        <v>1.8</v>
      </c>
      <c r="AX159">
        <v>2</v>
      </c>
      <c r="AY159">
        <v>1.92</v>
      </c>
      <c r="AZ159">
        <v>2</v>
      </c>
      <c r="BA159">
        <v>1.92</v>
      </c>
      <c r="BB159">
        <v>2.08</v>
      </c>
      <c r="BC159">
        <v>1.84</v>
      </c>
      <c r="BD159">
        <v>1.99</v>
      </c>
      <c r="BE159">
        <v>0.25</v>
      </c>
      <c r="BF159">
        <v>1.82</v>
      </c>
      <c r="BG159">
        <v>2.08</v>
      </c>
      <c r="BH159">
        <v>1.84</v>
      </c>
      <c r="BI159">
        <v>2.09</v>
      </c>
      <c r="BJ159">
        <v>1.85</v>
      </c>
      <c r="BK159">
        <v>2.2000000000000002</v>
      </c>
      <c r="BL159">
        <v>1.81</v>
      </c>
      <c r="BM159">
        <v>2.06</v>
      </c>
      <c r="BN159">
        <v>3.1</v>
      </c>
      <c r="BO159">
        <v>3.5</v>
      </c>
      <c r="BP159">
        <v>2.25</v>
      </c>
      <c r="BQ159">
        <v>3</v>
      </c>
      <c r="BR159">
        <v>3.5</v>
      </c>
      <c r="BS159">
        <v>2.35</v>
      </c>
      <c r="BT159">
        <v>3.1</v>
      </c>
      <c r="BU159">
        <v>3.4</v>
      </c>
      <c r="BV159">
        <v>2.2999999999999998</v>
      </c>
      <c r="BW159">
        <v>3.18</v>
      </c>
      <c r="BX159">
        <v>3.57</v>
      </c>
      <c r="BY159">
        <v>2.31</v>
      </c>
      <c r="BZ159">
        <v>3.1</v>
      </c>
      <c r="CA159">
        <v>3.5</v>
      </c>
      <c r="CB159">
        <v>2.25</v>
      </c>
      <c r="CC159">
        <v>3.2</v>
      </c>
      <c r="CD159">
        <v>3.4</v>
      </c>
      <c r="CE159">
        <v>2.2999999999999998</v>
      </c>
      <c r="CF159">
        <v>3.3</v>
      </c>
      <c r="CG159">
        <v>3.6</v>
      </c>
      <c r="CH159">
        <v>2.38</v>
      </c>
      <c r="CI159">
        <v>3.14</v>
      </c>
      <c r="CJ159">
        <v>3.48</v>
      </c>
      <c r="CK159">
        <v>2.2999999999999998</v>
      </c>
      <c r="CL159">
        <v>1.9</v>
      </c>
      <c r="CM159">
        <v>1.9</v>
      </c>
      <c r="CN159">
        <v>1.9</v>
      </c>
      <c r="CO159">
        <v>2.02</v>
      </c>
      <c r="CP159">
        <v>1.93</v>
      </c>
      <c r="CQ159">
        <v>2.04</v>
      </c>
      <c r="CR159">
        <v>1.87</v>
      </c>
      <c r="CS159">
        <v>1.95</v>
      </c>
      <c r="CT159">
        <v>0.25</v>
      </c>
      <c r="CU159">
        <v>1.91</v>
      </c>
      <c r="CV159">
        <v>1.99</v>
      </c>
      <c r="CW159">
        <v>1.92</v>
      </c>
      <c r="CX159">
        <v>2.0099999999999998</v>
      </c>
      <c r="CY159">
        <v>1.94</v>
      </c>
      <c r="CZ159">
        <v>2.0499999999999998</v>
      </c>
      <c r="DA159">
        <v>1.9</v>
      </c>
      <c r="DB159">
        <v>1.98</v>
      </c>
    </row>
    <row r="160" spans="1:106" x14ac:dyDescent="0.35">
      <c r="A160" t="s">
        <v>106</v>
      </c>
      <c r="B160" s="1">
        <v>43807</v>
      </c>
      <c r="C160" s="2">
        <v>0.6875</v>
      </c>
      <c r="D160" t="s">
        <v>126</v>
      </c>
      <c r="E160" t="s">
        <v>132</v>
      </c>
      <c r="F160">
        <v>2</v>
      </c>
      <c r="G160">
        <v>2</v>
      </c>
      <c r="H160" t="s">
        <v>117</v>
      </c>
      <c r="I160">
        <v>2</v>
      </c>
      <c r="J160">
        <v>2</v>
      </c>
      <c r="K160" t="s">
        <v>117</v>
      </c>
      <c r="L160" t="s">
        <v>124</v>
      </c>
      <c r="M160">
        <v>13</v>
      </c>
      <c r="N160">
        <v>13</v>
      </c>
      <c r="O160">
        <v>4</v>
      </c>
      <c r="P160">
        <v>5</v>
      </c>
      <c r="Q160">
        <v>10</v>
      </c>
      <c r="R160">
        <v>7</v>
      </c>
      <c r="S160">
        <v>3</v>
      </c>
      <c r="T160">
        <v>4</v>
      </c>
      <c r="U160">
        <v>3</v>
      </c>
      <c r="V160">
        <v>0</v>
      </c>
      <c r="W160">
        <v>0</v>
      </c>
      <c r="X160">
        <v>0</v>
      </c>
      <c r="Y160">
        <v>2.62</v>
      </c>
      <c r="Z160">
        <v>3.1</v>
      </c>
      <c r="AA160">
        <v>2.87</v>
      </c>
      <c r="AB160">
        <v>2.7</v>
      </c>
      <c r="AC160">
        <v>3.1</v>
      </c>
      <c r="AD160">
        <v>2.8</v>
      </c>
      <c r="AE160">
        <v>2.7</v>
      </c>
      <c r="AF160">
        <v>3.1</v>
      </c>
      <c r="AG160">
        <v>2.8</v>
      </c>
      <c r="AH160">
        <v>2.72</v>
      </c>
      <c r="AI160">
        <v>3.23</v>
      </c>
      <c r="AJ160">
        <v>2.86</v>
      </c>
      <c r="AK160">
        <v>2.7</v>
      </c>
      <c r="AL160">
        <v>3.1</v>
      </c>
      <c r="AM160">
        <v>2.8</v>
      </c>
      <c r="AN160">
        <v>2.7</v>
      </c>
      <c r="AO160">
        <v>3.1</v>
      </c>
      <c r="AP160">
        <v>2.8</v>
      </c>
      <c r="AQ160">
        <v>2.8</v>
      </c>
      <c r="AR160">
        <v>3.25</v>
      </c>
      <c r="AS160">
        <v>2.95</v>
      </c>
      <c r="AT160">
        <v>2.69</v>
      </c>
      <c r="AU160">
        <v>3.16</v>
      </c>
      <c r="AV160">
        <v>2.81</v>
      </c>
      <c r="AW160">
        <v>2.2999999999999998</v>
      </c>
      <c r="AX160">
        <v>1.61</v>
      </c>
      <c r="AY160">
        <v>2.34</v>
      </c>
      <c r="AZ160">
        <v>1.67</v>
      </c>
      <c r="BA160">
        <v>2.38</v>
      </c>
      <c r="BB160">
        <v>1.68</v>
      </c>
      <c r="BC160">
        <v>2.29</v>
      </c>
      <c r="BD160">
        <v>1.63</v>
      </c>
      <c r="BE160">
        <v>0</v>
      </c>
      <c r="BF160">
        <v>1.93</v>
      </c>
      <c r="BG160">
        <v>2</v>
      </c>
      <c r="BH160">
        <v>1.92</v>
      </c>
      <c r="BI160">
        <v>2.0099999999999998</v>
      </c>
      <c r="BJ160">
        <v>1.94</v>
      </c>
      <c r="BK160">
        <v>2.0099999999999998</v>
      </c>
      <c r="BL160">
        <v>1.9</v>
      </c>
      <c r="BM160">
        <v>1.97</v>
      </c>
      <c r="BN160">
        <v>2.6</v>
      </c>
      <c r="BO160">
        <v>3.2</v>
      </c>
      <c r="BP160">
        <v>2.87</v>
      </c>
      <c r="BQ160">
        <v>2.65</v>
      </c>
      <c r="BR160">
        <v>3.2</v>
      </c>
      <c r="BS160">
        <v>2.85</v>
      </c>
      <c r="BT160">
        <v>2.5499999999999998</v>
      </c>
      <c r="BU160">
        <v>3.15</v>
      </c>
      <c r="BV160">
        <v>2.9</v>
      </c>
      <c r="BW160">
        <v>2.65</v>
      </c>
      <c r="BX160">
        <v>3.22</v>
      </c>
      <c r="BY160">
        <v>2.98</v>
      </c>
      <c r="BZ160">
        <v>2.5499999999999998</v>
      </c>
      <c r="CA160">
        <v>3.1</v>
      </c>
      <c r="CB160">
        <v>3</v>
      </c>
      <c r="CC160">
        <v>2.6</v>
      </c>
      <c r="CD160">
        <v>3.2</v>
      </c>
      <c r="CE160">
        <v>2.9</v>
      </c>
      <c r="CF160">
        <v>2.8</v>
      </c>
      <c r="CG160">
        <v>3.26</v>
      </c>
      <c r="CH160">
        <v>3.13</v>
      </c>
      <c r="CI160">
        <v>2.64</v>
      </c>
      <c r="CJ160">
        <v>3.19</v>
      </c>
      <c r="CK160">
        <v>2.88</v>
      </c>
      <c r="CL160">
        <v>2.1</v>
      </c>
      <c r="CM160">
        <v>1.72</v>
      </c>
      <c r="CN160">
        <v>2.1800000000000002</v>
      </c>
      <c r="CO160">
        <v>1.76</v>
      </c>
      <c r="CP160">
        <v>2.21</v>
      </c>
      <c r="CQ160">
        <v>1.83</v>
      </c>
      <c r="CR160">
        <v>2.12</v>
      </c>
      <c r="CS160">
        <v>1.73</v>
      </c>
      <c r="CT160">
        <v>0</v>
      </c>
      <c r="CU160">
        <v>1.83</v>
      </c>
      <c r="CV160">
        <v>2.1</v>
      </c>
      <c r="CW160">
        <v>1.85</v>
      </c>
      <c r="CX160">
        <v>2.09</v>
      </c>
      <c r="CY160">
        <v>1.97</v>
      </c>
      <c r="CZ160">
        <v>2.23</v>
      </c>
      <c r="DA160">
        <v>1.83</v>
      </c>
      <c r="DB160">
        <v>2.06</v>
      </c>
    </row>
    <row r="161" spans="1:106" x14ac:dyDescent="0.35">
      <c r="A161" t="s">
        <v>106</v>
      </c>
      <c r="B161" s="1">
        <v>43808</v>
      </c>
      <c r="C161" s="2">
        <v>0.83333333333333337</v>
      </c>
      <c r="D161" t="s">
        <v>111</v>
      </c>
      <c r="E161" t="s">
        <v>135</v>
      </c>
      <c r="F161">
        <v>1</v>
      </c>
      <c r="G161">
        <v>3</v>
      </c>
      <c r="H161" t="s">
        <v>113</v>
      </c>
      <c r="I161">
        <v>1</v>
      </c>
      <c r="J161">
        <v>0</v>
      </c>
      <c r="K161" t="s">
        <v>109</v>
      </c>
      <c r="L161" t="s">
        <v>114</v>
      </c>
      <c r="M161">
        <v>11</v>
      </c>
      <c r="N161">
        <v>10</v>
      </c>
      <c r="O161">
        <v>4</v>
      </c>
      <c r="P161">
        <v>3</v>
      </c>
      <c r="Q161">
        <v>12</v>
      </c>
      <c r="R161">
        <v>6</v>
      </c>
      <c r="S161">
        <v>4</v>
      </c>
      <c r="T161">
        <v>3</v>
      </c>
      <c r="U161">
        <v>2</v>
      </c>
      <c r="V161">
        <v>0</v>
      </c>
      <c r="W161">
        <v>0</v>
      </c>
      <c r="X161">
        <v>0</v>
      </c>
      <c r="Y161">
        <v>3.3</v>
      </c>
      <c r="Z161">
        <v>4</v>
      </c>
      <c r="AA161">
        <v>2</v>
      </c>
      <c r="AB161">
        <v>3.6</v>
      </c>
      <c r="AC161">
        <v>4</v>
      </c>
      <c r="AD161">
        <v>1.91</v>
      </c>
      <c r="AE161">
        <v>3.4</v>
      </c>
      <c r="AF161">
        <v>3.95</v>
      </c>
      <c r="AG161">
        <v>1.97</v>
      </c>
      <c r="AH161">
        <v>3.5</v>
      </c>
      <c r="AI161">
        <v>4.0999999999999996</v>
      </c>
      <c r="AJ161">
        <v>2.02</v>
      </c>
      <c r="AK161">
        <v>3.4</v>
      </c>
      <c r="AL161">
        <v>4.2</v>
      </c>
      <c r="AM161">
        <v>1.95</v>
      </c>
      <c r="AN161">
        <v>3.5</v>
      </c>
      <c r="AO161">
        <v>4</v>
      </c>
      <c r="AP161">
        <v>1.95</v>
      </c>
      <c r="AQ161">
        <v>3.6</v>
      </c>
      <c r="AR161">
        <v>4.25</v>
      </c>
      <c r="AS161">
        <v>2.08</v>
      </c>
      <c r="AT161">
        <v>3.43</v>
      </c>
      <c r="AU161">
        <v>4.0199999999999996</v>
      </c>
      <c r="AV161">
        <v>1.98</v>
      </c>
      <c r="AW161">
        <v>1.44</v>
      </c>
      <c r="AX161">
        <v>2.75</v>
      </c>
      <c r="AY161">
        <v>1.48</v>
      </c>
      <c r="AZ161">
        <v>2.85</v>
      </c>
      <c r="BA161">
        <v>1.48</v>
      </c>
      <c r="BB161">
        <v>2.9</v>
      </c>
      <c r="BC161">
        <v>1.44</v>
      </c>
      <c r="BD161">
        <v>2.78</v>
      </c>
      <c r="BE161">
        <v>0.5</v>
      </c>
      <c r="BF161">
        <v>1.92</v>
      </c>
      <c r="BG161">
        <v>2.0099999999999998</v>
      </c>
      <c r="BH161">
        <v>1.91</v>
      </c>
      <c r="BI161">
        <v>2.02</v>
      </c>
      <c r="BJ161">
        <v>1.94</v>
      </c>
      <c r="BK161">
        <v>2.02</v>
      </c>
      <c r="BL161">
        <v>1.88</v>
      </c>
      <c r="BM161">
        <v>1.99</v>
      </c>
      <c r="BN161">
        <v>3.6</v>
      </c>
      <c r="BO161">
        <v>4</v>
      </c>
      <c r="BP161">
        <v>1.9</v>
      </c>
      <c r="BQ161">
        <v>3.7</v>
      </c>
      <c r="BR161">
        <v>4.0999999999999996</v>
      </c>
      <c r="BS161">
        <v>1.9</v>
      </c>
      <c r="BT161">
        <v>3.5</v>
      </c>
      <c r="BU161">
        <v>3.7</v>
      </c>
      <c r="BV161">
        <v>2</v>
      </c>
      <c r="BW161">
        <v>3.61</v>
      </c>
      <c r="BX161">
        <v>4.3</v>
      </c>
      <c r="BY161">
        <v>1.95</v>
      </c>
      <c r="BZ161">
        <v>3.8</v>
      </c>
      <c r="CA161">
        <v>4.2</v>
      </c>
      <c r="CB161">
        <v>1.88</v>
      </c>
      <c r="CC161">
        <v>3.6</v>
      </c>
      <c r="CD161">
        <v>4.0999999999999996</v>
      </c>
      <c r="CE161">
        <v>1.93</v>
      </c>
      <c r="CF161">
        <v>4.08</v>
      </c>
      <c r="CG161">
        <v>4.33</v>
      </c>
      <c r="CH161">
        <v>2.0099999999999998</v>
      </c>
      <c r="CI161">
        <v>3.57</v>
      </c>
      <c r="CJ161">
        <v>4.16</v>
      </c>
      <c r="CK161">
        <v>1.93</v>
      </c>
      <c r="CL161">
        <v>1.36</v>
      </c>
      <c r="CM161">
        <v>3.2</v>
      </c>
      <c r="CN161">
        <v>1.4</v>
      </c>
      <c r="CO161">
        <v>3.21</v>
      </c>
      <c r="CP161">
        <v>1.45</v>
      </c>
      <c r="CQ161">
        <v>3.22</v>
      </c>
      <c r="CR161">
        <v>1.39</v>
      </c>
      <c r="CS161">
        <v>3.01</v>
      </c>
      <c r="CT161">
        <v>0.5</v>
      </c>
      <c r="CU161">
        <v>1.97</v>
      </c>
      <c r="CV161">
        <v>1.96</v>
      </c>
      <c r="CW161">
        <v>1.99</v>
      </c>
      <c r="CX161">
        <v>1.95</v>
      </c>
      <c r="CY161">
        <v>1.99</v>
      </c>
      <c r="CZ161">
        <v>1.99</v>
      </c>
      <c r="DA161">
        <v>1.95</v>
      </c>
      <c r="DB161">
        <v>1.93</v>
      </c>
    </row>
    <row r="162" spans="1:106" x14ac:dyDescent="0.35">
      <c r="A162" t="s">
        <v>106</v>
      </c>
      <c r="B162" s="1">
        <v>43813</v>
      </c>
      <c r="C162" s="2">
        <v>0.52083333333333337</v>
      </c>
      <c r="D162" t="s">
        <v>107</v>
      </c>
      <c r="E162" t="s">
        <v>125</v>
      </c>
      <c r="F162">
        <v>2</v>
      </c>
      <c r="G162">
        <v>0</v>
      </c>
      <c r="H162" t="s">
        <v>109</v>
      </c>
      <c r="I162">
        <v>1</v>
      </c>
      <c r="J162">
        <v>0</v>
      </c>
      <c r="K162" t="s">
        <v>109</v>
      </c>
      <c r="L162" t="s">
        <v>133</v>
      </c>
      <c r="M162">
        <v>16</v>
      </c>
      <c r="N162">
        <v>8</v>
      </c>
      <c r="O162">
        <v>6</v>
      </c>
      <c r="P162">
        <v>2</v>
      </c>
      <c r="Q162">
        <v>8</v>
      </c>
      <c r="R162">
        <v>6</v>
      </c>
      <c r="S162">
        <v>6</v>
      </c>
      <c r="T162">
        <v>3</v>
      </c>
      <c r="U162">
        <v>2</v>
      </c>
      <c r="V162">
        <v>1</v>
      </c>
      <c r="W162">
        <v>0</v>
      </c>
      <c r="X162">
        <v>0</v>
      </c>
      <c r="Y162">
        <v>1.1599999999999999</v>
      </c>
      <c r="Z162">
        <v>7.5</v>
      </c>
      <c r="AA162">
        <v>17</v>
      </c>
      <c r="AB162">
        <v>1.1599999999999999</v>
      </c>
      <c r="AC162">
        <v>8</v>
      </c>
      <c r="AD162">
        <v>15.5</v>
      </c>
      <c r="AE162">
        <v>1.17</v>
      </c>
      <c r="AF162">
        <v>7.5</v>
      </c>
      <c r="AG162">
        <v>15</v>
      </c>
      <c r="AH162">
        <v>1.18</v>
      </c>
      <c r="AI162">
        <v>7.93</v>
      </c>
      <c r="AJ162">
        <v>16.559999999999999</v>
      </c>
      <c r="AK162">
        <v>1.1499999999999999</v>
      </c>
      <c r="AL162">
        <v>7.5</v>
      </c>
      <c r="AM162">
        <v>19</v>
      </c>
      <c r="AN162">
        <v>1.17</v>
      </c>
      <c r="AO162">
        <v>7.5</v>
      </c>
      <c r="AP162">
        <v>20</v>
      </c>
      <c r="AQ162">
        <v>1.2</v>
      </c>
      <c r="AR162">
        <v>8.1999999999999993</v>
      </c>
      <c r="AS162">
        <v>21</v>
      </c>
      <c r="AT162">
        <v>1.17</v>
      </c>
      <c r="AU162">
        <v>7.72</v>
      </c>
      <c r="AV162">
        <v>16.32</v>
      </c>
      <c r="AW162">
        <v>1.4</v>
      </c>
      <c r="AX162">
        <v>3</v>
      </c>
      <c r="AY162">
        <v>1.39</v>
      </c>
      <c r="AZ162">
        <v>3.2</v>
      </c>
      <c r="BA162">
        <v>1.42</v>
      </c>
      <c r="BB162">
        <v>3.2</v>
      </c>
      <c r="BC162">
        <v>1.39</v>
      </c>
      <c r="BD162">
        <v>3.01</v>
      </c>
      <c r="BE162">
        <v>-2</v>
      </c>
      <c r="BF162">
        <v>1.86</v>
      </c>
      <c r="BG162">
        <v>2.04</v>
      </c>
      <c r="BH162">
        <v>1.89</v>
      </c>
      <c r="BI162">
        <v>2.0299999999999998</v>
      </c>
      <c r="BJ162">
        <v>1.9</v>
      </c>
      <c r="BK162">
        <v>2.1800000000000002</v>
      </c>
      <c r="BL162">
        <v>1.84</v>
      </c>
      <c r="BM162">
        <v>2.0299999999999998</v>
      </c>
      <c r="BN162">
        <v>1.1599999999999999</v>
      </c>
      <c r="BO162">
        <v>7.5</v>
      </c>
      <c r="BP162">
        <v>15</v>
      </c>
      <c r="BQ162">
        <v>1.18</v>
      </c>
      <c r="BR162">
        <v>7.75</v>
      </c>
      <c r="BS162">
        <v>16</v>
      </c>
      <c r="BT162">
        <v>1.1499999999999999</v>
      </c>
      <c r="BU162">
        <v>7.6</v>
      </c>
      <c r="BV162">
        <v>18.5</v>
      </c>
      <c r="BW162">
        <v>1.2</v>
      </c>
      <c r="BX162">
        <v>7.46</v>
      </c>
      <c r="BY162">
        <v>15.82</v>
      </c>
      <c r="BZ162">
        <v>1.17</v>
      </c>
      <c r="CA162">
        <v>7.5</v>
      </c>
      <c r="CB162">
        <v>17</v>
      </c>
      <c r="CC162">
        <v>1.18</v>
      </c>
      <c r="CD162">
        <v>8</v>
      </c>
      <c r="CE162">
        <v>15</v>
      </c>
      <c r="CF162">
        <v>1.22</v>
      </c>
      <c r="CG162">
        <v>8.58</v>
      </c>
      <c r="CH162">
        <v>18.5</v>
      </c>
      <c r="CI162">
        <v>1.18</v>
      </c>
      <c r="CJ162">
        <v>7.65</v>
      </c>
      <c r="CK162">
        <v>15.15</v>
      </c>
      <c r="CL162">
        <v>1.3</v>
      </c>
      <c r="CM162">
        <v>3.5</v>
      </c>
      <c r="CN162">
        <v>1.35</v>
      </c>
      <c r="CO162">
        <v>3.48</v>
      </c>
      <c r="CP162">
        <v>1.35</v>
      </c>
      <c r="CQ162">
        <v>3.76</v>
      </c>
      <c r="CR162">
        <v>1.32</v>
      </c>
      <c r="CS162">
        <v>3.39</v>
      </c>
      <c r="CT162">
        <v>-2.25</v>
      </c>
      <c r="CU162">
        <v>2.02</v>
      </c>
      <c r="CV162">
        <v>1.77</v>
      </c>
      <c r="CW162">
        <v>2.15</v>
      </c>
      <c r="CX162">
        <v>1.8</v>
      </c>
      <c r="CY162">
        <v>2.1800000000000002</v>
      </c>
      <c r="CZ162">
        <v>1.89</v>
      </c>
      <c r="DA162">
        <v>2.1</v>
      </c>
      <c r="DB162">
        <v>1.79</v>
      </c>
    </row>
    <row r="163" spans="1:106" x14ac:dyDescent="0.35">
      <c r="A163" t="s">
        <v>106</v>
      </c>
      <c r="B163" s="1">
        <v>43813</v>
      </c>
      <c r="C163" s="2">
        <v>0.625</v>
      </c>
      <c r="D163" t="s">
        <v>119</v>
      </c>
      <c r="E163" t="s">
        <v>134</v>
      </c>
      <c r="F163">
        <v>1</v>
      </c>
      <c r="G163">
        <v>0</v>
      </c>
      <c r="H163" t="s">
        <v>109</v>
      </c>
      <c r="I163">
        <v>0</v>
      </c>
      <c r="J163">
        <v>0</v>
      </c>
      <c r="K163" t="s">
        <v>117</v>
      </c>
      <c r="L163" t="s">
        <v>148</v>
      </c>
      <c r="M163">
        <v>7</v>
      </c>
      <c r="N163">
        <v>9</v>
      </c>
      <c r="O163">
        <v>4</v>
      </c>
      <c r="P163">
        <v>0</v>
      </c>
      <c r="Q163">
        <v>15</v>
      </c>
      <c r="R163">
        <v>12</v>
      </c>
      <c r="S163">
        <v>4</v>
      </c>
      <c r="T163">
        <v>3</v>
      </c>
      <c r="U163">
        <v>0</v>
      </c>
      <c r="V163">
        <v>2</v>
      </c>
      <c r="W163">
        <v>0</v>
      </c>
      <c r="X163">
        <v>0</v>
      </c>
      <c r="Y163">
        <v>1.95</v>
      </c>
      <c r="Z163">
        <v>3.4</v>
      </c>
      <c r="AA163">
        <v>4</v>
      </c>
      <c r="AB163">
        <v>1.91</v>
      </c>
      <c r="AC163">
        <v>3.6</v>
      </c>
      <c r="AD163">
        <v>4</v>
      </c>
      <c r="AE163">
        <v>1.93</v>
      </c>
      <c r="AF163">
        <v>3.45</v>
      </c>
      <c r="AG163">
        <v>4.1500000000000004</v>
      </c>
      <c r="AH163">
        <v>1.94</v>
      </c>
      <c r="AI163">
        <v>3.62</v>
      </c>
      <c r="AJ163">
        <v>4.28</v>
      </c>
      <c r="AK163">
        <v>1.95</v>
      </c>
      <c r="AL163">
        <v>3.5</v>
      </c>
      <c r="AM163">
        <v>4</v>
      </c>
      <c r="AN163">
        <v>1.95</v>
      </c>
      <c r="AO163">
        <v>3.4</v>
      </c>
      <c r="AP163">
        <v>4.3</v>
      </c>
      <c r="AQ163">
        <v>2.02</v>
      </c>
      <c r="AR163">
        <v>3.62</v>
      </c>
      <c r="AS163">
        <v>4.3</v>
      </c>
      <c r="AT163">
        <v>1.96</v>
      </c>
      <c r="AU163">
        <v>3.5</v>
      </c>
      <c r="AV163">
        <v>4.07</v>
      </c>
      <c r="AW163">
        <v>2.1</v>
      </c>
      <c r="AX163">
        <v>1.72</v>
      </c>
      <c r="AY163">
        <v>2.16</v>
      </c>
      <c r="AZ163">
        <v>1.78</v>
      </c>
      <c r="BA163">
        <v>2.2000000000000002</v>
      </c>
      <c r="BB163">
        <v>1.8</v>
      </c>
      <c r="BC163">
        <v>2.11</v>
      </c>
      <c r="BD163">
        <v>1.74</v>
      </c>
      <c r="BE163">
        <v>-0.5</v>
      </c>
      <c r="BF163">
        <v>1.94</v>
      </c>
      <c r="BG163">
        <v>1.96</v>
      </c>
      <c r="BH163">
        <v>1.94</v>
      </c>
      <c r="BI163">
        <v>1.99</v>
      </c>
      <c r="BJ163">
        <v>1.99</v>
      </c>
      <c r="BK163">
        <v>1.99</v>
      </c>
      <c r="BL163">
        <v>1.94</v>
      </c>
      <c r="BM163">
        <v>1.92</v>
      </c>
      <c r="BN163">
        <v>1.95</v>
      </c>
      <c r="BO163">
        <v>3.5</v>
      </c>
      <c r="BP163">
        <v>3.9</v>
      </c>
      <c r="BQ163">
        <v>2.0499999999999998</v>
      </c>
      <c r="BR163">
        <v>3.4</v>
      </c>
      <c r="BS163">
        <v>3.9</v>
      </c>
      <c r="BT163">
        <v>1.97</v>
      </c>
      <c r="BU163">
        <v>3.35</v>
      </c>
      <c r="BV163">
        <v>4.0999999999999996</v>
      </c>
      <c r="BW163">
        <v>2.0099999999999998</v>
      </c>
      <c r="BX163">
        <v>3.52</v>
      </c>
      <c r="BY163">
        <v>4.12</v>
      </c>
      <c r="BZ163">
        <v>1.95</v>
      </c>
      <c r="CA163">
        <v>3.5</v>
      </c>
      <c r="CB163">
        <v>4</v>
      </c>
      <c r="CC163">
        <v>1.95</v>
      </c>
      <c r="CD163">
        <v>3.4</v>
      </c>
      <c r="CE163">
        <v>4.3</v>
      </c>
      <c r="CF163">
        <v>2.0499999999999998</v>
      </c>
      <c r="CG163">
        <v>3.58</v>
      </c>
      <c r="CH163">
        <v>4.3</v>
      </c>
      <c r="CI163">
        <v>1.99</v>
      </c>
      <c r="CJ163">
        <v>3.44</v>
      </c>
      <c r="CK163">
        <v>4.01</v>
      </c>
      <c r="CL163">
        <v>2.2999999999999998</v>
      </c>
      <c r="CM163">
        <v>1.61</v>
      </c>
      <c r="CN163">
        <v>2.37</v>
      </c>
      <c r="CO163">
        <v>1.65</v>
      </c>
      <c r="CP163">
        <v>2.38</v>
      </c>
      <c r="CQ163">
        <v>1.75</v>
      </c>
      <c r="CR163">
        <v>2.2799999999999998</v>
      </c>
      <c r="CS163">
        <v>1.64</v>
      </c>
      <c r="CT163">
        <v>-0.5</v>
      </c>
      <c r="CU163">
        <v>1.98</v>
      </c>
      <c r="CV163">
        <v>1.92</v>
      </c>
      <c r="CW163">
        <v>2.0099999999999998</v>
      </c>
      <c r="CX163">
        <v>1.93</v>
      </c>
      <c r="CY163">
        <v>2.02</v>
      </c>
      <c r="CZ163">
        <v>1.96</v>
      </c>
      <c r="DA163">
        <v>1.98</v>
      </c>
      <c r="DB163">
        <v>1.89</v>
      </c>
    </row>
    <row r="164" spans="1:106" x14ac:dyDescent="0.35">
      <c r="A164" t="s">
        <v>106</v>
      </c>
      <c r="B164" s="1">
        <v>43813</v>
      </c>
      <c r="C164" s="2">
        <v>0.625</v>
      </c>
      <c r="D164" t="s">
        <v>138</v>
      </c>
      <c r="E164" t="s">
        <v>115</v>
      </c>
      <c r="F164">
        <v>0</v>
      </c>
      <c r="G164">
        <v>1</v>
      </c>
      <c r="H164" t="s">
        <v>113</v>
      </c>
      <c r="I164">
        <v>0</v>
      </c>
      <c r="J164">
        <v>0</v>
      </c>
      <c r="K164" t="s">
        <v>117</v>
      </c>
      <c r="L164" t="s">
        <v>121</v>
      </c>
      <c r="M164">
        <v>18</v>
      </c>
      <c r="N164">
        <v>11</v>
      </c>
      <c r="O164">
        <v>5</v>
      </c>
      <c r="P164">
        <v>2</v>
      </c>
      <c r="Q164">
        <v>9</v>
      </c>
      <c r="R164">
        <v>14</v>
      </c>
      <c r="S164">
        <v>9</v>
      </c>
      <c r="T164">
        <v>4</v>
      </c>
      <c r="U164">
        <v>1</v>
      </c>
      <c r="V164">
        <v>2</v>
      </c>
      <c r="W164">
        <v>0</v>
      </c>
      <c r="X164">
        <v>0</v>
      </c>
      <c r="Y164">
        <v>1.25</v>
      </c>
      <c r="Z164">
        <v>6</v>
      </c>
      <c r="AA164">
        <v>12</v>
      </c>
      <c r="AB164">
        <v>1.26</v>
      </c>
      <c r="AC164">
        <v>6.25</v>
      </c>
      <c r="AD164">
        <v>10</v>
      </c>
      <c r="AE164">
        <v>1.25</v>
      </c>
      <c r="AF164">
        <v>6.1</v>
      </c>
      <c r="AG164">
        <v>11</v>
      </c>
      <c r="AH164">
        <v>1.24</v>
      </c>
      <c r="AI164">
        <v>6.74</v>
      </c>
      <c r="AJ164">
        <v>12.57</v>
      </c>
      <c r="AK164">
        <v>1.24</v>
      </c>
      <c r="AL164">
        <v>6.5</v>
      </c>
      <c r="AM164">
        <v>12</v>
      </c>
      <c r="AN164">
        <v>1.25</v>
      </c>
      <c r="AO164">
        <v>6.5</v>
      </c>
      <c r="AP164">
        <v>11.5</v>
      </c>
      <c r="AQ164">
        <v>1.28</v>
      </c>
      <c r="AR164">
        <v>7</v>
      </c>
      <c r="AS164">
        <v>13</v>
      </c>
      <c r="AT164">
        <v>1.25</v>
      </c>
      <c r="AU164">
        <v>6.48</v>
      </c>
      <c r="AV164">
        <v>11.64</v>
      </c>
      <c r="AW164">
        <v>1.4</v>
      </c>
      <c r="AX164">
        <v>3</v>
      </c>
      <c r="AY164">
        <v>1.41</v>
      </c>
      <c r="AZ164">
        <v>3.12</v>
      </c>
      <c r="BA164">
        <v>1.43</v>
      </c>
      <c r="BB164">
        <v>3.12</v>
      </c>
      <c r="BC164">
        <v>1.4</v>
      </c>
      <c r="BD164">
        <v>2.94</v>
      </c>
      <c r="BE164">
        <v>-1.75</v>
      </c>
      <c r="BF164">
        <v>1.87</v>
      </c>
      <c r="BG164">
        <v>2.0299999999999998</v>
      </c>
      <c r="BH164">
        <v>1.86</v>
      </c>
      <c r="BI164">
        <v>2.0499999999999998</v>
      </c>
      <c r="BJ164">
        <v>1.9</v>
      </c>
      <c r="BK164">
        <v>2.06</v>
      </c>
      <c r="BL164">
        <v>1.85</v>
      </c>
      <c r="BM164">
        <v>2.02</v>
      </c>
      <c r="BN164">
        <v>1.22</v>
      </c>
      <c r="BO164">
        <v>6.5</v>
      </c>
      <c r="BP164">
        <v>12</v>
      </c>
      <c r="BQ164">
        <v>1.22</v>
      </c>
      <c r="BR164">
        <v>6.75</v>
      </c>
      <c r="BS164">
        <v>13.5</v>
      </c>
      <c r="BT164">
        <v>1.25</v>
      </c>
      <c r="BU164">
        <v>6.1</v>
      </c>
      <c r="BV164">
        <v>11</v>
      </c>
      <c r="BW164">
        <v>1.24</v>
      </c>
      <c r="BX164">
        <v>7.01</v>
      </c>
      <c r="BY164">
        <v>12.05</v>
      </c>
      <c r="BZ164">
        <v>1.22</v>
      </c>
      <c r="CA164">
        <v>6.5</v>
      </c>
      <c r="CB164">
        <v>13</v>
      </c>
      <c r="CC164">
        <v>1.22</v>
      </c>
      <c r="CD164">
        <v>7</v>
      </c>
      <c r="CE164">
        <v>11.5</v>
      </c>
      <c r="CF164">
        <v>1.26</v>
      </c>
      <c r="CG164">
        <v>7.2</v>
      </c>
      <c r="CH164">
        <v>14</v>
      </c>
      <c r="CI164">
        <v>1.23</v>
      </c>
      <c r="CJ164">
        <v>6.82</v>
      </c>
      <c r="CK164">
        <v>12.38</v>
      </c>
      <c r="CL164">
        <v>1.44</v>
      </c>
      <c r="CM164">
        <v>2.75</v>
      </c>
      <c r="CN164">
        <v>1.43</v>
      </c>
      <c r="CO164">
        <v>3.01</v>
      </c>
      <c r="CP164">
        <v>1.47</v>
      </c>
      <c r="CQ164">
        <v>3.01</v>
      </c>
      <c r="CR164">
        <v>1.43</v>
      </c>
      <c r="CS164">
        <v>2.83</v>
      </c>
      <c r="CT164">
        <v>-2</v>
      </c>
      <c r="CU164">
        <v>2.0699999999999998</v>
      </c>
      <c r="CV164">
        <v>1.83</v>
      </c>
      <c r="CW164">
        <v>2.0699999999999998</v>
      </c>
      <c r="CX164">
        <v>1.85</v>
      </c>
      <c r="CY164">
        <v>2.12</v>
      </c>
      <c r="CZ164">
        <v>1.87</v>
      </c>
      <c r="DA164">
        <v>2.06</v>
      </c>
      <c r="DB164">
        <v>1.81</v>
      </c>
    </row>
    <row r="165" spans="1:106" x14ac:dyDescent="0.35">
      <c r="A165" t="s">
        <v>106</v>
      </c>
      <c r="B165" s="1">
        <v>43813</v>
      </c>
      <c r="C165" s="2">
        <v>0.625</v>
      </c>
      <c r="D165" t="s">
        <v>131</v>
      </c>
      <c r="E165" t="s">
        <v>108</v>
      </c>
      <c r="F165">
        <v>1</v>
      </c>
      <c r="G165">
        <v>1</v>
      </c>
      <c r="H165" t="s">
        <v>117</v>
      </c>
      <c r="I165">
        <v>1</v>
      </c>
      <c r="J165">
        <v>1</v>
      </c>
      <c r="K165" t="s">
        <v>117</v>
      </c>
      <c r="L165" t="s">
        <v>145</v>
      </c>
      <c r="M165">
        <v>18</v>
      </c>
      <c r="N165">
        <v>10</v>
      </c>
      <c r="O165">
        <v>5</v>
      </c>
      <c r="P165">
        <v>3</v>
      </c>
      <c r="Q165">
        <v>11</v>
      </c>
      <c r="R165">
        <v>15</v>
      </c>
      <c r="S165">
        <v>12</v>
      </c>
      <c r="T165">
        <v>4</v>
      </c>
      <c r="U165">
        <v>0</v>
      </c>
      <c r="V165">
        <v>4</v>
      </c>
      <c r="W165">
        <v>0</v>
      </c>
      <c r="X165">
        <v>0</v>
      </c>
      <c r="Y165">
        <v>1.22</v>
      </c>
      <c r="Z165">
        <v>6.5</v>
      </c>
      <c r="AA165">
        <v>13</v>
      </c>
      <c r="AB165">
        <v>1.22</v>
      </c>
      <c r="AC165">
        <v>6.5</v>
      </c>
      <c r="AD165">
        <v>13.5</v>
      </c>
      <c r="AE165">
        <v>1.22</v>
      </c>
      <c r="AF165">
        <v>6.6</v>
      </c>
      <c r="AG165">
        <v>12</v>
      </c>
      <c r="AH165">
        <v>1.23</v>
      </c>
      <c r="AI165">
        <v>6.8</v>
      </c>
      <c r="AJ165">
        <v>13.95</v>
      </c>
      <c r="AK165">
        <v>1.2</v>
      </c>
      <c r="AL165">
        <v>6.5</v>
      </c>
      <c r="AM165">
        <v>15</v>
      </c>
      <c r="AN165">
        <v>1.22</v>
      </c>
      <c r="AO165">
        <v>6.5</v>
      </c>
      <c r="AP165">
        <v>15</v>
      </c>
      <c r="AQ165">
        <v>1.25</v>
      </c>
      <c r="AR165">
        <v>7.35</v>
      </c>
      <c r="AS165">
        <v>15</v>
      </c>
      <c r="AT165">
        <v>1.22</v>
      </c>
      <c r="AU165">
        <v>6.73</v>
      </c>
      <c r="AV165">
        <v>13.29</v>
      </c>
      <c r="AW165">
        <v>1.44</v>
      </c>
      <c r="AX165">
        <v>2.75</v>
      </c>
      <c r="AY165">
        <v>1.45</v>
      </c>
      <c r="AZ165">
        <v>2.93</v>
      </c>
      <c r="BA165">
        <v>1.47</v>
      </c>
      <c r="BB165">
        <v>2.95</v>
      </c>
      <c r="BC165">
        <v>1.43</v>
      </c>
      <c r="BD165">
        <v>2.83</v>
      </c>
      <c r="BE165">
        <v>-2</v>
      </c>
      <c r="BF165">
        <v>2.0499999999999998</v>
      </c>
      <c r="BG165">
        <v>1.85</v>
      </c>
      <c r="BH165">
        <v>2.08</v>
      </c>
      <c r="BI165">
        <v>1.84</v>
      </c>
      <c r="BJ165">
        <v>2.09</v>
      </c>
      <c r="BK165">
        <v>1.89</v>
      </c>
      <c r="BL165">
        <v>2.04</v>
      </c>
      <c r="BM165">
        <v>1.83</v>
      </c>
      <c r="BN165">
        <v>1.22</v>
      </c>
      <c r="BO165">
        <v>6.5</v>
      </c>
      <c r="BP165">
        <v>12</v>
      </c>
      <c r="BQ165">
        <v>1.26</v>
      </c>
      <c r="BR165">
        <v>6.5</v>
      </c>
      <c r="BS165">
        <v>11</v>
      </c>
      <c r="BT165">
        <v>1.22</v>
      </c>
      <c r="BU165">
        <v>6.7</v>
      </c>
      <c r="BV165">
        <v>12</v>
      </c>
      <c r="BW165">
        <v>1.25</v>
      </c>
      <c r="BX165">
        <v>6.89</v>
      </c>
      <c r="BY165">
        <v>11.49</v>
      </c>
      <c r="BZ165">
        <v>1.22</v>
      </c>
      <c r="CA165">
        <v>6.5</v>
      </c>
      <c r="CB165">
        <v>13</v>
      </c>
      <c r="CC165">
        <v>1.25</v>
      </c>
      <c r="CD165">
        <v>6.5</v>
      </c>
      <c r="CE165">
        <v>11.5</v>
      </c>
      <c r="CF165">
        <v>1.26</v>
      </c>
      <c r="CG165">
        <v>7.26</v>
      </c>
      <c r="CH165">
        <v>13.5</v>
      </c>
      <c r="CI165">
        <v>1.24</v>
      </c>
      <c r="CJ165">
        <v>6.73</v>
      </c>
      <c r="CK165">
        <v>11.75</v>
      </c>
      <c r="CL165">
        <v>1.36</v>
      </c>
      <c r="CM165">
        <v>3.2</v>
      </c>
      <c r="CN165">
        <v>1.39</v>
      </c>
      <c r="CO165">
        <v>3.23</v>
      </c>
      <c r="CP165">
        <v>1.42</v>
      </c>
      <c r="CQ165">
        <v>3.36</v>
      </c>
      <c r="CR165">
        <v>1.37</v>
      </c>
      <c r="CS165">
        <v>3.08</v>
      </c>
      <c r="CT165">
        <v>-1.75</v>
      </c>
      <c r="CU165">
        <v>1.85</v>
      </c>
      <c r="CV165">
        <v>2.0499999999999998</v>
      </c>
      <c r="CW165">
        <v>1.87</v>
      </c>
      <c r="CX165">
        <v>2.04</v>
      </c>
      <c r="CY165">
        <v>1.9</v>
      </c>
      <c r="CZ165">
        <v>2.09</v>
      </c>
      <c r="DA165">
        <v>1.84</v>
      </c>
      <c r="DB165">
        <v>2.04</v>
      </c>
    </row>
    <row r="166" spans="1:106" x14ac:dyDescent="0.35">
      <c r="A166" t="s">
        <v>106</v>
      </c>
      <c r="B166" s="1">
        <v>43813</v>
      </c>
      <c r="C166" s="2">
        <v>0.625</v>
      </c>
      <c r="D166" t="s">
        <v>116</v>
      </c>
      <c r="E166" t="s">
        <v>129</v>
      </c>
      <c r="F166">
        <v>2</v>
      </c>
      <c r="G166">
        <v>0</v>
      </c>
      <c r="H166" t="s">
        <v>109</v>
      </c>
      <c r="I166">
        <v>0</v>
      </c>
      <c r="J166">
        <v>0</v>
      </c>
      <c r="K166" t="s">
        <v>117</v>
      </c>
      <c r="L166" t="s">
        <v>146</v>
      </c>
      <c r="M166">
        <v>7</v>
      </c>
      <c r="N166">
        <v>8</v>
      </c>
      <c r="O166">
        <v>3</v>
      </c>
      <c r="P166">
        <v>0</v>
      </c>
      <c r="Q166">
        <v>10</v>
      </c>
      <c r="R166">
        <v>9</v>
      </c>
      <c r="S166">
        <v>3</v>
      </c>
      <c r="T166">
        <v>2</v>
      </c>
      <c r="U166">
        <v>2</v>
      </c>
      <c r="V166">
        <v>2</v>
      </c>
      <c r="W166">
        <v>0</v>
      </c>
      <c r="X166">
        <v>0</v>
      </c>
      <c r="Y166">
        <v>1.85</v>
      </c>
      <c r="Z166">
        <v>3.75</v>
      </c>
      <c r="AA166">
        <v>4.2</v>
      </c>
      <c r="AB166">
        <v>1.87</v>
      </c>
      <c r="AC166">
        <v>3.7</v>
      </c>
      <c r="AD166">
        <v>4.0999999999999996</v>
      </c>
      <c r="AE166">
        <v>1.85</v>
      </c>
      <c r="AF166">
        <v>3.7</v>
      </c>
      <c r="AG166">
        <v>4.1500000000000004</v>
      </c>
      <c r="AH166">
        <v>1.88</v>
      </c>
      <c r="AI166">
        <v>3.83</v>
      </c>
      <c r="AJ166">
        <v>4.3</v>
      </c>
      <c r="AK166">
        <v>1.85</v>
      </c>
      <c r="AL166">
        <v>3.7</v>
      </c>
      <c r="AM166">
        <v>4.2</v>
      </c>
      <c r="AN166">
        <v>1.85</v>
      </c>
      <c r="AO166">
        <v>3.7</v>
      </c>
      <c r="AP166">
        <v>4.33</v>
      </c>
      <c r="AQ166">
        <v>1.93</v>
      </c>
      <c r="AR166">
        <v>3.9</v>
      </c>
      <c r="AS166">
        <v>4.3499999999999996</v>
      </c>
      <c r="AT166">
        <v>1.86</v>
      </c>
      <c r="AU166">
        <v>3.75</v>
      </c>
      <c r="AV166">
        <v>4.17</v>
      </c>
      <c r="AW166">
        <v>1.8</v>
      </c>
      <c r="AX166">
        <v>2</v>
      </c>
      <c r="AY166">
        <v>1.81</v>
      </c>
      <c r="AZ166">
        <v>2.12</v>
      </c>
      <c r="BA166">
        <v>1.87</v>
      </c>
      <c r="BB166">
        <v>2.12</v>
      </c>
      <c r="BC166">
        <v>1.81</v>
      </c>
      <c r="BD166">
        <v>2.02</v>
      </c>
      <c r="BE166">
        <v>-0.5</v>
      </c>
      <c r="BF166">
        <v>1.86</v>
      </c>
      <c r="BG166">
        <v>2.04</v>
      </c>
      <c r="BH166">
        <v>1.88</v>
      </c>
      <c r="BI166">
        <v>2.0499999999999998</v>
      </c>
      <c r="BJ166">
        <v>1.93</v>
      </c>
      <c r="BK166">
        <v>2.08</v>
      </c>
      <c r="BL166">
        <v>1.85</v>
      </c>
      <c r="BM166">
        <v>2.0099999999999998</v>
      </c>
      <c r="BN166">
        <v>1.75</v>
      </c>
      <c r="BO166">
        <v>3.9</v>
      </c>
      <c r="BP166">
        <v>4.4000000000000004</v>
      </c>
      <c r="BQ166">
        <v>1.83</v>
      </c>
      <c r="BR166">
        <v>3.75</v>
      </c>
      <c r="BS166">
        <v>4.33</v>
      </c>
      <c r="BT166">
        <v>1.85</v>
      </c>
      <c r="BU166">
        <v>3.6</v>
      </c>
      <c r="BV166">
        <v>4.3</v>
      </c>
      <c r="BW166">
        <v>1.79</v>
      </c>
      <c r="BX166">
        <v>3.89</v>
      </c>
      <c r="BY166">
        <v>4.68</v>
      </c>
      <c r="BZ166">
        <v>1.78</v>
      </c>
      <c r="CA166">
        <v>3.75</v>
      </c>
      <c r="CB166">
        <v>4.5</v>
      </c>
      <c r="CC166">
        <v>1.75</v>
      </c>
      <c r="CD166">
        <v>3.9</v>
      </c>
      <c r="CE166">
        <v>4.5999999999999996</v>
      </c>
      <c r="CF166">
        <v>1.9</v>
      </c>
      <c r="CG166">
        <v>4</v>
      </c>
      <c r="CH166">
        <v>5</v>
      </c>
      <c r="CI166">
        <v>1.78</v>
      </c>
      <c r="CJ166">
        <v>3.88</v>
      </c>
      <c r="CK166">
        <v>4.51</v>
      </c>
      <c r="CL166">
        <v>1.72</v>
      </c>
      <c r="CM166">
        <v>2.1</v>
      </c>
      <c r="CN166">
        <v>1.71</v>
      </c>
      <c r="CO166">
        <v>2.2599999999999998</v>
      </c>
      <c r="CP166">
        <v>1.75</v>
      </c>
      <c r="CQ166">
        <v>2.2799999999999998</v>
      </c>
      <c r="CR166">
        <v>1.7</v>
      </c>
      <c r="CS166">
        <v>2.17</v>
      </c>
      <c r="CT166">
        <v>-0.75</v>
      </c>
      <c r="CU166">
        <v>2.02</v>
      </c>
      <c r="CV166">
        <v>1.88</v>
      </c>
      <c r="CW166">
        <v>2.04</v>
      </c>
      <c r="CX166">
        <v>1.88</v>
      </c>
      <c r="CY166">
        <v>2.0699999999999998</v>
      </c>
      <c r="CZ166">
        <v>1.93</v>
      </c>
      <c r="DA166">
        <v>1.99</v>
      </c>
      <c r="DB166">
        <v>1.88</v>
      </c>
    </row>
    <row r="167" spans="1:106" x14ac:dyDescent="0.35">
      <c r="A167" t="s">
        <v>106</v>
      </c>
      <c r="B167" s="1">
        <v>43813</v>
      </c>
      <c r="C167" s="2">
        <v>0.72916666666666663</v>
      </c>
      <c r="D167" t="s">
        <v>120</v>
      </c>
      <c r="E167" t="s">
        <v>111</v>
      </c>
      <c r="F167">
        <v>0</v>
      </c>
      <c r="G167">
        <v>1</v>
      </c>
      <c r="H167" t="s">
        <v>113</v>
      </c>
      <c r="I167">
        <v>0</v>
      </c>
      <c r="J167">
        <v>1</v>
      </c>
      <c r="K167" t="s">
        <v>113</v>
      </c>
      <c r="L167" t="s">
        <v>136</v>
      </c>
      <c r="M167">
        <v>11</v>
      </c>
      <c r="N167">
        <v>11</v>
      </c>
      <c r="O167">
        <v>2</v>
      </c>
      <c r="P167">
        <v>4</v>
      </c>
      <c r="Q167">
        <v>9</v>
      </c>
      <c r="R167">
        <v>14</v>
      </c>
      <c r="S167">
        <v>5</v>
      </c>
      <c r="T167">
        <v>8</v>
      </c>
      <c r="U167">
        <v>1</v>
      </c>
      <c r="V167">
        <v>3</v>
      </c>
      <c r="W167">
        <v>0</v>
      </c>
      <c r="X167">
        <v>0</v>
      </c>
      <c r="Y167">
        <v>1.9</v>
      </c>
      <c r="Z167">
        <v>3.8</v>
      </c>
      <c r="AA167">
        <v>3.8</v>
      </c>
      <c r="AB167">
        <v>1.91</v>
      </c>
      <c r="AC167">
        <v>3.8</v>
      </c>
      <c r="AD167">
        <v>3.8</v>
      </c>
      <c r="AE167">
        <v>1.9</v>
      </c>
      <c r="AF167">
        <v>3.8</v>
      </c>
      <c r="AG167">
        <v>3.8</v>
      </c>
      <c r="AH167">
        <v>1.94</v>
      </c>
      <c r="AI167">
        <v>3.95</v>
      </c>
      <c r="AJ167">
        <v>3.87</v>
      </c>
      <c r="AK167">
        <v>1.91</v>
      </c>
      <c r="AL167">
        <v>3.8</v>
      </c>
      <c r="AM167">
        <v>3.75</v>
      </c>
      <c r="AN167">
        <v>1.93</v>
      </c>
      <c r="AO167">
        <v>3.8</v>
      </c>
      <c r="AP167">
        <v>3.9</v>
      </c>
      <c r="AQ167">
        <v>1.98</v>
      </c>
      <c r="AR167">
        <v>4</v>
      </c>
      <c r="AS167">
        <v>3.95</v>
      </c>
      <c r="AT167">
        <v>1.92</v>
      </c>
      <c r="AU167">
        <v>3.86</v>
      </c>
      <c r="AV167">
        <v>3.83</v>
      </c>
      <c r="AW167">
        <v>1.61</v>
      </c>
      <c r="AX167">
        <v>2.2999999999999998</v>
      </c>
      <c r="AY167">
        <v>1.64</v>
      </c>
      <c r="AZ167">
        <v>2.41</v>
      </c>
      <c r="BA167">
        <v>1.67</v>
      </c>
      <c r="BB167">
        <v>2.4300000000000002</v>
      </c>
      <c r="BC167">
        <v>1.61</v>
      </c>
      <c r="BD167">
        <v>2.33</v>
      </c>
      <c r="BE167">
        <v>-0.5</v>
      </c>
      <c r="BF167">
        <v>1.92</v>
      </c>
      <c r="BG167">
        <v>1.98</v>
      </c>
      <c r="BH167">
        <v>1.94</v>
      </c>
      <c r="BI167">
        <v>1.98</v>
      </c>
      <c r="BJ167">
        <v>1.95</v>
      </c>
      <c r="BK167">
        <v>2</v>
      </c>
      <c r="BL167">
        <v>1.91</v>
      </c>
      <c r="BM167">
        <v>1.95</v>
      </c>
      <c r="BN167">
        <v>1.75</v>
      </c>
      <c r="BO167">
        <v>4</v>
      </c>
      <c r="BP167">
        <v>4.2</v>
      </c>
      <c r="BQ167">
        <v>1.83</v>
      </c>
      <c r="BR167">
        <v>4</v>
      </c>
      <c r="BS167">
        <v>4.0999999999999996</v>
      </c>
      <c r="BT167">
        <v>1.95</v>
      </c>
      <c r="BU167">
        <v>3.7</v>
      </c>
      <c r="BV167">
        <v>3.7</v>
      </c>
      <c r="BW167">
        <v>1.83</v>
      </c>
      <c r="BX167">
        <v>4.01</v>
      </c>
      <c r="BY167">
        <v>4.29</v>
      </c>
      <c r="BZ167">
        <v>1.8</v>
      </c>
      <c r="CA167">
        <v>4</v>
      </c>
      <c r="CB167">
        <v>4.33</v>
      </c>
      <c r="CC167">
        <v>1.8</v>
      </c>
      <c r="CD167">
        <v>3.9</v>
      </c>
      <c r="CE167">
        <v>4.33</v>
      </c>
      <c r="CF167">
        <v>1.97</v>
      </c>
      <c r="CG167">
        <v>4.12</v>
      </c>
      <c r="CH167">
        <v>4.4000000000000004</v>
      </c>
      <c r="CI167">
        <v>1.81</v>
      </c>
      <c r="CJ167">
        <v>3.99</v>
      </c>
      <c r="CK167">
        <v>4.1900000000000004</v>
      </c>
      <c r="CL167">
        <v>1.57</v>
      </c>
      <c r="CM167">
        <v>2.37</v>
      </c>
      <c r="CN167">
        <v>1.65</v>
      </c>
      <c r="CO167">
        <v>2.38</v>
      </c>
      <c r="CP167">
        <v>1.67</v>
      </c>
      <c r="CQ167">
        <v>2.5</v>
      </c>
      <c r="CR167">
        <v>1.6</v>
      </c>
      <c r="CS167">
        <v>2.37</v>
      </c>
      <c r="CT167">
        <v>-0.5</v>
      </c>
      <c r="CU167">
        <v>1.75</v>
      </c>
      <c r="CV167">
        <v>2.0499999999999998</v>
      </c>
      <c r="CW167">
        <v>1.83</v>
      </c>
      <c r="CX167">
        <v>2.1</v>
      </c>
      <c r="CY167">
        <v>1.95</v>
      </c>
      <c r="CZ167">
        <v>2.13</v>
      </c>
      <c r="DA167">
        <v>1.81</v>
      </c>
      <c r="DB167">
        <v>2.06</v>
      </c>
    </row>
    <row r="168" spans="1:106" x14ac:dyDescent="0.35">
      <c r="A168" t="s">
        <v>106</v>
      </c>
      <c r="B168" s="1">
        <v>43814</v>
      </c>
      <c r="C168" s="2">
        <v>0.58333333333333337</v>
      </c>
      <c r="D168" t="s">
        <v>137</v>
      </c>
      <c r="E168" t="s">
        <v>123</v>
      </c>
      <c r="F168">
        <v>1</v>
      </c>
      <c r="G168">
        <v>1</v>
      </c>
      <c r="H168" t="s">
        <v>117</v>
      </c>
      <c r="I168">
        <v>0</v>
      </c>
      <c r="J168">
        <v>1</v>
      </c>
      <c r="K168" t="s">
        <v>113</v>
      </c>
      <c r="L168" t="s">
        <v>110</v>
      </c>
      <c r="M168">
        <v>24</v>
      </c>
      <c r="N168">
        <v>8</v>
      </c>
      <c r="O168">
        <v>8</v>
      </c>
      <c r="P168">
        <v>3</v>
      </c>
      <c r="Q168">
        <v>10</v>
      </c>
      <c r="R168">
        <v>12</v>
      </c>
      <c r="S168">
        <v>6</v>
      </c>
      <c r="T168">
        <v>5</v>
      </c>
      <c r="U168">
        <v>1</v>
      </c>
      <c r="V168">
        <v>2</v>
      </c>
      <c r="W168">
        <v>0</v>
      </c>
      <c r="X168">
        <v>0</v>
      </c>
      <c r="Y168">
        <v>1.8</v>
      </c>
      <c r="Z168">
        <v>3.7</v>
      </c>
      <c r="AA168">
        <v>4.5</v>
      </c>
      <c r="AB168">
        <v>1.75</v>
      </c>
      <c r="AC168">
        <v>3.75</v>
      </c>
      <c r="AD168">
        <v>4.75</v>
      </c>
      <c r="AE168">
        <v>1.7</v>
      </c>
      <c r="AF168">
        <v>3.8</v>
      </c>
      <c r="AG168">
        <v>5</v>
      </c>
      <c r="AH168">
        <v>1.8</v>
      </c>
      <c r="AI168">
        <v>3.73</v>
      </c>
      <c r="AJ168">
        <v>4.87</v>
      </c>
      <c r="AK168">
        <v>1.78</v>
      </c>
      <c r="AL168">
        <v>3.6</v>
      </c>
      <c r="AM168">
        <v>4.8</v>
      </c>
      <c r="AN168">
        <v>1.75</v>
      </c>
      <c r="AO168">
        <v>3.75</v>
      </c>
      <c r="AP168">
        <v>4.75</v>
      </c>
      <c r="AQ168">
        <v>1.82</v>
      </c>
      <c r="AR168">
        <v>3.89</v>
      </c>
      <c r="AS168">
        <v>5</v>
      </c>
      <c r="AT168">
        <v>1.78</v>
      </c>
      <c r="AU168">
        <v>3.71</v>
      </c>
      <c r="AV168">
        <v>4.76</v>
      </c>
      <c r="AW168">
        <v>1.8</v>
      </c>
      <c r="AX168">
        <v>2</v>
      </c>
      <c r="AY168">
        <v>1.81</v>
      </c>
      <c r="AZ168">
        <v>2.12</v>
      </c>
      <c r="BA168">
        <v>1.85</v>
      </c>
      <c r="BB168">
        <v>2.12</v>
      </c>
      <c r="BC168">
        <v>1.8</v>
      </c>
      <c r="BD168">
        <v>2.0299999999999998</v>
      </c>
      <c r="BE168">
        <v>-0.75</v>
      </c>
      <c r="BF168">
        <v>2.02</v>
      </c>
      <c r="BG168">
        <v>1.88</v>
      </c>
      <c r="BH168">
        <v>2.0499999999999998</v>
      </c>
      <c r="BI168">
        <v>1.88</v>
      </c>
      <c r="BJ168">
        <v>2.0499999999999998</v>
      </c>
      <c r="BK168">
        <v>1.91</v>
      </c>
      <c r="BL168">
        <v>2</v>
      </c>
      <c r="BM168">
        <v>1.87</v>
      </c>
      <c r="BN168">
        <v>1.61</v>
      </c>
      <c r="BO168">
        <v>4</v>
      </c>
      <c r="BP168">
        <v>5.5</v>
      </c>
      <c r="BQ168">
        <v>1.65</v>
      </c>
      <c r="BR168">
        <v>4</v>
      </c>
      <c r="BS168">
        <v>5.5</v>
      </c>
      <c r="BT168">
        <v>1.67</v>
      </c>
      <c r="BU168">
        <v>3.9</v>
      </c>
      <c r="BV168">
        <v>5</v>
      </c>
      <c r="BW168">
        <v>1.69</v>
      </c>
      <c r="BX168">
        <v>4.01</v>
      </c>
      <c r="BY168">
        <v>5.32</v>
      </c>
      <c r="BZ168">
        <v>1.65</v>
      </c>
      <c r="CA168">
        <v>3.9</v>
      </c>
      <c r="CB168">
        <v>5.25</v>
      </c>
      <c r="CC168">
        <v>1.67</v>
      </c>
      <c r="CD168">
        <v>4</v>
      </c>
      <c r="CE168">
        <v>5.25</v>
      </c>
      <c r="CF168">
        <v>1.72</v>
      </c>
      <c r="CG168">
        <v>4.13</v>
      </c>
      <c r="CH168">
        <v>5.6</v>
      </c>
      <c r="CI168">
        <v>1.67</v>
      </c>
      <c r="CJ168">
        <v>3.97</v>
      </c>
      <c r="CK168">
        <v>5.28</v>
      </c>
      <c r="CL168">
        <v>1.72</v>
      </c>
      <c r="CM168">
        <v>2.1</v>
      </c>
      <c r="CN168">
        <v>1.78</v>
      </c>
      <c r="CO168">
        <v>2.15</v>
      </c>
      <c r="CP168">
        <v>1.79</v>
      </c>
      <c r="CQ168">
        <v>2.2599999999999998</v>
      </c>
      <c r="CR168">
        <v>1.74</v>
      </c>
      <c r="CS168">
        <v>2.11</v>
      </c>
      <c r="CT168">
        <v>-0.75</v>
      </c>
      <c r="CU168">
        <v>1.88</v>
      </c>
      <c r="CV168">
        <v>2.02</v>
      </c>
      <c r="CW168">
        <v>1.9</v>
      </c>
      <c r="CX168">
        <v>2.0299999999999998</v>
      </c>
      <c r="CY168">
        <v>1.92</v>
      </c>
      <c r="CZ168">
        <v>2.09</v>
      </c>
      <c r="DA168">
        <v>1.85</v>
      </c>
      <c r="DB168">
        <v>2.02</v>
      </c>
    </row>
    <row r="169" spans="1:106" x14ac:dyDescent="0.35">
      <c r="A169" t="s">
        <v>106</v>
      </c>
      <c r="B169" s="1">
        <v>43814</v>
      </c>
      <c r="C169" s="2">
        <v>0.58333333333333337</v>
      </c>
      <c r="D169" t="s">
        <v>132</v>
      </c>
      <c r="E169" t="s">
        <v>128</v>
      </c>
      <c r="F169">
        <v>1</v>
      </c>
      <c r="G169">
        <v>2</v>
      </c>
      <c r="H169" t="s">
        <v>113</v>
      </c>
      <c r="I169">
        <v>0</v>
      </c>
      <c r="J169">
        <v>1</v>
      </c>
      <c r="K169" t="s">
        <v>113</v>
      </c>
      <c r="L169" t="s">
        <v>141</v>
      </c>
      <c r="M169">
        <v>18</v>
      </c>
      <c r="N169">
        <v>9</v>
      </c>
      <c r="O169">
        <v>5</v>
      </c>
      <c r="P169">
        <v>5</v>
      </c>
      <c r="Q169">
        <v>14</v>
      </c>
      <c r="R169">
        <v>10</v>
      </c>
      <c r="S169">
        <v>11</v>
      </c>
      <c r="T169">
        <v>2</v>
      </c>
      <c r="U169">
        <v>4</v>
      </c>
      <c r="V169">
        <v>4</v>
      </c>
      <c r="W169">
        <v>0</v>
      </c>
      <c r="X169">
        <v>0</v>
      </c>
      <c r="Y169">
        <v>3.25</v>
      </c>
      <c r="Z169">
        <v>3.4</v>
      </c>
      <c r="AA169">
        <v>2.25</v>
      </c>
      <c r="AB169">
        <v>3.2</v>
      </c>
      <c r="AC169">
        <v>3.5</v>
      </c>
      <c r="AD169">
        <v>2.2000000000000002</v>
      </c>
      <c r="AE169">
        <v>3.2</v>
      </c>
      <c r="AF169">
        <v>3.4</v>
      </c>
      <c r="AG169">
        <v>2.25</v>
      </c>
      <c r="AH169">
        <v>3.2</v>
      </c>
      <c r="AI169">
        <v>3.5</v>
      </c>
      <c r="AJ169">
        <v>2.33</v>
      </c>
      <c r="AK169">
        <v>3.2</v>
      </c>
      <c r="AL169">
        <v>3.4</v>
      </c>
      <c r="AM169">
        <v>2.25</v>
      </c>
      <c r="AN169">
        <v>3.2</v>
      </c>
      <c r="AO169">
        <v>3.4</v>
      </c>
      <c r="AP169">
        <v>2.25</v>
      </c>
      <c r="AQ169">
        <v>3.35</v>
      </c>
      <c r="AR169">
        <v>3.6</v>
      </c>
      <c r="AS169">
        <v>2.35</v>
      </c>
      <c r="AT169">
        <v>3.22</v>
      </c>
      <c r="AU169">
        <v>3.45</v>
      </c>
      <c r="AV169">
        <v>2.2599999999999998</v>
      </c>
      <c r="AW169">
        <v>1.9</v>
      </c>
      <c r="AX169">
        <v>1.9</v>
      </c>
      <c r="AY169">
        <v>1.93</v>
      </c>
      <c r="AZ169">
        <v>1.98</v>
      </c>
      <c r="BA169">
        <v>1.95</v>
      </c>
      <c r="BB169">
        <v>1.98</v>
      </c>
      <c r="BC169">
        <v>1.9</v>
      </c>
      <c r="BD169">
        <v>1.92</v>
      </c>
      <c r="BE169">
        <v>0.25</v>
      </c>
      <c r="BF169">
        <v>1.92</v>
      </c>
      <c r="BG169">
        <v>1.98</v>
      </c>
      <c r="BH169">
        <v>1.91</v>
      </c>
      <c r="BI169">
        <v>2.02</v>
      </c>
      <c r="BJ169">
        <v>1.98</v>
      </c>
      <c r="BK169">
        <v>2.02</v>
      </c>
      <c r="BL169">
        <v>1.92</v>
      </c>
      <c r="BM169">
        <v>1.95</v>
      </c>
      <c r="BN169">
        <v>2.87</v>
      </c>
      <c r="BO169">
        <v>3.6</v>
      </c>
      <c r="BP169">
        <v>2.37</v>
      </c>
      <c r="BQ169">
        <v>2.95</v>
      </c>
      <c r="BR169">
        <v>3.5</v>
      </c>
      <c r="BS169">
        <v>2.4</v>
      </c>
      <c r="BT169">
        <v>2.85</v>
      </c>
      <c r="BU169">
        <v>3.5</v>
      </c>
      <c r="BV169">
        <v>2.4</v>
      </c>
      <c r="BW169">
        <v>2.88</v>
      </c>
      <c r="BX169">
        <v>3.65</v>
      </c>
      <c r="BY169">
        <v>2.4700000000000002</v>
      </c>
      <c r="BZ169">
        <v>2.9</v>
      </c>
      <c r="CA169">
        <v>3.6</v>
      </c>
      <c r="CB169">
        <v>2.4500000000000002</v>
      </c>
      <c r="CC169">
        <v>2.9</v>
      </c>
      <c r="CD169">
        <v>3.5</v>
      </c>
      <c r="CE169">
        <v>2.4500000000000002</v>
      </c>
      <c r="CF169">
        <v>2.95</v>
      </c>
      <c r="CG169">
        <v>3.75</v>
      </c>
      <c r="CH169">
        <v>2.5</v>
      </c>
      <c r="CI169">
        <v>2.89</v>
      </c>
      <c r="CJ169">
        <v>3.57</v>
      </c>
      <c r="CK169">
        <v>2.42</v>
      </c>
      <c r="CL169">
        <v>1.8</v>
      </c>
      <c r="CM169">
        <v>2</v>
      </c>
      <c r="CN169">
        <v>1.83</v>
      </c>
      <c r="CO169">
        <v>2.09</v>
      </c>
      <c r="CP169">
        <v>1.88</v>
      </c>
      <c r="CQ169">
        <v>2.14</v>
      </c>
      <c r="CR169">
        <v>1.79</v>
      </c>
      <c r="CS169">
        <v>2.04</v>
      </c>
      <c r="CT169">
        <v>0.25</v>
      </c>
      <c r="CU169">
        <v>1.8</v>
      </c>
      <c r="CV169">
        <v>2.1</v>
      </c>
      <c r="CW169">
        <v>1.79</v>
      </c>
      <c r="CX169">
        <v>2.14</v>
      </c>
      <c r="CY169">
        <v>1.84</v>
      </c>
      <c r="CZ169">
        <v>2.15</v>
      </c>
      <c r="DA169">
        <v>1.79</v>
      </c>
      <c r="DB169">
        <v>2.1</v>
      </c>
    </row>
    <row r="170" spans="1:106" x14ac:dyDescent="0.35">
      <c r="A170" t="s">
        <v>106</v>
      </c>
      <c r="B170" s="1">
        <v>43814</v>
      </c>
      <c r="C170" s="2">
        <v>0.6875</v>
      </c>
      <c r="D170" t="s">
        <v>135</v>
      </c>
      <c r="E170" t="s">
        <v>112</v>
      </c>
      <c r="F170">
        <v>0</v>
      </c>
      <c r="G170">
        <v>3</v>
      </c>
      <c r="H170" t="s">
        <v>113</v>
      </c>
      <c r="I170">
        <v>0</v>
      </c>
      <c r="J170">
        <v>3</v>
      </c>
      <c r="K170" t="s">
        <v>113</v>
      </c>
      <c r="L170" t="s">
        <v>144</v>
      </c>
      <c r="M170">
        <v>6</v>
      </c>
      <c r="N170">
        <v>14</v>
      </c>
      <c r="O170">
        <v>1</v>
      </c>
      <c r="P170">
        <v>7</v>
      </c>
      <c r="Q170">
        <v>9</v>
      </c>
      <c r="R170">
        <v>24</v>
      </c>
      <c r="S170">
        <v>3</v>
      </c>
      <c r="T170">
        <v>3</v>
      </c>
      <c r="U170">
        <v>1</v>
      </c>
      <c r="V170">
        <v>4</v>
      </c>
      <c r="W170">
        <v>0</v>
      </c>
      <c r="X170">
        <v>0</v>
      </c>
      <c r="Y170">
        <v>6</v>
      </c>
      <c r="Z170">
        <v>5.25</v>
      </c>
      <c r="AA170">
        <v>1.44</v>
      </c>
      <c r="AB170">
        <v>6.25</v>
      </c>
      <c r="AC170">
        <v>5.5</v>
      </c>
      <c r="AD170">
        <v>1.42</v>
      </c>
      <c r="AE170">
        <v>6</v>
      </c>
      <c r="AF170">
        <v>5.2</v>
      </c>
      <c r="AG170">
        <v>1.45</v>
      </c>
      <c r="AH170">
        <v>5.8</v>
      </c>
      <c r="AI170">
        <v>5.5</v>
      </c>
      <c r="AJ170">
        <v>1.48</v>
      </c>
      <c r="AK170">
        <v>6</v>
      </c>
      <c r="AL170">
        <v>5.25</v>
      </c>
      <c r="AM170">
        <v>1.44</v>
      </c>
      <c r="AN170">
        <v>6.5</v>
      </c>
      <c r="AO170">
        <v>5.25</v>
      </c>
      <c r="AP170">
        <v>1.4</v>
      </c>
      <c r="AQ170">
        <v>6.5</v>
      </c>
      <c r="AR170">
        <v>5.7</v>
      </c>
      <c r="AS170">
        <v>1.49</v>
      </c>
      <c r="AT170">
        <v>6.03</v>
      </c>
      <c r="AU170">
        <v>5.33</v>
      </c>
      <c r="AV170">
        <v>1.45</v>
      </c>
      <c r="AW170">
        <v>1.33</v>
      </c>
      <c r="AX170">
        <v>3.4</v>
      </c>
      <c r="AY170">
        <v>1.35</v>
      </c>
      <c r="AZ170">
        <v>3.45</v>
      </c>
      <c r="BA170">
        <v>1.35</v>
      </c>
      <c r="BB170">
        <v>3.55</v>
      </c>
      <c r="BC170">
        <v>1.32</v>
      </c>
      <c r="BD170">
        <v>3.32</v>
      </c>
      <c r="BE170">
        <v>1.25</v>
      </c>
      <c r="BF170">
        <v>1.99</v>
      </c>
      <c r="BG170">
        <v>1.91</v>
      </c>
      <c r="BH170">
        <v>1.99</v>
      </c>
      <c r="BI170">
        <v>1.93</v>
      </c>
      <c r="BJ170">
        <v>2.02</v>
      </c>
      <c r="BK170">
        <v>1.95</v>
      </c>
      <c r="BL170">
        <v>1.97</v>
      </c>
      <c r="BM170">
        <v>1.9</v>
      </c>
      <c r="BN170">
        <v>6.5</v>
      </c>
      <c r="BO170">
        <v>6</v>
      </c>
      <c r="BP170">
        <v>1.36</v>
      </c>
      <c r="BQ170">
        <v>6.5</v>
      </c>
      <c r="BR170">
        <v>5.75</v>
      </c>
      <c r="BS170">
        <v>1.4</v>
      </c>
      <c r="BT170">
        <v>6.2</v>
      </c>
      <c r="BU170">
        <v>5.3</v>
      </c>
      <c r="BV170">
        <v>1.42</v>
      </c>
      <c r="BW170">
        <v>7.29</v>
      </c>
      <c r="BX170">
        <v>5.83</v>
      </c>
      <c r="BY170">
        <v>1.38</v>
      </c>
      <c r="BZ170">
        <v>6.5</v>
      </c>
      <c r="CA170">
        <v>5.8</v>
      </c>
      <c r="CB170">
        <v>1.38</v>
      </c>
      <c r="CC170">
        <v>7</v>
      </c>
      <c r="CD170">
        <v>5.5</v>
      </c>
      <c r="CE170">
        <v>1.4</v>
      </c>
      <c r="CF170">
        <v>7.35</v>
      </c>
      <c r="CG170">
        <v>6.26</v>
      </c>
      <c r="CH170">
        <v>1.42</v>
      </c>
      <c r="CI170">
        <v>6.7</v>
      </c>
      <c r="CJ170">
        <v>5.78</v>
      </c>
      <c r="CK170">
        <v>1.39</v>
      </c>
      <c r="CL170">
        <v>1.28</v>
      </c>
      <c r="CM170">
        <v>3.75</v>
      </c>
      <c r="CN170">
        <v>1.31</v>
      </c>
      <c r="CO170">
        <v>3.76</v>
      </c>
      <c r="CP170">
        <v>1.33</v>
      </c>
      <c r="CQ170">
        <v>3.94</v>
      </c>
      <c r="CR170">
        <v>1.3</v>
      </c>
      <c r="CS170">
        <v>3.54</v>
      </c>
      <c r="CT170">
        <v>1.5</v>
      </c>
      <c r="CU170">
        <v>1.91</v>
      </c>
      <c r="CV170">
        <v>1.99</v>
      </c>
      <c r="CW170">
        <v>1.95</v>
      </c>
      <c r="CX170">
        <v>1.98</v>
      </c>
      <c r="CY170">
        <v>1.95</v>
      </c>
      <c r="CZ170">
        <v>2.0499999999999998</v>
      </c>
      <c r="DA170">
        <v>1.88</v>
      </c>
      <c r="DB170">
        <v>1.99</v>
      </c>
    </row>
    <row r="171" spans="1:106" x14ac:dyDescent="0.35">
      <c r="A171" t="s">
        <v>106</v>
      </c>
      <c r="B171" s="1">
        <v>43815</v>
      </c>
      <c r="C171" s="2">
        <v>0.82291666666666663</v>
      </c>
      <c r="D171" t="s">
        <v>122</v>
      </c>
      <c r="E171" t="s">
        <v>126</v>
      </c>
      <c r="F171">
        <v>1</v>
      </c>
      <c r="G171">
        <v>1</v>
      </c>
      <c r="H171" t="s">
        <v>117</v>
      </c>
      <c r="I171">
        <v>0</v>
      </c>
      <c r="J171">
        <v>0</v>
      </c>
      <c r="K171" t="s">
        <v>117</v>
      </c>
      <c r="L171" t="s">
        <v>127</v>
      </c>
      <c r="M171">
        <v>11</v>
      </c>
      <c r="N171">
        <v>15</v>
      </c>
      <c r="O171">
        <v>4</v>
      </c>
      <c r="P171">
        <v>10</v>
      </c>
      <c r="Q171">
        <v>7</v>
      </c>
      <c r="R171">
        <v>12</v>
      </c>
      <c r="S171">
        <v>3</v>
      </c>
      <c r="T171">
        <v>7</v>
      </c>
      <c r="U171">
        <v>1</v>
      </c>
      <c r="V171">
        <v>1</v>
      </c>
      <c r="W171">
        <v>0</v>
      </c>
      <c r="X171">
        <v>0</v>
      </c>
      <c r="Y171">
        <v>2.5499999999999998</v>
      </c>
      <c r="Z171">
        <v>3.25</v>
      </c>
      <c r="AA171">
        <v>2.87</v>
      </c>
      <c r="AB171">
        <v>2.5</v>
      </c>
      <c r="AC171">
        <v>3.25</v>
      </c>
      <c r="AD171">
        <v>2.9</v>
      </c>
      <c r="AE171">
        <v>2.5499999999999998</v>
      </c>
      <c r="AF171">
        <v>3.2</v>
      </c>
      <c r="AG171">
        <v>2.85</v>
      </c>
      <c r="AH171">
        <v>2.58</v>
      </c>
      <c r="AI171">
        <v>3.28</v>
      </c>
      <c r="AJ171">
        <v>2.98</v>
      </c>
      <c r="AK171">
        <v>2.5</v>
      </c>
      <c r="AL171">
        <v>3.25</v>
      </c>
      <c r="AM171">
        <v>2.9</v>
      </c>
      <c r="AN171">
        <v>2.5499999999999998</v>
      </c>
      <c r="AO171">
        <v>3.2</v>
      </c>
      <c r="AP171">
        <v>2.9</v>
      </c>
      <c r="AQ171">
        <v>2.65</v>
      </c>
      <c r="AR171">
        <v>3.34</v>
      </c>
      <c r="AS171">
        <v>3</v>
      </c>
      <c r="AT171">
        <v>2.5499999999999998</v>
      </c>
      <c r="AU171">
        <v>3.22</v>
      </c>
      <c r="AV171">
        <v>2.91</v>
      </c>
      <c r="AW171">
        <v>2.2000000000000002</v>
      </c>
      <c r="AX171">
        <v>1.66</v>
      </c>
      <c r="AY171">
        <v>2.1800000000000002</v>
      </c>
      <c r="AZ171">
        <v>1.76</v>
      </c>
      <c r="BA171">
        <v>2.2799999999999998</v>
      </c>
      <c r="BB171">
        <v>1.76</v>
      </c>
      <c r="BC171">
        <v>2.1800000000000002</v>
      </c>
      <c r="BD171">
        <v>1.69</v>
      </c>
      <c r="BE171">
        <v>0</v>
      </c>
      <c r="BF171">
        <v>1.83</v>
      </c>
      <c r="BG171">
        <v>2.0699999999999998</v>
      </c>
      <c r="BH171">
        <v>1.83</v>
      </c>
      <c r="BI171">
        <v>2.11</v>
      </c>
      <c r="BJ171">
        <v>1.86</v>
      </c>
      <c r="BK171">
        <v>2.12</v>
      </c>
      <c r="BL171">
        <v>1.81</v>
      </c>
      <c r="BM171">
        <v>2.06</v>
      </c>
      <c r="BN171">
        <v>2.75</v>
      </c>
      <c r="BO171">
        <v>3.25</v>
      </c>
      <c r="BP171">
        <v>2.7</v>
      </c>
      <c r="BQ171">
        <v>2.75</v>
      </c>
      <c r="BR171">
        <v>3.2</v>
      </c>
      <c r="BS171">
        <v>2.75</v>
      </c>
      <c r="BT171">
        <v>2.8</v>
      </c>
      <c r="BU171">
        <v>3.2</v>
      </c>
      <c r="BV171">
        <v>2.65</v>
      </c>
      <c r="BW171">
        <v>2.86</v>
      </c>
      <c r="BX171">
        <v>3.27</v>
      </c>
      <c r="BY171">
        <v>2.7</v>
      </c>
      <c r="BZ171">
        <v>2.88</v>
      </c>
      <c r="CA171">
        <v>3.3</v>
      </c>
      <c r="CB171">
        <v>2.7</v>
      </c>
      <c r="CC171">
        <v>2.88</v>
      </c>
      <c r="CD171">
        <v>3.25</v>
      </c>
      <c r="CE171">
        <v>2.63</v>
      </c>
      <c r="CF171">
        <v>3</v>
      </c>
      <c r="CG171">
        <v>3.3</v>
      </c>
      <c r="CH171">
        <v>2.85</v>
      </c>
      <c r="CI171">
        <v>2.8</v>
      </c>
      <c r="CJ171">
        <v>3.22</v>
      </c>
      <c r="CK171">
        <v>2.68</v>
      </c>
      <c r="CL171">
        <v>2.1</v>
      </c>
      <c r="CM171">
        <v>1.72</v>
      </c>
      <c r="CN171">
        <v>2.15</v>
      </c>
      <c r="CO171">
        <v>1.78</v>
      </c>
      <c r="CP171">
        <v>2.2400000000000002</v>
      </c>
      <c r="CQ171">
        <v>1.82</v>
      </c>
      <c r="CR171">
        <v>2.1</v>
      </c>
      <c r="CS171">
        <v>1.75</v>
      </c>
      <c r="CT171">
        <v>0</v>
      </c>
      <c r="CU171">
        <v>2.02</v>
      </c>
      <c r="CV171">
        <v>1.88</v>
      </c>
      <c r="CW171">
        <v>2.02</v>
      </c>
      <c r="CX171">
        <v>1.91</v>
      </c>
      <c r="CY171">
        <v>2.0699999999999998</v>
      </c>
      <c r="CZ171">
        <v>1.93</v>
      </c>
      <c r="DA171">
        <v>1.99</v>
      </c>
      <c r="DB171">
        <v>1.88</v>
      </c>
    </row>
    <row r="172" spans="1:106" x14ac:dyDescent="0.35">
      <c r="A172" t="s">
        <v>106</v>
      </c>
      <c r="B172" s="1">
        <v>43820</v>
      </c>
      <c r="C172" s="2">
        <v>0.52083333333333337</v>
      </c>
      <c r="D172" t="s">
        <v>123</v>
      </c>
      <c r="E172" t="s">
        <v>135</v>
      </c>
      <c r="F172">
        <v>0</v>
      </c>
      <c r="G172">
        <v>0</v>
      </c>
      <c r="H172" t="s">
        <v>117</v>
      </c>
      <c r="I172">
        <v>0</v>
      </c>
      <c r="J172">
        <v>0</v>
      </c>
      <c r="K172" t="s">
        <v>117</v>
      </c>
      <c r="L172" t="s">
        <v>118</v>
      </c>
      <c r="M172">
        <v>9</v>
      </c>
      <c r="N172">
        <v>6</v>
      </c>
      <c r="O172">
        <v>0</v>
      </c>
      <c r="P172">
        <v>2</v>
      </c>
      <c r="Q172">
        <v>10</v>
      </c>
      <c r="R172">
        <v>11</v>
      </c>
      <c r="S172">
        <v>5</v>
      </c>
      <c r="T172">
        <v>4</v>
      </c>
      <c r="U172">
        <v>2</v>
      </c>
      <c r="V172">
        <v>3</v>
      </c>
      <c r="W172">
        <v>0</v>
      </c>
      <c r="X172">
        <v>0</v>
      </c>
      <c r="Y172">
        <v>2.2999999999999998</v>
      </c>
      <c r="Z172">
        <v>3.8</v>
      </c>
      <c r="AA172">
        <v>2.87</v>
      </c>
      <c r="AB172">
        <v>2.2999999999999998</v>
      </c>
      <c r="AC172">
        <v>3.75</v>
      </c>
      <c r="AD172">
        <v>2.85</v>
      </c>
      <c r="AE172">
        <v>2.2999999999999998</v>
      </c>
      <c r="AF172">
        <v>3.65</v>
      </c>
      <c r="AG172">
        <v>2.85</v>
      </c>
      <c r="AH172">
        <v>2.34</v>
      </c>
      <c r="AI172">
        <v>3.8</v>
      </c>
      <c r="AJ172">
        <v>2.94</v>
      </c>
      <c r="AK172">
        <v>2.2999999999999998</v>
      </c>
      <c r="AL172">
        <v>3.7</v>
      </c>
      <c r="AM172">
        <v>2.9</v>
      </c>
      <c r="AN172">
        <v>2.2999999999999998</v>
      </c>
      <c r="AO172">
        <v>3.75</v>
      </c>
      <c r="AP172">
        <v>3</v>
      </c>
      <c r="AQ172">
        <v>2.4</v>
      </c>
      <c r="AR172">
        <v>3.88</v>
      </c>
      <c r="AS172">
        <v>3</v>
      </c>
      <c r="AT172">
        <v>2.33</v>
      </c>
      <c r="AU172">
        <v>3.75</v>
      </c>
      <c r="AV172">
        <v>2.9</v>
      </c>
      <c r="AW172">
        <v>1.57</v>
      </c>
      <c r="AX172">
        <v>2.37</v>
      </c>
      <c r="AY172">
        <v>1.6</v>
      </c>
      <c r="AZ172">
        <v>2.48</v>
      </c>
      <c r="BA172">
        <v>1.61</v>
      </c>
      <c r="BB172">
        <v>2.5499999999999998</v>
      </c>
      <c r="BC172">
        <v>1.57</v>
      </c>
      <c r="BD172">
        <v>2.4</v>
      </c>
      <c r="BE172">
        <v>-0.25</v>
      </c>
      <c r="BF172">
        <v>2.0499999999999998</v>
      </c>
      <c r="BG172">
        <v>1.88</v>
      </c>
      <c r="BH172">
        <v>2.0499999999999998</v>
      </c>
      <c r="BI172">
        <v>1.87</v>
      </c>
      <c r="BJ172">
        <v>2.09</v>
      </c>
      <c r="BK172">
        <v>1.91</v>
      </c>
      <c r="BL172">
        <v>2.0299999999999998</v>
      </c>
      <c r="BM172">
        <v>1.84</v>
      </c>
      <c r="BN172">
        <v>2.0499999999999998</v>
      </c>
      <c r="BO172">
        <v>3.8</v>
      </c>
      <c r="BP172">
        <v>3.25</v>
      </c>
      <c r="BQ172">
        <v>2.1</v>
      </c>
      <c r="BR172">
        <v>3.8</v>
      </c>
      <c r="BS172">
        <v>3.3</v>
      </c>
      <c r="BT172">
        <v>2.1</v>
      </c>
      <c r="BU172">
        <v>3.8</v>
      </c>
      <c r="BV172">
        <v>3.2</v>
      </c>
      <c r="BW172">
        <v>2.14</v>
      </c>
      <c r="BX172">
        <v>3.84</v>
      </c>
      <c r="BY172">
        <v>3.34</v>
      </c>
      <c r="BZ172">
        <v>2.2000000000000002</v>
      </c>
      <c r="CA172">
        <v>3.8</v>
      </c>
      <c r="CB172">
        <v>3.25</v>
      </c>
      <c r="CC172">
        <v>2.1</v>
      </c>
      <c r="CD172">
        <v>3.8</v>
      </c>
      <c r="CE172">
        <v>3.3</v>
      </c>
      <c r="CF172">
        <v>2.2200000000000002</v>
      </c>
      <c r="CG172">
        <v>3.95</v>
      </c>
      <c r="CH172">
        <v>3.42</v>
      </c>
      <c r="CI172">
        <v>2.12</v>
      </c>
      <c r="CJ172">
        <v>3.82</v>
      </c>
      <c r="CK172">
        <v>3.25</v>
      </c>
      <c r="CL172">
        <v>1.53</v>
      </c>
      <c r="CM172">
        <v>2.5</v>
      </c>
      <c r="CN172">
        <v>1.56</v>
      </c>
      <c r="CO172">
        <v>2.6</v>
      </c>
      <c r="CP172">
        <v>1.56</v>
      </c>
      <c r="CQ172">
        <v>2.79</v>
      </c>
      <c r="CR172">
        <v>1.52</v>
      </c>
      <c r="CS172">
        <v>2.5299999999999998</v>
      </c>
      <c r="CT172">
        <v>-0.25</v>
      </c>
      <c r="CU172">
        <v>1.87</v>
      </c>
      <c r="CV172">
        <v>2.06</v>
      </c>
      <c r="CW172">
        <v>1.88</v>
      </c>
      <c r="CX172">
        <v>2.06</v>
      </c>
      <c r="CY172">
        <v>1.94</v>
      </c>
      <c r="CZ172">
        <v>2.1</v>
      </c>
      <c r="DA172">
        <v>1.85</v>
      </c>
      <c r="DB172">
        <v>2.0299999999999998</v>
      </c>
    </row>
    <row r="173" spans="1:106" x14ac:dyDescent="0.35">
      <c r="A173" t="s">
        <v>106</v>
      </c>
      <c r="B173" s="1">
        <v>43820</v>
      </c>
      <c r="C173" s="2">
        <v>0.625</v>
      </c>
      <c r="D173" t="s">
        <v>129</v>
      </c>
      <c r="E173" t="s">
        <v>120</v>
      </c>
      <c r="F173">
        <v>1</v>
      </c>
      <c r="G173">
        <v>3</v>
      </c>
      <c r="H173" t="s">
        <v>113</v>
      </c>
      <c r="I173">
        <v>0</v>
      </c>
      <c r="J173">
        <v>2</v>
      </c>
      <c r="K173" t="s">
        <v>113</v>
      </c>
      <c r="L173" t="s">
        <v>127</v>
      </c>
      <c r="M173">
        <v>19</v>
      </c>
      <c r="N173">
        <v>17</v>
      </c>
      <c r="O173">
        <v>6</v>
      </c>
      <c r="P173">
        <v>8</v>
      </c>
      <c r="Q173">
        <v>16</v>
      </c>
      <c r="R173">
        <v>15</v>
      </c>
      <c r="S173">
        <v>7</v>
      </c>
      <c r="T173">
        <v>5</v>
      </c>
      <c r="U173">
        <v>2</v>
      </c>
      <c r="V173">
        <v>1</v>
      </c>
      <c r="W173">
        <v>0</v>
      </c>
      <c r="X173">
        <v>0</v>
      </c>
      <c r="Y173">
        <v>2.4</v>
      </c>
      <c r="Z173">
        <v>3.6</v>
      </c>
      <c r="AA173">
        <v>2.8</v>
      </c>
      <c r="AB173">
        <v>2.35</v>
      </c>
      <c r="AC173">
        <v>3.6</v>
      </c>
      <c r="AD173">
        <v>2.85</v>
      </c>
      <c r="AE173">
        <v>2.4</v>
      </c>
      <c r="AF173">
        <v>3.55</v>
      </c>
      <c r="AG173">
        <v>2.8</v>
      </c>
      <c r="AH173">
        <v>2.5</v>
      </c>
      <c r="AI173">
        <v>3.52</v>
      </c>
      <c r="AJ173">
        <v>2.9</v>
      </c>
      <c r="AK173">
        <v>2.4500000000000002</v>
      </c>
      <c r="AL173">
        <v>3.5</v>
      </c>
      <c r="AM173">
        <v>2.8</v>
      </c>
      <c r="AN173">
        <v>2.4</v>
      </c>
      <c r="AO173">
        <v>3.6</v>
      </c>
      <c r="AP173">
        <v>2.88</v>
      </c>
      <c r="AQ173">
        <v>2.5</v>
      </c>
      <c r="AR173">
        <v>3.74</v>
      </c>
      <c r="AS173">
        <v>3</v>
      </c>
      <c r="AT173">
        <v>2.4300000000000002</v>
      </c>
      <c r="AU173">
        <v>3.54</v>
      </c>
      <c r="AV173">
        <v>2.87</v>
      </c>
      <c r="AW173">
        <v>1.61</v>
      </c>
      <c r="AX173">
        <v>2.2999999999999998</v>
      </c>
      <c r="AY173">
        <v>1.63</v>
      </c>
      <c r="AZ173">
        <v>2.41</v>
      </c>
      <c r="BA173">
        <v>1.67</v>
      </c>
      <c r="BB173">
        <v>2.41</v>
      </c>
      <c r="BC173">
        <v>1.62</v>
      </c>
      <c r="BD173">
        <v>2.31</v>
      </c>
      <c r="BE173">
        <v>0</v>
      </c>
      <c r="BF173">
        <v>1.75</v>
      </c>
      <c r="BG173">
        <v>2.0499999999999998</v>
      </c>
      <c r="BH173">
        <v>1.82</v>
      </c>
      <c r="BI173">
        <v>2.11</v>
      </c>
      <c r="BJ173">
        <v>1.83</v>
      </c>
      <c r="BK173">
        <v>2.14</v>
      </c>
      <c r="BL173">
        <v>1.78</v>
      </c>
      <c r="BM173">
        <v>2.09</v>
      </c>
      <c r="BN173">
        <v>2.4</v>
      </c>
      <c r="BO173">
        <v>3.8</v>
      </c>
      <c r="BP173">
        <v>2.7</v>
      </c>
      <c r="BQ173">
        <v>2.5499999999999998</v>
      </c>
      <c r="BR173">
        <v>3.6</v>
      </c>
      <c r="BS173">
        <v>2.7</v>
      </c>
      <c r="BT173">
        <v>2.5</v>
      </c>
      <c r="BU173">
        <v>3.6</v>
      </c>
      <c r="BV173">
        <v>2.7</v>
      </c>
      <c r="BW173">
        <v>2.5299999999999998</v>
      </c>
      <c r="BX173">
        <v>3.75</v>
      </c>
      <c r="BY173">
        <v>2.71</v>
      </c>
      <c r="BZ173">
        <v>2.5</v>
      </c>
      <c r="CA173">
        <v>3.6</v>
      </c>
      <c r="CB173">
        <v>2.7</v>
      </c>
      <c r="CC173">
        <v>2.5</v>
      </c>
      <c r="CD173">
        <v>3.6</v>
      </c>
      <c r="CE173">
        <v>2.75</v>
      </c>
      <c r="CF173">
        <v>2.6</v>
      </c>
      <c r="CG173">
        <v>3.84</v>
      </c>
      <c r="CH173">
        <v>2.9</v>
      </c>
      <c r="CI173">
        <v>2.5</v>
      </c>
      <c r="CJ173">
        <v>3.64</v>
      </c>
      <c r="CK173">
        <v>2.72</v>
      </c>
      <c r="CL173">
        <v>1.57</v>
      </c>
      <c r="CM173">
        <v>2.37</v>
      </c>
      <c r="CN173">
        <v>1.63</v>
      </c>
      <c r="CO173">
        <v>2.4300000000000002</v>
      </c>
      <c r="CP173">
        <v>1.67</v>
      </c>
      <c r="CQ173">
        <v>2.4900000000000002</v>
      </c>
      <c r="CR173">
        <v>1.61</v>
      </c>
      <c r="CS173">
        <v>2.34</v>
      </c>
      <c r="CT173">
        <v>0</v>
      </c>
      <c r="CU173">
        <v>1.87</v>
      </c>
      <c r="CV173">
        <v>2.06</v>
      </c>
      <c r="CW173">
        <v>1.89</v>
      </c>
      <c r="CX173">
        <v>2.0299999999999998</v>
      </c>
      <c r="CY173">
        <v>1.89</v>
      </c>
      <c r="CZ173">
        <v>2.1</v>
      </c>
      <c r="DA173">
        <v>1.85</v>
      </c>
      <c r="DB173">
        <v>2.02</v>
      </c>
    </row>
    <row r="174" spans="1:106" x14ac:dyDescent="0.35">
      <c r="A174" t="s">
        <v>106</v>
      </c>
      <c r="B174" s="1">
        <v>43820</v>
      </c>
      <c r="C174" s="2">
        <v>0.625</v>
      </c>
      <c r="D174" t="s">
        <v>115</v>
      </c>
      <c r="E174" t="s">
        <v>119</v>
      </c>
      <c r="F174">
        <v>0</v>
      </c>
      <c r="G174">
        <v>1</v>
      </c>
      <c r="H174" t="s">
        <v>113</v>
      </c>
      <c r="I174">
        <v>0</v>
      </c>
      <c r="J174">
        <v>0</v>
      </c>
      <c r="K174" t="s">
        <v>117</v>
      </c>
      <c r="L174" t="s">
        <v>136</v>
      </c>
      <c r="M174">
        <v>3</v>
      </c>
      <c r="N174">
        <v>2</v>
      </c>
      <c r="O174">
        <v>0</v>
      </c>
      <c r="P174">
        <v>1</v>
      </c>
      <c r="Q174">
        <v>13</v>
      </c>
      <c r="R174">
        <v>21</v>
      </c>
      <c r="S174">
        <v>4</v>
      </c>
      <c r="T174">
        <v>5</v>
      </c>
      <c r="U174">
        <v>2</v>
      </c>
      <c r="V174">
        <v>4</v>
      </c>
      <c r="W174">
        <v>0</v>
      </c>
      <c r="X174">
        <v>0</v>
      </c>
      <c r="Y174">
        <v>2.4</v>
      </c>
      <c r="Z174">
        <v>3.4</v>
      </c>
      <c r="AA174">
        <v>2.9</v>
      </c>
      <c r="AB174">
        <v>2.4</v>
      </c>
      <c r="AC174">
        <v>3.4</v>
      </c>
      <c r="AD174">
        <v>2.95</v>
      </c>
      <c r="AE174">
        <v>2.4</v>
      </c>
      <c r="AF174">
        <v>3.35</v>
      </c>
      <c r="AG174">
        <v>2.95</v>
      </c>
      <c r="AH174">
        <v>2.5</v>
      </c>
      <c r="AI174">
        <v>3.36</v>
      </c>
      <c r="AJ174">
        <v>3.01</v>
      </c>
      <c r="AK174">
        <v>2.4500000000000002</v>
      </c>
      <c r="AL174">
        <v>3.4</v>
      </c>
      <c r="AM174">
        <v>2.9</v>
      </c>
      <c r="AN174">
        <v>2.4</v>
      </c>
      <c r="AO174">
        <v>3.4</v>
      </c>
      <c r="AP174">
        <v>3</v>
      </c>
      <c r="AQ174">
        <v>2.5499999999999998</v>
      </c>
      <c r="AR174">
        <v>3.5</v>
      </c>
      <c r="AS174">
        <v>3.05</v>
      </c>
      <c r="AT174">
        <v>2.4300000000000002</v>
      </c>
      <c r="AU174">
        <v>3.38</v>
      </c>
      <c r="AV174">
        <v>2.97</v>
      </c>
      <c r="AW174">
        <v>1.9</v>
      </c>
      <c r="AX174">
        <v>1.9</v>
      </c>
      <c r="AY174">
        <v>1.99</v>
      </c>
      <c r="AZ174">
        <v>1.93</v>
      </c>
      <c r="BA174">
        <v>2.0499999999999998</v>
      </c>
      <c r="BB174">
        <v>1.98</v>
      </c>
      <c r="BC174">
        <v>1.92</v>
      </c>
      <c r="BD174">
        <v>1.9</v>
      </c>
      <c r="BE174">
        <v>-0.25</v>
      </c>
      <c r="BF174">
        <v>2.13</v>
      </c>
      <c r="BG174">
        <v>1.81</v>
      </c>
      <c r="BH174">
        <v>2.14</v>
      </c>
      <c r="BI174">
        <v>1.79</v>
      </c>
      <c r="BJ174">
        <v>2.14</v>
      </c>
      <c r="BK174">
        <v>1.85</v>
      </c>
      <c r="BL174">
        <v>2.09</v>
      </c>
      <c r="BM174">
        <v>1.8</v>
      </c>
      <c r="BN174">
        <v>2.37</v>
      </c>
      <c r="BO174">
        <v>3.3</v>
      </c>
      <c r="BP174">
        <v>3</v>
      </c>
      <c r="BQ174">
        <v>2.4</v>
      </c>
      <c r="BR174">
        <v>3.3</v>
      </c>
      <c r="BS174">
        <v>3.1</v>
      </c>
      <c r="BT174">
        <v>2.4500000000000002</v>
      </c>
      <c r="BU174">
        <v>3.3</v>
      </c>
      <c r="BV174">
        <v>2.95</v>
      </c>
      <c r="BW174">
        <v>2.37</v>
      </c>
      <c r="BX174">
        <v>3.35</v>
      </c>
      <c r="BY174">
        <v>3.22</v>
      </c>
      <c r="BZ174">
        <v>2.4</v>
      </c>
      <c r="CA174">
        <v>3.25</v>
      </c>
      <c r="CB174">
        <v>3.1</v>
      </c>
      <c r="CC174">
        <v>2.4</v>
      </c>
      <c r="CD174">
        <v>3.3</v>
      </c>
      <c r="CE174">
        <v>3.13</v>
      </c>
      <c r="CF174">
        <v>2.5099999999999998</v>
      </c>
      <c r="CG174">
        <v>3.4</v>
      </c>
      <c r="CH174">
        <v>3.22</v>
      </c>
      <c r="CI174">
        <v>2.4</v>
      </c>
      <c r="CJ174">
        <v>3.31</v>
      </c>
      <c r="CK174">
        <v>3.08</v>
      </c>
      <c r="CL174">
        <v>2</v>
      </c>
      <c r="CM174">
        <v>1.8</v>
      </c>
      <c r="CN174">
        <v>2.0699999999999998</v>
      </c>
      <c r="CO174">
        <v>1.85</v>
      </c>
      <c r="CP174">
        <v>2.12</v>
      </c>
      <c r="CQ174">
        <v>1.88</v>
      </c>
      <c r="CR174">
        <v>2.02</v>
      </c>
      <c r="CS174">
        <v>1.81</v>
      </c>
      <c r="CT174">
        <v>-0.25</v>
      </c>
      <c r="CU174">
        <v>2.0499999999999998</v>
      </c>
      <c r="CV174">
        <v>1.88</v>
      </c>
      <c r="CW174">
        <v>2.04</v>
      </c>
      <c r="CX174">
        <v>1.88</v>
      </c>
      <c r="CY174">
        <v>2.09</v>
      </c>
      <c r="CZ174">
        <v>1.9</v>
      </c>
      <c r="DA174">
        <v>2.04</v>
      </c>
      <c r="DB174">
        <v>1.84</v>
      </c>
    </row>
    <row r="175" spans="1:106" x14ac:dyDescent="0.35">
      <c r="A175" t="s">
        <v>106</v>
      </c>
      <c r="B175" s="1">
        <v>43820</v>
      </c>
      <c r="C175" s="2">
        <v>0.625</v>
      </c>
      <c r="D175" t="s">
        <v>126</v>
      </c>
      <c r="E175" t="s">
        <v>116</v>
      </c>
      <c r="F175">
        <v>0</v>
      </c>
      <c r="G175">
        <v>1</v>
      </c>
      <c r="H175" t="s">
        <v>113</v>
      </c>
      <c r="I175">
        <v>0</v>
      </c>
      <c r="J175">
        <v>1</v>
      </c>
      <c r="K175" t="s">
        <v>113</v>
      </c>
      <c r="L175" t="s">
        <v>149</v>
      </c>
      <c r="M175">
        <v>9</v>
      </c>
      <c r="N175">
        <v>7</v>
      </c>
      <c r="O175">
        <v>2</v>
      </c>
      <c r="P175">
        <v>2</v>
      </c>
      <c r="Q175">
        <v>6</v>
      </c>
      <c r="R175">
        <v>11</v>
      </c>
      <c r="S175">
        <v>4</v>
      </c>
      <c r="T175">
        <v>3</v>
      </c>
      <c r="U175">
        <v>1</v>
      </c>
      <c r="V175">
        <v>3</v>
      </c>
      <c r="W175">
        <v>0</v>
      </c>
      <c r="X175">
        <v>0</v>
      </c>
      <c r="Y175">
        <v>2.2000000000000002</v>
      </c>
      <c r="Z175">
        <v>3.25</v>
      </c>
      <c r="AA175">
        <v>3.5</v>
      </c>
      <c r="AB175">
        <v>2.2000000000000002</v>
      </c>
      <c r="AC175">
        <v>3.3</v>
      </c>
      <c r="AD175">
        <v>3.4</v>
      </c>
      <c r="AE175">
        <v>2.2000000000000002</v>
      </c>
      <c r="AF175">
        <v>3.25</v>
      </c>
      <c r="AG175">
        <v>3.45</v>
      </c>
      <c r="AH175">
        <v>2.2400000000000002</v>
      </c>
      <c r="AI175">
        <v>3.27</v>
      </c>
      <c r="AJ175">
        <v>3.61</v>
      </c>
      <c r="AK175">
        <v>2.2000000000000002</v>
      </c>
      <c r="AL175">
        <v>3.2</v>
      </c>
      <c r="AM175">
        <v>3.5</v>
      </c>
      <c r="AN175">
        <v>2.2000000000000002</v>
      </c>
      <c r="AO175">
        <v>3.3</v>
      </c>
      <c r="AP175">
        <v>3.5</v>
      </c>
      <c r="AQ175">
        <v>2.3199999999999998</v>
      </c>
      <c r="AR175">
        <v>3.35</v>
      </c>
      <c r="AS175">
        <v>3.7</v>
      </c>
      <c r="AT175">
        <v>2.21</v>
      </c>
      <c r="AU175">
        <v>3.27</v>
      </c>
      <c r="AV175">
        <v>3.52</v>
      </c>
      <c r="AW175">
        <v>2.1</v>
      </c>
      <c r="AX175">
        <v>1.72</v>
      </c>
      <c r="AY175">
        <v>2.15</v>
      </c>
      <c r="AZ175">
        <v>1.78</v>
      </c>
      <c r="BA175">
        <v>2.21</v>
      </c>
      <c r="BB175">
        <v>1.8</v>
      </c>
      <c r="BC175">
        <v>2.11</v>
      </c>
      <c r="BD175">
        <v>1.73</v>
      </c>
      <c r="BE175">
        <v>-0.25</v>
      </c>
      <c r="BF175">
        <v>1.91</v>
      </c>
      <c r="BG175">
        <v>2.02</v>
      </c>
      <c r="BH175">
        <v>1.92</v>
      </c>
      <c r="BI175">
        <v>2.0099999999999998</v>
      </c>
      <c r="BJ175">
        <v>1.92</v>
      </c>
      <c r="BK175">
        <v>2.04</v>
      </c>
      <c r="BL175">
        <v>1.88</v>
      </c>
      <c r="BM175">
        <v>1.99</v>
      </c>
      <c r="BN175">
        <v>2.1</v>
      </c>
      <c r="BO175">
        <v>3.4</v>
      </c>
      <c r="BP175">
        <v>3.5</v>
      </c>
      <c r="BQ175">
        <v>2.15</v>
      </c>
      <c r="BR175">
        <v>3.4</v>
      </c>
      <c r="BS175">
        <v>3.6</v>
      </c>
      <c r="BT175">
        <v>2.35</v>
      </c>
      <c r="BU175">
        <v>3.3</v>
      </c>
      <c r="BV175">
        <v>3.05</v>
      </c>
      <c r="BW175">
        <v>2.2200000000000002</v>
      </c>
      <c r="BX175">
        <v>3.3</v>
      </c>
      <c r="BY175">
        <v>3.61</v>
      </c>
      <c r="BZ175">
        <v>2.15</v>
      </c>
      <c r="CA175">
        <v>3.3</v>
      </c>
      <c r="CB175">
        <v>3.6</v>
      </c>
      <c r="CC175">
        <v>2.15</v>
      </c>
      <c r="CD175">
        <v>3.4</v>
      </c>
      <c r="CE175">
        <v>3.5</v>
      </c>
      <c r="CF175">
        <v>2.35</v>
      </c>
      <c r="CG175">
        <v>3.5</v>
      </c>
      <c r="CH175">
        <v>3.8</v>
      </c>
      <c r="CI175">
        <v>2.17</v>
      </c>
      <c r="CJ175">
        <v>3.36</v>
      </c>
      <c r="CK175">
        <v>3.54</v>
      </c>
      <c r="CL175">
        <v>2</v>
      </c>
      <c r="CM175">
        <v>1.8</v>
      </c>
      <c r="CN175">
        <v>2.08</v>
      </c>
      <c r="CO175">
        <v>1.84</v>
      </c>
      <c r="CP175">
        <v>2.08</v>
      </c>
      <c r="CQ175">
        <v>1.88</v>
      </c>
      <c r="CR175">
        <v>2.0099999999999998</v>
      </c>
      <c r="CS175">
        <v>1.81</v>
      </c>
      <c r="CT175">
        <v>-0.25</v>
      </c>
      <c r="CU175">
        <v>1.9</v>
      </c>
      <c r="CV175">
        <v>2.0299999999999998</v>
      </c>
      <c r="CW175">
        <v>1.9</v>
      </c>
      <c r="CX175">
        <v>2.02</v>
      </c>
      <c r="CY175">
        <v>1.93</v>
      </c>
      <c r="CZ175">
        <v>2.0499999999999998</v>
      </c>
      <c r="DA175">
        <v>1.87</v>
      </c>
      <c r="DB175">
        <v>2</v>
      </c>
    </row>
    <row r="176" spans="1:106" x14ac:dyDescent="0.35">
      <c r="A176" t="s">
        <v>106</v>
      </c>
      <c r="B176" s="1">
        <v>43820</v>
      </c>
      <c r="C176" s="2">
        <v>0.625</v>
      </c>
      <c r="D176" t="s">
        <v>134</v>
      </c>
      <c r="E176" t="s">
        <v>122</v>
      </c>
      <c r="F176">
        <v>1</v>
      </c>
      <c r="G176">
        <v>0</v>
      </c>
      <c r="H176" t="s">
        <v>109</v>
      </c>
      <c r="I176">
        <v>0</v>
      </c>
      <c r="J176">
        <v>0</v>
      </c>
      <c r="K176" t="s">
        <v>117</v>
      </c>
      <c r="L176" t="s">
        <v>147</v>
      </c>
      <c r="M176">
        <v>8</v>
      </c>
      <c r="N176">
        <v>16</v>
      </c>
      <c r="O176">
        <v>3</v>
      </c>
      <c r="P176">
        <v>4</v>
      </c>
      <c r="Q176">
        <v>12</v>
      </c>
      <c r="R176">
        <v>11</v>
      </c>
      <c r="S176">
        <v>4</v>
      </c>
      <c r="T176">
        <v>5</v>
      </c>
      <c r="U176">
        <v>2</v>
      </c>
      <c r="V176">
        <v>0</v>
      </c>
      <c r="W176">
        <v>0</v>
      </c>
      <c r="X176">
        <v>0</v>
      </c>
      <c r="Y176">
        <v>2.37</v>
      </c>
      <c r="Z176">
        <v>3.1</v>
      </c>
      <c r="AA176">
        <v>3.25</v>
      </c>
      <c r="AB176">
        <v>2.4500000000000002</v>
      </c>
      <c r="AC176">
        <v>3.1</v>
      </c>
      <c r="AD176">
        <v>3.1</v>
      </c>
      <c r="AE176">
        <v>2.4</v>
      </c>
      <c r="AF176">
        <v>3.1</v>
      </c>
      <c r="AG176">
        <v>3.2</v>
      </c>
      <c r="AH176">
        <v>2.4500000000000002</v>
      </c>
      <c r="AI176">
        <v>3.15</v>
      </c>
      <c r="AJ176">
        <v>3.28</v>
      </c>
      <c r="AK176">
        <v>2.4500000000000002</v>
      </c>
      <c r="AL176">
        <v>3</v>
      </c>
      <c r="AM176">
        <v>3.25</v>
      </c>
      <c r="AN176">
        <v>2.4500000000000002</v>
      </c>
      <c r="AO176">
        <v>3</v>
      </c>
      <c r="AP176">
        <v>3.4</v>
      </c>
      <c r="AQ176">
        <v>2.5299999999999998</v>
      </c>
      <c r="AR176">
        <v>3.27</v>
      </c>
      <c r="AS176">
        <v>3.4</v>
      </c>
      <c r="AT176">
        <v>2.4300000000000002</v>
      </c>
      <c r="AU176">
        <v>3.11</v>
      </c>
      <c r="AV176">
        <v>3.22</v>
      </c>
      <c r="AW176">
        <v>2.5</v>
      </c>
      <c r="AX176">
        <v>1.53</v>
      </c>
      <c r="AY176">
        <v>2.58</v>
      </c>
      <c r="AZ176">
        <v>1.56</v>
      </c>
      <c r="BA176">
        <v>2.58</v>
      </c>
      <c r="BB176">
        <v>1.65</v>
      </c>
      <c r="BC176">
        <v>2.44</v>
      </c>
      <c r="BD176">
        <v>1.56</v>
      </c>
      <c r="BE176">
        <v>-0.25</v>
      </c>
      <c r="BF176">
        <v>2.0699999999999998</v>
      </c>
      <c r="BG176">
        <v>1.86</v>
      </c>
      <c r="BH176">
        <v>2.09</v>
      </c>
      <c r="BI176">
        <v>1.84</v>
      </c>
      <c r="BJ176">
        <v>2.1</v>
      </c>
      <c r="BK176">
        <v>1.88</v>
      </c>
      <c r="BL176">
        <v>2.0499999999999998</v>
      </c>
      <c r="BM176">
        <v>1.82</v>
      </c>
      <c r="BN176">
        <v>2.4</v>
      </c>
      <c r="BO176">
        <v>3.1</v>
      </c>
      <c r="BP176">
        <v>3.2</v>
      </c>
      <c r="BQ176">
        <v>2.4500000000000002</v>
      </c>
      <c r="BR176">
        <v>3.1</v>
      </c>
      <c r="BS176">
        <v>3.2</v>
      </c>
      <c r="BT176">
        <v>2.4</v>
      </c>
      <c r="BU176">
        <v>3.05</v>
      </c>
      <c r="BV176">
        <v>3.25</v>
      </c>
      <c r="BW176">
        <v>2.4500000000000002</v>
      </c>
      <c r="BX176">
        <v>3.14</v>
      </c>
      <c r="BY176">
        <v>3.29</v>
      </c>
      <c r="BZ176">
        <v>2.4</v>
      </c>
      <c r="CA176">
        <v>3.1</v>
      </c>
      <c r="CB176">
        <v>3.2</v>
      </c>
      <c r="CC176">
        <v>2.4</v>
      </c>
      <c r="CD176">
        <v>3.1</v>
      </c>
      <c r="CE176">
        <v>3.3</v>
      </c>
      <c r="CF176">
        <v>2.5299999999999998</v>
      </c>
      <c r="CG176">
        <v>3.2</v>
      </c>
      <c r="CH176">
        <v>3.4</v>
      </c>
      <c r="CI176">
        <v>2.41</v>
      </c>
      <c r="CJ176">
        <v>3.1</v>
      </c>
      <c r="CK176">
        <v>3.27</v>
      </c>
      <c r="CL176">
        <v>2.5</v>
      </c>
      <c r="CM176">
        <v>1.53</v>
      </c>
      <c r="CN176">
        <v>2.5</v>
      </c>
      <c r="CO176">
        <v>1.6</v>
      </c>
      <c r="CP176">
        <v>2.56</v>
      </c>
      <c r="CQ176">
        <v>1.62</v>
      </c>
      <c r="CR176">
        <v>2.44</v>
      </c>
      <c r="CS176">
        <v>1.56</v>
      </c>
      <c r="CT176">
        <v>-0.25</v>
      </c>
      <c r="CU176">
        <v>2.08</v>
      </c>
      <c r="CV176">
        <v>1.85</v>
      </c>
      <c r="CW176">
        <v>2.08</v>
      </c>
      <c r="CX176">
        <v>1.85</v>
      </c>
      <c r="CY176">
        <v>2.09</v>
      </c>
      <c r="CZ176">
        <v>1.88</v>
      </c>
      <c r="DA176">
        <v>2.0499999999999998</v>
      </c>
      <c r="DB176">
        <v>1.83</v>
      </c>
    </row>
    <row r="177" spans="1:106" x14ac:dyDescent="0.35">
      <c r="A177" t="s">
        <v>106</v>
      </c>
      <c r="B177" s="1">
        <v>43820</v>
      </c>
      <c r="C177" s="2">
        <v>0.625</v>
      </c>
      <c r="D177" t="s">
        <v>108</v>
      </c>
      <c r="E177" t="s">
        <v>132</v>
      </c>
      <c r="F177">
        <v>1</v>
      </c>
      <c r="G177">
        <v>2</v>
      </c>
      <c r="H177" t="s">
        <v>113</v>
      </c>
      <c r="I177">
        <v>1</v>
      </c>
      <c r="J177">
        <v>0</v>
      </c>
      <c r="K177" t="s">
        <v>109</v>
      </c>
      <c r="L177" t="s">
        <v>146</v>
      </c>
      <c r="M177">
        <v>13</v>
      </c>
      <c r="N177">
        <v>14</v>
      </c>
      <c r="O177">
        <v>7</v>
      </c>
      <c r="P177">
        <v>4</v>
      </c>
      <c r="Q177">
        <v>7</v>
      </c>
      <c r="R177">
        <v>14</v>
      </c>
      <c r="S177">
        <v>3</v>
      </c>
      <c r="T177">
        <v>11</v>
      </c>
      <c r="U177">
        <v>2</v>
      </c>
      <c r="V177">
        <v>4</v>
      </c>
      <c r="W177">
        <v>0</v>
      </c>
      <c r="X177">
        <v>0</v>
      </c>
      <c r="Y177">
        <v>3.75</v>
      </c>
      <c r="Z177">
        <v>3.8</v>
      </c>
      <c r="AA177">
        <v>1.9</v>
      </c>
      <c r="AB177">
        <v>3.75</v>
      </c>
      <c r="AC177">
        <v>3.7</v>
      </c>
      <c r="AD177">
        <v>1.95</v>
      </c>
      <c r="AE177">
        <v>3.65</v>
      </c>
      <c r="AF177">
        <v>3.7</v>
      </c>
      <c r="AG177">
        <v>1.97</v>
      </c>
      <c r="AH177">
        <v>3.72</v>
      </c>
      <c r="AI177">
        <v>3.82</v>
      </c>
      <c r="AJ177">
        <v>2.0099999999999998</v>
      </c>
      <c r="AK177">
        <v>3.7</v>
      </c>
      <c r="AL177">
        <v>3.7</v>
      </c>
      <c r="AM177">
        <v>1.95</v>
      </c>
      <c r="AN177">
        <v>3.9</v>
      </c>
      <c r="AO177">
        <v>3.7</v>
      </c>
      <c r="AP177">
        <v>1.95</v>
      </c>
      <c r="AQ177">
        <v>3.9</v>
      </c>
      <c r="AR177">
        <v>3.9</v>
      </c>
      <c r="AS177">
        <v>2.0299999999999998</v>
      </c>
      <c r="AT177">
        <v>3.71</v>
      </c>
      <c r="AU177">
        <v>3.75</v>
      </c>
      <c r="AV177">
        <v>1.97</v>
      </c>
      <c r="AW177">
        <v>1.8</v>
      </c>
      <c r="AX177">
        <v>2</v>
      </c>
      <c r="AY177">
        <v>1.83</v>
      </c>
      <c r="AZ177">
        <v>2.09</v>
      </c>
      <c r="BA177">
        <v>1.84</v>
      </c>
      <c r="BB177">
        <v>2.1</v>
      </c>
      <c r="BC177">
        <v>1.79</v>
      </c>
      <c r="BD177">
        <v>2.04</v>
      </c>
      <c r="BE177">
        <v>0.5</v>
      </c>
      <c r="BF177">
        <v>1.92</v>
      </c>
      <c r="BG177">
        <v>2.0099999999999998</v>
      </c>
      <c r="BH177">
        <v>1.92</v>
      </c>
      <c r="BI177">
        <v>2.0099999999999998</v>
      </c>
      <c r="BJ177">
        <v>1.95</v>
      </c>
      <c r="BK177">
        <v>2.02</v>
      </c>
      <c r="BL177">
        <v>1.9</v>
      </c>
      <c r="BM177">
        <v>1.97</v>
      </c>
      <c r="BN177">
        <v>3.9</v>
      </c>
      <c r="BO177">
        <v>3.9</v>
      </c>
      <c r="BP177">
        <v>1.85</v>
      </c>
      <c r="BQ177">
        <v>4</v>
      </c>
      <c r="BR177">
        <v>3.9</v>
      </c>
      <c r="BS177">
        <v>1.87</v>
      </c>
      <c r="BT177">
        <v>3.7</v>
      </c>
      <c r="BU177">
        <v>3.5</v>
      </c>
      <c r="BV177">
        <v>2</v>
      </c>
      <c r="BW177">
        <v>4.07</v>
      </c>
      <c r="BX177">
        <v>3.86</v>
      </c>
      <c r="BY177">
        <v>1.91</v>
      </c>
      <c r="BZ177">
        <v>4</v>
      </c>
      <c r="CA177">
        <v>3.7</v>
      </c>
      <c r="CB177">
        <v>1.88</v>
      </c>
      <c r="CC177">
        <v>4.33</v>
      </c>
      <c r="CD177">
        <v>3.7</v>
      </c>
      <c r="CE177">
        <v>1.85</v>
      </c>
      <c r="CF177">
        <v>4.33</v>
      </c>
      <c r="CG177">
        <v>3.98</v>
      </c>
      <c r="CH177">
        <v>2</v>
      </c>
      <c r="CI177">
        <v>4.03</v>
      </c>
      <c r="CJ177">
        <v>3.8</v>
      </c>
      <c r="CK177">
        <v>1.89</v>
      </c>
      <c r="CL177">
        <v>1.8</v>
      </c>
      <c r="CM177">
        <v>2</v>
      </c>
      <c r="CN177">
        <v>1.86</v>
      </c>
      <c r="CO177">
        <v>2.0499999999999998</v>
      </c>
      <c r="CP177">
        <v>1.88</v>
      </c>
      <c r="CQ177">
        <v>2.11</v>
      </c>
      <c r="CR177">
        <v>1.82</v>
      </c>
      <c r="CS177">
        <v>2.0099999999999998</v>
      </c>
      <c r="CT177">
        <v>0.5</v>
      </c>
      <c r="CU177">
        <v>2.0099999999999998</v>
      </c>
      <c r="CV177">
        <v>1.92</v>
      </c>
      <c r="CW177">
        <v>2.02</v>
      </c>
      <c r="CX177">
        <v>1.91</v>
      </c>
      <c r="CY177">
        <v>2.0499999999999998</v>
      </c>
      <c r="CZ177">
        <v>1.94</v>
      </c>
      <c r="DA177">
        <v>1.99</v>
      </c>
      <c r="DB177">
        <v>1.88</v>
      </c>
    </row>
    <row r="178" spans="1:106" x14ac:dyDescent="0.35">
      <c r="A178" t="s">
        <v>106</v>
      </c>
      <c r="B178" s="1">
        <v>43820</v>
      </c>
      <c r="C178" s="2">
        <v>0.72916666666666663</v>
      </c>
      <c r="D178" t="s">
        <v>112</v>
      </c>
      <c r="E178" t="s">
        <v>131</v>
      </c>
      <c r="F178">
        <v>3</v>
      </c>
      <c r="G178">
        <v>1</v>
      </c>
      <c r="H178" t="s">
        <v>109</v>
      </c>
      <c r="I178">
        <v>2</v>
      </c>
      <c r="J178">
        <v>1</v>
      </c>
      <c r="K178" t="s">
        <v>109</v>
      </c>
      <c r="L178" t="s">
        <v>114</v>
      </c>
      <c r="M178">
        <v>23</v>
      </c>
      <c r="N178">
        <v>5</v>
      </c>
      <c r="O178">
        <v>12</v>
      </c>
      <c r="P178">
        <v>2</v>
      </c>
      <c r="Q178">
        <v>14</v>
      </c>
      <c r="R178">
        <v>9</v>
      </c>
      <c r="S178">
        <v>6</v>
      </c>
      <c r="T178">
        <v>1</v>
      </c>
      <c r="U178">
        <v>2</v>
      </c>
      <c r="V178">
        <v>2</v>
      </c>
      <c r="W178">
        <v>0</v>
      </c>
      <c r="X178">
        <v>0</v>
      </c>
      <c r="Y178">
        <v>1.36</v>
      </c>
      <c r="Z178">
        <v>5.25</v>
      </c>
      <c r="AA178">
        <v>7.5</v>
      </c>
      <c r="AB178">
        <v>1.36</v>
      </c>
      <c r="AC178">
        <v>5.5</v>
      </c>
      <c r="AD178">
        <v>7.5</v>
      </c>
      <c r="AE178">
        <v>1.37</v>
      </c>
      <c r="AF178">
        <v>5.3</v>
      </c>
      <c r="AG178">
        <v>7.4</v>
      </c>
      <c r="AH178">
        <v>1.38</v>
      </c>
      <c r="AI178">
        <v>5.46</v>
      </c>
      <c r="AJ178">
        <v>8.01</v>
      </c>
      <c r="AK178">
        <v>1.36</v>
      </c>
      <c r="AL178">
        <v>5.25</v>
      </c>
      <c r="AM178">
        <v>8</v>
      </c>
      <c r="AN178">
        <v>1.36</v>
      </c>
      <c r="AO178">
        <v>5.4</v>
      </c>
      <c r="AP178">
        <v>8</v>
      </c>
      <c r="AQ178">
        <v>1.4</v>
      </c>
      <c r="AR178">
        <v>5.8</v>
      </c>
      <c r="AS178">
        <v>8.25</v>
      </c>
      <c r="AT178">
        <v>1.37</v>
      </c>
      <c r="AU178">
        <v>5.41</v>
      </c>
      <c r="AV178">
        <v>7.72</v>
      </c>
      <c r="AW178">
        <v>1.4</v>
      </c>
      <c r="AX178">
        <v>3</v>
      </c>
      <c r="AY178">
        <v>1.44</v>
      </c>
      <c r="AZ178">
        <v>3.02</v>
      </c>
      <c r="BA178">
        <v>1.47</v>
      </c>
      <c r="BB178">
        <v>3.02</v>
      </c>
      <c r="BC178">
        <v>1.42</v>
      </c>
      <c r="BD178">
        <v>2.86</v>
      </c>
      <c r="BE178">
        <v>-2.5</v>
      </c>
      <c r="BF178">
        <v>3.3</v>
      </c>
      <c r="BG178">
        <v>1.32</v>
      </c>
      <c r="BH178">
        <v>3.65</v>
      </c>
      <c r="BI178">
        <v>1.33</v>
      </c>
      <c r="BJ178">
        <v>3.65</v>
      </c>
      <c r="BK178">
        <v>1.35</v>
      </c>
      <c r="BL178">
        <v>3.38</v>
      </c>
      <c r="BM178">
        <v>1.32</v>
      </c>
      <c r="BN178">
        <v>1.36</v>
      </c>
      <c r="BO178">
        <v>5.75</v>
      </c>
      <c r="BP178">
        <v>7</v>
      </c>
      <c r="BQ178">
        <v>1.35</v>
      </c>
      <c r="BR178">
        <v>6</v>
      </c>
      <c r="BS178">
        <v>7.5</v>
      </c>
      <c r="BT178">
        <v>1.37</v>
      </c>
      <c r="BU178">
        <v>5.5</v>
      </c>
      <c r="BV178">
        <v>7.2</v>
      </c>
      <c r="BW178">
        <v>1.37</v>
      </c>
      <c r="BX178">
        <v>5.85</v>
      </c>
      <c r="BY178">
        <v>7.73</v>
      </c>
      <c r="BZ178">
        <v>1.36</v>
      </c>
      <c r="CA178">
        <v>5.5</v>
      </c>
      <c r="CB178">
        <v>7.5</v>
      </c>
      <c r="CC178">
        <v>1.36</v>
      </c>
      <c r="CD178">
        <v>5.5</v>
      </c>
      <c r="CE178">
        <v>8</v>
      </c>
      <c r="CF178">
        <v>1.42</v>
      </c>
      <c r="CG178">
        <v>6.15</v>
      </c>
      <c r="CH178">
        <v>8</v>
      </c>
      <c r="CI178">
        <v>1.38</v>
      </c>
      <c r="CJ178">
        <v>5.67</v>
      </c>
      <c r="CK178">
        <v>7.28</v>
      </c>
      <c r="CL178">
        <v>1.36</v>
      </c>
      <c r="CM178">
        <v>3.2</v>
      </c>
      <c r="CN178">
        <v>1.37</v>
      </c>
      <c r="CO178">
        <v>3.34</v>
      </c>
      <c r="CP178">
        <v>1.4</v>
      </c>
      <c r="CQ178">
        <v>3.36</v>
      </c>
      <c r="CR178">
        <v>1.37</v>
      </c>
      <c r="CS178">
        <v>3.1</v>
      </c>
      <c r="CT178">
        <v>-1.5</v>
      </c>
      <c r="CU178">
        <v>2.09</v>
      </c>
      <c r="CV178">
        <v>1.84</v>
      </c>
      <c r="CW178">
        <v>2.08</v>
      </c>
      <c r="CX178">
        <v>1.85</v>
      </c>
      <c r="CY178">
        <v>2.12</v>
      </c>
      <c r="CZ178">
        <v>1.9</v>
      </c>
      <c r="DA178">
        <v>2.0299999999999998</v>
      </c>
      <c r="DB178">
        <v>1.84</v>
      </c>
    </row>
    <row r="179" spans="1:106" x14ac:dyDescent="0.35">
      <c r="A179" t="s">
        <v>106</v>
      </c>
      <c r="B179" s="1">
        <v>43821</v>
      </c>
      <c r="C179" s="2">
        <v>0.58333333333333337</v>
      </c>
      <c r="D179" t="s">
        <v>125</v>
      </c>
      <c r="E179" t="s">
        <v>137</v>
      </c>
      <c r="F179">
        <v>2</v>
      </c>
      <c r="G179">
        <v>0</v>
      </c>
      <c r="H179" t="s">
        <v>109</v>
      </c>
      <c r="I179">
        <v>0</v>
      </c>
      <c r="J179">
        <v>0</v>
      </c>
      <c r="K179" t="s">
        <v>117</v>
      </c>
      <c r="L179" t="s">
        <v>140</v>
      </c>
      <c r="M179">
        <v>11</v>
      </c>
      <c r="N179">
        <v>17</v>
      </c>
      <c r="O179">
        <v>3</v>
      </c>
      <c r="P179">
        <v>8</v>
      </c>
      <c r="Q179">
        <v>16</v>
      </c>
      <c r="R179">
        <v>11</v>
      </c>
      <c r="S179">
        <v>3</v>
      </c>
      <c r="T179">
        <v>5</v>
      </c>
      <c r="U179">
        <v>3</v>
      </c>
      <c r="V179">
        <v>1</v>
      </c>
      <c r="W179">
        <v>0</v>
      </c>
      <c r="X179">
        <v>0</v>
      </c>
      <c r="Y179">
        <v>4.33</v>
      </c>
      <c r="Z179">
        <v>4</v>
      </c>
      <c r="AA179">
        <v>1.75</v>
      </c>
      <c r="AB179">
        <v>4.33</v>
      </c>
      <c r="AC179">
        <v>4</v>
      </c>
      <c r="AD179">
        <v>1.75</v>
      </c>
      <c r="AE179">
        <v>4.4000000000000004</v>
      </c>
      <c r="AF179">
        <v>3.75</v>
      </c>
      <c r="AG179">
        <v>1.8</v>
      </c>
      <c r="AH179">
        <v>4.41</v>
      </c>
      <c r="AI179">
        <v>3.96</v>
      </c>
      <c r="AJ179">
        <v>1.81</v>
      </c>
      <c r="AK179">
        <v>4.4000000000000004</v>
      </c>
      <c r="AL179">
        <v>3.8</v>
      </c>
      <c r="AM179">
        <v>1.78</v>
      </c>
      <c r="AN179">
        <v>4.5</v>
      </c>
      <c r="AO179">
        <v>3.7</v>
      </c>
      <c r="AP179">
        <v>1.8</v>
      </c>
      <c r="AQ179">
        <v>4.55</v>
      </c>
      <c r="AR179">
        <v>4.0999999999999996</v>
      </c>
      <c r="AS179">
        <v>1.85</v>
      </c>
      <c r="AT179">
        <v>4.3899999999999997</v>
      </c>
      <c r="AU179">
        <v>3.89</v>
      </c>
      <c r="AV179">
        <v>1.8</v>
      </c>
      <c r="AW179">
        <v>1.9</v>
      </c>
      <c r="AX179">
        <v>1.9</v>
      </c>
      <c r="AY179">
        <v>1.92</v>
      </c>
      <c r="AZ179">
        <v>2</v>
      </c>
      <c r="BA179">
        <v>1.92</v>
      </c>
      <c r="BB179">
        <v>2.0499999999999998</v>
      </c>
      <c r="BC179">
        <v>1.85</v>
      </c>
      <c r="BD179">
        <v>1.97</v>
      </c>
      <c r="BE179">
        <v>0.75</v>
      </c>
      <c r="BF179">
        <v>1.84</v>
      </c>
      <c r="BG179">
        <v>2.09</v>
      </c>
      <c r="BH179">
        <v>1.85</v>
      </c>
      <c r="BI179">
        <v>2.0699999999999998</v>
      </c>
      <c r="BJ179">
        <v>1.87</v>
      </c>
      <c r="BK179">
        <v>2.11</v>
      </c>
      <c r="BL179">
        <v>1.83</v>
      </c>
      <c r="BM179">
        <v>2.04</v>
      </c>
      <c r="BN179">
        <v>4.75</v>
      </c>
      <c r="BO179">
        <v>3.8</v>
      </c>
      <c r="BP179">
        <v>1.72</v>
      </c>
      <c r="BQ179">
        <v>4.75</v>
      </c>
      <c r="BR179">
        <v>3.9</v>
      </c>
      <c r="BS179">
        <v>1.75</v>
      </c>
      <c r="BT179">
        <v>5</v>
      </c>
      <c r="BU179">
        <v>3.8</v>
      </c>
      <c r="BV179">
        <v>1.7</v>
      </c>
      <c r="BW179">
        <v>4.7</v>
      </c>
      <c r="BX179">
        <v>3.83</v>
      </c>
      <c r="BY179">
        <v>1.81</v>
      </c>
      <c r="BZ179">
        <v>4.5999999999999996</v>
      </c>
      <c r="CA179">
        <v>3.8</v>
      </c>
      <c r="CB179">
        <v>1.75</v>
      </c>
      <c r="CC179">
        <v>4.8</v>
      </c>
      <c r="CD179">
        <v>3.8</v>
      </c>
      <c r="CE179">
        <v>1.75</v>
      </c>
      <c r="CF179">
        <v>5</v>
      </c>
      <c r="CG179">
        <v>3.95</v>
      </c>
      <c r="CH179">
        <v>1.85</v>
      </c>
      <c r="CI179">
        <v>4.71</v>
      </c>
      <c r="CJ179">
        <v>3.81</v>
      </c>
      <c r="CK179">
        <v>1.77</v>
      </c>
      <c r="CL179">
        <v>1.8</v>
      </c>
      <c r="CM179">
        <v>2</v>
      </c>
      <c r="CN179">
        <v>1.87</v>
      </c>
      <c r="CO179">
        <v>2.0499999999999998</v>
      </c>
      <c r="CP179">
        <v>1.89</v>
      </c>
      <c r="CQ179">
        <v>2.11</v>
      </c>
      <c r="CR179">
        <v>1.82</v>
      </c>
      <c r="CS179">
        <v>2</v>
      </c>
      <c r="CT179">
        <v>0.75</v>
      </c>
      <c r="CU179">
        <v>1.89</v>
      </c>
      <c r="CV179">
        <v>2.04</v>
      </c>
      <c r="CW179">
        <v>1.88</v>
      </c>
      <c r="CX179">
        <v>2.0499999999999998</v>
      </c>
      <c r="CY179">
        <v>1.93</v>
      </c>
      <c r="CZ179">
        <v>2.0699999999999998</v>
      </c>
      <c r="DA179">
        <v>1.87</v>
      </c>
      <c r="DB179">
        <v>2</v>
      </c>
    </row>
    <row r="180" spans="1:106" x14ac:dyDescent="0.35">
      <c r="A180" t="s">
        <v>106</v>
      </c>
      <c r="B180" s="1">
        <v>43821</v>
      </c>
      <c r="C180" s="2">
        <v>0.6875</v>
      </c>
      <c r="D180" t="s">
        <v>128</v>
      </c>
      <c r="E180" t="s">
        <v>138</v>
      </c>
      <c r="F180">
        <v>0</v>
      </c>
      <c r="G180">
        <v>2</v>
      </c>
      <c r="H180" t="s">
        <v>113</v>
      </c>
      <c r="I180">
        <v>0</v>
      </c>
      <c r="J180">
        <v>2</v>
      </c>
      <c r="K180" t="s">
        <v>113</v>
      </c>
      <c r="L180" t="s">
        <v>139</v>
      </c>
      <c r="M180">
        <v>5</v>
      </c>
      <c r="N180">
        <v>13</v>
      </c>
      <c r="O180">
        <v>1</v>
      </c>
      <c r="P180">
        <v>3</v>
      </c>
      <c r="Q180">
        <v>9</v>
      </c>
      <c r="R180">
        <v>11</v>
      </c>
      <c r="S180">
        <v>3</v>
      </c>
      <c r="T180">
        <v>5</v>
      </c>
      <c r="U180">
        <v>4</v>
      </c>
      <c r="V180">
        <v>3</v>
      </c>
      <c r="W180">
        <v>1</v>
      </c>
      <c r="X180">
        <v>0</v>
      </c>
      <c r="Y180">
        <v>2.37</v>
      </c>
      <c r="Z180">
        <v>3.75</v>
      </c>
      <c r="AA180">
        <v>2.75</v>
      </c>
      <c r="AB180">
        <v>2.2999999999999998</v>
      </c>
      <c r="AC180">
        <v>3.7</v>
      </c>
      <c r="AD180">
        <v>2.9</v>
      </c>
      <c r="AE180">
        <v>2.2999999999999998</v>
      </c>
      <c r="AF180">
        <v>3.4</v>
      </c>
      <c r="AG180">
        <v>3.05</v>
      </c>
      <c r="AH180">
        <v>2.41</v>
      </c>
      <c r="AI180">
        <v>3.67</v>
      </c>
      <c r="AJ180">
        <v>2.92</v>
      </c>
      <c r="AK180">
        <v>2.35</v>
      </c>
      <c r="AL180">
        <v>3.6</v>
      </c>
      <c r="AM180">
        <v>2.88</v>
      </c>
      <c r="AN180">
        <v>2.38</v>
      </c>
      <c r="AO180">
        <v>3.6</v>
      </c>
      <c r="AP180">
        <v>2.88</v>
      </c>
      <c r="AQ180">
        <v>2.4500000000000002</v>
      </c>
      <c r="AR180">
        <v>3.79</v>
      </c>
      <c r="AS180">
        <v>3.05</v>
      </c>
      <c r="AT180">
        <v>2.37</v>
      </c>
      <c r="AU180">
        <v>3.65</v>
      </c>
      <c r="AV180">
        <v>2.88</v>
      </c>
      <c r="AW180">
        <v>1.57</v>
      </c>
      <c r="AX180">
        <v>2.37</v>
      </c>
      <c r="AY180">
        <v>1.62</v>
      </c>
      <c r="AZ180">
        <v>2.44</v>
      </c>
      <c r="BA180">
        <v>1.64</v>
      </c>
      <c r="BB180">
        <v>2.48</v>
      </c>
      <c r="BC180">
        <v>1.59</v>
      </c>
      <c r="BD180">
        <v>2.37</v>
      </c>
      <c r="BE180">
        <v>-0.25</v>
      </c>
      <c r="BF180">
        <v>2.09</v>
      </c>
      <c r="BG180">
        <v>1.84</v>
      </c>
      <c r="BH180">
        <v>2.1</v>
      </c>
      <c r="BI180">
        <v>1.83</v>
      </c>
      <c r="BJ180">
        <v>2.11</v>
      </c>
      <c r="BK180">
        <v>1.85</v>
      </c>
      <c r="BL180">
        <v>2.06</v>
      </c>
      <c r="BM180">
        <v>1.81</v>
      </c>
      <c r="BN180">
        <v>2.2999999999999998</v>
      </c>
      <c r="BO180">
        <v>3.6</v>
      </c>
      <c r="BP180">
        <v>2.9</v>
      </c>
      <c r="BQ180">
        <v>2.4</v>
      </c>
      <c r="BR180">
        <v>3.6</v>
      </c>
      <c r="BS180">
        <v>2.9</v>
      </c>
      <c r="BT180">
        <v>2.2999999999999998</v>
      </c>
      <c r="BU180">
        <v>3.4</v>
      </c>
      <c r="BV180">
        <v>3.05</v>
      </c>
      <c r="BW180">
        <v>2.38</v>
      </c>
      <c r="BX180">
        <v>3.58</v>
      </c>
      <c r="BY180">
        <v>3.05</v>
      </c>
      <c r="BZ180">
        <v>2.35</v>
      </c>
      <c r="CA180">
        <v>3.6</v>
      </c>
      <c r="CB180">
        <v>3.1</v>
      </c>
      <c r="CC180">
        <v>2.2999999999999998</v>
      </c>
      <c r="CD180">
        <v>3.6</v>
      </c>
      <c r="CE180">
        <v>3</v>
      </c>
      <c r="CF180">
        <v>2.44</v>
      </c>
      <c r="CG180">
        <v>3.68</v>
      </c>
      <c r="CH180">
        <v>3.3</v>
      </c>
      <c r="CI180">
        <v>2.34</v>
      </c>
      <c r="CJ180">
        <v>3.57</v>
      </c>
      <c r="CK180">
        <v>3</v>
      </c>
      <c r="CL180">
        <v>1.66</v>
      </c>
      <c r="CM180">
        <v>2.2000000000000002</v>
      </c>
      <c r="CN180">
        <v>1.72</v>
      </c>
      <c r="CO180">
        <v>2.2400000000000002</v>
      </c>
      <c r="CP180">
        <v>1.77</v>
      </c>
      <c r="CQ180">
        <v>2.37</v>
      </c>
      <c r="CR180">
        <v>1.68</v>
      </c>
      <c r="CS180">
        <v>2.21</v>
      </c>
      <c r="CT180">
        <v>-0.25</v>
      </c>
      <c r="CU180">
        <v>2.0499999999999998</v>
      </c>
      <c r="CV180">
        <v>1.88</v>
      </c>
      <c r="CW180">
        <v>2.0699999999999998</v>
      </c>
      <c r="CX180">
        <v>1.87</v>
      </c>
      <c r="CY180">
        <v>2.09</v>
      </c>
      <c r="CZ180">
        <v>1.9</v>
      </c>
      <c r="DA180">
        <v>2.0299999999999998</v>
      </c>
      <c r="DB180">
        <v>1.85</v>
      </c>
    </row>
    <row r="181" spans="1:106" x14ac:dyDescent="0.35">
      <c r="A181" t="s">
        <v>106</v>
      </c>
      <c r="B181" s="1">
        <v>43825</v>
      </c>
      <c r="C181" s="2">
        <v>0.52083333333333337</v>
      </c>
      <c r="D181" t="s">
        <v>128</v>
      </c>
      <c r="E181" t="s">
        <v>126</v>
      </c>
      <c r="F181">
        <v>2</v>
      </c>
      <c r="G181">
        <v>1</v>
      </c>
      <c r="H181" t="s">
        <v>109</v>
      </c>
      <c r="I181">
        <v>0</v>
      </c>
      <c r="J181">
        <v>1</v>
      </c>
      <c r="K181" t="s">
        <v>113</v>
      </c>
      <c r="L181" t="s">
        <v>121</v>
      </c>
      <c r="M181">
        <v>11</v>
      </c>
      <c r="N181">
        <v>11</v>
      </c>
      <c r="O181">
        <v>5</v>
      </c>
      <c r="P181">
        <v>5</v>
      </c>
      <c r="Q181">
        <v>10</v>
      </c>
      <c r="R181">
        <v>9</v>
      </c>
      <c r="S181">
        <v>9</v>
      </c>
      <c r="T181">
        <v>2</v>
      </c>
      <c r="U181">
        <v>4</v>
      </c>
      <c r="V181">
        <v>2</v>
      </c>
      <c r="W181">
        <v>0</v>
      </c>
      <c r="X181">
        <v>0</v>
      </c>
      <c r="Y181">
        <v>1.53</v>
      </c>
      <c r="Z181">
        <v>4.33</v>
      </c>
      <c r="AA181">
        <v>6</v>
      </c>
      <c r="AB181">
        <v>1.55</v>
      </c>
      <c r="AC181">
        <v>4.4000000000000004</v>
      </c>
      <c r="AD181">
        <v>5.5</v>
      </c>
      <c r="AE181">
        <v>1.57</v>
      </c>
      <c r="AF181">
        <v>4.3499999999999996</v>
      </c>
      <c r="AG181">
        <v>5.5</v>
      </c>
      <c r="AH181">
        <v>1.56</v>
      </c>
      <c r="AI181">
        <v>4.4800000000000004</v>
      </c>
      <c r="AJ181">
        <v>6</v>
      </c>
      <c r="AK181">
        <v>1.55</v>
      </c>
      <c r="AL181">
        <v>4.33</v>
      </c>
      <c r="AM181">
        <v>5.8</v>
      </c>
      <c r="AN181">
        <v>1.53</v>
      </c>
      <c r="AO181">
        <v>4.33</v>
      </c>
      <c r="AP181">
        <v>6</v>
      </c>
      <c r="AQ181">
        <v>1.59</v>
      </c>
      <c r="AR181">
        <v>4.5999999999999996</v>
      </c>
      <c r="AS181">
        <v>6.11</v>
      </c>
      <c r="AT181">
        <v>1.55</v>
      </c>
      <c r="AU181">
        <v>4.41</v>
      </c>
      <c r="AV181">
        <v>5.73</v>
      </c>
      <c r="AW181">
        <v>1.61</v>
      </c>
      <c r="AX181">
        <v>2.2999999999999998</v>
      </c>
      <c r="AY181">
        <v>1.64</v>
      </c>
      <c r="AZ181">
        <v>2.4</v>
      </c>
      <c r="BA181">
        <v>1.64</v>
      </c>
      <c r="BB181">
        <v>2.4300000000000002</v>
      </c>
      <c r="BC181">
        <v>1.6</v>
      </c>
      <c r="BD181">
        <v>2.35</v>
      </c>
      <c r="BE181">
        <v>-1</v>
      </c>
      <c r="BF181">
        <v>1.94</v>
      </c>
      <c r="BG181">
        <v>1.96</v>
      </c>
      <c r="BH181">
        <v>1.96</v>
      </c>
      <c r="BI181">
        <v>1.97</v>
      </c>
      <c r="BJ181">
        <v>1.96</v>
      </c>
      <c r="BK181">
        <v>2.0099999999999998</v>
      </c>
      <c r="BL181">
        <v>1.91</v>
      </c>
      <c r="BM181">
        <v>1.94</v>
      </c>
      <c r="BN181">
        <v>1.5</v>
      </c>
      <c r="BO181">
        <v>4.5</v>
      </c>
      <c r="BP181">
        <v>6</v>
      </c>
      <c r="BQ181">
        <v>1.5</v>
      </c>
      <c r="BR181">
        <v>4.5999999999999996</v>
      </c>
      <c r="BS181">
        <v>6</v>
      </c>
      <c r="BT181">
        <v>1.5</v>
      </c>
      <c r="BU181">
        <v>4.5</v>
      </c>
      <c r="BV181">
        <v>6.1</v>
      </c>
      <c r="BW181">
        <v>1.53</v>
      </c>
      <c r="BX181">
        <v>4.4800000000000004</v>
      </c>
      <c r="BY181">
        <v>6.6</v>
      </c>
      <c r="BZ181">
        <v>1.5</v>
      </c>
      <c r="CA181">
        <v>4.33</v>
      </c>
      <c r="CB181">
        <v>6.5</v>
      </c>
      <c r="CC181">
        <v>1.5</v>
      </c>
      <c r="CD181">
        <v>4.5</v>
      </c>
      <c r="CE181">
        <v>6.5</v>
      </c>
      <c r="CF181">
        <v>1.55</v>
      </c>
      <c r="CG181">
        <v>4.62</v>
      </c>
      <c r="CH181">
        <v>6.75</v>
      </c>
      <c r="CI181">
        <v>1.52</v>
      </c>
      <c r="CJ181">
        <v>4.46</v>
      </c>
      <c r="CK181">
        <v>6.28</v>
      </c>
      <c r="CL181">
        <v>1.61</v>
      </c>
      <c r="CM181">
        <v>2.2999999999999998</v>
      </c>
      <c r="CN181">
        <v>1.65</v>
      </c>
      <c r="CO181">
        <v>2.38</v>
      </c>
      <c r="CP181">
        <v>1.69</v>
      </c>
      <c r="CQ181">
        <v>2.38</v>
      </c>
      <c r="CR181">
        <v>1.64</v>
      </c>
      <c r="CS181">
        <v>2.2799999999999998</v>
      </c>
      <c r="CT181">
        <v>-1</v>
      </c>
      <c r="CU181">
        <v>1.88</v>
      </c>
      <c r="CV181">
        <v>2.02</v>
      </c>
      <c r="CW181">
        <v>1.89</v>
      </c>
      <c r="CX181">
        <v>2.04</v>
      </c>
      <c r="CY181">
        <v>1.91</v>
      </c>
      <c r="CZ181">
        <v>2.06</v>
      </c>
      <c r="DA181">
        <v>1.86</v>
      </c>
      <c r="DB181">
        <v>2.0099999999999998</v>
      </c>
    </row>
    <row r="182" spans="1:106" x14ac:dyDescent="0.35">
      <c r="A182" t="s">
        <v>106</v>
      </c>
      <c r="B182" s="1">
        <v>43825</v>
      </c>
      <c r="C182" s="2">
        <v>0.625</v>
      </c>
      <c r="D182" t="s">
        <v>129</v>
      </c>
      <c r="E182" t="s">
        <v>108</v>
      </c>
      <c r="F182">
        <v>1</v>
      </c>
      <c r="G182">
        <v>0</v>
      </c>
      <c r="H182" t="s">
        <v>109</v>
      </c>
      <c r="I182">
        <v>0</v>
      </c>
      <c r="J182">
        <v>0</v>
      </c>
      <c r="K182" t="s">
        <v>117</v>
      </c>
      <c r="L182" t="s">
        <v>130</v>
      </c>
      <c r="M182">
        <v>11</v>
      </c>
      <c r="N182">
        <v>16</v>
      </c>
      <c r="O182">
        <v>2</v>
      </c>
      <c r="P182">
        <v>6</v>
      </c>
      <c r="Q182">
        <v>15</v>
      </c>
      <c r="R182">
        <v>12</v>
      </c>
      <c r="S182">
        <v>5</v>
      </c>
      <c r="T182">
        <v>8</v>
      </c>
      <c r="U182">
        <v>2</v>
      </c>
      <c r="V182">
        <v>3</v>
      </c>
      <c r="W182">
        <v>0</v>
      </c>
      <c r="X182">
        <v>0</v>
      </c>
      <c r="Y182">
        <v>2.1</v>
      </c>
      <c r="Z182">
        <v>3.75</v>
      </c>
      <c r="AA182">
        <v>3.3</v>
      </c>
      <c r="AB182">
        <v>2.0499999999999998</v>
      </c>
      <c r="AC182">
        <v>3.8</v>
      </c>
      <c r="AD182">
        <v>3.3</v>
      </c>
      <c r="AE182">
        <v>2.1</v>
      </c>
      <c r="AF182">
        <v>3.75</v>
      </c>
      <c r="AG182">
        <v>3.2</v>
      </c>
      <c r="AH182">
        <v>2.14</v>
      </c>
      <c r="AI182">
        <v>3.84</v>
      </c>
      <c r="AJ182">
        <v>3.31</v>
      </c>
      <c r="AK182">
        <v>2.1</v>
      </c>
      <c r="AL182">
        <v>3.7</v>
      </c>
      <c r="AM182">
        <v>3.25</v>
      </c>
      <c r="AN182">
        <v>2.1</v>
      </c>
      <c r="AO182">
        <v>3.8</v>
      </c>
      <c r="AP182">
        <v>3.25</v>
      </c>
      <c r="AQ182">
        <v>2.2000000000000002</v>
      </c>
      <c r="AR182">
        <v>3.9</v>
      </c>
      <c r="AS182">
        <v>3.45</v>
      </c>
      <c r="AT182">
        <v>2.11</v>
      </c>
      <c r="AU182">
        <v>3.77</v>
      </c>
      <c r="AV182">
        <v>3.28</v>
      </c>
      <c r="AW182">
        <v>1.53</v>
      </c>
      <c r="AX182">
        <v>2.5</v>
      </c>
      <c r="AY182">
        <v>1.56</v>
      </c>
      <c r="AZ182">
        <v>2.59</v>
      </c>
      <c r="BA182">
        <v>1.56</v>
      </c>
      <c r="BB182">
        <v>2.63</v>
      </c>
      <c r="BC182">
        <v>1.52</v>
      </c>
      <c r="BD182">
        <v>2.5099999999999998</v>
      </c>
      <c r="BE182">
        <v>-0.25</v>
      </c>
      <c r="BF182">
        <v>1.86</v>
      </c>
      <c r="BG182">
        <v>2.04</v>
      </c>
      <c r="BH182">
        <v>1.88</v>
      </c>
      <c r="BI182">
        <v>2.0499999999999998</v>
      </c>
      <c r="BJ182">
        <v>1.88</v>
      </c>
      <c r="BK182">
        <v>2.0699999999999998</v>
      </c>
      <c r="BL182">
        <v>1.85</v>
      </c>
      <c r="BM182">
        <v>2.02</v>
      </c>
      <c r="BN182">
        <v>2.2000000000000002</v>
      </c>
      <c r="BO182">
        <v>3.75</v>
      </c>
      <c r="BP182">
        <v>3</v>
      </c>
      <c r="BQ182">
        <v>2.25</v>
      </c>
      <c r="BR182">
        <v>3.5</v>
      </c>
      <c r="BS182">
        <v>3.1</v>
      </c>
      <c r="BT182">
        <v>2.2000000000000002</v>
      </c>
      <c r="BU182">
        <v>3.75</v>
      </c>
      <c r="BV182">
        <v>3.05</v>
      </c>
      <c r="BW182">
        <v>2.19</v>
      </c>
      <c r="BX182">
        <v>3.73</v>
      </c>
      <c r="BY182">
        <v>3.27</v>
      </c>
      <c r="BZ182">
        <v>2.15</v>
      </c>
      <c r="CA182">
        <v>3.7</v>
      </c>
      <c r="CB182">
        <v>3.2</v>
      </c>
      <c r="CC182">
        <v>2.2000000000000002</v>
      </c>
      <c r="CD182">
        <v>3.8</v>
      </c>
      <c r="CE182">
        <v>3.1</v>
      </c>
      <c r="CF182">
        <v>2.2999999999999998</v>
      </c>
      <c r="CG182">
        <v>3.85</v>
      </c>
      <c r="CH182">
        <v>3.27</v>
      </c>
      <c r="CI182">
        <v>2.2000000000000002</v>
      </c>
      <c r="CJ182">
        <v>3.72</v>
      </c>
      <c r="CK182">
        <v>3.14</v>
      </c>
      <c r="CL182">
        <v>1.53</v>
      </c>
      <c r="CM182">
        <v>2.5</v>
      </c>
      <c r="CN182">
        <v>1.55</v>
      </c>
      <c r="CO182">
        <v>2.62</v>
      </c>
      <c r="CP182">
        <v>1.56</v>
      </c>
      <c r="CQ182">
        <v>2.63</v>
      </c>
      <c r="CR182">
        <v>1.52</v>
      </c>
      <c r="CS182">
        <v>2.5099999999999998</v>
      </c>
      <c r="CT182">
        <v>-0.25</v>
      </c>
      <c r="CU182">
        <v>1.92</v>
      </c>
      <c r="CV182">
        <v>1.98</v>
      </c>
      <c r="CW182">
        <v>1.92</v>
      </c>
      <c r="CX182">
        <v>2.0099999999999998</v>
      </c>
      <c r="CY182">
        <v>1.96</v>
      </c>
      <c r="CZ182">
        <v>2.02</v>
      </c>
      <c r="DA182">
        <v>1.92</v>
      </c>
      <c r="DB182">
        <v>1.96</v>
      </c>
    </row>
    <row r="183" spans="1:106" x14ac:dyDescent="0.35">
      <c r="A183" t="s">
        <v>106</v>
      </c>
      <c r="B183" s="1">
        <v>43825</v>
      </c>
      <c r="C183" s="2">
        <v>0.625</v>
      </c>
      <c r="D183" t="s">
        <v>115</v>
      </c>
      <c r="E183" t="s">
        <v>135</v>
      </c>
      <c r="F183">
        <v>1</v>
      </c>
      <c r="G183">
        <v>1</v>
      </c>
      <c r="H183" t="s">
        <v>117</v>
      </c>
      <c r="I183">
        <v>1</v>
      </c>
      <c r="J183">
        <v>0</v>
      </c>
      <c r="K183" t="s">
        <v>109</v>
      </c>
      <c r="L183" t="s">
        <v>141</v>
      </c>
      <c r="M183">
        <v>12</v>
      </c>
      <c r="N183">
        <v>17</v>
      </c>
      <c r="O183">
        <v>4</v>
      </c>
      <c r="P183">
        <v>2</v>
      </c>
      <c r="Q183">
        <v>5</v>
      </c>
      <c r="R183">
        <v>13</v>
      </c>
      <c r="S183">
        <v>8</v>
      </c>
      <c r="T183">
        <v>3</v>
      </c>
      <c r="U183">
        <v>4</v>
      </c>
      <c r="V183">
        <v>4</v>
      </c>
      <c r="W183">
        <v>0</v>
      </c>
      <c r="X183">
        <v>0</v>
      </c>
      <c r="Y183">
        <v>3.5</v>
      </c>
      <c r="Z183">
        <v>3.9</v>
      </c>
      <c r="AA183">
        <v>1.95</v>
      </c>
      <c r="AB183">
        <v>3.5</v>
      </c>
      <c r="AC183">
        <v>3.9</v>
      </c>
      <c r="AD183">
        <v>1.95</v>
      </c>
      <c r="AE183">
        <v>3.45</v>
      </c>
      <c r="AF183">
        <v>3.8</v>
      </c>
      <c r="AG183">
        <v>2</v>
      </c>
      <c r="AH183">
        <v>3.49</v>
      </c>
      <c r="AI183">
        <v>3.87</v>
      </c>
      <c r="AJ183">
        <v>2.0699999999999998</v>
      </c>
      <c r="AK183">
        <v>3.5</v>
      </c>
      <c r="AL183">
        <v>3.8</v>
      </c>
      <c r="AM183">
        <v>2</v>
      </c>
      <c r="AN183">
        <v>3.5</v>
      </c>
      <c r="AO183">
        <v>3.8</v>
      </c>
      <c r="AP183">
        <v>2</v>
      </c>
      <c r="AQ183">
        <v>3.65</v>
      </c>
      <c r="AR183">
        <v>4</v>
      </c>
      <c r="AS183">
        <v>2.08</v>
      </c>
      <c r="AT183">
        <v>3.5</v>
      </c>
      <c r="AU183">
        <v>3.85</v>
      </c>
      <c r="AV183">
        <v>2.0099999999999998</v>
      </c>
      <c r="AW183">
        <v>1.57</v>
      </c>
      <c r="AX183">
        <v>2.37</v>
      </c>
      <c r="AY183">
        <v>1.59</v>
      </c>
      <c r="AZ183">
        <v>2.52</v>
      </c>
      <c r="BA183">
        <v>1.59</v>
      </c>
      <c r="BB183">
        <v>2.5499999999999998</v>
      </c>
      <c r="BC183">
        <v>1.55</v>
      </c>
      <c r="BD183">
        <v>2.4300000000000002</v>
      </c>
      <c r="BE183">
        <v>0.5</v>
      </c>
      <c r="BF183">
        <v>1.88</v>
      </c>
      <c r="BG183">
        <v>2.02</v>
      </c>
      <c r="BH183">
        <v>1.86</v>
      </c>
      <c r="BI183">
        <v>2.0699999999999998</v>
      </c>
      <c r="BJ183">
        <v>1.92</v>
      </c>
      <c r="BK183">
        <v>2.0699999999999998</v>
      </c>
      <c r="BL183">
        <v>1.86</v>
      </c>
      <c r="BM183">
        <v>2.0099999999999998</v>
      </c>
      <c r="BN183">
        <v>3.8</v>
      </c>
      <c r="BO183">
        <v>4</v>
      </c>
      <c r="BP183">
        <v>1.83</v>
      </c>
      <c r="BQ183">
        <v>3.9</v>
      </c>
      <c r="BR183">
        <v>4</v>
      </c>
      <c r="BS183">
        <v>1.85</v>
      </c>
      <c r="BT183">
        <v>4</v>
      </c>
      <c r="BU183">
        <v>3.8</v>
      </c>
      <c r="BV183">
        <v>1.85</v>
      </c>
      <c r="BW183">
        <v>3.81</v>
      </c>
      <c r="BX183">
        <v>4.1399999999999997</v>
      </c>
      <c r="BY183">
        <v>1.91</v>
      </c>
      <c r="BZ183">
        <v>4</v>
      </c>
      <c r="CA183">
        <v>4.2</v>
      </c>
      <c r="CB183">
        <v>1.85</v>
      </c>
      <c r="CC183">
        <v>4</v>
      </c>
      <c r="CD183">
        <v>3.9</v>
      </c>
      <c r="CE183">
        <v>1.87</v>
      </c>
      <c r="CF183">
        <v>4.32</v>
      </c>
      <c r="CG183">
        <v>4.3</v>
      </c>
      <c r="CH183">
        <v>1.97</v>
      </c>
      <c r="CI183">
        <v>3.83</v>
      </c>
      <c r="CJ183">
        <v>4.07</v>
      </c>
      <c r="CK183">
        <v>1.87</v>
      </c>
      <c r="CL183">
        <v>1.57</v>
      </c>
      <c r="CM183">
        <v>2.37</v>
      </c>
      <c r="CN183">
        <v>1.61</v>
      </c>
      <c r="CO183">
        <v>2.48</v>
      </c>
      <c r="CP183">
        <v>1.72</v>
      </c>
      <c r="CQ183">
        <v>2.4900000000000002</v>
      </c>
      <c r="CR183">
        <v>1.6</v>
      </c>
      <c r="CS183">
        <v>2.37</v>
      </c>
      <c r="CT183">
        <v>0.5</v>
      </c>
      <c r="CU183">
        <v>2</v>
      </c>
      <c r="CV183">
        <v>1.9</v>
      </c>
      <c r="CW183">
        <v>2.02</v>
      </c>
      <c r="CX183">
        <v>1.91</v>
      </c>
      <c r="CY183">
        <v>2.0499999999999998</v>
      </c>
      <c r="CZ183">
        <v>1.97</v>
      </c>
      <c r="DA183">
        <v>2</v>
      </c>
      <c r="DB183">
        <v>1.88</v>
      </c>
    </row>
    <row r="184" spans="1:106" x14ac:dyDescent="0.35">
      <c r="A184" t="s">
        <v>106</v>
      </c>
      <c r="B184" s="1">
        <v>43825</v>
      </c>
      <c r="C184" s="2">
        <v>0.625</v>
      </c>
      <c r="D184" t="s">
        <v>138</v>
      </c>
      <c r="E184" t="s">
        <v>120</v>
      </c>
      <c r="F184">
        <v>0</v>
      </c>
      <c r="G184">
        <v>2</v>
      </c>
      <c r="H184" t="s">
        <v>113</v>
      </c>
      <c r="I184">
        <v>0</v>
      </c>
      <c r="J184">
        <v>1</v>
      </c>
      <c r="K184" t="s">
        <v>113</v>
      </c>
      <c r="L184" t="s">
        <v>124</v>
      </c>
      <c r="M184">
        <v>10</v>
      </c>
      <c r="N184">
        <v>5</v>
      </c>
      <c r="O184">
        <v>3</v>
      </c>
      <c r="P184">
        <v>3</v>
      </c>
      <c r="Q184">
        <v>10</v>
      </c>
      <c r="R184">
        <v>9</v>
      </c>
      <c r="S184">
        <v>8</v>
      </c>
      <c r="T184">
        <v>1</v>
      </c>
      <c r="U184">
        <v>3</v>
      </c>
      <c r="V184">
        <v>2</v>
      </c>
      <c r="W184">
        <v>0</v>
      </c>
      <c r="X184">
        <v>0</v>
      </c>
      <c r="Y184">
        <v>1.33</v>
      </c>
      <c r="Z184">
        <v>5.25</v>
      </c>
      <c r="AA184">
        <v>9</v>
      </c>
      <c r="AB184">
        <v>1.35</v>
      </c>
      <c r="AC184">
        <v>5.25</v>
      </c>
      <c r="AD184">
        <v>8.25</v>
      </c>
      <c r="AE184">
        <v>1.37</v>
      </c>
      <c r="AF184">
        <v>5.2</v>
      </c>
      <c r="AG184">
        <v>7.9</v>
      </c>
      <c r="AH184">
        <v>1.36</v>
      </c>
      <c r="AI184">
        <v>5.3</v>
      </c>
      <c r="AJ184">
        <v>9.1199999999999992</v>
      </c>
      <c r="AK184">
        <v>1.35</v>
      </c>
      <c r="AL184">
        <v>5</v>
      </c>
      <c r="AM184">
        <v>9</v>
      </c>
      <c r="AN184">
        <v>1.33</v>
      </c>
      <c r="AO184">
        <v>5.25</v>
      </c>
      <c r="AP184">
        <v>9</v>
      </c>
      <c r="AQ184">
        <v>1.39</v>
      </c>
      <c r="AR184">
        <v>5.75</v>
      </c>
      <c r="AS184">
        <v>9.25</v>
      </c>
      <c r="AT184">
        <v>1.35</v>
      </c>
      <c r="AU184">
        <v>5.31</v>
      </c>
      <c r="AV184">
        <v>8.58</v>
      </c>
      <c r="AW184">
        <v>1.5</v>
      </c>
      <c r="AX184">
        <v>2.62</v>
      </c>
      <c r="AY184">
        <v>1.53</v>
      </c>
      <c r="AZ184">
        <v>2.69</v>
      </c>
      <c r="BA184">
        <v>1.53</v>
      </c>
      <c r="BB184">
        <v>2.76</v>
      </c>
      <c r="BC184">
        <v>1.49</v>
      </c>
      <c r="BD184">
        <v>2.62</v>
      </c>
      <c r="BE184">
        <v>-1.5</v>
      </c>
      <c r="BF184">
        <v>2.0299999999999998</v>
      </c>
      <c r="BG184">
        <v>1.87</v>
      </c>
      <c r="BH184">
        <v>2.06</v>
      </c>
      <c r="BI184">
        <v>1.87</v>
      </c>
      <c r="BJ184">
        <v>2.06</v>
      </c>
      <c r="BK184">
        <v>1.94</v>
      </c>
      <c r="BL184">
        <v>1.99</v>
      </c>
      <c r="BM184">
        <v>1.87</v>
      </c>
      <c r="BN184">
        <v>1.36</v>
      </c>
      <c r="BO184">
        <v>5</v>
      </c>
      <c r="BP184">
        <v>8.5</v>
      </c>
      <c r="BQ184">
        <v>1.4</v>
      </c>
      <c r="BR184">
        <v>5</v>
      </c>
      <c r="BS184">
        <v>7.5</v>
      </c>
      <c r="BT184">
        <v>1.37</v>
      </c>
      <c r="BU184">
        <v>5</v>
      </c>
      <c r="BV184">
        <v>8</v>
      </c>
      <c r="BW184">
        <v>1.4</v>
      </c>
      <c r="BX184">
        <v>5.08</v>
      </c>
      <c r="BY184">
        <v>8.43</v>
      </c>
      <c r="BZ184">
        <v>1.36</v>
      </c>
      <c r="CA184">
        <v>5</v>
      </c>
      <c r="CB184">
        <v>8.5</v>
      </c>
      <c r="CC184">
        <v>1.36</v>
      </c>
      <c r="CD184">
        <v>5.2</v>
      </c>
      <c r="CE184">
        <v>8.5</v>
      </c>
      <c r="CF184">
        <v>1.43</v>
      </c>
      <c r="CG184">
        <v>5.35</v>
      </c>
      <c r="CH184">
        <v>9.5</v>
      </c>
      <c r="CI184">
        <v>1.39</v>
      </c>
      <c r="CJ184">
        <v>5.05</v>
      </c>
      <c r="CK184">
        <v>8.06</v>
      </c>
      <c r="CL184">
        <v>1.57</v>
      </c>
      <c r="CM184">
        <v>2.37</v>
      </c>
      <c r="CN184">
        <v>1.61</v>
      </c>
      <c r="CO184">
        <v>2.4700000000000002</v>
      </c>
      <c r="CP184">
        <v>1.61</v>
      </c>
      <c r="CQ184">
        <v>2.58</v>
      </c>
      <c r="CR184">
        <v>1.55</v>
      </c>
      <c r="CS184">
        <v>2.46</v>
      </c>
      <c r="CT184">
        <v>-2.5</v>
      </c>
      <c r="CU184">
        <v>3.55</v>
      </c>
      <c r="CV184">
        <v>1.27</v>
      </c>
      <c r="CW184">
        <v>3.93</v>
      </c>
      <c r="CX184">
        <v>1.3</v>
      </c>
      <c r="CY184">
        <v>3.95</v>
      </c>
      <c r="CZ184">
        <v>1.3</v>
      </c>
      <c r="DA184">
        <v>3.66</v>
      </c>
      <c r="DB184">
        <v>1.28</v>
      </c>
    </row>
    <row r="185" spans="1:106" x14ac:dyDescent="0.35">
      <c r="A185" t="s">
        <v>106</v>
      </c>
      <c r="B185" s="1">
        <v>43825</v>
      </c>
      <c r="C185" s="2">
        <v>0.625</v>
      </c>
      <c r="D185" t="s">
        <v>122</v>
      </c>
      <c r="E185" t="s">
        <v>111</v>
      </c>
      <c r="F185">
        <v>2</v>
      </c>
      <c r="G185">
        <v>1</v>
      </c>
      <c r="H185" t="s">
        <v>109</v>
      </c>
      <c r="I185">
        <v>0</v>
      </c>
      <c r="J185">
        <v>0</v>
      </c>
      <c r="K185" t="s">
        <v>117</v>
      </c>
      <c r="L185" t="s">
        <v>133</v>
      </c>
      <c r="M185">
        <v>13</v>
      </c>
      <c r="N185">
        <v>10</v>
      </c>
      <c r="O185">
        <v>4</v>
      </c>
      <c r="P185">
        <v>2</v>
      </c>
      <c r="Q185">
        <v>5</v>
      </c>
      <c r="R185">
        <v>10</v>
      </c>
      <c r="S185">
        <v>7</v>
      </c>
      <c r="T185">
        <v>6</v>
      </c>
      <c r="U185">
        <v>0</v>
      </c>
      <c r="V185">
        <v>2</v>
      </c>
      <c r="W185">
        <v>0</v>
      </c>
      <c r="X185">
        <v>0</v>
      </c>
      <c r="Y185">
        <v>2.2999999999999998</v>
      </c>
      <c r="Z185">
        <v>3.4</v>
      </c>
      <c r="AA185">
        <v>3.1</v>
      </c>
      <c r="AB185">
        <v>2.2000000000000002</v>
      </c>
      <c r="AC185">
        <v>3.5</v>
      </c>
      <c r="AD185">
        <v>3.2</v>
      </c>
      <c r="AE185">
        <v>2.2999999999999998</v>
      </c>
      <c r="AF185">
        <v>3.35</v>
      </c>
      <c r="AG185">
        <v>3.1</v>
      </c>
      <c r="AH185">
        <v>2.39</v>
      </c>
      <c r="AI185">
        <v>3.44</v>
      </c>
      <c r="AJ185">
        <v>3.11</v>
      </c>
      <c r="AK185">
        <v>2.2999999999999998</v>
      </c>
      <c r="AL185">
        <v>3.4</v>
      </c>
      <c r="AM185">
        <v>3.1</v>
      </c>
      <c r="AN185">
        <v>2.2999999999999998</v>
      </c>
      <c r="AO185">
        <v>3.4</v>
      </c>
      <c r="AP185">
        <v>3.13</v>
      </c>
      <c r="AQ185">
        <v>2.4500000000000002</v>
      </c>
      <c r="AR185">
        <v>3.59</v>
      </c>
      <c r="AS185">
        <v>3.21</v>
      </c>
      <c r="AT185">
        <v>2.3199999999999998</v>
      </c>
      <c r="AU185">
        <v>3.42</v>
      </c>
      <c r="AV185">
        <v>3.12</v>
      </c>
      <c r="AW185">
        <v>1.9</v>
      </c>
      <c r="AX185">
        <v>1.9</v>
      </c>
      <c r="AY185">
        <v>1.96</v>
      </c>
      <c r="AZ185">
        <v>1.95</v>
      </c>
      <c r="BA185">
        <v>1.96</v>
      </c>
      <c r="BB185">
        <v>2.0099999999999998</v>
      </c>
      <c r="BC185">
        <v>1.9</v>
      </c>
      <c r="BD185">
        <v>1.92</v>
      </c>
      <c r="BE185">
        <v>-0.25</v>
      </c>
      <c r="BF185">
        <v>2.0299999999999998</v>
      </c>
      <c r="BG185">
        <v>1.87</v>
      </c>
      <c r="BH185">
        <v>2.06</v>
      </c>
      <c r="BI185">
        <v>1.86</v>
      </c>
      <c r="BJ185">
        <v>2.06</v>
      </c>
      <c r="BK185">
        <v>1.91</v>
      </c>
      <c r="BL185">
        <v>2</v>
      </c>
      <c r="BM185">
        <v>1.86</v>
      </c>
      <c r="BN185">
        <v>2.2000000000000002</v>
      </c>
      <c r="BO185">
        <v>3.4</v>
      </c>
      <c r="BP185">
        <v>3.25</v>
      </c>
      <c r="BQ185">
        <v>2.2000000000000002</v>
      </c>
      <c r="BR185">
        <v>3.4</v>
      </c>
      <c r="BS185">
        <v>3.3</v>
      </c>
      <c r="BT185">
        <v>2.25</v>
      </c>
      <c r="BU185">
        <v>3.35</v>
      </c>
      <c r="BV185">
        <v>3.2</v>
      </c>
      <c r="BW185">
        <v>2.31</v>
      </c>
      <c r="BX185">
        <v>3.47</v>
      </c>
      <c r="BY185">
        <v>3.24</v>
      </c>
      <c r="BZ185">
        <v>2.25</v>
      </c>
      <c r="CA185">
        <v>3.4</v>
      </c>
      <c r="CB185">
        <v>3.2</v>
      </c>
      <c r="CC185">
        <v>2.2999999999999998</v>
      </c>
      <c r="CD185">
        <v>3.4</v>
      </c>
      <c r="CE185">
        <v>3.25</v>
      </c>
      <c r="CF185">
        <v>2.37</v>
      </c>
      <c r="CG185">
        <v>3.55</v>
      </c>
      <c r="CH185">
        <v>3.45</v>
      </c>
      <c r="CI185">
        <v>2.2599999999999998</v>
      </c>
      <c r="CJ185">
        <v>3.42</v>
      </c>
      <c r="CK185">
        <v>3.24</v>
      </c>
      <c r="CL185">
        <v>2</v>
      </c>
      <c r="CM185">
        <v>1.8</v>
      </c>
      <c r="CN185">
        <v>2.06</v>
      </c>
      <c r="CO185">
        <v>1.85</v>
      </c>
      <c r="CP185">
        <v>2.13</v>
      </c>
      <c r="CQ185">
        <v>1.88</v>
      </c>
      <c r="CR185">
        <v>2.0099999999999998</v>
      </c>
      <c r="CS185">
        <v>1.82</v>
      </c>
      <c r="CT185">
        <v>-0.25</v>
      </c>
      <c r="CU185">
        <v>1.99</v>
      </c>
      <c r="CV185">
        <v>1.91</v>
      </c>
      <c r="CW185">
        <v>2</v>
      </c>
      <c r="CX185">
        <v>1.93</v>
      </c>
      <c r="CY185">
        <v>2.02</v>
      </c>
      <c r="CZ185">
        <v>2</v>
      </c>
      <c r="DA185">
        <v>1.96</v>
      </c>
      <c r="DB185">
        <v>1.92</v>
      </c>
    </row>
    <row r="186" spans="1:106" x14ac:dyDescent="0.35">
      <c r="A186" t="s">
        <v>106</v>
      </c>
      <c r="B186" s="1">
        <v>43825</v>
      </c>
      <c r="C186" s="2">
        <v>0.625</v>
      </c>
      <c r="D186" t="s">
        <v>123</v>
      </c>
      <c r="E186" t="s">
        <v>119</v>
      </c>
      <c r="F186">
        <v>1</v>
      </c>
      <c r="G186">
        <v>0</v>
      </c>
      <c r="H186" t="s">
        <v>109</v>
      </c>
      <c r="I186">
        <v>0</v>
      </c>
      <c r="J186">
        <v>0</v>
      </c>
      <c r="K186" t="s">
        <v>117</v>
      </c>
      <c r="L186" t="s">
        <v>139</v>
      </c>
      <c r="M186">
        <v>21</v>
      </c>
      <c r="N186">
        <v>6</v>
      </c>
      <c r="O186">
        <v>5</v>
      </c>
      <c r="P186">
        <v>0</v>
      </c>
      <c r="Q186">
        <v>15</v>
      </c>
      <c r="R186">
        <v>14</v>
      </c>
      <c r="S186">
        <v>10</v>
      </c>
      <c r="T186">
        <v>2</v>
      </c>
      <c r="U186">
        <v>0</v>
      </c>
      <c r="V186">
        <v>0</v>
      </c>
      <c r="W186">
        <v>0</v>
      </c>
      <c r="X186">
        <v>0</v>
      </c>
      <c r="Y186">
        <v>1.7</v>
      </c>
      <c r="Z186">
        <v>3.75</v>
      </c>
      <c r="AA186">
        <v>5</v>
      </c>
      <c r="AB186">
        <v>1.67</v>
      </c>
      <c r="AC186">
        <v>3.8</v>
      </c>
      <c r="AD186">
        <v>5.25</v>
      </c>
      <c r="AE186">
        <v>1.7</v>
      </c>
      <c r="AF186">
        <v>3.7</v>
      </c>
      <c r="AG186">
        <v>5</v>
      </c>
      <c r="AH186">
        <v>1.75</v>
      </c>
      <c r="AI186">
        <v>3.77</v>
      </c>
      <c r="AJ186">
        <v>5.21</v>
      </c>
      <c r="AK186">
        <v>1.7</v>
      </c>
      <c r="AL186">
        <v>3.7</v>
      </c>
      <c r="AM186">
        <v>5.25</v>
      </c>
      <c r="AN186">
        <v>1.7</v>
      </c>
      <c r="AO186">
        <v>3.7</v>
      </c>
      <c r="AP186">
        <v>5.2</v>
      </c>
      <c r="AQ186">
        <v>1.76</v>
      </c>
      <c r="AR186">
        <v>3.9</v>
      </c>
      <c r="AS186">
        <v>5.65</v>
      </c>
      <c r="AT186">
        <v>1.71</v>
      </c>
      <c r="AU186">
        <v>3.76</v>
      </c>
      <c r="AV186">
        <v>5.15</v>
      </c>
      <c r="AW186">
        <v>1.9</v>
      </c>
      <c r="AX186">
        <v>1.9</v>
      </c>
      <c r="AY186">
        <v>2.04</v>
      </c>
      <c r="AZ186">
        <v>1.88</v>
      </c>
      <c r="BA186">
        <v>2.04</v>
      </c>
      <c r="BB186">
        <v>1.94</v>
      </c>
      <c r="BC186">
        <v>1.93</v>
      </c>
      <c r="BD186">
        <v>1.89</v>
      </c>
      <c r="BE186">
        <v>-0.75</v>
      </c>
      <c r="BF186">
        <v>1.95</v>
      </c>
      <c r="BG186">
        <v>1.95</v>
      </c>
      <c r="BH186">
        <v>1.99</v>
      </c>
      <c r="BI186">
        <v>1.94</v>
      </c>
      <c r="BJ186">
        <v>1.99</v>
      </c>
      <c r="BK186">
        <v>1.99</v>
      </c>
      <c r="BL186">
        <v>1.92</v>
      </c>
      <c r="BM186">
        <v>1.94</v>
      </c>
      <c r="BN186">
        <v>1.7</v>
      </c>
      <c r="BO186">
        <v>3.6</v>
      </c>
      <c r="BP186">
        <v>5.25</v>
      </c>
      <c r="BQ186">
        <v>1.7</v>
      </c>
      <c r="BR186">
        <v>3.75</v>
      </c>
      <c r="BS186">
        <v>5</v>
      </c>
      <c r="BT186">
        <v>1.75</v>
      </c>
      <c r="BU186">
        <v>3.7</v>
      </c>
      <c r="BV186">
        <v>4.8</v>
      </c>
      <c r="BW186">
        <v>1.75</v>
      </c>
      <c r="BX186">
        <v>3.65</v>
      </c>
      <c r="BY186">
        <v>5.36</v>
      </c>
      <c r="BZ186">
        <v>1.73</v>
      </c>
      <c r="CA186">
        <v>3.6</v>
      </c>
      <c r="CB186">
        <v>5.25</v>
      </c>
      <c r="CC186">
        <v>1.75</v>
      </c>
      <c r="CD186">
        <v>3.6</v>
      </c>
      <c r="CE186">
        <v>5.2</v>
      </c>
      <c r="CF186">
        <v>1.78</v>
      </c>
      <c r="CG186">
        <v>3.85</v>
      </c>
      <c r="CH186">
        <v>5.37</v>
      </c>
      <c r="CI186">
        <v>1.74</v>
      </c>
      <c r="CJ186">
        <v>3.67</v>
      </c>
      <c r="CK186">
        <v>5.12</v>
      </c>
      <c r="CL186">
        <v>2</v>
      </c>
      <c r="CM186">
        <v>1.8</v>
      </c>
      <c r="CN186">
        <v>2.12</v>
      </c>
      <c r="CO186">
        <v>1.8</v>
      </c>
      <c r="CP186">
        <v>2.17</v>
      </c>
      <c r="CQ186">
        <v>1.85</v>
      </c>
      <c r="CR186">
        <v>2.0499999999999998</v>
      </c>
      <c r="CS186">
        <v>1.78</v>
      </c>
      <c r="CT186">
        <v>-0.75</v>
      </c>
      <c r="CU186">
        <v>1.99</v>
      </c>
      <c r="CV186">
        <v>1.91</v>
      </c>
      <c r="CW186">
        <v>2.0099999999999998</v>
      </c>
      <c r="CX186">
        <v>1.93</v>
      </c>
      <c r="CY186">
        <v>2.04</v>
      </c>
      <c r="CZ186">
        <v>1.95</v>
      </c>
      <c r="DA186">
        <v>1.97</v>
      </c>
      <c r="DB186">
        <v>1.9</v>
      </c>
    </row>
    <row r="187" spans="1:106" x14ac:dyDescent="0.35">
      <c r="A187" t="s">
        <v>106</v>
      </c>
      <c r="B187" s="1">
        <v>43825</v>
      </c>
      <c r="C187" s="2">
        <v>0.625</v>
      </c>
      <c r="D187" t="s">
        <v>116</v>
      </c>
      <c r="E187" t="s">
        <v>125</v>
      </c>
      <c r="F187">
        <v>1</v>
      </c>
      <c r="G187">
        <v>1</v>
      </c>
      <c r="H187" t="s">
        <v>117</v>
      </c>
      <c r="I187">
        <v>1</v>
      </c>
      <c r="J187">
        <v>1</v>
      </c>
      <c r="K187" t="s">
        <v>117</v>
      </c>
      <c r="L187" t="s">
        <v>142</v>
      </c>
      <c r="M187">
        <v>16</v>
      </c>
      <c r="N187">
        <v>5</v>
      </c>
      <c r="O187">
        <v>4</v>
      </c>
      <c r="P187">
        <v>2</v>
      </c>
      <c r="Q187">
        <v>11</v>
      </c>
      <c r="R187">
        <v>8</v>
      </c>
      <c r="S187">
        <v>9</v>
      </c>
      <c r="T187">
        <v>1</v>
      </c>
      <c r="U187">
        <v>1</v>
      </c>
      <c r="V187">
        <v>3</v>
      </c>
      <c r="W187">
        <v>0</v>
      </c>
      <c r="X187">
        <v>0</v>
      </c>
      <c r="Y187">
        <v>1.83</v>
      </c>
      <c r="Z187">
        <v>3.6</v>
      </c>
      <c r="AA187">
        <v>4.33</v>
      </c>
      <c r="AB187">
        <v>1.85</v>
      </c>
      <c r="AC187">
        <v>3.5</v>
      </c>
      <c r="AD187">
        <v>4.5</v>
      </c>
      <c r="AE187">
        <v>1.85</v>
      </c>
      <c r="AF187">
        <v>3.5</v>
      </c>
      <c r="AG187">
        <v>4.45</v>
      </c>
      <c r="AH187">
        <v>1.9</v>
      </c>
      <c r="AI187">
        <v>3.58</v>
      </c>
      <c r="AJ187">
        <v>4.49</v>
      </c>
      <c r="AK187">
        <v>1.85</v>
      </c>
      <c r="AL187">
        <v>3.5</v>
      </c>
      <c r="AM187">
        <v>4.4000000000000004</v>
      </c>
      <c r="AN187">
        <v>1.83</v>
      </c>
      <c r="AO187">
        <v>3.5</v>
      </c>
      <c r="AP187">
        <v>4.5999999999999996</v>
      </c>
      <c r="AQ187">
        <v>1.95</v>
      </c>
      <c r="AR187">
        <v>3.7</v>
      </c>
      <c r="AS187">
        <v>4.6500000000000004</v>
      </c>
      <c r="AT187">
        <v>1.86</v>
      </c>
      <c r="AU187">
        <v>3.54</v>
      </c>
      <c r="AV187">
        <v>4.46</v>
      </c>
      <c r="AW187">
        <v>2.1</v>
      </c>
      <c r="AX187">
        <v>1.72</v>
      </c>
      <c r="AY187">
        <v>2.19</v>
      </c>
      <c r="AZ187">
        <v>1.76</v>
      </c>
      <c r="BA187">
        <v>2.19</v>
      </c>
      <c r="BB187">
        <v>1.8</v>
      </c>
      <c r="BC187">
        <v>2.11</v>
      </c>
      <c r="BD187">
        <v>1.74</v>
      </c>
      <c r="BE187">
        <v>-0.5</v>
      </c>
      <c r="BF187">
        <v>1.87</v>
      </c>
      <c r="BG187">
        <v>2.0299999999999998</v>
      </c>
      <c r="BH187">
        <v>1.9</v>
      </c>
      <c r="BI187">
        <v>2.0299999999999998</v>
      </c>
      <c r="BJ187">
        <v>1.95</v>
      </c>
      <c r="BK187">
        <v>2.08</v>
      </c>
      <c r="BL187">
        <v>1.85</v>
      </c>
      <c r="BM187">
        <v>2.0099999999999998</v>
      </c>
      <c r="BN187">
        <v>1.8</v>
      </c>
      <c r="BO187">
        <v>3.5</v>
      </c>
      <c r="BP187">
        <v>4.5999999999999996</v>
      </c>
      <c r="BQ187">
        <v>1.87</v>
      </c>
      <c r="BR187">
        <v>3.5</v>
      </c>
      <c r="BS187">
        <v>4.33</v>
      </c>
      <c r="BT187">
        <v>1.8</v>
      </c>
      <c r="BU187">
        <v>3.55</v>
      </c>
      <c r="BV187">
        <v>4.7</v>
      </c>
      <c r="BW187">
        <v>1.81</v>
      </c>
      <c r="BX187">
        <v>3.67</v>
      </c>
      <c r="BY187">
        <v>4.8600000000000003</v>
      </c>
      <c r="BZ187">
        <v>1.8</v>
      </c>
      <c r="CA187">
        <v>3.5</v>
      </c>
      <c r="CB187">
        <v>4.75</v>
      </c>
      <c r="CC187">
        <v>1.8</v>
      </c>
      <c r="CD187">
        <v>3.5</v>
      </c>
      <c r="CE187">
        <v>5</v>
      </c>
      <c r="CF187">
        <v>1.95</v>
      </c>
      <c r="CG187">
        <v>3.7</v>
      </c>
      <c r="CH187">
        <v>5</v>
      </c>
      <c r="CI187">
        <v>1.83</v>
      </c>
      <c r="CJ187">
        <v>3.56</v>
      </c>
      <c r="CK187">
        <v>4.67</v>
      </c>
      <c r="CL187">
        <v>2.1</v>
      </c>
      <c r="CM187">
        <v>1.72</v>
      </c>
      <c r="CN187">
        <v>2.19</v>
      </c>
      <c r="CO187">
        <v>1.76</v>
      </c>
      <c r="CP187">
        <v>2.27</v>
      </c>
      <c r="CQ187">
        <v>1.79</v>
      </c>
      <c r="CR187">
        <v>2.14</v>
      </c>
      <c r="CS187">
        <v>1.72</v>
      </c>
      <c r="CT187">
        <v>-0.5</v>
      </c>
      <c r="CU187">
        <v>1.8</v>
      </c>
      <c r="CV187">
        <v>2.1</v>
      </c>
      <c r="CW187">
        <v>1.81</v>
      </c>
      <c r="CX187">
        <v>2.12</v>
      </c>
      <c r="CY187">
        <v>1.9</v>
      </c>
      <c r="CZ187">
        <v>2.13</v>
      </c>
      <c r="DA187">
        <v>1.81</v>
      </c>
      <c r="DB187">
        <v>2.0499999999999998</v>
      </c>
    </row>
    <row r="188" spans="1:106" x14ac:dyDescent="0.35">
      <c r="A188" t="s">
        <v>106</v>
      </c>
      <c r="B188" s="1">
        <v>43825</v>
      </c>
      <c r="C188" s="2">
        <v>0.72916666666666663</v>
      </c>
      <c r="D188" t="s">
        <v>137</v>
      </c>
      <c r="E188" t="s">
        <v>134</v>
      </c>
      <c r="F188">
        <v>4</v>
      </c>
      <c r="G188">
        <v>1</v>
      </c>
      <c r="H188" t="s">
        <v>109</v>
      </c>
      <c r="I188">
        <v>3</v>
      </c>
      <c r="J188">
        <v>1</v>
      </c>
      <c r="K188" t="s">
        <v>109</v>
      </c>
      <c r="L188" t="s">
        <v>118</v>
      </c>
      <c r="M188">
        <v>22</v>
      </c>
      <c r="N188">
        <v>7</v>
      </c>
      <c r="O188">
        <v>10</v>
      </c>
      <c r="P188">
        <v>2</v>
      </c>
      <c r="Q188">
        <v>10</v>
      </c>
      <c r="R188">
        <v>7</v>
      </c>
      <c r="S188">
        <v>5</v>
      </c>
      <c r="T188">
        <v>0</v>
      </c>
      <c r="U188">
        <v>2</v>
      </c>
      <c r="V188">
        <v>2</v>
      </c>
      <c r="W188">
        <v>0</v>
      </c>
      <c r="X188">
        <v>0</v>
      </c>
      <c r="Y188">
        <v>1.33</v>
      </c>
      <c r="Z188">
        <v>5.25</v>
      </c>
      <c r="AA188">
        <v>9</v>
      </c>
      <c r="AB188">
        <v>1.35</v>
      </c>
      <c r="AC188">
        <v>5.25</v>
      </c>
      <c r="AD188">
        <v>8.5</v>
      </c>
      <c r="AE188">
        <v>1.35</v>
      </c>
      <c r="AF188">
        <v>5</v>
      </c>
      <c r="AG188">
        <v>8.9</v>
      </c>
      <c r="AH188">
        <v>1.35</v>
      </c>
      <c r="AI188">
        <v>5.32</v>
      </c>
      <c r="AJ188">
        <v>9.59</v>
      </c>
      <c r="AK188">
        <v>1.33</v>
      </c>
      <c r="AL188">
        <v>5.25</v>
      </c>
      <c r="AM188">
        <v>9.5</v>
      </c>
      <c r="AN188">
        <v>1.33</v>
      </c>
      <c r="AO188">
        <v>5</v>
      </c>
      <c r="AP188">
        <v>10</v>
      </c>
      <c r="AQ188">
        <v>1.39</v>
      </c>
      <c r="AR188">
        <v>5.5</v>
      </c>
      <c r="AS188">
        <v>10</v>
      </c>
      <c r="AT188">
        <v>1.35</v>
      </c>
      <c r="AU188">
        <v>5.19</v>
      </c>
      <c r="AV188">
        <v>9.18</v>
      </c>
      <c r="AW188">
        <v>1.72</v>
      </c>
      <c r="AX188">
        <v>2.1</v>
      </c>
      <c r="AY188">
        <v>1.79</v>
      </c>
      <c r="AZ188">
        <v>2.14</v>
      </c>
      <c r="BA188">
        <v>1.81</v>
      </c>
      <c r="BB188">
        <v>2.2000000000000002</v>
      </c>
      <c r="BC188">
        <v>1.72</v>
      </c>
      <c r="BD188">
        <v>2.13</v>
      </c>
      <c r="BE188">
        <v>-1.5</v>
      </c>
      <c r="BF188">
        <v>2.06</v>
      </c>
      <c r="BG188">
        <v>1.84</v>
      </c>
      <c r="BH188">
        <v>2.06</v>
      </c>
      <c r="BI188">
        <v>1.87</v>
      </c>
      <c r="BJ188">
        <v>2.09</v>
      </c>
      <c r="BK188">
        <v>1.88</v>
      </c>
      <c r="BL188">
        <v>2.0299999999999998</v>
      </c>
      <c r="BM188">
        <v>1.84</v>
      </c>
      <c r="BN188">
        <v>1.33</v>
      </c>
      <c r="BO188">
        <v>5.5</v>
      </c>
      <c r="BP188">
        <v>8.5</v>
      </c>
      <c r="BQ188">
        <v>1.34</v>
      </c>
      <c r="BR188">
        <v>5.25</v>
      </c>
      <c r="BS188">
        <v>8.75</v>
      </c>
      <c r="BT188">
        <v>1.4</v>
      </c>
      <c r="BU188">
        <v>4.8</v>
      </c>
      <c r="BV188">
        <v>7.6</v>
      </c>
      <c r="BW188">
        <v>1.36</v>
      </c>
      <c r="BX188">
        <v>5.42</v>
      </c>
      <c r="BY188">
        <v>9.3699999999999992</v>
      </c>
      <c r="BZ188">
        <v>1.33</v>
      </c>
      <c r="CA188">
        <v>5.25</v>
      </c>
      <c r="CB188">
        <v>9</v>
      </c>
      <c r="CC188">
        <v>1.33</v>
      </c>
      <c r="CD188">
        <v>5.25</v>
      </c>
      <c r="CE188">
        <v>10</v>
      </c>
      <c r="CF188">
        <v>1.4</v>
      </c>
      <c r="CG188">
        <v>5.6</v>
      </c>
      <c r="CH188">
        <v>10</v>
      </c>
      <c r="CI188">
        <v>1.35</v>
      </c>
      <c r="CJ188">
        <v>5.34</v>
      </c>
      <c r="CK188">
        <v>8.84</v>
      </c>
      <c r="CL188">
        <v>1.72</v>
      </c>
      <c r="CM188">
        <v>2.1</v>
      </c>
      <c r="CN188">
        <v>1.72</v>
      </c>
      <c r="CO188">
        <v>2.25</v>
      </c>
      <c r="CP188">
        <v>1.73</v>
      </c>
      <c r="CQ188">
        <v>2.37</v>
      </c>
      <c r="CR188">
        <v>1.68</v>
      </c>
      <c r="CS188">
        <v>2.2000000000000002</v>
      </c>
      <c r="CT188">
        <v>-1.5</v>
      </c>
      <c r="CU188">
        <v>2.04</v>
      </c>
      <c r="CV188">
        <v>1.86</v>
      </c>
      <c r="CW188">
        <v>2.04</v>
      </c>
      <c r="CX188">
        <v>1.89</v>
      </c>
      <c r="CY188">
        <v>2.1</v>
      </c>
      <c r="CZ188">
        <v>1.9</v>
      </c>
      <c r="DA188">
        <v>2.0299999999999998</v>
      </c>
      <c r="DB188">
        <v>1.85</v>
      </c>
    </row>
    <row r="189" spans="1:106" x14ac:dyDescent="0.35">
      <c r="A189" t="s">
        <v>106</v>
      </c>
      <c r="B189" s="1">
        <v>43825</v>
      </c>
      <c r="C189" s="2">
        <v>0.83333333333333337</v>
      </c>
      <c r="D189" t="s">
        <v>131</v>
      </c>
      <c r="E189" t="s">
        <v>107</v>
      </c>
      <c r="F189">
        <v>0</v>
      </c>
      <c r="G189">
        <v>4</v>
      </c>
      <c r="H189" t="s">
        <v>113</v>
      </c>
      <c r="I189">
        <v>0</v>
      </c>
      <c r="J189">
        <v>1</v>
      </c>
      <c r="K189" t="s">
        <v>113</v>
      </c>
      <c r="L189" t="s">
        <v>110</v>
      </c>
      <c r="M189">
        <v>3</v>
      </c>
      <c r="N189">
        <v>15</v>
      </c>
      <c r="O189">
        <v>0</v>
      </c>
      <c r="P189">
        <v>6</v>
      </c>
      <c r="Q189">
        <v>5</v>
      </c>
      <c r="R189">
        <v>7</v>
      </c>
      <c r="S189">
        <v>2</v>
      </c>
      <c r="T189">
        <v>8</v>
      </c>
      <c r="U189">
        <v>1</v>
      </c>
      <c r="V189">
        <v>1</v>
      </c>
      <c r="W189">
        <v>0</v>
      </c>
      <c r="X189">
        <v>0</v>
      </c>
      <c r="Y189">
        <v>3.4</v>
      </c>
      <c r="Z189">
        <v>3.75</v>
      </c>
      <c r="AA189">
        <v>2.0499999999999998</v>
      </c>
      <c r="AB189">
        <v>3.4</v>
      </c>
      <c r="AC189">
        <v>3.7</v>
      </c>
      <c r="AD189">
        <v>2.0499999999999998</v>
      </c>
      <c r="AE189">
        <v>3.35</v>
      </c>
      <c r="AF189">
        <v>3.7</v>
      </c>
      <c r="AG189">
        <v>2.0499999999999998</v>
      </c>
      <c r="AH189">
        <v>3.39</v>
      </c>
      <c r="AI189">
        <v>3.81</v>
      </c>
      <c r="AJ189">
        <v>2.12</v>
      </c>
      <c r="AK189">
        <v>3.4</v>
      </c>
      <c r="AL189">
        <v>3.6</v>
      </c>
      <c r="AM189">
        <v>2.1</v>
      </c>
      <c r="AN189">
        <v>3.4</v>
      </c>
      <c r="AO189">
        <v>3.6</v>
      </c>
      <c r="AP189">
        <v>2.1</v>
      </c>
      <c r="AQ189">
        <v>3.5</v>
      </c>
      <c r="AR189">
        <v>3.95</v>
      </c>
      <c r="AS189">
        <v>2.16</v>
      </c>
      <c r="AT189">
        <v>3.38</v>
      </c>
      <c r="AU189">
        <v>3.72</v>
      </c>
      <c r="AV189">
        <v>2.08</v>
      </c>
      <c r="AW189">
        <v>1.66</v>
      </c>
      <c r="AX189">
        <v>2.2000000000000002</v>
      </c>
      <c r="AY189">
        <v>1.66</v>
      </c>
      <c r="AZ189">
        <v>2.36</v>
      </c>
      <c r="BA189">
        <v>1.7</v>
      </c>
      <c r="BB189">
        <v>2.38</v>
      </c>
      <c r="BC189">
        <v>1.64</v>
      </c>
      <c r="BD189">
        <v>2.27</v>
      </c>
      <c r="BE189">
        <v>0.25</v>
      </c>
      <c r="BF189">
        <v>2.02</v>
      </c>
      <c r="BG189">
        <v>1.77</v>
      </c>
      <c r="BH189">
        <v>2.0699999999999998</v>
      </c>
      <c r="BI189">
        <v>1.85</v>
      </c>
      <c r="BJ189">
        <v>2.1</v>
      </c>
      <c r="BK189">
        <v>1.87</v>
      </c>
      <c r="BL189">
        <v>2.0499999999999998</v>
      </c>
      <c r="BM189">
        <v>1.81</v>
      </c>
      <c r="BN189">
        <v>3.4</v>
      </c>
      <c r="BO189">
        <v>4</v>
      </c>
      <c r="BP189">
        <v>1.95</v>
      </c>
      <c r="BQ189">
        <v>3.5</v>
      </c>
      <c r="BR189">
        <v>4</v>
      </c>
      <c r="BS189">
        <v>1.95</v>
      </c>
      <c r="BT189">
        <v>3.55</v>
      </c>
      <c r="BU189">
        <v>3.7</v>
      </c>
      <c r="BV189">
        <v>2</v>
      </c>
      <c r="BW189">
        <v>3.61</v>
      </c>
      <c r="BX189">
        <v>4.17</v>
      </c>
      <c r="BY189">
        <v>1.97</v>
      </c>
      <c r="BZ189">
        <v>3.6</v>
      </c>
      <c r="CA189">
        <v>4</v>
      </c>
      <c r="CB189">
        <v>1.91</v>
      </c>
      <c r="CC189">
        <v>3.7</v>
      </c>
      <c r="CD189">
        <v>3.9</v>
      </c>
      <c r="CE189">
        <v>1.95</v>
      </c>
      <c r="CF189">
        <v>3.84</v>
      </c>
      <c r="CG189">
        <v>4.2</v>
      </c>
      <c r="CH189">
        <v>2.0099999999999998</v>
      </c>
      <c r="CI189">
        <v>3.53</v>
      </c>
      <c r="CJ189">
        <v>4.03</v>
      </c>
      <c r="CK189">
        <v>1.96</v>
      </c>
      <c r="CL189">
        <v>1.53</v>
      </c>
      <c r="CM189">
        <v>2.5</v>
      </c>
      <c r="CN189">
        <v>1.56</v>
      </c>
      <c r="CO189">
        <v>2.58</v>
      </c>
      <c r="CP189">
        <v>1.6</v>
      </c>
      <c r="CQ189">
        <v>2.63</v>
      </c>
      <c r="CR189">
        <v>1.53</v>
      </c>
      <c r="CS189">
        <v>2.5</v>
      </c>
      <c r="CT189">
        <v>0.5</v>
      </c>
      <c r="CU189">
        <v>1.93</v>
      </c>
      <c r="CV189">
        <v>1.97</v>
      </c>
      <c r="CW189">
        <v>1.97</v>
      </c>
      <c r="CX189">
        <v>1.97</v>
      </c>
      <c r="CY189">
        <v>1.99</v>
      </c>
      <c r="CZ189">
        <v>2.0099999999999998</v>
      </c>
      <c r="DA189">
        <v>1.91</v>
      </c>
      <c r="DB189">
        <v>1.96</v>
      </c>
    </row>
    <row r="190" spans="1:106" x14ac:dyDescent="0.35">
      <c r="A190" t="s">
        <v>106</v>
      </c>
      <c r="B190" s="1">
        <v>43826</v>
      </c>
      <c r="C190" s="2">
        <v>0.82291666666666663</v>
      </c>
      <c r="D190" t="s">
        <v>132</v>
      </c>
      <c r="E190" t="s">
        <v>112</v>
      </c>
      <c r="F190">
        <v>3</v>
      </c>
      <c r="G190">
        <v>2</v>
      </c>
      <c r="H190" t="s">
        <v>109</v>
      </c>
      <c r="I190">
        <v>0</v>
      </c>
      <c r="J190">
        <v>1</v>
      </c>
      <c r="K190" t="s">
        <v>113</v>
      </c>
      <c r="L190" t="s">
        <v>136</v>
      </c>
      <c r="M190">
        <v>20</v>
      </c>
      <c r="N190">
        <v>7</v>
      </c>
      <c r="O190">
        <v>8</v>
      </c>
      <c r="P190">
        <v>3</v>
      </c>
      <c r="Q190">
        <v>7</v>
      </c>
      <c r="R190">
        <v>13</v>
      </c>
      <c r="S190">
        <v>3</v>
      </c>
      <c r="T190">
        <v>1</v>
      </c>
      <c r="U190">
        <v>0</v>
      </c>
      <c r="V190">
        <v>1</v>
      </c>
      <c r="W190">
        <v>0</v>
      </c>
      <c r="X190">
        <v>1</v>
      </c>
      <c r="Y190">
        <v>8.5</v>
      </c>
      <c r="Z190">
        <v>5</v>
      </c>
      <c r="AA190">
        <v>1.36</v>
      </c>
      <c r="AB190">
        <v>7.5</v>
      </c>
      <c r="AC190">
        <v>5</v>
      </c>
      <c r="AD190">
        <v>1.4</v>
      </c>
      <c r="AE190">
        <v>7.3</v>
      </c>
      <c r="AF190">
        <v>4.9000000000000004</v>
      </c>
      <c r="AG190">
        <v>1.41</v>
      </c>
      <c r="AH190">
        <v>7.89</v>
      </c>
      <c r="AI190">
        <v>4.96</v>
      </c>
      <c r="AJ190">
        <v>1.42</v>
      </c>
      <c r="AK190">
        <v>8</v>
      </c>
      <c r="AL190">
        <v>5</v>
      </c>
      <c r="AM190">
        <v>1.38</v>
      </c>
      <c r="AN190">
        <v>8.5</v>
      </c>
      <c r="AO190">
        <v>5</v>
      </c>
      <c r="AP190">
        <v>1.36</v>
      </c>
      <c r="AQ190">
        <v>8.59</v>
      </c>
      <c r="AR190">
        <v>5.2</v>
      </c>
      <c r="AS190">
        <v>1.44</v>
      </c>
      <c r="AT190">
        <v>7.73</v>
      </c>
      <c r="AU190">
        <v>4.95</v>
      </c>
      <c r="AV190">
        <v>1.4</v>
      </c>
      <c r="AW190">
        <v>1.57</v>
      </c>
      <c r="AX190">
        <v>2.37</v>
      </c>
      <c r="AY190">
        <v>1.56</v>
      </c>
      <c r="AZ190">
        <v>2.58</v>
      </c>
      <c r="BA190">
        <v>1.6</v>
      </c>
      <c r="BB190">
        <v>2.58</v>
      </c>
      <c r="BC190">
        <v>1.56</v>
      </c>
      <c r="BD190">
        <v>2.41</v>
      </c>
      <c r="BE190">
        <v>1.25</v>
      </c>
      <c r="BF190">
        <v>2.0099999999999998</v>
      </c>
      <c r="BG190">
        <v>1.89</v>
      </c>
      <c r="BH190">
        <v>2.0099999999999998</v>
      </c>
      <c r="BI190">
        <v>1.92</v>
      </c>
      <c r="BJ190">
        <v>2.0499999999999998</v>
      </c>
      <c r="BK190">
        <v>1.92</v>
      </c>
      <c r="BL190">
        <v>1.99</v>
      </c>
      <c r="BM190">
        <v>1.87</v>
      </c>
      <c r="BN190">
        <v>6.5</v>
      </c>
      <c r="BO190">
        <v>5.5</v>
      </c>
      <c r="BP190">
        <v>1.4</v>
      </c>
      <c r="BQ190">
        <v>7</v>
      </c>
      <c r="BR190">
        <v>5.5</v>
      </c>
      <c r="BS190">
        <v>1.4</v>
      </c>
      <c r="BT190">
        <v>7.5</v>
      </c>
      <c r="BU190">
        <v>4.8</v>
      </c>
      <c r="BV190">
        <v>1.4</v>
      </c>
      <c r="BW190">
        <v>6.67</v>
      </c>
      <c r="BX190">
        <v>5.38</v>
      </c>
      <c r="BY190">
        <v>1.44</v>
      </c>
      <c r="BZ190">
        <v>7</v>
      </c>
      <c r="CA190">
        <v>5.25</v>
      </c>
      <c r="CB190">
        <v>1.4</v>
      </c>
      <c r="CC190">
        <v>6.5</v>
      </c>
      <c r="CD190">
        <v>5.2</v>
      </c>
      <c r="CE190">
        <v>1.44</v>
      </c>
      <c r="CF190">
        <v>8.1999999999999993</v>
      </c>
      <c r="CG190">
        <v>5.7</v>
      </c>
      <c r="CH190">
        <v>1.47</v>
      </c>
      <c r="CI190">
        <v>6.84</v>
      </c>
      <c r="CJ190">
        <v>5.34</v>
      </c>
      <c r="CK190">
        <v>1.41</v>
      </c>
      <c r="CL190">
        <v>1.53</v>
      </c>
      <c r="CM190">
        <v>2.5</v>
      </c>
      <c r="CN190">
        <v>1.55</v>
      </c>
      <c r="CO190">
        <v>2.62</v>
      </c>
      <c r="CP190">
        <v>1.55</v>
      </c>
      <c r="CQ190">
        <v>2.82</v>
      </c>
      <c r="CR190">
        <v>1.52</v>
      </c>
      <c r="CS190">
        <v>2.54</v>
      </c>
      <c r="CT190">
        <v>1.25</v>
      </c>
      <c r="CU190">
        <v>1.98</v>
      </c>
      <c r="CV190">
        <v>1.92</v>
      </c>
      <c r="CW190">
        <v>1.99</v>
      </c>
      <c r="CX190">
        <v>1.94</v>
      </c>
      <c r="CY190">
        <v>2.08</v>
      </c>
      <c r="CZ190">
        <v>1.97</v>
      </c>
      <c r="DA190">
        <v>1.99</v>
      </c>
      <c r="DB190">
        <v>1.89</v>
      </c>
    </row>
    <row r="191" spans="1:106" x14ac:dyDescent="0.35">
      <c r="A191" t="s">
        <v>106</v>
      </c>
      <c r="B191" s="1">
        <v>43827</v>
      </c>
      <c r="C191" s="2">
        <v>0.52083333333333337</v>
      </c>
      <c r="D191" t="s">
        <v>126</v>
      </c>
      <c r="E191" t="s">
        <v>115</v>
      </c>
      <c r="F191">
        <v>2</v>
      </c>
      <c r="G191">
        <v>0</v>
      </c>
      <c r="H191" t="s">
        <v>109</v>
      </c>
      <c r="I191">
        <v>1</v>
      </c>
      <c r="J191">
        <v>0</v>
      </c>
      <c r="K191" t="s">
        <v>109</v>
      </c>
      <c r="L191" t="s">
        <v>144</v>
      </c>
      <c r="M191">
        <v>16</v>
      </c>
      <c r="N191">
        <v>10</v>
      </c>
      <c r="O191">
        <v>6</v>
      </c>
      <c r="P191">
        <v>2</v>
      </c>
      <c r="Q191">
        <v>8</v>
      </c>
      <c r="R191">
        <v>11</v>
      </c>
      <c r="S191">
        <v>9</v>
      </c>
      <c r="T191">
        <v>2</v>
      </c>
      <c r="U191">
        <v>0</v>
      </c>
      <c r="V191">
        <v>2</v>
      </c>
      <c r="W191">
        <v>0</v>
      </c>
      <c r="X191">
        <v>0</v>
      </c>
      <c r="Y191">
        <v>1.75</v>
      </c>
      <c r="Z191">
        <v>3.9</v>
      </c>
      <c r="AA191">
        <v>4.33</v>
      </c>
      <c r="AB191">
        <v>1.8</v>
      </c>
      <c r="AC191">
        <v>3.8</v>
      </c>
      <c r="AD191">
        <v>4.33</v>
      </c>
      <c r="AE191">
        <v>1.77</v>
      </c>
      <c r="AF191">
        <v>3.75</v>
      </c>
      <c r="AG191">
        <v>4.45</v>
      </c>
      <c r="AH191">
        <v>1.79</v>
      </c>
      <c r="AI191">
        <v>3.98</v>
      </c>
      <c r="AJ191">
        <v>4.5</v>
      </c>
      <c r="AK191">
        <v>1.78</v>
      </c>
      <c r="AL191">
        <v>3.8</v>
      </c>
      <c r="AM191">
        <v>4.4000000000000004</v>
      </c>
      <c r="AN191">
        <v>1.8</v>
      </c>
      <c r="AO191">
        <v>3.7</v>
      </c>
      <c r="AP191">
        <v>4.75</v>
      </c>
      <c r="AQ191">
        <v>1.86</v>
      </c>
      <c r="AR191">
        <v>4</v>
      </c>
      <c r="AS191">
        <v>4.75</v>
      </c>
      <c r="AT191">
        <v>1.79</v>
      </c>
      <c r="AU191">
        <v>3.85</v>
      </c>
      <c r="AV191">
        <v>4.43</v>
      </c>
      <c r="AW191">
        <v>1.9</v>
      </c>
      <c r="AX191">
        <v>1.9</v>
      </c>
      <c r="AY191">
        <v>1.95</v>
      </c>
      <c r="AZ191">
        <v>1.97</v>
      </c>
      <c r="BA191">
        <v>2</v>
      </c>
      <c r="BB191">
        <v>1.97</v>
      </c>
      <c r="BC191">
        <v>1.92</v>
      </c>
      <c r="BD191">
        <v>1.91</v>
      </c>
      <c r="BE191">
        <v>-0.75</v>
      </c>
      <c r="BF191">
        <v>2.04</v>
      </c>
      <c r="BG191">
        <v>1.86</v>
      </c>
      <c r="BH191">
        <v>2.0699999999999998</v>
      </c>
      <c r="BI191">
        <v>1.86</v>
      </c>
      <c r="BJ191">
        <v>2.09</v>
      </c>
      <c r="BK191">
        <v>1.88</v>
      </c>
      <c r="BL191">
        <v>2.0299999999999998</v>
      </c>
      <c r="BM191">
        <v>1.84</v>
      </c>
      <c r="BN191">
        <v>1.75</v>
      </c>
      <c r="BO191">
        <v>3.8</v>
      </c>
      <c r="BP191">
        <v>4.5</v>
      </c>
      <c r="BQ191">
        <v>1.8</v>
      </c>
      <c r="BR191">
        <v>3.75</v>
      </c>
      <c r="BS191">
        <v>4.5999999999999996</v>
      </c>
      <c r="BT191">
        <v>1.9</v>
      </c>
      <c r="BU191">
        <v>3.5</v>
      </c>
      <c r="BV191">
        <v>4.0999999999999996</v>
      </c>
      <c r="BW191">
        <v>1.81</v>
      </c>
      <c r="BX191">
        <v>3.86</v>
      </c>
      <c r="BY191">
        <v>4.66</v>
      </c>
      <c r="BZ191">
        <v>1.83</v>
      </c>
      <c r="CA191">
        <v>3.8</v>
      </c>
      <c r="CB191">
        <v>4.5</v>
      </c>
      <c r="CC191">
        <v>1.8</v>
      </c>
      <c r="CD191">
        <v>3.75</v>
      </c>
      <c r="CE191">
        <v>4.5999999999999996</v>
      </c>
      <c r="CF191">
        <v>1.9</v>
      </c>
      <c r="CG191">
        <v>3.95</v>
      </c>
      <c r="CH191">
        <v>4.66</v>
      </c>
      <c r="CI191">
        <v>1.81</v>
      </c>
      <c r="CJ191">
        <v>3.78</v>
      </c>
      <c r="CK191">
        <v>4.47</v>
      </c>
      <c r="CL191">
        <v>1.9</v>
      </c>
      <c r="CM191">
        <v>1.9</v>
      </c>
      <c r="CN191">
        <v>1.9</v>
      </c>
      <c r="CO191">
        <v>2.02</v>
      </c>
      <c r="CP191">
        <v>1.93</v>
      </c>
      <c r="CQ191">
        <v>2.11</v>
      </c>
      <c r="CR191">
        <v>1.86</v>
      </c>
      <c r="CS191">
        <v>1.97</v>
      </c>
      <c r="CT191">
        <v>-0.5</v>
      </c>
      <c r="CU191">
        <v>1.77</v>
      </c>
      <c r="CV191">
        <v>2.02</v>
      </c>
      <c r="CW191">
        <v>1.81</v>
      </c>
      <c r="CX191">
        <v>2.14</v>
      </c>
      <c r="CY191">
        <v>1.9</v>
      </c>
      <c r="CZ191">
        <v>2.14</v>
      </c>
      <c r="DA191">
        <v>1.81</v>
      </c>
      <c r="DB191">
        <v>2.0499999999999998</v>
      </c>
    </row>
    <row r="192" spans="1:106" x14ac:dyDescent="0.35">
      <c r="A192" t="s">
        <v>106</v>
      </c>
      <c r="B192" s="1">
        <v>43827</v>
      </c>
      <c r="C192" s="2">
        <v>0.625</v>
      </c>
      <c r="D192" t="s">
        <v>134</v>
      </c>
      <c r="E192" t="s">
        <v>123</v>
      </c>
      <c r="F192">
        <v>1</v>
      </c>
      <c r="G192">
        <v>2</v>
      </c>
      <c r="H192" t="s">
        <v>113</v>
      </c>
      <c r="I192">
        <v>0</v>
      </c>
      <c r="J192">
        <v>1</v>
      </c>
      <c r="K192" t="s">
        <v>113</v>
      </c>
      <c r="L192" t="s">
        <v>140</v>
      </c>
      <c r="M192">
        <v>20</v>
      </c>
      <c r="N192">
        <v>22</v>
      </c>
      <c r="O192">
        <v>5</v>
      </c>
      <c r="P192">
        <v>9</v>
      </c>
      <c r="Q192">
        <v>13</v>
      </c>
      <c r="R192">
        <v>13</v>
      </c>
      <c r="S192">
        <v>5</v>
      </c>
      <c r="T192">
        <v>8</v>
      </c>
      <c r="U192">
        <v>2</v>
      </c>
      <c r="V192">
        <v>2</v>
      </c>
      <c r="W192">
        <v>0</v>
      </c>
      <c r="X192">
        <v>0</v>
      </c>
      <c r="Y192">
        <v>3.6</v>
      </c>
      <c r="Z192">
        <v>3.4</v>
      </c>
      <c r="AA192">
        <v>2.0499999999999998</v>
      </c>
      <c r="AB192">
        <v>3.4</v>
      </c>
      <c r="AC192">
        <v>3.4</v>
      </c>
      <c r="AD192">
        <v>2.15</v>
      </c>
      <c r="AE192">
        <v>3.5</v>
      </c>
      <c r="AF192">
        <v>3.35</v>
      </c>
      <c r="AG192">
        <v>2.15</v>
      </c>
      <c r="AH192">
        <v>3.64</v>
      </c>
      <c r="AI192">
        <v>3.42</v>
      </c>
      <c r="AJ192">
        <v>2.16</v>
      </c>
      <c r="AK192">
        <v>3.5</v>
      </c>
      <c r="AL192">
        <v>3.3</v>
      </c>
      <c r="AM192">
        <v>2.15</v>
      </c>
      <c r="AN192">
        <v>3.6</v>
      </c>
      <c r="AO192">
        <v>3.4</v>
      </c>
      <c r="AP192">
        <v>2.15</v>
      </c>
      <c r="AQ192">
        <v>3.7</v>
      </c>
      <c r="AR192">
        <v>3.5</v>
      </c>
      <c r="AS192">
        <v>2.2000000000000002</v>
      </c>
      <c r="AT192">
        <v>3.55</v>
      </c>
      <c r="AU192">
        <v>3.4</v>
      </c>
      <c r="AV192">
        <v>2.14</v>
      </c>
      <c r="AW192">
        <v>2.1</v>
      </c>
      <c r="AX192">
        <v>1.72</v>
      </c>
      <c r="AY192">
        <v>2.15</v>
      </c>
      <c r="AZ192">
        <v>1.78</v>
      </c>
      <c r="BA192">
        <v>2.15</v>
      </c>
      <c r="BB192">
        <v>1.82</v>
      </c>
      <c r="BC192">
        <v>2.06</v>
      </c>
      <c r="BD192">
        <v>1.77</v>
      </c>
      <c r="BE192">
        <v>0.25</v>
      </c>
      <c r="BF192">
        <v>2.0299999999999998</v>
      </c>
      <c r="BG192">
        <v>1.87</v>
      </c>
      <c r="BH192">
        <v>2.0699999999999998</v>
      </c>
      <c r="BI192">
        <v>1.86</v>
      </c>
      <c r="BJ192">
        <v>2.0699999999999998</v>
      </c>
      <c r="BK192">
        <v>1.89</v>
      </c>
      <c r="BL192">
        <v>2.0299999999999998</v>
      </c>
      <c r="BM192">
        <v>1.84</v>
      </c>
      <c r="BN192">
        <v>3.2</v>
      </c>
      <c r="BO192">
        <v>3.3</v>
      </c>
      <c r="BP192">
        <v>2.2999999999999998</v>
      </c>
      <c r="BQ192">
        <v>3.3</v>
      </c>
      <c r="BR192">
        <v>3.4</v>
      </c>
      <c r="BS192">
        <v>2.25</v>
      </c>
      <c r="BT192">
        <v>3.4</v>
      </c>
      <c r="BU192">
        <v>3.3</v>
      </c>
      <c r="BV192">
        <v>2.2000000000000002</v>
      </c>
      <c r="BW192">
        <v>3.28</v>
      </c>
      <c r="BX192">
        <v>3.36</v>
      </c>
      <c r="BY192">
        <v>2.34</v>
      </c>
      <c r="BZ192">
        <v>3.3</v>
      </c>
      <c r="CA192">
        <v>3.3</v>
      </c>
      <c r="CB192">
        <v>2.25</v>
      </c>
      <c r="CC192">
        <v>3.3</v>
      </c>
      <c r="CD192">
        <v>3.3</v>
      </c>
      <c r="CE192">
        <v>2.2999999999999998</v>
      </c>
      <c r="CF192">
        <v>3.46</v>
      </c>
      <c r="CG192">
        <v>3.46</v>
      </c>
      <c r="CH192">
        <v>2.39</v>
      </c>
      <c r="CI192">
        <v>3.25</v>
      </c>
      <c r="CJ192">
        <v>3.33</v>
      </c>
      <c r="CK192">
        <v>2.2999999999999998</v>
      </c>
      <c r="CL192">
        <v>2</v>
      </c>
      <c r="CM192">
        <v>1.8</v>
      </c>
      <c r="CN192">
        <v>2.14</v>
      </c>
      <c r="CO192">
        <v>1.79</v>
      </c>
      <c r="CP192">
        <v>2.2000000000000002</v>
      </c>
      <c r="CQ192">
        <v>1.83</v>
      </c>
      <c r="CR192">
        <v>2.09</v>
      </c>
      <c r="CS192">
        <v>1.75</v>
      </c>
      <c r="CT192">
        <v>0.25</v>
      </c>
      <c r="CU192">
        <v>1.9</v>
      </c>
      <c r="CV192">
        <v>2</v>
      </c>
      <c r="CW192">
        <v>1.91</v>
      </c>
      <c r="CX192">
        <v>2.02</v>
      </c>
      <c r="CY192">
        <v>2</v>
      </c>
      <c r="CZ192">
        <v>2.04</v>
      </c>
      <c r="DA192">
        <v>1.89</v>
      </c>
      <c r="DB192">
        <v>1.98</v>
      </c>
    </row>
    <row r="193" spans="1:106" x14ac:dyDescent="0.35">
      <c r="A193" t="s">
        <v>106</v>
      </c>
      <c r="B193" s="1">
        <v>43827</v>
      </c>
      <c r="C193" s="2">
        <v>0.625</v>
      </c>
      <c r="D193" t="s">
        <v>120</v>
      </c>
      <c r="E193" t="s">
        <v>122</v>
      </c>
      <c r="F193">
        <v>1</v>
      </c>
      <c r="G193">
        <v>1</v>
      </c>
      <c r="H193" t="s">
        <v>117</v>
      </c>
      <c r="I193">
        <v>0</v>
      </c>
      <c r="J193">
        <v>0</v>
      </c>
      <c r="K193" t="s">
        <v>117</v>
      </c>
      <c r="L193" t="s">
        <v>145</v>
      </c>
      <c r="M193">
        <v>14</v>
      </c>
      <c r="N193">
        <v>5</v>
      </c>
      <c r="O193">
        <v>5</v>
      </c>
      <c r="P193">
        <v>2</v>
      </c>
      <c r="Q193">
        <v>13</v>
      </c>
      <c r="R193">
        <v>7</v>
      </c>
      <c r="S193">
        <v>12</v>
      </c>
      <c r="T193">
        <v>4</v>
      </c>
      <c r="U193">
        <v>1</v>
      </c>
      <c r="V193">
        <v>2</v>
      </c>
      <c r="W193">
        <v>0</v>
      </c>
      <c r="X193">
        <v>0</v>
      </c>
      <c r="Y193">
        <v>1.95</v>
      </c>
      <c r="Z193">
        <v>3.6</v>
      </c>
      <c r="AA193">
        <v>3.8</v>
      </c>
      <c r="AB193">
        <v>1.95</v>
      </c>
      <c r="AC193">
        <v>3.6</v>
      </c>
      <c r="AD193">
        <v>3.9</v>
      </c>
      <c r="AE193">
        <v>1.97</v>
      </c>
      <c r="AF193">
        <v>3.5</v>
      </c>
      <c r="AG193">
        <v>3.9</v>
      </c>
      <c r="AH193">
        <v>2</v>
      </c>
      <c r="AI193">
        <v>3.67</v>
      </c>
      <c r="AJ193">
        <v>3.93</v>
      </c>
      <c r="AK193">
        <v>1.95</v>
      </c>
      <c r="AL193">
        <v>3.5</v>
      </c>
      <c r="AM193">
        <v>4</v>
      </c>
      <c r="AN193">
        <v>1.95</v>
      </c>
      <c r="AO193">
        <v>3.5</v>
      </c>
      <c r="AP193">
        <v>4.0999999999999996</v>
      </c>
      <c r="AQ193">
        <v>2.0499999999999998</v>
      </c>
      <c r="AR193">
        <v>3.68</v>
      </c>
      <c r="AS193">
        <v>4.0999999999999996</v>
      </c>
      <c r="AT193">
        <v>1.98</v>
      </c>
      <c r="AU193">
        <v>3.57</v>
      </c>
      <c r="AV193">
        <v>3.91</v>
      </c>
      <c r="AW193">
        <v>2</v>
      </c>
      <c r="AX193">
        <v>1.8</v>
      </c>
      <c r="AY193">
        <v>2.08</v>
      </c>
      <c r="AZ193">
        <v>1.83</v>
      </c>
      <c r="BA193">
        <v>2.14</v>
      </c>
      <c r="BB193">
        <v>1.84</v>
      </c>
      <c r="BC193">
        <v>2.04</v>
      </c>
      <c r="BD193">
        <v>1.78</v>
      </c>
      <c r="BE193">
        <v>-0.5</v>
      </c>
      <c r="BF193">
        <v>1.98</v>
      </c>
      <c r="BG193">
        <v>1.92</v>
      </c>
      <c r="BH193">
        <v>2</v>
      </c>
      <c r="BI193">
        <v>1.93</v>
      </c>
      <c r="BJ193">
        <v>2.0499999999999998</v>
      </c>
      <c r="BK193">
        <v>1.94</v>
      </c>
      <c r="BL193">
        <v>1.97</v>
      </c>
      <c r="BM193">
        <v>1.89</v>
      </c>
      <c r="BN193">
        <v>1.9</v>
      </c>
      <c r="BO193">
        <v>3.6</v>
      </c>
      <c r="BP193">
        <v>4</v>
      </c>
      <c r="BQ193">
        <v>1.91</v>
      </c>
      <c r="BR193">
        <v>3.6</v>
      </c>
      <c r="BS193">
        <v>4.2</v>
      </c>
      <c r="BT193">
        <v>2.1</v>
      </c>
      <c r="BU193">
        <v>3.4</v>
      </c>
      <c r="BV193">
        <v>3.5</v>
      </c>
      <c r="BW193">
        <v>2</v>
      </c>
      <c r="BX193">
        <v>3.52</v>
      </c>
      <c r="BY193">
        <v>4.0999999999999996</v>
      </c>
      <c r="BZ193">
        <v>1.91</v>
      </c>
      <c r="CA193">
        <v>3.6</v>
      </c>
      <c r="CB193">
        <v>4</v>
      </c>
      <c r="CC193">
        <v>1.95</v>
      </c>
      <c r="CD193">
        <v>3.4</v>
      </c>
      <c r="CE193">
        <v>4.3</v>
      </c>
      <c r="CF193">
        <v>2.1</v>
      </c>
      <c r="CG193">
        <v>3.66</v>
      </c>
      <c r="CH193">
        <v>4.5</v>
      </c>
      <c r="CI193">
        <v>1.95</v>
      </c>
      <c r="CJ193">
        <v>3.52</v>
      </c>
      <c r="CK193">
        <v>4.0999999999999996</v>
      </c>
      <c r="CL193">
        <v>2.1</v>
      </c>
      <c r="CM193">
        <v>1.72</v>
      </c>
      <c r="CN193">
        <v>2.19</v>
      </c>
      <c r="CO193">
        <v>1.76</v>
      </c>
      <c r="CP193">
        <v>2.2000000000000002</v>
      </c>
      <c r="CQ193">
        <v>1.83</v>
      </c>
      <c r="CR193">
        <v>2.1</v>
      </c>
      <c r="CS193">
        <v>1.75</v>
      </c>
      <c r="CT193">
        <v>-0.5</v>
      </c>
      <c r="CU193">
        <v>1.99</v>
      </c>
      <c r="CV193">
        <v>1.91</v>
      </c>
      <c r="CW193">
        <v>2</v>
      </c>
      <c r="CX193">
        <v>1.93</v>
      </c>
      <c r="CY193">
        <v>2.1</v>
      </c>
      <c r="CZ193">
        <v>1.99</v>
      </c>
      <c r="DA193">
        <v>1.96</v>
      </c>
      <c r="DB193">
        <v>1.91</v>
      </c>
    </row>
    <row r="194" spans="1:106" x14ac:dyDescent="0.35">
      <c r="A194" t="s">
        <v>106</v>
      </c>
      <c r="B194" s="1">
        <v>43827</v>
      </c>
      <c r="C194" s="2">
        <v>0.625</v>
      </c>
      <c r="D194" t="s">
        <v>125</v>
      </c>
      <c r="E194" t="s">
        <v>129</v>
      </c>
      <c r="F194">
        <v>3</v>
      </c>
      <c r="G194">
        <v>0</v>
      </c>
      <c r="H194" t="s">
        <v>109</v>
      </c>
      <c r="I194">
        <v>1</v>
      </c>
      <c r="J194">
        <v>0</v>
      </c>
      <c r="K194" t="s">
        <v>109</v>
      </c>
      <c r="L194" t="s">
        <v>147</v>
      </c>
      <c r="M194">
        <v>20</v>
      </c>
      <c r="N194">
        <v>11</v>
      </c>
      <c r="O194">
        <v>6</v>
      </c>
      <c r="P194">
        <v>2</v>
      </c>
      <c r="Q194">
        <v>16</v>
      </c>
      <c r="R194">
        <v>9</v>
      </c>
      <c r="S194">
        <v>6</v>
      </c>
      <c r="T194">
        <v>3</v>
      </c>
      <c r="U194">
        <v>3</v>
      </c>
      <c r="V194">
        <v>1</v>
      </c>
      <c r="W194">
        <v>1</v>
      </c>
      <c r="X194">
        <v>0</v>
      </c>
      <c r="Y194">
        <v>1.95</v>
      </c>
      <c r="Z194">
        <v>3.8</v>
      </c>
      <c r="AA194">
        <v>3.6</v>
      </c>
      <c r="AB194">
        <v>1.95</v>
      </c>
      <c r="AC194">
        <v>3.7</v>
      </c>
      <c r="AD194">
        <v>3.7</v>
      </c>
      <c r="AE194">
        <v>2</v>
      </c>
      <c r="AF194">
        <v>3.7</v>
      </c>
      <c r="AG194">
        <v>3.6</v>
      </c>
      <c r="AH194">
        <v>2.0299999999999998</v>
      </c>
      <c r="AI194">
        <v>3.8</v>
      </c>
      <c r="AJ194">
        <v>3.66</v>
      </c>
      <c r="AK194">
        <v>2</v>
      </c>
      <c r="AL194">
        <v>3.75</v>
      </c>
      <c r="AM194">
        <v>3.6</v>
      </c>
      <c r="AN194">
        <v>2</v>
      </c>
      <c r="AO194">
        <v>3.75</v>
      </c>
      <c r="AP194">
        <v>3.75</v>
      </c>
      <c r="AQ194">
        <v>2.04</v>
      </c>
      <c r="AR194">
        <v>3.95</v>
      </c>
      <c r="AS194">
        <v>3.85</v>
      </c>
      <c r="AT194">
        <v>1.99</v>
      </c>
      <c r="AU194">
        <v>3.77</v>
      </c>
      <c r="AV194">
        <v>3.65</v>
      </c>
      <c r="AW194">
        <v>1.72</v>
      </c>
      <c r="AX194">
        <v>2.1</v>
      </c>
      <c r="AY194">
        <v>1.74</v>
      </c>
      <c r="AZ194">
        <v>2.2200000000000002</v>
      </c>
      <c r="BA194">
        <v>1.75</v>
      </c>
      <c r="BB194">
        <v>2.25</v>
      </c>
      <c r="BC194">
        <v>1.7</v>
      </c>
      <c r="BD194">
        <v>2.1800000000000002</v>
      </c>
      <c r="BE194">
        <v>-0.5</v>
      </c>
      <c r="BF194">
        <v>2</v>
      </c>
      <c r="BG194">
        <v>1.9</v>
      </c>
      <c r="BH194">
        <v>2.0299999999999998</v>
      </c>
      <c r="BI194">
        <v>1.89</v>
      </c>
      <c r="BJ194">
        <v>2.0299999999999998</v>
      </c>
      <c r="BK194">
        <v>1.94</v>
      </c>
      <c r="BL194">
        <v>1.98</v>
      </c>
      <c r="BM194">
        <v>1.88</v>
      </c>
      <c r="BN194">
        <v>1.75</v>
      </c>
      <c r="BO194">
        <v>4</v>
      </c>
      <c r="BP194">
        <v>4.2</v>
      </c>
      <c r="BQ194">
        <v>1.83</v>
      </c>
      <c r="BR194">
        <v>4</v>
      </c>
      <c r="BS194">
        <v>4.0999999999999996</v>
      </c>
      <c r="BT194">
        <v>1.9</v>
      </c>
      <c r="BU194">
        <v>3.5</v>
      </c>
      <c r="BV194">
        <v>4.0999999999999996</v>
      </c>
      <c r="BW194">
        <v>1.79</v>
      </c>
      <c r="BX194">
        <v>4.04</v>
      </c>
      <c r="BY194">
        <v>4.4400000000000004</v>
      </c>
      <c r="BZ194">
        <v>1.78</v>
      </c>
      <c r="CA194">
        <v>4</v>
      </c>
      <c r="CB194">
        <v>4.2</v>
      </c>
      <c r="CC194">
        <v>1.75</v>
      </c>
      <c r="CD194">
        <v>4</v>
      </c>
      <c r="CE194">
        <v>4.5999999999999996</v>
      </c>
      <c r="CF194">
        <v>1.9</v>
      </c>
      <c r="CG194">
        <v>4.25</v>
      </c>
      <c r="CH194">
        <v>4.5999999999999996</v>
      </c>
      <c r="CI194">
        <v>1.78</v>
      </c>
      <c r="CJ194">
        <v>4.03</v>
      </c>
      <c r="CK194">
        <v>4.32</v>
      </c>
      <c r="CL194">
        <v>1.61</v>
      </c>
      <c r="CM194">
        <v>2.2999999999999998</v>
      </c>
      <c r="CN194">
        <v>1.64</v>
      </c>
      <c r="CO194">
        <v>2.41</v>
      </c>
      <c r="CP194">
        <v>1.7</v>
      </c>
      <c r="CQ194">
        <v>2.4700000000000002</v>
      </c>
      <c r="CR194">
        <v>1.63</v>
      </c>
      <c r="CS194">
        <v>2.2999999999999998</v>
      </c>
      <c r="CT194">
        <v>-0.75</v>
      </c>
      <c r="CU194">
        <v>2.0299999999999998</v>
      </c>
      <c r="CV194">
        <v>1.87</v>
      </c>
      <c r="CW194">
        <v>2.04</v>
      </c>
      <c r="CX194">
        <v>1.88</v>
      </c>
      <c r="CY194">
        <v>2.08</v>
      </c>
      <c r="CZ194">
        <v>1.94</v>
      </c>
      <c r="DA194">
        <v>2</v>
      </c>
      <c r="DB194">
        <v>1.87</v>
      </c>
    </row>
    <row r="195" spans="1:106" x14ac:dyDescent="0.35">
      <c r="A195" t="s">
        <v>106</v>
      </c>
      <c r="B195" s="1">
        <v>43827</v>
      </c>
      <c r="C195" s="2">
        <v>0.72916666666666663</v>
      </c>
      <c r="D195" t="s">
        <v>108</v>
      </c>
      <c r="E195" t="s">
        <v>128</v>
      </c>
      <c r="F195">
        <v>2</v>
      </c>
      <c r="G195">
        <v>2</v>
      </c>
      <c r="H195" t="s">
        <v>117</v>
      </c>
      <c r="I195">
        <v>1</v>
      </c>
      <c r="J195">
        <v>0</v>
      </c>
      <c r="K195" t="s">
        <v>109</v>
      </c>
      <c r="L195" t="s">
        <v>118</v>
      </c>
      <c r="M195">
        <v>5</v>
      </c>
      <c r="N195">
        <v>15</v>
      </c>
      <c r="O195">
        <v>2</v>
      </c>
      <c r="P195">
        <v>7</v>
      </c>
      <c r="Q195">
        <v>12</v>
      </c>
      <c r="R195">
        <v>10</v>
      </c>
      <c r="S195">
        <v>4</v>
      </c>
      <c r="T195">
        <v>6</v>
      </c>
      <c r="U195">
        <v>3</v>
      </c>
      <c r="V195">
        <v>3</v>
      </c>
      <c r="W195">
        <v>0</v>
      </c>
      <c r="X195">
        <v>0</v>
      </c>
      <c r="Y195">
        <v>5</v>
      </c>
      <c r="Z195">
        <v>4</v>
      </c>
      <c r="AA195">
        <v>1.66</v>
      </c>
      <c r="AB195">
        <v>5</v>
      </c>
      <c r="AC195">
        <v>4.0999999999999996</v>
      </c>
      <c r="AD195">
        <v>1.65</v>
      </c>
      <c r="AE195">
        <v>4.7</v>
      </c>
      <c r="AF195">
        <v>4.05</v>
      </c>
      <c r="AG195">
        <v>1.67</v>
      </c>
      <c r="AH195">
        <v>4.95</v>
      </c>
      <c r="AI195">
        <v>4.08</v>
      </c>
      <c r="AJ195">
        <v>1.71</v>
      </c>
      <c r="AK195">
        <v>5</v>
      </c>
      <c r="AL195">
        <v>4</v>
      </c>
      <c r="AM195">
        <v>1.67</v>
      </c>
      <c r="AN195">
        <v>5.25</v>
      </c>
      <c r="AO195">
        <v>4</v>
      </c>
      <c r="AP195">
        <v>1.67</v>
      </c>
      <c r="AQ195">
        <v>5.35</v>
      </c>
      <c r="AR195">
        <v>4.2</v>
      </c>
      <c r="AS195">
        <v>1.74</v>
      </c>
      <c r="AT195">
        <v>4.93</v>
      </c>
      <c r="AU195">
        <v>4.07</v>
      </c>
      <c r="AV195">
        <v>1.69</v>
      </c>
      <c r="AW195">
        <v>1.57</v>
      </c>
      <c r="AX195">
        <v>2.37</v>
      </c>
      <c r="AY195">
        <v>1.63</v>
      </c>
      <c r="AZ195">
        <v>2.41</v>
      </c>
      <c r="BA195">
        <v>1.64</v>
      </c>
      <c r="BB195">
        <v>2.4300000000000002</v>
      </c>
      <c r="BC195">
        <v>1.6</v>
      </c>
      <c r="BD195">
        <v>2.35</v>
      </c>
      <c r="BE195">
        <v>0.75</v>
      </c>
      <c r="BF195">
        <v>2.0299999999999998</v>
      </c>
      <c r="BG195">
        <v>1.87</v>
      </c>
      <c r="BH195">
        <v>2.02</v>
      </c>
      <c r="BI195">
        <v>1.9</v>
      </c>
      <c r="BJ195">
        <v>2.08</v>
      </c>
      <c r="BK195">
        <v>1.9</v>
      </c>
      <c r="BL195">
        <v>2.0099999999999998</v>
      </c>
      <c r="BM195">
        <v>1.85</v>
      </c>
      <c r="BN195">
        <v>4.5</v>
      </c>
      <c r="BO195">
        <v>4.33</v>
      </c>
      <c r="BP195">
        <v>1.65</v>
      </c>
      <c r="BQ195">
        <v>4.75</v>
      </c>
      <c r="BR195">
        <v>4.5</v>
      </c>
      <c r="BS195">
        <v>1.65</v>
      </c>
      <c r="BT195">
        <v>5.3</v>
      </c>
      <c r="BU195">
        <v>4.2</v>
      </c>
      <c r="BV195">
        <v>1.6</v>
      </c>
      <c r="BW195">
        <v>4.7</v>
      </c>
      <c r="BX195">
        <v>4.5199999999999996</v>
      </c>
      <c r="BY195">
        <v>1.68</v>
      </c>
      <c r="BZ195">
        <v>4.8</v>
      </c>
      <c r="CA195">
        <v>4.5</v>
      </c>
      <c r="CB195">
        <v>1.62</v>
      </c>
      <c r="CC195">
        <v>5.25</v>
      </c>
      <c r="CD195">
        <v>4.33</v>
      </c>
      <c r="CE195">
        <v>1.62</v>
      </c>
      <c r="CF195">
        <v>5.35</v>
      </c>
      <c r="CG195">
        <v>4.7</v>
      </c>
      <c r="CH195">
        <v>1.74</v>
      </c>
      <c r="CI195">
        <v>4.87</v>
      </c>
      <c r="CJ195">
        <v>4.43</v>
      </c>
      <c r="CK195">
        <v>1.64</v>
      </c>
      <c r="CL195">
        <v>1.53</v>
      </c>
      <c r="CM195">
        <v>2.5</v>
      </c>
      <c r="CN195">
        <v>1.56</v>
      </c>
      <c r="CO195">
        <v>2.6</v>
      </c>
      <c r="CP195">
        <v>1.57</v>
      </c>
      <c r="CQ195">
        <v>2.69</v>
      </c>
      <c r="CR195">
        <v>1.52</v>
      </c>
      <c r="CS195">
        <v>2.52</v>
      </c>
      <c r="CT195">
        <v>1</v>
      </c>
      <c r="CU195">
        <v>1.75</v>
      </c>
      <c r="CV195">
        <v>2.0499999999999998</v>
      </c>
      <c r="CW195">
        <v>1.8</v>
      </c>
      <c r="CX195">
        <v>2.15</v>
      </c>
      <c r="CY195">
        <v>2.04</v>
      </c>
      <c r="CZ195">
        <v>2.2000000000000002</v>
      </c>
      <c r="DA195">
        <v>1.82</v>
      </c>
      <c r="DB195">
        <v>2.06</v>
      </c>
    </row>
    <row r="196" spans="1:106" x14ac:dyDescent="0.35">
      <c r="A196" t="s">
        <v>106</v>
      </c>
      <c r="B196" s="1">
        <v>43827</v>
      </c>
      <c r="C196" s="2">
        <v>0.72916666666666663</v>
      </c>
      <c r="D196" t="s">
        <v>111</v>
      </c>
      <c r="E196" t="s">
        <v>131</v>
      </c>
      <c r="F196">
        <v>1</v>
      </c>
      <c r="G196">
        <v>2</v>
      </c>
      <c r="H196" t="s">
        <v>113</v>
      </c>
      <c r="I196">
        <v>1</v>
      </c>
      <c r="J196">
        <v>1</v>
      </c>
      <c r="K196" t="s">
        <v>117</v>
      </c>
      <c r="L196" t="s">
        <v>142</v>
      </c>
      <c r="M196">
        <v>14</v>
      </c>
      <c r="N196">
        <v>13</v>
      </c>
      <c r="O196">
        <v>4</v>
      </c>
      <c r="P196">
        <v>8</v>
      </c>
      <c r="Q196">
        <v>16</v>
      </c>
      <c r="R196">
        <v>4</v>
      </c>
      <c r="S196">
        <v>5</v>
      </c>
      <c r="T196">
        <v>5</v>
      </c>
      <c r="U196">
        <v>4</v>
      </c>
      <c r="V196">
        <v>1</v>
      </c>
      <c r="W196">
        <v>0</v>
      </c>
      <c r="X196">
        <v>0</v>
      </c>
      <c r="Y196">
        <v>4</v>
      </c>
      <c r="Z196">
        <v>3.9</v>
      </c>
      <c r="AA196">
        <v>1.83</v>
      </c>
      <c r="AB196">
        <v>3.9</v>
      </c>
      <c r="AC196">
        <v>3.8</v>
      </c>
      <c r="AD196">
        <v>1.87</v>
      </c>
      <c r="AE196">
        <v>3.95</v>
      </c>
      <c r="AF196">
        <v>3.85</v>
      </c>
      <c r="AG196">
        <v>1.85</v>
      </c>
      <c r="AH196">
        <v>4.18</v>
      </c>
      <c r="AI196">
        <v>3.87</v>
      </c>
      <c r="AJ196">
        <v>1.88</v>
      </c>
      <c r="AK196">
        <v>4</v>
      </c>
      <c r="AL196">
        <v>3.8</v>
      </c>
      <c r="AM196">
        <v>1.85</v>
      </c>
      <c r="AN196">
        <v>4.0999999999999996</v>
      </c>
      <c r="AO196">
        <v>3.9</v>
      </c>
      <c r="AP196">
        <v>1.85</v>
      </c>
      <c r="AQ196">
        <v>4.25</v>
      </c>
      <c r="AR196">
        <v>4</v>
      </c>
      <c r="AS196">
        <v>1.93</v>
      </c>
      <c r="AT196">
        <v>4.03</v>
      </c>
      <c r="AU196">
        <v>3.87</v>
      </c>
      <c r="AV196">
        <v>1.86</v>
      </c>
      <c r="AW196">
        <v>1.61</v>
      </c>
      <c r="AX196">
        <v>2.2999999999999998</v>
      </c>
      <c r="AY196">
        <v>1.65</v>
      </c>
      <c r="AZ196">
        <v>2.38</v>
      </c>
      <c r="BA196">
        <v>1.66</v>
      </c>
      <c r="BB196">
        <v>2.41</v>
      </c>
      <c r="BC196">
        <v>1.61</v>
      </c>
      <c r="BD196">
        <v>2.3199999999999998</v>
      </c>
      <c r="BE196">
        <v>0.5</v>
      </c>
      <c r="BF196">
        <v>2.04</v>
      </c>
      <c r="BG196">
        <v>1.86</v>
      </c>
      <c r="BH196">
        <v>2.0499999999999998</v>
      </c>
      <c r="BI196">
        <v>1.88</v>
      </c>
      <c r="BJ196">
        <v>2.06</v>
      </c>
      <c r="BK196">
        <v>1.88</v>
      </c>
      <c r="BL196">
        <v>2.02</v>
      </c>
      <c r="BM196">
        <v>1.85</v>
      </c>
      <c r="BN196">
        <v>2.5</v>
      </c>
      <c r="BO196">
        <v>3.75</v>
      </c>
      <c r="BP196">
        <v>2.6</v>
      </c>
      <c r="BQ196">
        <v>2.5499999999999998</v>
      </c>
      <c r="BR196">
        <v>3.6</v>
      </c>
      <c r="BS196">
        <v>2.7</v>
      </c>
      <c r="BT196">
        <v>2.5499999999999998</v>
      </c>
      <c r="BU196">
        <v>3.7</v>
      </c>
      <c r="BV196">
        <v>2.5499999999999998</v>
      </c>
      <c r="BW196">
        <v>2.57</v>
      </c>
      <c r="BX196">
        <v>3.68</v>
      </c>
      <c r="BY196">
        <v>2.7</v>
      </c>
      <c r="BZ196">
        <v>2.5</v>
      </c>
      <c r="CA196">
        <v>3.6</v>
      </c>
      <c r="CB196">
        <v>2.7</v>
      </c>
      <c r="CC196">
        <v>2.5499999999999998</v>
      </c>
      <c r="CD196">
        <v>3.5</v>
      </c>
      <c r="CE196">
        <v>2.75</v>
      </c>
      <c r="CF196">
        <v>2.9</v>
      </c>
      <c r="CG196">
        <v>3.75</v>
      </c>
      <c r="CH196">
        <v>2.81</v>
      </c>
      <c r="CI196">
        <v>2.5499999999999998</v>
      </c>
      <c r="CJ196">
        <v>3.61</v>
      </c>
      <c r="CK196">
        <v>2.68</v>
      </c>
      <c r="CL196">
        <v>1.72</v>
      </c>
      <c r="CM196">
        <v>2.1</v>
      </c>
      <c r="CN196">
        <v>1.81</v>
      </c>
      <c r="CO196">
        <v>2.12</v>
      </c>
      <c r="CP196">
        <v>1.81</v>
      </c>
      <c r="CQ196">
        <v>2.31</v>
      </c>
      <c r="CR196">
        <v>1.72</v>
      </c>
      <c r="CS196">
        <v>2.13</v>
      </c>
      <c r="CT196">
        <v>0</v>
      </c>
      <c r="CU196">
        <v>1.89</v>
      </c>
      <c r="CV196">
        <v>2.0099999999999998</v>
      </c>
      <c r="CW196">
        <v>1.92</v>
      </c>
      <c r="CX196">
        <v>2.0099999999999998</v>
      </c>
      <c r="CY196">
        <v>1.98</v>
      </c>
      <c r="CZ196">
        <v>2.04</v>
      </c>
      <c r="DA196">
        <v>1.89</v>
      </c>
      <c r="DB196">
        <v>1.98</v>
      </c>
    </row>
    <row r="197" spans="1:106" x14ac:dyDescent="0.35">
      <c r="A197" t="s">
        <v>106</v>
      </c>
      <c r="B197" s="1">
        <v>43827</v>
      </c>
      <c r="C197" s="2">
        <v>0.82291666666666663</v>
      </c>
      <c r="D197" t="s">
        <v>119</v>
      </c>
      <c r="E197" t="s">
        <v>137</v>
      </c>
      <c r="F197">
        <v>0</v>
      </c>
      <c r="G197">
        <v>2</v>
      </c>
      <c r="H197" t="s">
        <v>113</v>
      </c>
      <c r="I197">
        <v>0</v>
      </c>
      <c r="J197">
        <v>1</v>
      </c>
      <c r="K197" t="s">
        <v>113</v>
      </c>
      <c r="L197" t="s">
        <v>114</v>
      </c>
      <c r="M197">
        <v>8</v>
      </c>
      <c r="N197">
        <v>14</v>
      </c>
      <c r="O197">
        <v>1</v>
      </c>
      <c r="P197">
        <v>5</v>
      </c>
      <c r="Q197">
        <v>17</v>
      </c>
      <c r="R197">
        <v>10</v>
      </c>
      <c r="S197">
        <v>5</v>
      </c>
      <c r="T197">
        <v>4</v>
      </c>
      <c r="U197">
        <v>4</v>
      </c>
      <c r="V197">
        <v>3</v>
      </c>
      <c r="W197">
        <v>0</v>
      </c>
      <c r="X197">
        <v>0</v>
      </c>
      <c r="Y197">
        <v>4.33</v>
      </c>
      <c r="Z197">
        <v>3.75</v>
      </c>
      <c r="AA197">
        <v>1.8</v>
      </c>
      <c r="AB197">
        <v>4.33</v>
      </c>
      <c r="AC197">
        <v>3.6</v>
      </c>
      <c r="AD197">
        <v>1.85</v>
      </c>
      <c r="AE197">
        <v>4.25</v>
      </c>
      <c r="AF197">
        <v>3.65</v>
      </c>
      <c r="AG197">
        <v>1.85</v>
      </c>
      <c r="AH197">
        <v>4.33</v>
      </c>
      <c r="AI197">
        <v>3.82</v>
      </c>
      <c r="AJ197">
        <v>1.86</v>
      </c>
      <c r="AK197">
        <v>4.33</v>
      </c>
      <c r="AL197">
        <v>3.6</v>
      </c>
      <c r="AM197">
        <v>1.83</v>
      </c>
      <c r="AN197">
        <v>4.5999999999999996</v>
      </c>
      <c r="AO197">
        <v>3.6</v>
      </c>
      <c r="AP197">
        <v>1.83</v>
      </c>
      <c r="AQ197">
        <v>4.5999999999999996</v>
      </c>
      <c r="AR197">
        <v>3.85</v>
      </c>
      <c r="AS197">
        <v>1.91</v>
      </c>
      <c r="AT197">
        <v>4.3099999999999996</v>
      </c>
      <c r="AU197">
        <v>3.7</v>
      </c>
      <c r="AV197">
        <v>1.85</v>
      </c>
      <c r="AW197">
        <v>1.9</v>
      </c>
      <c r="AX197">
        <v>1.9</v>
      </c>
      <c r="AY197">
        <v>2.04</v>
      </c>
      <c r="AZ197">
        <v>1.88</v>
      </c>
      <c r="BA197">
        <v>2.04</v>
      </c>
      <c r="BB197">
        <v>1.95</v>
      </c>
      <c r="BC197">
        <v>1.95</v>
      </c>
      <c r="BD197">
        <v>1.87</v>
      </c>
      <c r="BE197">
        <v>0.5</v>
      </c>
      <c r="BF197">
        <v>2.0499999999999998</v>
      </c>
      <c r="BG197">
        <v>1.85</v>
      </c>
      <c r="BH197">
        <v>2.06</v>
      </c>
      <c r="BI197">
        <v>1.86</v>
      </c>
      <c r="BJ197">
        <v>2.08</v>
      </c>
      <c r="BK197">
        <v>1.9</v>
      </c>
      <c r="BL197">
        <v>2.0299999999999998</v>
      </c>
      <c r="BM197">
        <v>1.84</v>
      </c>
      <c r="BN197">
        <v>4.0999999999999996</v>
      </c>
      <c r="BO197">
        <v>3.7</v>
      </c>
      <c r="BP197">
        <v>1.85</v>
      </c>
      <c r="BQ197">
        <v>4.2</v>
      </c>
      <c r="BR197">
        <v>3.6</v>
      </c>
      <c r="BS197">
        <v>1.91</v>
      </c>
      <c r="BT197">
        <v>4.0999999999999996</v>
      </c>
      <c r="BU197">
        <v>3.5</v>
      </c>
      <c r="BV197">
        <v>1.9</v>
      </c>
      <c r="BW197">
        <v>4.28</v>
      </c>
      <c r="BX197">
        <v>3.69</v>
      </c>
      <c r="BY197">
        <v>1.91</v>
      </c>
      <c r="BZ197">
        <v>4.33</v>
      </c>
      <c r="CA197">
        <v>3.7</v>
      </c>
      <c r="CB197">
        <v>1.88</v>
      </c>
      <c r="CC197">
        <v>4.33</v>
      </c>
      <c r="CD197">
        <v>3.6</v>
      </c>
      <c r="CE197">
        <v>1.87</v>
      </c>
      <c r="CF197">
        <v>4.55</v>
      </c>
      <c r="CG197">
        <v>3.78</v>
      </c>
      <c r="CH197">
        <v>1.96</v>
      </c>
      <c r="CI197">
        <v>4.22</v>
      </c>
      <c r="CJ197">
        <v>3.62</v>
      </c>
      <c r="CK197">
        <v>1.9</v>
      </c>
      <c r="CL197">
        <v>1.9</v>
      </c>
      <c r="CM197">
        <v>1.9</v>
      </c>
      <c r="CN197">
        <v>1.98</v>
      </c>
      <c r="CO197">
        <v>1.94</v>
      </c>
      <c r="CP197">
        <v>1.99</v>
      </c>
      <c r="CQ197">
        <v>2.0499999999999998</v>
      </c>
      <c r="CR197">
        <v>1.93</v>
      </c>
      <c r="CS197">
        <v>1.9</v>
      </c>
      <c r="CT197">
        <v>0.5</v>
      </c>
      <c r="CU197">
        <v>2.0099999999999998</v>
      </c>
      <c r="CV197">
        <v>1.89</v>
      </c>
      <c r="CW197">
        <v>2.02</v>
      </c>
      <c r="CX197">
        <v>1.91</v>
      </c>
      <c r="CY197">
        <v>2.0499999999999998</v>
      </c>
      <c r="CZ197">
        <v>1.93</v>
      </c>
      <c r="DA197">
        <v>1.98</v>
      </c>
      <c r="DB197">
        <v>1.89</v>
      </c>
    </row>
    <row r="198" spans="1:106" x14ac:dyDescent="0.35">
      <c r="A198" t="s">
        <v>106</v>
      </c>
      <c r="B198" s="1">
        <v>43828</v>
      </c>
      <c r="C198" s="2">
        <v>0.58333333333333337</v>
      </c>
      <c r="D198" t="s">
        <v>135</v>
      </c>
      <c r="E198" t="s">
        <v>138</v>
      </c>
      <c r="F198">
        <v>1</v>
      </c>
      <c r="G198">
        <v>2</v>
      </c>
      <c r="H198" t="s">
        <v>113</v>
      </c>
      <c r="I198">
        <v>1</v>
      </c>
      <c r="J198">
        <v>0</v>
      </c>
      <c r="K198" t="s">
        <v>109</v>
      </c>
      <c r="L198" t="s">
        <v>127</v>
      </c>
      <c r="M198">
        <v>7</v>
      </c>
      <c r="N198">
        <v>13</v>
      </c>
      <c r="O198">
        <v>2</v>
      </c>
      <c r="P198">
        <v>4</v>
      </c>
      <c r="Q198">
        <v>13</v>
      </c>
      <c r="R198">
        <v>19</v>
      </c>
      <c r="S198">
        <v>2</v>
      </c>
      <c r="T198">
        <v>3</v>
      </c>
      <c r="U198">
        <v>5</v>
      </c>
      <c r="V198">
        <v>4</v>
      </c>
      <c r="W198">
        <v>0</v>
      </c>
      <c r="X198">
        <v>0</v>
      </c>
      <c r="Y198">
        <v>2.87</v>
      </c>
      <c r="Z198">
        <v>3.75</v>
      </c>
      <c r="AA198">
        <v>2.2999999999999998</v>
      </c>
      <c r="AB198">
        <v>2.85</v>
      </c>
      <c r="AC198">
        <v>3.75</v>
      </c>
      <c r="AD198">
        <v>2.2999999999999998</v>
      </c>
      <c r="AE198">
        <v>2.85</v>
      </c>
      <c r="AF198">
        <v>3.7</v>
      </c>
      <c r="AG198">
        <v>2.35</v>
      </c>
      <c r="AH198">
        <v>2.88</v>
      </c>
      <c r="AI198">
        <v>3.73</v>
      </c>
      <c r="AJ198">
        <v>2.41</v>
      </c>
      <c r="AK198">
        <v>2.8</v>
      </c>
      <c r="AL198">
        <v>3.7</v>
      </c>
      <c r="AM198">
        <v>2.35</v>
      </c>
      <c r="AN198">
        <v>2.8</v>
      </c>
      <c r="AO198">
        <v>3.7</v>
      </c>
      <c r="AP198">
        <v>2.38</v>
      </c>
      <c r="AQ198">
        <v>3</v>
      </c>
      <c r="AR198">
        <v>3.86</v>
      </c>
      <c r="AS198">
        <v>2.4500000000000002</v>
      </c>
      <c r="AT198">
        <v>2.86</v>
      </c>
      <c r="AU198">
        <v>3.73</v>
      </c>
      <c r="AV198">
        <v>2.35</v>
      </c>
      <c r="AW198">
        <v>1.53</v>
      </c>
      <c r="AX198">
        <v>2.5</v>
      </c>
      <c r="AY198">
        <v>1.59</v>
      </c>
      <c r="AZ198">
        <v>2.5099999999999998</v>
      </c>
      <c r="BA198">
        <v>1.59</v>
      </c>
      <c r="BB198">
        <v>2.63</v>
      </c>
      <c r="BC198">
        <v>1.53</v>
      </c>
      <c r="BD198">
        <v>2.48</v>
      </c>
      <c r="BE198">
        <v>0.25</v>
      </c>
      <c r="BF198">
        <v>1.82</v>
      </c>
      <c r="BG198">
        <v>2.08</v>
      </c>
      <c r="BH198">
        <v>1.83</v>
      </c>
      <c r="BI198">
        <v>2.11</v>
      </c>
      <c r="BJ198">
        <v>1.85</v>
      </c>
      <c r="BK198">
        <v>2.11</v>
      </c>
      <c r="BL198">
        <v>1.81</v>
      </c>
      <c r="BM198">
        <v>2.0499999999999998</v>
      </c>
      <c r="BN198">
        <v>2.8</v>
      </c>
      <c r="BO198">
        <v>3.8</v>
      </c>
      <c r="BP198">
        <v>2.2999999999999998</v>
      </c>
      <c r="BQ198">
        <v>2.95</v>
      </c>
      <c r="BR198">
        <v>3.75</v>
      </c>
      <c r="BS198">
        <v>2.2999999999999998</v>
      </c>
      <c r="BT198">
        <v>2.9</v>
      </c>
      <c r="BU198">
        <v>3.5</v>
      </c>
      <c r="BV198">
        <v>2.35</v>
      </c>
      <c r="BW198">
        <v>3.06</v>
      </c>
      <c r="BX198">
        <v>3.6</v>
      </c>
      <c r="BY198">
        <v>2.37</v>
      </c>
      <c r="BZ198">
        <v>2.9</v>
      </c>
      <c r="CA198">
        <v>3.7</v>
      </c>
      <c r="CB198">
        <v>2.2999999999999998</v>
      </c>
      <c r="CC198">
        <v>2.9</v>
      </c>
      <c r="CD198">
        <v>3.6</v>
      </c>
      <c r="CE198">
        <v>2.38</v>
      </c>
      <c r="CF198">
        <v>3.1</v>
      </c>
      <c r="CG198">
        <v>3.88</v>
      </c>
      <c r="CH198">
        <v>2.42</v>
      </c>
      <c r="CI198">
        <v>2.93</v>
      </c>
      <c r="CJ198">
        <v>3.67</v>
      </c>
      <c r="CK198">
        <v>2.33</v>
      </c>
      <c r="CL198">
        <v>1.66</v>
      </c>
      <c r="CM198">
        <v>2.2000000000000002</v>
      </c>
      <c r="CN198">
        <v>1.71</v>
      </c>
      <c r="CO198">
        <v>2.27</v>
      </c>
      <c r="CP198">
        <v>1.71</v>
      </c>
      <c r="CQ198">
        <v>2.37</v>
      </c>
      <c r="CR198">
        <v>1.65</v>
      </c>
      <c r="CS198">
        <v>2.2400000000000002</v>
      </c>
      <c r="CT198">
        <v>0.25</v>
      </c>
      <c r="CU198">
        <v>1.86</v>
      </c>
      <c r="CV198">
        <v>2.04</v>
      </c>
      <c r="CW198">
        <v>1.88</v>
      </c>
      <c r="CX198">
        <v>2.06</v>
      </c>
      <c r="CY198">
        <v>1.89</v>
      </c>
      <c r="CZ198">
        <v>2.2200000000000002</v>
      </c>
      <c r="DA198">
        <v>1.83</v>
      </c>
      <c r="DB198">
        <v>2.04</v>
      </c>
    </row>
    <row r="199" spans="1:106" x14ac:dyDescent="0.35">
      <c r="A199" t="s">
        <v>106</v>
      </c>
      <c r="B199" s="1">
        <v>43828</v>
      </c>
      <c r="C199" s="2">
        <v>0.6875</v>
      </c>
      <c r="D199" t="s">
        <v>107</v>
      </c>
      <c r="E199" t="s">
        <v>132</v>
      </c>
      <c r="F199">
        <v>1</v>
      </c>
      <c r="G199">
        <v>0</v>
      </c>
      <c r="H199" t="s">
        <v>109</v>
      </c>
      <c r="I199">
        <v>1</v>
      </c>
      <c r="J199">
        <v>0</v>
      </c>
      <c r="K199" t="s">
        <v>109</v>
      </c>
      <c r="L199" t="s">
        <v>139</v>
      </c>
      <c r="M199">
        <v>10</v>
      </c>
      <c r="N199">
        <v>10</v>
      </c>
      <c r="O199">
        <v>3</v>
      </c>
      <c r="P199">
        <v>2</v>
      </c>
      <c r="Q199">
        <v>7</v>
      </c>
      <c r="R199">
        <v>3</v>
      </c>
      <c r="S199">
        <v>5</v>
      </c>
      <c r="T199">
        <v>6</v>
      </c>
      <c r="U199">
        <v>1</v>
      </c>
      <c r="V199">
        <v>0</v>
      </c>
      <c r="W199">
        <v>0</v>
      </c>
      <c r="X199">
        <v>0</v>
      </c>
      <c r="Y199">
        <v>1.25</v>
      </c>
      <c r="Z199">
        <v>5.75</v>
      </c>
      <c r="AA199">
        <v>12</v>
      </c>
      <c r="AB199">
        <v>1.26</v>
      </c>
      <c r="AC199">
        <v>6</v>
      </c>
      <c r="AD199">
        <v>11.5</v>
      </c>
      <c r="AE199">
        <v>1.25</v>
      </c>
      <c r="AF199">
        <v>6.1</v>
      </c>
      <c r="AG199">
        <v>11</v>
      </c>
      <c r="AH199">
        <v>1.3</v>
      </c>
      <c r="AI199">
        <v>5.86</v>
      </c>
      <c r="AJ199">
        <v>11.08</v>
      </c>
      <c r="AK199">
        <v>1.27</v>
      </c>
      <c r="AL199">
        <v>5.8</v>
      </c>
      <c r="AM199">
        <v>11</v>
      </c>
      <c r="AN199">
        <v>1.25</v>
      </c>
      <c r="AO199">
        <v>5.75</v>
      </c>
      <c r="AP199">
        <v>12</v>
      </c>
      <c r="AQ199">
        <v>1.32</v>
      </c>
      <c r="AR199">
        <v>6.2</v>
      </c>
      <c r="AS199">
        <v>12.75</v>
      </c>
      <c r="AT199">
        <v>1.28</v>
      </c>
      <c r="AU199">
        <v>5.84</v>
      </c>
      <c r="AV199">
        <v>10.92</v>
      </c>
      <c r="AW199">
        <v>1.57</v>
      </c>
      <c r="AX199">
        <v>2.37</v>
      </c>
      <c r="AY199">
        <v>1.6</v>
      </c>
      <c r="AZ199">
        <v>2.5</v>
      </c>
      <c r="BA199">
        <v>1.6</v>
      </c>
      <c r="BB199">
        <v>2.5499999999999998</v>
      </c>
      <c r="BC199">
        <v>1.55</v>
      </c>
      <c r="BD199">
        <v>2.4300000000000002</v>
      </c>
      <c r="BE199">
        <v>-1.5</v>
      </c>
      <c r="BF199">
        <v>1.85</v>
      </c>
      <c r="BG199">
        <v>2.0499999999999998</v>
      </c>
      <c r="BH199">
        <v>1.86</v>
      </c>
      <c r="BI199">
        <v>2.0699999999999998</v>
      </c>
      <c r="BJ199">
        <v>1.88</v>
      </c>
      <c r="BK199">
        <v>2.09</v>
      </c>
      <c r="BL199">
        <v>1.83</v>
      </c>
      <c r="BM199">
        <v>2.04</v>
      </c>
      <c r="BN199">
        <v>1.25</v>
      </c>
      <c r="BO199">
        <v>6.5</v>
      </c>
      <c r="BP199">
        <v>10</v>
      </c>
      <c r="BQ199">
        <v>1.26</v>
      </c>
      <c r="BR199">
        <v>6</v>
      </c>
      <c r="BS199">
        <v>12</v>
      </c>
      <c r="BT199">
        <v>1.33</v>
      </c>
      <c r="BU199">
        <v>5.3</v>
      </c>
      <c r="BV199">
        <v>8.8000000000000007</v>
      </c>
      <c r="BW199">
        <v>1.26</v>
      </c>
      <c r="BX199">
        <v>6.28</v>
      </c>
      <c r="BY199">
        <v>12.29</v>
      </c>
      <c r="BZ199">
        <v>1.25</v>
      </c>
      <c r="CA199">
        <v>6</v>
      </c>
      <c r="CB199">
        <v>12</v>
      </c>
      <c r="CC199">
        <v>1.29</v>
      </c>
      <c r="CD199">
        <v>5.75</v>
      </c>
      <c r="CE199">
        <v>11.5</v>
      </c>
      <c r="CF199">
        <v>1.33</v>
      </c>
      <c r="CG199">
        <v>6.65</v>
      </c>
      <c r="CH199">
        <v>12.75</v>
      </c>
      <c r="CI199">
        <v>1.27</v>
      </c>
      <c r="CJ199">
        <v>6.11</v>
      </c>
      <c r="CK199">
        <v>11.28</v>
      </c>
      <c r="CL199">
        <v>1.53</v>
      </c>
      <c r="CM199">
        <v>2.5</v>
      </c>
      <c r="CN199">
        <v>1.55</v>
      </c>
      <c r="CO199">
        <v>2.63</v>
      </c>
      <c r="CP199">
        <v>1.56</v>
      </c>
      <c r="CQ199">
        <v>2.79</v>
      </c>
      <c r="CR199">
        <v>1.52</v>
      </c>
      <c r="CS199">
        <v>2.5299999999999998</v>
      </c>
      <c r="CT199">
        <v>-1.5</v>
      </c>
      <c r="CU199">
        <v>1.86</v>
      </c>
      <c r="CV199">
        <v>2.04</v>
      </c>
      <c r="CW199">
        <v>1.86</v>
      </c>
      <c r="CX199">
        <v>2.0699999999999998</v>
      </c>
      <c r="CY199">
        <v>1.88</v>
      </c>
      <c r="CZ199">
        <v>2.14</v>
      </c>
      <c r="DA199">
        <v>1.83</v>
      </c>
      <c r="DB199">
        <v>2.0499999999999998</v>
      </c>
    </row>
    <row r="200" spans="1:106" x14ac:dyDescent="0.35">
      <c r="A200" t="s">
        <v>106</v>
      </c>
      <c r="B200" s="1">
        <v>43828</v>
      </c>
      <c r="C200" s="2">
        <v>0.75</v>
      </c>
      <c r="D200" t="s">
        <v>112</v>
      </c>
      <c r="E200" t="s">
        <v>116</v>
      </c>
      <c r="F200">
        <v>2</v>
      </c>
      <c r="G200">
        <v>0</v>
      </c>
      <c r="H200" t="s">
        <v>109</v>
      </c>
      <c r="I200">
        <v>0</v>
      </c>
      <c r="J200">
        <v>0</v>
      </c>
      <c r="K200" t="s">
        <v>117</v>
      </c>
      <c r="L200" t="s">
        <v>130</v>
      </c>
      <c r="M200">
        <v>16</v>
      </c>
      <c r="N200">
        <v>8</v>
      </c>
      <c r="O200">
        <v>4</v>
      </c>
      <c r="P200">
        <v>0</v>
      </c>
      <c r="Q200">
        <v>5</v>
      </c>
      <c r="R200">
        <v>6</v>
      </c>
      <c r="S200">
        <v>8</v>
      </c>
      <c r="T200">
        <v>5</v>
      </c>
      <c r="U200">
        <v>1</v>
      </c>
      <c r="V200">
        <v>1</v>
      </c>
      <c r="W200">
        <v>0</v>
      </c>
      <c r="X200">
        <v>0</v>
      </c>
      <c r="Y200">
        <v>1.1599999999999999</v>
      </c>
      <c r="Z200">
        <v>7.5</v>
      </c>
      <c r="AA200">
        <v>16</v>
      </c>
      <c r="AB200">
        <v>1.18</v>
      </c>
      <c r="AC200">
        <v>7.5</v>
      </c>
      <c r="AD200">
        <v>15</v>
      </c>
      <c r="AE200">
        <v>1.17</v>
      </c>
      <c r="AF200">
        <v>7.5</v>
      </c>
      <c r="AG200">
        <v>15</v>
      </c>
      <c r="AH200">
        <v>1.19</v>
      </c>
      <c r="AI200">
        <v>7.95</v>
      </c>
      <c r="AJ200">
        <v>15.61</v>
      </c>
      <c r="AK200">
        <v>1.18</v>
      </c>
      <c r="AL200">
        <v>7.5</v>
      </c>
      <c r="AM200">
        <v>15</v>
      </c>
      <c r="AN200">
        <v>1.17</v>
      </c>
      <c r="AO200">
        <v>7.5</v>
      </c>
      <c r="AP200">
        <v>17</v>
      </c>
      <c r="AQ200">
        <v>1.21</v>
      </c>
      <c r="AR200">
        <v>8.4</v>
      </c>
      <c r="AS200">
        <v>17.5</v>
      </c>
      <c r="AT200">
        <v>1.18</v>
      </c>
      <c r="AU200">
        <v>7.62</v>
      </c>
      <c r="AV200">
        <v>14.91</v>
      </c>
      <c r="AW200">
        <v>1.4</v>
      </c>
      <c r="AX200">
        <v>3</v>
      </c>
      <c r="AY200">
        <v>1.42</v>
      </c>
      <c r="AZ200">
        <v>3.08</v>
      </c>
      <c r="BA200">
        <v>1.42</v>
      </c>
      <c r="BB200">
        <v>3.2</v>
      </c>
      <c r="BC200">
        <v>1.38</v>
      </c>
      <c r="BD200">
        <v>3</v>
      </c>
      <c r="BE200">
        <v>-2</v>
      </c>
      <c r="BF200">
        <v>1.92</v>
      </c>
      <c r="BG200">
        <v>1.98</v>
      </c>
      <c r="BH200">
        <v>1.93</v>
      </c>
      <c r="BI200">
        <v>1.98</v>
      </c>
      <c r="BJ200">
        <v>1.95</v>
      </c>
      <c r="BK200">
        <v>2.0699999999999998</v>
      </c>
      <c r="BL200">
        <v>1.88</v>
      </c>
      <c r="BM200">
        <v>1.98</v>
      </c>
      <c r="BN200">
        <v>1.2</v>
      </c>
      <c r="BO200">
        <v>7.5</v>
      </c>
      <c r="BP200">
        <v>12</v>
      </c>
      <c r="BQ200">
        <v>1.22</v>
      </c>
      <c r="BR200">
        <v>7</v>
      </c>
      <c r="BS200">
        <v>12.5</v>
      </c>
      <c r="BT200">
        <v>1.25</v>
      </c>
      <c r="BU200">
        <v>6.1</v>
      </c>
      <c r="BV200">
        <v>11</v>
      </c>
      <c r="BW200">
        <v>1.24</v>
      </c>
      <c r="BX200">
        <v>6.85</v>
      </c>
      <c r="BY200">
        <v>13.14</v>
      </c>
      <c r="BZ200">
        <v>1.2</v>
      </c>
      <c r="CA200">
        <v>7</v>
      </c>
      <c r="CB200">
        <v>13</v>
      </c>
      <c r="CC200">
        <v>1.22</v>
      </c>
      <c r="CD200">
        <v>7</v>
      </c>
      <c r="CE200">
        <v>11.5</v>
      </c>
      <c r="CF200">
        <v>1.25</v>
      </c>
      <c r="CG200">
        <v>7.6</v>
      </c>
      <c r="CH200">
        <v>14</v>
      </c>
      <c r="CI200">
        <v>1.23</v>
      </c>
      <c r="CJ200">
        <v>6.89</v>
      </c>
      <c r="CK200">
        <v>12.29</v>
      </c>
      <c r="CL200">
        <v>1.36</v>
      </c>
      <c r="CM200">
        <v>3.2</v>
      </c>
      <c r="CN200">
        <v>1.41</v>
      </c>
      <c r="CO200">
        <v>3.15</v>
      </c>
      <c r="CP200">
        <v>1.43</v>
      </c>
      <c r="CQ200">
        <v>3.36</v>
      </c>
      <c r="CR200">
        <v>1.38</v>
      </c>
      <c r="CS200">
        <v>3.02</v>
      </c>
      <c r="CT200">
        <v>-2</v>
      </c>
      <c r="CU200">
        <v>2</v>
      </c>
      <c r="CV200">
        <v>1.8</v>
      </c>
      <c r="CW200">
        <v>2.11</v>
      </c>
      <c r="CX200">
        <v>1.83</v>
      </c>
      <c r="CY200">
        <v>2.12</v>
      </c>
      <c r="CZ200">
        <v>1.85</v>
      </c>
      <c r="DA200">
        <v>2.06</v>
      </c>
      <c r="DB200">
        <v>1.82</v>
      </c>
    </row>
    <row r="201" spans="1:106" x14ac:dyDescent="0.35">
      <c r="A201" t="s">
        <v>106</v>
      </c>
      <c r="B201" s="1">
        <v>43831</v>
      </c>
      <c r="C201" s="2">
        <v>0.52083333333333337</v>
      </c>
      <c r="D201" t="s">
        <v>126</v>
      </c>
      <c r="E201" t="s">
        <v>138</v>
      </c>
      <c r="F201">
        <v>1</v>
      </c>
      <c r="G201">
        <v>1</v>
      </c>
      <c r="H201" t="s">
        <v>117</v>
      </c>
      <c r="I201">
        <v>0</v>
      </c>
      <c r="J201">
        <v>1</v>
      </c>
      <c r="K201" t="s">
        <v>113</v>
      </c>
      <c r="L201" t="s">
        <v>141</v>
      </c>
      <c r="M201">
        <v>16</v>
      </c>
      <c r="N201">
        <v>16</v>
      </c>
      <c r="O201">
        <v>5</v>
      </c>
      <c r="P201">
        <v>5</v>
      </c>
      <c r="Q201">
        <v>8</v>
      </c>
      <c r="R201">
        <v>15</v>
      </c>
      <c r="S201">
        <v>5</v>
      </c>
      <c r="T201">
        <v>3</v>
      </c>
      <c r="U201">
        <v>2</v>
      </c>
      <c r="V201">
        <v>3</v>
      </c>
      <c r="W201">
        <v>0</v>
      </c>
      <c r="X201">
        <v>0</v>
      </c>
      <c r="Y201">
        <v>3.6</v>
      </c>
      <c r="Z201">
        <v>3.6</v>
      </c>
      <c r="AA201">
        <v>1.95</v>
      </c>
      <c r="AB201">
        <v>3.8</v>
      </c>
      <c r="AC201">
        <v>3.75</v>
      </c>
      <c r="AD201">
        <v>1.91</v>
      </c>
      <c r="AE201">
        <v>3.6</v>
      </c>
      <c r="AF201">
        <v>3.6</v>
      </c>
      <c r="AG201">
        <v>2</v>
      </c>
      <c r="AH201">
        <v>3.8</v>
      </c>
      <c r="AI201">
        <v>3.63</v>
      </c>
      <c r="AJ201">
        <v>2.04</v>
      </c>
      <c r="AK201">
        <v>3.7</v>
      </c>
      <c r="AL201">
        <v>3.6</v>
      </c>
      <c r="AM201">
        <v>2</v>
      </c>
      <c r="AN201">
        <v>3.7</v>
      </c>
      <c r="AO201">
        <v>3.6</v>
      </c>
      <c r="AP201">
        <v>2</v>
      </c>
      <c r="AQ201">
        <v>3.88</v>
      </c>
      <c r="AR201">
        <v>3.75</v>
      </c>
      <c r="AS201">
        <v>2.1</v>
      </c>
      <c r="AT201">
        <v>3.7</v>
      </c>
      <c r="AU201">
        <v>3.64</v>
      </c>
      <c r="AV201">
        <v>2.0099999999999998</v>
      </c>
      <c r="AW201">
        <v>1.72</v>
      </c>
      <c r="AX201">
        <v>2.1</v>
      </c>
      <c r="AY201">
        <v>1.76</v>
      </c>
      <c r="AZ201">
        <v>2.19</v>
      </c>
      <c r="BA201">
        <v>1.76</v>
      </c>
      <c r="BB201">
        <v>2.23</v>
      </c>
      <c r="BC201">
        <v>1.7</v>
      </c>
      <c r="BD201">
        <v>2.15</v>
      </c>
      <c r="BE201">
        <v>0.5</v>
      </c>
      <c r="BF201">
        <v>1.88</v>
      </c>
      <c r="BG201">
        <v>2.02</v>
      </c>
      <c r="BH201">
        <v>1.88</v>
      </c>
      <c r="BI201">
        <v>2.04</v>
      </c>
      <c r="BJ201">
        <v>1.92</v>
      </c>
      <c r="BK201">
        <v>2.06</v>
      </c>
      <c r="BL201">
        <v>1.86</v>
      </c>
      <c r="BM201">
        <v>2</v>
      </c>
      <c r="BN201">
        <v>3.6</v>
      </c>
      <c r="BO201">
        <v>4</v>
      </c>
      <c r="BP201">
        <v>1.9</v>
      </c>
      <c r="BQ201">
        <v>3.8</v>
      </c>
      <c r="BR201">
        <v>3.75</v>
      </c>
      <c r="BS201">
        <v>1.95</v>
      </c>
      <c r="BT201">
        <v>3.8</v>
      </c>
      <c r="BU201">
        <v>3.75</v>
      </c>
      <c r="BV201">
        <v>1.9</v>
      </c>
      <c r="BW201">
        <v>3.94</v>
      </c>
      <c r="BX201">
        <v>4.03</v>
      </c>
      <c r="BY201">
        <v>1.89</v>
      </c>
      <c r="BZ201">
        <v>3.9</v>
      </c>
      <c r="CA201">
        <v>4</v>
      </c>
      <c r="CB201">
        <v>1.91</v>
      </c>
      <c r="CC201">
        <v>4</v>
      </c>
      <c r="CD201">
        <v>3.75</v>
      </c>
      <c r="CE201">
        <v>1.91</v>
      </c>
      <c r="CF201">
        <v>4.0999999999999996</v>
      </c>
      <c r="CG201">
        <v>4.08</v>
      </c>
      <c r="CH201">
        <v>1.98</v>
      </c>
      <c r="CI201">
        <v>3.86</v>
      </c>
      <c r="CJ201">
        <v>3.87</v>
      </c>
      <c r="CK201">
        <v>1.91</v>
      </c>
      <c r="CL201">
        <v>1.72</v>
      </c>
      <c r="CM201">
        <v>2.1</v>
      </c>
      <c r="CN201">
        <v>1.74</v>
      </c>
      <c r="CO201">
        <v>2.21</v>
      </c>
      <c r="CP201">
        <v>1.82</v>
      </c>
      <c r="CQ201">
        <v>2.27</v>
      </c>
      <c r="CR201">
        <v>1.72</v>
      </c>
      <c r="CS201">
        <v>2.14</v>
      </c>
      <c r="CT201">
        <v>0.5</v>
      </c>
      <c r="CU201">
        <v>2</v>
      </c>
      <c r="CV201">
        <v>1.9</v>
      </c>
      <c r="CW201">
        <v>2.0299999999999998</v>
      </c>
      <c r="CX201">
        <v>1.89</v>
      </c>
      <c r="CY201">
        <v>2.04</v>
      </c>
      <c r="CZ201">
        <v>1.96</v>
      </c>
      <c r="DA201">
        <v>1.96</v>
      </c>
      <c r="DB201">
        <v>1.91</v>
      </c>
    </row>
    <row r="202" spans="1:106" x14ac:dyDescent="0.35">
      <c r="A202" t="s">
        <v>106</v>
      </c>
      <c r="B202" s="1">
        <v>43831</v>
      </c>
      <c r="C202" s="2">
        <v>0.52083333333333337</v>
      </c>
      <c r="D202" t="s">
        <v>119</v>
      </c>
      <c r="E202" t="s">
        <v>129</v>
      </c>
      <c r="F202">
        <v>1</v>
      </c>
      <c r="G202">
        <v>2</v>
      </c>
      <c r="H202" t="s">
        <v>113</v>
      </c>
      <c r="I202">
        <v>0</v>
      </c>
      <c r="J202">
        <v>2</v>
      </c>
      <c r="K202" t="s">
        <v>113</v>
      </c>
      <c r="L202" t="s">
        <v>110</v>
      </c>
      <c r="M202">
        <v>20</v>
      </c>
      <c r="N202">
        <v>11</v>
      </c>
      <c r="O202">
        <v>1</v>
      </c>
      <c r="P202">
        <v>6</v>
      </c>
      <c r="Q202">
        <v>12</v>
      </c>
      <c r="R202">
        <v>10</v>
      </c>
      <c r="S202">
        <v>8</v>
      </c>
      <c r="T202">
        <v>4</v>
      </c>
      <c r="U202">
        <v>1</v>
      </c>
      <c r="V202">
        <v>1</v>
      </c>
      <c r="W202">
        <v>0</v>
      </c>
      <c r="X202">
        <v>0</v>
      </c>
      <c r="Y202">
        <v>1.75</v>
      </c>
      <c r="Z202">
        <v>3.8</v>
      </c>
      <c r="AA202">
        <v>4.33</v>
      </c>
      <c r="AB202">
        <v>1.78</v>
      </c>
      <c r="AC202">
        <v>3.9</v>
      </c>
      <c r="AD202">
        <v>4.4000000000000004</v>
      </c>
      <c r="AE202">
        <v>1.8</v>
      </c>
      <c r="AF202">
        <v>3.7</v>
      </c>
      <c r="AG202">
        <v>4.3499999999999996</v>
      </c>
      <c r="AH202">
        <v>1.83</v>
      </c>
      <c r="AI202">
        <v>3.88</v>
      </c>
      <c r="AJ202">
        <v>4.42</v>
      </c>
      <c r="AK202">
        <v>1.78</v>
      </c>
      <c r="AL202">
        <v>3.8</v>
      </c>
      <c r="AM202">
        <v>4.4000000000000004</v>
      </c>
      <c r="AN202">
        <v>1.8</v>
      </c>
      <c r="AO202">
        <v>3.6</v>
      </c>
      <c r="AP202">
        <v>4.5999999999999996</v>
      </c>
      <c r="AQ202">
        <v>1.85</v>
      </c>
      <c r="AR202">
        <v>4</v>
      </c>
      <c r="AS202">
        <v>4.5999999999999996</v>
      </c>
      <c r="AT202">
        <v>1.81</v>
      </c>
      <c r="AU202">
        <v>3.81</v>
      </c>
      <c r="AV202">
        <v>4.37</v>
      </c>
      <c r="AW202">
        <v>1.9</v>
      </c>
      <c r="AX202">
        <v>1.9</v>
      </c>
      <c r="AY202">
        <v>1.89</v>
      </c>
      <c r="AZ202">
        <v>2.0299999999999998</v>
      </c>
      <c r="BA202">
        <v>1.93</v>
      </c>
      <c r="BB202">
        <v>2.0299999999999998</v>
      </c>
      <c r="BC202">
        <v>1.87</v>
      </c>
      <c r="BD202">
        <v>1.94</v>
      </c>
      <c r="BE202">
        <v>-0.75</v>
      </c>
      <c r="BF202">
        <v>2.06</v>
      </c>
      <c r="BG202">
        <v>1.84</v>
      </c>
      <c r="BH202">
        <v>2.1</v>
      </c>
      <c r="BI202">
        <v>1.83</v>
      </c>
      <c r="BJ202">
        <v>2.11</v>
      </c>
      <c r="BK202">
        <v>1.86</v>
      </c>
      <c r="BL202">
        <v>2.0499999999999998</v>
      </c>
      <c r="BM202">
        <v>1.82</v>
      </c>
      <c r="BN202">
        <v>1.95</v>
      </c>
      <c r="BO202">
        <v>3.5</v>
      </c>
      <c r="BP202">
        <v>3.9</v>
      </c>
      <c r="BQ202">
        <v>1.91</v>
      </c>
      <c r="BR202">
        <v>3.5</v>
      </c>
      <c r="BS202">
        <v>4.33</v>
      </c>
      <c r="BT202">
        <v>1.93</v>
      </c>
      <c r="BU202">
        <v>3.45</v>
      </c>
      <c r="BV202">
        <v>4.1500000000000004</v>
      </c>
      <c r="BW202">
        <v>2.0299999999999998</v>
      </c>
      <c r="BX202">
        <v>3.34</v>
      </c>
      <c r="BY202">
        <v>4.22</v>
      </c>
      <c r="BZ202">
        <v>1.95</v>
      </c>
      <c r="CA202">
        <v>3.3</v>
      </c>
      <c r="CB202">
        <v>4.2</v>
      </c>
      <c r="CC202">
        <v>1.93</v>
      </c>
      <c r="CD202">
        <v>3.5</v>
      </c>
      <c r="CE202">
        <v>4.2</v>
      </c>
      <c r="CF202">
        <v>2.04</v>
      </c>
      <c r="CG202">
        <v>3.61</v>
      </c>
      <c r="CH202">
        <v>4.3600000000000003</v>
      </c>
      <c r="CI202">
        <v>1.97</v>
      </c>
      <c r="CJ202">
        <v>3.42</v>
      </c>
      <c r="CK202">
        <v>4.17</v>
      </c>
      <c r="CL202">
        <v>2</v>
      </c>
      <c r="CM202">
        <v>1.8</v>
      </c>
      <c r="CN202">
        <v>2.12</v>
      </c>
      <c r="CO202">
        <v>1.81</v>
      </c>
      <c r="CP202">
        <v>2.2400000000000002</v>
      </c>
      <c r="CQ202">
        <v>1.85</v>
      </c>
      <c r="CR202">
        <v>2.0699999999999998</v>
      </c>
      <c r="CS202">
        <v>1.77</v>
      </c>
      <c r="CT202">
        <v>-0.5</v>
      </c>
      <c r="CU202">
        <v>2.0299999999999998</v>
      </c>
      <c r="CV202">
        <v>1.9</v>
      </c>
      <c r="CW202">
        <v>2.0299999999999998</v>
      </c>
      <c r="CX202">
        <v>1.89</v>
      </c>
      <c r="CY202">
        <v>2.0499999999999998</v>
      </c>
      <c r="CZ202">
        <v>1.96</v>
      </c>
      <c r="DA202">
        <v>1.97</v>
      </c>
      <c r="DB202">
        <v>1.9</v>
      </c>
    </row>
    <row r="203" spans="1:106" x14ac:dyDescent="0.35">
      <c r="A203" t="s">
        <v>106</v>
      </c>
      <c r="B203" s="1">
        <v>43831</v>
      </c>
      <c r="C203" s="2">
        <v>0.625</v>
      </c>
      <c r="D203" t="s">
        <v>134</v>
      </c>
      <c r="E203" t="s">
        <v>131</v>
      </c>
      <c r="F203">
        <v>0</v>
      </c>
      <c r="G203">
        <v>3</v>
      </c>
      <c r="H203" t="s">
        <v>113</v>
      </c>
      <c r="I203">
        <v>0</v>
      </c>
      <c r="J203">
        <v>2</v>
      </c>
      <c r="K203" t="s">
        <v>113</v>
      </c>
      <c r="L203" t="s">
        <v>136</v>
      </c>
      <c r="M203">
        <v>5</v>
      </c>
      <c r="N203">
        <v>17</v>
      </c>
      <c r="O203">
        <v>2</v>
      </c>
      <c r="P203">
        <v>10</v>
      </c>
      <c r="Q203">
        <v>8</v>
      </c>
      <c r="R203">
        <v>12</v>
      </c>
      <c r="S203">
        <v>4</v>
      </c>
      <c r="T203">
        <v>5</v>
      </c>
      <c r="U203">
        <v>1</v>
      </c>
      <c r="V203">
        <v>1</v>
      </c>
      <c r="W203">
        <v>0</v>
      </c>
      <c r="X203">
        <v>0</v>
      </c>
      <c r="Y203">
        <v>5</v>
      </c>
      <c r="Z203">
        <v>3.8</v>
      </c>
      <c r="AA203">
        <v>1.66</v>
      </c>
      <c r="AB203">
        <v>5</v>
      </c>
      <c r="AC203">
        <v>4</v>
      </c>
      <c r="AD203">
        <v>1.67</v>
      </c>
      <c r="AE203">
        <v>5.3</v>
      </c>
      <c r="AF203">
        <v>3.8</v>
      </c>
      <c r="AG203">
        <v>1.67</v>
      </c>
      <c r="AH203">
        <v>5.4</v>
      </c>
      <c r="AI203">
        <v>3.97</v>
      </c>
      <c r="AJ203">
        <v>1.68</v>
      </c>
      <c r="AK203">
        <v>5.25</v>
      </c>
      <c r="AL203">
        <v>3.9</v>
      </c>
      <c r="AM203">
        <v>1.65</v>
      </c>
      <c r="AN203">
        <v>5.5</v>
      </c>
      <c r="AO203">
        <v>3.8</v>
      </c>
      <c r="AP203">
        <v>1.65</v>
      </c>
      <c r="AQ203">
        <v>5.85</v>
      </c>
      <c r="AR203">
        <v>4.05</v>
      </c>
      <c r="AS203">
        <v>1.71</v>
      </c>
      <c r="AT203">
        <v>5.26</v>
      </c>
      <c r="AU203">
        <v>3.9</v>
      </c>
      <c r="AV203">
        <v>1.67</v>
      </c>
      <c r="AW203">
        <v>1.9</v>
      </c>
      <c r="AX203">
        <v>1.9</v>
      </c>
      <c r="AY203">
        <v>2.0099999999999998</v>
      </c>
      <c r="AZ203">
        <v>1.91</v>
      </c>
      <c r="BA203">
        <v>2.0099999999999998</v>
      </c>
      <c r="BB203">
        <v>1.99</v>
      </c>
      <c r="BC203">
        <v>1.94</v>
      </c>
      <c r="BD203">
        <v>1.87</v>
      </c>
      <c r="BE203">
        <v>0.75</v>
      </c>
      <c r="BF203">
        <v>2.0299999999999998</v>
      </c>
      <c r="BG203">
        <v>1.87</v>
      </c>
      <c r="BH203">
        <v>2.04</v>
      </c>
      <c r="BI203">
        <v>1.88</v>
      </c>
      <c r="BJ203">
        <v>2.06</v>
      </c>
      <c r="BK203">
        <v>1.92</v>
      </c>
      <c r="BL203">
        <v>2</v>
      </c>
      <c r="BM203">
        <v>1.86</v>
      </c>
      <c r="BN203">
        <v>4.2</v>
      </c>
      <c r="BO203">
        <v>3.8</v>
      </c>
      <c r="BP203">
        <v>1.8</v>
      </c>
      <c r="BQ203">
        <v>4.25</v>
      </c>
      <c r="BR203">
        <v>4</v>
      </c>
      <c r="BS203">
        <v>1.8</v>
      </c>
      <c r="BT203">
        <v>3.9</v>
      </c>
      <c r="BU203">
        <v>3.9</v>
      </c>
      <c r="BV203">
        <v>1.85</v>
      </c>
      <c r="BW203">
        <v>4.13</v>
      </c>
      <c r="BX203">
        <v>3.88</v>
      </c>
      <c r="BY203">
        <v>1.89</v>
      </c>
      <c r="BZ203">
        <v>4.4000000000000004</v>
      </c>
      <c r="CA203">
        <v>3.7</v>
      </c>
      <c r="CB203">
        <v>1.8</v>
      </c>
      <c r="CC203">
        <v>4.4000000000000004</v>
      </c>
      <c r="CD203">
        <v>3.8</v>
      </c>
      <c r="CE203">
        <v>1.8</v>
      </c>
      <c r="CF203">
        <v>4.75</v>
      </c>
      <c r="CG203">
        <v>4.0599999999999996</v>
      </c>
      <c r="CH203">
        <v>1.91</v>
      </c>
      <c r="CI203">
        <v>4.22</v>
      </c>
      <c r="CJ203">
        <v>3.84</v>
      </c>
      <c r="CK203">
        <v>1.84</v>
      </c>
      <c r="CL203">
        <v>1.9</v>
      </c>
      <c r="CM203">
        <v>1.9</v>
      </c>
      <c r="CN203">
        <v>1.9</v>
      </c>
      <c r="CO203">
        <v>2.0099999999999998</v>
      </c>
      <c r="CP203">
        <v>1.99</v>
      </c>
      <c r="CQ203">
        <v>2.2799999999999998</v>
      </c>
      <c r="CR203">
        <v>1.85</v>
      </c>
      <c r="CS203">
        <v>1.98</v>
      </c>
      <c r="CT203">
        <v>0.75</v>
      </c>
      <c r="CU203">
        <v>1.72</v>
      </c>
      <c r="CV203">
        <v>2.0699999999999998</v>
      </c>
      <c r="CW203">
        <v>1.79</v>
      </c>
      <c r="CX203">
        <v>2.15</v>
      </c>
      <c r="CY203">
        <v>1.91</v>
      </c>
      <c r="CZ203">
        <v>2.17</v>
      </c>
      <c r="DA203">
        <v>1.79</v>
      </c>
      <c r="DB203">
        <v>2.09</v>
      </c>
    </row>
    <row r="204" spans="1:106" x14ac:dyDescent="0.35">
      <c r="A204" t="s">
        <v>106</v>
      </c>
      <c r="B204" s="1">
        <v>43831</v>
      </c>
      <c r="C204" s="2">
        <v>0.625</v>
      </c>
      <c r="D204" t="s">
        <v>120</v>
      </c>
      <c r="E204" t="s">
        <v>128</v>
      </c>
      <c r="F204">
        <v>1</v>
      </c>
      <c r="G204">
        <v>0</v>
      </c>
      <c r="H204" t="s">
        <v>109</v>
      </c>
      <c r="I204">
        <v>1</v>
      </c>
      <c r="J204">
        <v>0</v>
      </c>
      <c r="K204" t="s">
        <v>109</v>
      </c>
      <c r="L204" t="s">
        <v>114</v>
      </c>
      <c r="M204">
        <v>12</v>
      </c>
      <c r="N204">
        <v>11</v>
      </c>
      <c r="O204">
        <v>3</v>
      </c>
      <c r="P204">
        <v>5</v>
      </c>
      <c r="Q204">
        <v>21</v>
      </c>
      <c r="R204">
        <v>8</v>
      </c>
      <c r="S204">
        <v>6</v>
      </c>
      <c r="T204">
        <v>9</v>
      </c>
      <c r="U204">
        <v>3</v>
      </c>
      <c r="V204">
        <v>4</v>
      </c>
      <c r="W204">
        <v>0</v>
      </c>
      <c r="X204">
        <v>0</v>
      </c>
      <c r="Y204">
        <v>3.3</v>
      </c>
      <c r="Z204">
        <v>3.5</v>
      </c>
      <c r="AA204">
        <v>2.1</v>
      </c>
      <c r="AB204">
        <v>3.4</v>
      </c>
      <c r="AC204">
        <v>3.6</v>
      </c>
      <c r="AD204">
        <v>2.1</v>
      </c>
      <c r="AE204">
        <v>3.25</v>
      </c>
      <c r="AF204">
        <v>3.55</v>
      </c>
      <c r="AG204">
        <v>2.15</v>
      </c>
      <c r="AH204">
        <v>3.41</v>
      </c>
      <c r="AI204">
        <v>3.54</v>
      </c>
      <c r="AJ204">
        <v>2.2000000000000002</v>
      </c>
      <c r="AK204">
        <v>3.3</v>
      </c>
      <c r="AL204">
        <v>3.5</v>
      </c>
      <c r="AM204">
        <v>2.15</v>
      </c>
      <c r="AN204">
        <v>3.25</v>
      </c>
      <c r="AO204">
        <v>3.6</v>
      </c>
      <c r="AP204">
        <v>2.15</v>
      </c>
      <c r="AQ204">
        <v>3.51</v>
      </c>
      <c r="AR204">
        <v>3.88</v>
      </c>
      <c r="AS204">
        <v>2.25</v>
      </c>
      <c r="AT204">
        <v>3.34</v>
      </c>
      <c r="AU204">
        <v>3.54</v>
      </c>
      <c r="AV204">
        <v>2.16</v>
      </c>
      <c r="AW204">
        <v>1.66</v>
      </c>
      <c r="AX204">
        <v>2.2000000000000002</v>
      </c>
      <c r="AY204">
        <v>1.69</v>
      </c>
      <c r="AZ204">
        <v>2.2999999999999998</v>
      </c>
      <c r="BA204">
        <v>1.7</v>
      </c>
      <c r="BB204">
        <v>2.33</v>
      </c>
      <c r="BC204">
        <v>1.66</v>
      </c>
      <c r="BD204">
        <v>2.23</v>
      </c>
      <c r="BE204">
        <v>0.25</v>
      </c>
      <c r="BF204">
        <v>2</v>
      </c>
      <c r="BG204">
        <v>1.9</v>
      </c>
      <c r="BH204">
        <v>2.02</v>
      </c>
      <c r="BI204">
        <v>1.91</v>
      </c>
      <c r="BJ204">
        <v>2.04</v>
      </c>
      <c r="BK204">
        <v>1.93</v>
      </c>
      <c r="BL204">
        <v>1.99</v>
      </c>
      <c r="BM204">
        <v>1.87</v>
      </c>
      <c r="BN204">
        <v>3.5</v>
      </c>
      <c r="BO204">
        <v>3.9</v>
      </c>
      <c r="BP204">
        <v>1.95</v>
      </c>
      <c r="BQ204">
        <v>3.5</v>
      </c>
      <c r="BR204">
        <v>3.8</v>
      </c>
      <c r="BS204">
        <v>2.0499999999999998</v>
      </c>
      <c r="BT204">
        <v>3.35</v>
      </c>
      <c r="BU204">
        <v>3.6</v>
      </c>
      <c r="BV204">
        <v>2.1</v>
      </c>
      <c r="BW204">
        <v>3.51</v>
      </c>
      <c r="BX204">
        <v>3.91</v>
      </c>
      <c r="BY204">
        <v>2.0499999999999998</v>
      </c>
      <c r="BZ204">
        <v>3.7</v>
      </c>
      <c r="CA204">
        <v>3.75</v>
      </c>
      <c r="CB204">
        <v>1.95</v>
      </c>
      <c r="CC204">
        <v>3.5</v>
      </c>
      <c r="CD204">
        <v>3.75</v>
      </c>
      <c r="CE204">
        <v>2.0499999999999998</v>
      </c>
      <c r="CF204">
        <v>3.94</v>
      </c>
      <c r="CG204">
        <v>4</v>
      </c>
      <c r="CH204">
        <v>2.14</v>
      </c>
      <c r="CI204">
        <v>3.51</v>
      </c>
      <c r="CJ204">
        <v>3.84</v>
      </c>
      <c r="CK204">
        <v>2.02</v>
      </c>
      <c r="CL204">
        <v>1.66</v>
      </c>
      <c r="CM204">
        <v>2.2000000000000002</v>
      </c>
      <c r="CN204">
        <v>1.7</v>
      </c>
      <c r="CO204">
        <v>2.2799999999999998</v>
      </c>
      <c r="CP204">
        <v>1.72</v>
      </c>
      <c r="CQ204">
        <v>2.31</v>
      </c>
      <c r="CR204">
        <v>1.67</v>
      </c>
      <c r="CS204">
        <v>2.2200000000000002</v>
      </c>
      <c r="CT204">
        <v>0.5</v>
      </c>
      <c r="CU204">
        <v>1.87</v>
      </c>
      <c r="CV204">
        <v>2.06</v>
      </c>
      <c r="CW204">
        <v>1.88</v>
      </c>
      <c r="CX204">
        <v>2.0499999999999998</v>
      </c>
      <c r="CY204">
        <v>1.93</v>
      </c>
      <c r="CZ204">
        <v>2.09</v>
      </c>
      <c r="DA204">
        <v>1.86</v>
      </c>
      <c r="DB204">
        <v>2.02</v>
      </c>
    </row>
    <row r="205" spans="1:106" x14ac:dyDescent="0.35">
      <c r="A205" t="s">
        <v>106</v>
      </c>
      <c r="B205" s="1">
        <v>43831</v>
      </c>
      <c r="C205" s="2">
        <v>0.625</v>
      </c>
      <c r="D205" t="s">
        <v>125</v>
      </c>
      <c r="E205" t="s">
        <v>132</v>
      </c>
      <c r="F205">
        <v>2</v>
      </c>
      <c r="G205">
        <v>1</v>
      </c>
      <c r="H205" t="s">
        <v>109</v>
      </c>
      <c r="I205">
        <v>1</v>
      </c>
      <c r="J205">
        <v>0</v>
      </c>
      <c r="K205" t="s">
        <v>109</v>
      </c>
      <c r="L205" t="s">
        <v>145</v>
      </c>
      <c r="M205">
        <v>9</v>
      </c>
      <c r="N205">
        <v>16</v>
      </c>
      <c r="O205">
        <v>3</v>
      </c>
      <c r="P205">
        <v>4</v>
      </c>
      <c r="Q205">
        <v>12</v>
      </c>
      <c r="R205">
        <v>6</v>
      </c>
      <c r="S205">
        <v>4</v>
      </c>
      <c r="T205">
        <v>7</v>
      </c>
      <c r="U205">
        <v>3</v>
      </c>
      <c r="V205">
        <v>1</v>
      </c>
      <c r="W205">
        <v>1</v>
      </c>
      <c r="X205">
        <v>0</v>
      </c>
      <c r="Y205">
        <v>3</v>
      </c>
      <c r="Z205">
        <v>3.4</v>
      </c>
      <c r="AA205">
        <v>2.2999999999999998</v>
      </c>
      <c r="AB205">
        <v>3.2</v>
      </c>
      <c r="AC205">
        <v>3.25</v>
      </c>
      <c r="AD205">
        <v>2.2999999999999998</v>
      </c>
      <c r="AE205">
        <v>3.1</v>
      </c>
      <c r="AF205">
        <v>3.35</v>
      </c>
      <c r="AG205">
        <v>2.2999999999999998</v>
      </c>
      <c r="AH205">
        <v>3.25</v>
      </c>
      <c r="AI205">
        <v>3.46</v>
      </c>
      <c r="AJ205">
        <v>2.31</v>
      </c>
      <c r="AK205">
        <v>3.2</v>
      </c>
      <c r="AL205">
        <v>3.3</v>
      </c>
      <c r="AM205">
        <v>2.2999999999999998</v>
      </c>
      <c r="AN205">
        <v>3.2</v>
      </c>
      <c r="AO205">
        <v>3.3</v>
      </c>
      <c r="AP205">
        <v>2.2999999999999998</v>
      </c>
      <c r="AQ205">
        <v>3.3</v>
      </c>
      <c r="AR205">
        <v>3.47</v>
      </c>
      <c r="AS205">
        <v>2.42</v>
      </c>
      <c r="AT205">
        <v>3.16</v>
      </c>
      <c r="AU205">
        <v>3.37</v>
      </c>
      <c r="AV205">
        <v>2.3199999999999998</v>
      </c>
      <c r="AW205">
        <v>2</v>
      </c>
      <c r="AX205">
        <v>1.8</v>
      </c>
      <c r="AY205">
        <v>2.0099999999999998</v>
      </c>
      <c r="AZ205">
        <v>1.91</v>
      </c>
      <c r="BA205">
        <v>2.08</v>
      </c>
      <c r="BB205">
        <v>1.91</v>
      </c>
      <c r="BC205">
        <v>2</v>
      </c>
      <c r="BD205">
        <v>1.82</v>
      </c>
      <c r="BE205">
        <v>0.25</v>
      </c>
      <c r="BF205">
        <v>1.89</v>
      </c>
      <c r="BG205">
        <v>2.0099999999999998</v>
      </c>
      <c r="BH205">
        <v>1.93</v>
      </c>
      <c r="BI205">
        <v>2</v>
      </c>
      <c r="BJ205">
        <v>1.93</v>
      </c>
      <c r="BK205">
        <v>2.0499999999999998</v>
      </c>
      <c r="BL205">
        <v>1.87</v>
      </c>
      <c r="BM205">
        <v>1.99</v>
      </c>
      <c r="BN205">
        <v>3.2</v>
      </c>
      <c r="BO205">
        <v>3.3</v>
      </c>
      <c r="BP205">
        <v>2.2999999999999998</v>
      </c>
      <c r="BQ205">
        <v>3.3</v>
      </c>
      <c r="BR205">
        <v>3.3</v>
      </c>
      <c r="BS205">
        <v>2.2999999999999998</v>
      </c>
      <c r="BT205">
        <v>3.2</v>
      </c>
      <c r="BU205">
        <v>3.2</v>
      </c>
      <c r="BV205">
        <v>2.2999999999999998</v>
      </c>
      <c r="BW205">
        <v>3.17</v>
      </c>
      <c r="BX205">
        <v>3.27</v>
      </c>
      <c r="BY205">
        <v>2.4500000000000002</v>
      </c>
      <c r="BZ205">
        <v>3.3</v>
      </c>
      <c r="CA205">
        <v>3.2</v>
      </c>
      <c r="CB205">
        <v>2.2999999999999998</v>
      </c>
      <c r="CC205">
        <v>3.2</v>
      </c>
      <c r="CD205">
        <v>3.25</v>
      </c>
      <c r="CE205">
        <v>2.4</v>
      </c>
      <c r="CF205">
        <v>3.58</v>
      </c>
      <c r="CG205">
        <v>3.46</v>
      </c>
      <c r="CH205">
        <v>2.5099999999999998</v>
      </c>
      <c r="CI205">
        <v>3.19</v>
      </c>
      <c r="CJ205">
        <v>3.26</v>
      </c>
      <c r="CK205">
        <v>2.38</v>
      </c>
      <c r="CL205">
        <v>2.2000000000000002</v>
      </c>
      <c r="CM205">
        <v>1.66</v>
      </c>
      <c r="CN205">
        <v>2.31</v>
      </c>
      <c r="CO205">
        <v>1.68</v>
      </c>
      <c r="CP205">
        <v>2.35</v>
      </c>
      <c r="CQ205">
        <v>1.87</v>
      </c>
      <c r="CR205">
        <v>2.21</v>
      </c>
      <c r="CS205">
        <v>1.68</v>
      </c>
      <c r="CT205">
        <v>0.25</v>
      </c>
      <c r="CU205">
        <v>1.82</v>
      </c>
      <c r="CV205">
        <v>2.11</v>
      </c>
      <c r="CW205">
        <v>1.83</v>
      </c>
      <c r="CX205">
        <v>2.09</v>
      </c>
      <c r="CY205">
        <v>1.9</v>
      </c>
      <c r="CZ205">
        <v>2.17</v>
      </c>
      <c r="DA205">
        <v>1.83</v>
      </c>
      <c r="DB205">
        <v>2.0499999999999998</v>
      </c>
    </row>
    <row r="206" spans="1:106" x14ac:dyDescent="0.35">
      <c r="A206" t="s">
        <v>106</v>
      </c>
      <c r="B206" s="1">
        <v>43831</v>
      </c>
      <c r="C206" s="2">
        <v>0.72916666666666663</v>
      </c>
      <c r="D206" t="s">
        <v>112</v>
      </c>
      <c r="E206" t="s">
        <v>123</v>
      </c>
      <c r="F206">
        <v>2</v>
      </c>
      <c r="G206">
        <v>1</v>
      </c>
      <c r="H206" t="s">
        <v>109</v>
      </c>
      <c r="I206">
        <v>0</v>
      </c>
      <c r="J206">
        <v>0</v>
      </c>
      <c r="K206" t="s">
        <v>117</v>
      </c>
      <c r="L206" t="s">
        <v>133</v>
      </c>
      <c r="M206">
        <v>16</v>
      </c>
      <c r="N206">
        <v>7</v>
      </c>
      <c r="O206">
        <v>7</v>
      </c>
      <c r="P206">
        <v>2</v>
      </c>
      <c r="Q206">
        <v>11</v>
      </c>
      <c r="R206">
        <v>11</v>
      </c>
      <c r="S206">
        <v>3</v>
      </c>
      <c r="T206">
        <v>6</v>
      </c>
      <c r="U206">
        <v>0</v>
      </c>
      <c r="V206">
        <v>4</v>
      </c>
      <c r="W206">
        <v>0</v>
      </c>
      <c r="X206">
        <v>0</v>
      </c>
      <c r="Y206">
        <v>1.25</v>
      </c>
      <c r="Z206">
        <v>6.5</v>
      </c>
      <c r="AA206">
        <v>10</v>
      </c>
      <c r="AB206">
        <v>1.26</v>
      </c>
      <c r="AC206">
        <v>6.25</v>
      </c>
      <c r="AD206">
        <v>10.5</v>
      </c>
      <c r="AE206">
        <v>1.28</v>
      </c>
      <c r="AF206">
        <v>6.1</v>
      </c>
      <c r="AG206">
        <v>9.5</v>
      </c>
      <c r="AH206">
        <v>1.28</v>
      </c>
      <c r="AI206">
        <v>6.15</v>
      </c>
      <c r="AJ206">
        <v>11.04</v>
      </c>
      <c r="AK206">
        <v>1.27</v>
      </c>
      <c r="AL206">
        <v>6</v>
      </c>
      <c r="AM206">
        <v>11</v>
      </c>
      <c r="AN206">
        <v>1.25</v>
      </c>
      <c r="AO206">
        <v>6</v>
      </c>
      <c r="AP206">
        <v>12</v>
      </c>
      <c r="AQ206">
        <v>1.3</v>
      </c>
      <c r="AR206">
        <v>6.63</v>
      </c>
      <c r="AS206">
        <v>12</v>
      </c>
      <c r="AT206">
        <v>1.27</v>
      </c>
      <c r="AU206">
        <v>6.19</v>
      </c>
      <c r="AV206">
        <v>10.49</v>
      </c>
      <c r="AW206">
        <v>1.36</v>
      </c>
      <c r="AX206">
        <v>3.2</v>
      </c>
      <c r="AY206">
        <v>1.4</v>
      </c>
      <c r="AZ206">
        <v>3.13</v>
      </c>
      <c r="BA206">
        <v>1.41</v>
      </c>
      <c r="BB206">
        <v>3.2</v>
      </c>
      <c r="BC206">
        <v>1.37</v>
      </c>
      <c r="BD206">
        <v>3.09</v>
      </c>
      <c r="BE206">
        <v>-1.75</v>
      </c>
      <c r="BF206">
        <v>1.97</v>
      </c>
      <c r="BG206">
        <v>1.93</v>
      </c>
      <c r="BH206">
        <v>2.0099999999999998</v>
      </c>
      <c r="BI206">
        <v>1.9</v>
      </c>
      <c r="BJ206">
        <v>2.0099999999999998</v>
      </c>
      <c r="BK206">
        <v>1.97</v>
      </c>
      <c r="BL206">
        <v>1.95</v>
      </c>
      <c r="BM206">
        <v>1.91</v>
      </c>
      <c r="BN206">
        <v>1.28</v>
      </c>
      <c r="BO206">
        <v>6</v>
      </c>
      <c r="BP206">
        <v>9</v>
      </c>
      <c r="BQ206">
        <v>1.34</v>
      </c>
      <c r="BR206">
        <v>5.5</v>
      </c>
      <c r="BS206">
        <v>9.25</v>
      </c>
      <c r="BT206">
        <v>1.33</v>
      </c>
      <c r="BU206">
        <v>5.5</v>
      </c>
      <c r="BV206">
        <v>8.5</v>
      </c>
      <c r="BW206">
        <v>1.33</v>
      </c>
      <c r="BX206">
        <v>5.78</v>
      </c>
      <c r="BY206">
        <v>9.31</v>
      </c>
      <c r="BZ206">
        <v>1.29</v>
      </c>
      <c r="CA206">
        <v>5.8</v>
      </c>
      <c r="CB206">
        <v>10</v>
      </c>
      <c r="CC206">
        <v>1.29</v>
      </c>
      <c r="CD206">
        <v>6</v>
      </c>
      <c r="CE206">
        <v>10.5</v>
      </c>
      <c r="CF206">
        <v>1.35</v>
      </c>
      <c r="CG206">
        <v>6.2</v>
      </c>
      <c r="CH206">
        <v>10.5</v>
      </c>
      <c r="CI206">
        <v>1.32</v>
      </c>
      <c r="CJ206">
        <v>5.77</v>
      </c>
      <c r="CK206">
        <v>9.14</v>
      </c>
      <c r="CL206">
        <v>1.44</v>
      </c>
      <c r="CM206">
        <v>2.75</v>
      </c>
      <c r="CN206">
        <v>1.47</v>
      </c>
      <c r="CO206">
        <v>2.89</v>
      </c>
      <c r="CP206">
        <v>1.48</v>
      </c>
      <c r="CQ206">
        <v>3</v>
      </c>
      <c r="CR206">
        <v>1.45</v>
      </c>
      <c r="CS206">
        <v>2.76</v>
      </c>
      <c r="CT206">
        <v>-1.5</v>
      </c>
      <c r="CU206">
        <v>1.88</v>
      </c>
      <c r="CV206">
        <v>2.0499999999999998</v>
      </c>
      <c r="CW206">
        <v>1.92</v>
      </c>
      <c r="CX206">
        <v>2.0099999999999998</v>
      </c>
      <c r="CY206">
        <v>1.95</v>
      </c>
      <c r="CZ206">
        <v>2.14</v>
      </c>
      <c r="DA206">
        <v>1.88</v>
      </c>
      <c r="DB206">
        <v>2</v>
      </c>
    </row>
    <row r="207" spans="1:106" x14ac:dyDescent="0.35">
      <c r="A207" t="s">
        <v>106</v>
      </c>
      <c r="B207" s="1">
        <v>43831</v>
      </c>
      <c r="C207" s="2">
        <v>0.72916666666666663</v>
      </c>
      <c r="D207" t="s">
        <v>108</v>
      </c>
      <c r="E207" t="s">
        <v>122</v>
      </c>
      <c r="F207">
        <v>1</v>
      </c>
      <c r="G207">
        <v>1</v>
      </c>
      <c r="H207" t="s">
        <v>117</v>
      </c>
      <c r="I207">
        <v>1</v>
      </c>
      <c r="J207">
        <v>0</v>
      </c>
      <c r="K207" t="s">
        <v>109</v>
      </c>
      <c r="L207" t="s">
        <v>124</v>
      </c>
      <c r="M207">
        <v>15</v>
      </c>
      <c r="N207">
        <v>12</v>
      </c>
      <c r="O207">
        <v>4</v>
      </c>
      <c r="P207">
        <v>3</v>
      </c>
      <c r="Q207">
        <v>12</v>
      </c>
      <c r="R207">
        <v>9</v>
      </c>
      <c r="S207">
        <v>2</v>
      </c>
      <c r="T207">
        <v>5</v>
      </c>
      <c r="U207">
        <v>5</v>
      </c>
      <c r="V207">
        <v>0</v>
      </c>
      <c r="W207">
        <v>0</v>
      </c>
      <c r="X207">
        <v>0</v>
      </c>
      <c r="Y207">
        <v>2.5</v>
      </c>
      <c r="Z207">
        <v>3.4</v>
      </c>
      <c r="AA207">
        <v>2.75</v>
      </c>
      <c r="AB207">
        <v>2.5499999999999998</v>
      </c>
      <c r="AC207">
        <v>3.5</v>
      </c>
      <c r="AD207">
        <v>2.7</v>
      </c>
      <c r="AE207">
        <v>2.5</v>
      </c>
      <c r="AF207">
        <v>3.4</v>
      </c>
      <c r="AG207">
        <v>2.75</v>
      </c>
      <c r="AH207">
        <v>2.56</v>
      </c>
      <c r="AI207">
        <v>3.51</v>
      </c>
      <c r="AJ207">
        <v>2.83</v>
      </c>
      <c r="AK207">
        <v>2.5499999999999998</v>
      </c>
      <c r="AL207">
        <v>3.4</v>
      </c>
      <c r="AM207">
        <v>2.75</v>
      </c>
      <c r="AN207">
        <v>2.5499999999999998</v>
      </c>
      <c r="AO207">
        <v>3.4</v>
      </c>
      <c r="AP207">
        <v>2.75</v>
      </c>
      <c r="AQ207">
        <v>2.6</v>
      </c>
      <c r="AR207">
        <v>3.57</v>
      </c>
      <c r="AS207">
        <v>2.88</v>
      </c>
      <c r="AT207">
        <v>2.5299999999999998</v>
      </c>
      <c r="AU207">
        <v>3.46</v>
      </c>
      <c r="AV207">
        <v>2.77</v>
      </c>
      <c r="AW207">
        <v>1.9</v>
      </c>
      <c r="AX207">
        <v>1.9</v>
      </c>
      <c r="AY207">
        <v>1.95</v>
      </c>
      <c r="AZ207">
        <v>1.97</v>
      </c>
      <c r="BA207">
        <v>1.95</v>
      </c>
      <c r="BB207">
        <v>2.0699999999999998</v>
      </c>
      <c r="BC207">
        <v>1.88</v>
      </c>
      <c r="BD207">
        <v>1.94</v>
      </c>
      <c r="BE207">
        <v>0</v>
      </c>
      <c r="BF207">
        <v>1.86</v>
      </c>
      <c r="BG207">
        <v>2.04</v>
      </c>
      <c r="BH207">
        <v>1.86</v>
      </c>
      <c r="BI207">
        <v>2.06</v>
      </c>
      <c r="BJ207">
        <v>1.88</v>
      </c>
      <c r="BK207">
        <v>2.06</v>
      </c>
      <c r="BL207">
        <v>1.84</v>
      </c>
      <c r="BM207">
        <v>2.02</v>
      </c>
      <c r="BN207">
        <v>2.35</v>
      </c>
      <c r="BO207">
        <v>3.4</v>
      </c>
      <c r="BP207">
        <v>3</v>
      </c>
      <c r="BQ207">
        <v>2.35</v>
      </c>
      <c r="BR207">
        <v>3.4</v>
      </c>
      <c r="BS207">
        <v>3.1</v>
      </c>
      <c r="BT207">
        <v>2.35</v>
      </c>
      <c r="BU207">
        <v>3.3</v>
      </c>
      <c r="BV207">
        <v>3.05</v>
      </c>
      <c r="BW207">
        <v>2.37</v>
      </c>
      <c r="BX207">
        <v>3.45</v>
      </c>
      <c r="BY207">
        <v>3.14</v>
      </c>
      <c r="BZ207">
        <v>2.4500000000000002</v>
      </c>
      <c r="CA207">
        <v>3.3</v>
      </c>
      <c r="CB207">
        <v>3</v>
      </c>
      <c r="CC207">
        <v>2.4</v>
      </c>
      <c r="CD207">
        <v>3.3</v>
      </c>
      <c r="CE207">
        <v>3.13</v>
      </c>
      <c r="CF207">
        <v>2.58</v>
      </c>
      <c r="CG207">
        <v>3.5</v>
      </c>
      <c r="CH207">
        <v>3.25</v>
      </c>
      <c r="CI207">
        <v>2.36</v>
      </c>
      <c r="CJ207">
        <v>3.37</v>
      </c>
      <c r="CK207">
        <v>3.1</v>
      </c>
      <c r="CL207">
        <v>2</v>
      </c>
      <c r="CM207">
        <v>1.8</v>
      </c>
      <c r="CN207">
        <v>2.1</v>
      </c>
      <c r="CO207">
        <v>1.82</v>
      </c>
      <c r="CP207">
        <v>2.27</v>
      </c>
      <c r="CQ207">
        <v>1.82</v>
      </c>
      <c r="CR207">
        <v>2.09</v>
      </c>
      <c r="CS207">
        <v>1.76</v>
      </c>
      <c r="CT207">
        <v>-0.25</v>
      </c>
      <c r="CU207">
        <v>2.08</v>
      </c>
      <c r="CV207">
        <v>1.85</v>
      </c>
      <c r="CW207">
        <v>2.0499999999999998</v>
      </c>
      <c r="CX207">
        <v>1.88</v>
      </c>
      <c r="CY207">
        <v>2.19</v>
      </c>
      <c r="CZ207">
        <v>1.92</v>
      </c>
      <c r="DA207">
        <v>2.04</v>
      </c>
      <c r="DB207">
        <v>1.84</v>
      </c>
    </row>
    <row r="208" spans="1:106" x14ac:dyDescent="0.35">
      <c r="A208" t="s">
        <v>106</v>
      </c>
      <c r="B208" s="1">
        <v>43831</v>
      </c>
      <c r="C208" s="2">
        <v>0.72916666666666663</v>
      </c>
      <c r="D208" t="s">
        <v>111</v>
      </c>
      <c r="E208" t="s">
        <v>115</v>
      </c>
      <c r="F208">
        <v>4</v>
      </c>
      <c r="G208">
        <v>0</v>
      </c>
      <c r="H208" t="s">
        <v>109</v>
      </c>
      <c r="I208">
        <v>3</v>
      </c>
      <c r="J208">
        <v>0</v>
      </c>
      <c r="K208" t="s">
        <v>109</v>
      </c>
      <c r="L208" t="s">
        <v>121</v>
      </c>
      <c r="M208">
        <v>14</v>
      </c>
      <c r="N208">
        <v>3</v>
      </c>
      <c r="O208">
        <v>7</v>
      </c>
      <c r="P208">
        <v>2</v>
      </c>
      <c r="Q208">
        <v>3</v>
      </c>
      <c r="R208">
        <v>12</v>
      </c>
      <c r="S208">
        <v>9</v>
      </c>
      <c r="T208">
        <v>2</v>
      </c>
      <c r="U208">
        <v>1</v>
      </c>
      <c r="V208">
        <v>2</v>
      </c>
      <c r="W208">
        <v>0</v>
      </c>
      <c r="X208">
        <v>0</v>
      </c>
      <c r="Y208">
        <v>1.9</v>
      </c>
      <c r="Z208">
        <v>3.75</v>
      </c>
      <c r="AA208">
        <v>3.8</v>
      </c>
      <c r="AB208">
        <v>1.95</v>
      </c>
      <c r="AC208">
        <v>3.8</v>
      </c>
      <c r="AD208">
        <v>3.6</v>
      </c>
      <c r="AE208">
        <v>1.95</v>
      </c>
      <c r="AF208">
        <v>3.8</v>
      </c>
      <c r="AG208">
        <v>3.65</v>
      </c>
      <c r="AH208">
        <v>1.97</v>
      </c>
      <c r="AI208">
        <v>3.99</v>
      </c>
      <c r="AJ208">
        <v>3.72</v>
      </c>
      <c r="AK208">
        <v>1.91</v>
      </c>
      <c r="AL208">
        <v>3.8</v>
      </c>
      <c r="AM208">
        <v>3.75</v>
      </c>
      <c r="AN208">
        <v>1.9</v>
      </c>
      <c r="AO208">
        <v>3.75</v>
      </c>
      <c r="AP208">
        <v>3.9</v>
      </c>
      <c r="AQ208">
        <v>2.02</v>
      </c>
      <c r="AR208">
        <v>4</v>
      </c>
      <c r="AS208">
        <v>3.9</v>
      </c>
      <c r="AT208">
        <v>1.95</v>
      </c>
      <c r="AU208">
        <v>3.84</v>
      </c>
      <c r="AV208">
        <v>3.68</v>
      </c>
      <c r="AW208">
        <v>1.66</v>
      </c>
      <c r="AX208">
        <v>2.2000000000000002</v>
      </c>
      <c r="AY208">
        <v>1.71</v>
      </c>
      <c r="AZ208">
        <v>2.2599999999999998</v>
      </c>
      <c r="BA208">
        <v>1.72</v>
      </c>
      <c r="BB208">
        <v>2.31</v>
      </c>
      <c r="BC208">
        <v>1.67</v>
      </c>
      <c r="BD208">
        <v>2.2200000000000002</v>
      </c>
      <c r="BE208">
        <v>-0.5</v>
      </c>
      <c r="BF208">
        <v>1.94</v>
      </c>
      <c r="BG208">
        <v>1.96</v>
      </c>
      <c r="BH208">
        <v>1.97</v>
      </c>
      <c r="BI208">
        <v>1.96</v>
      </c>
      <c r="BJ208">
        <v>1.98</v>
      </c>
      <c r="BK208">
        <v>1.98</v>
      </c>
      <c r="BL208">
        <v>1.94</v>
      </c>
      <c r="BM208">
        <v>1.92</v>
      </c>
      <c r="BN208">
        <v>1.86</v>
      </c>
      <c r="BO208">
        <v>3.7</v>
      </c>
      <c r="BP208">
        <v>4</v>
      </c>
      <c r="BQ208">
        <v>1.91</v>
      </c>
      <c r="BR208">
        <v>3.6</v>
      </c>
      <c r="BS208">
        <v>4.2</v>
      </c>
      <c r="BT208">
        <v>1.9</v>
      </c>
      <c r="BU208">
        <v>3.6</v>
      </c>
      <c r="BV208">
        <v>4.0999999999999996</v>
      </c>
      <c r="BW208">
        <v>1.97</v>
      </c>
      <c r="BX208">
        <v>3.61</v>
      </c>
      <c r="BY208">
        <v>4.12</v>
      </c>
      <c r="BZ208">
        <v>1.88</v>
      </c>
      <c r="CA208">
        <v>3.6</v>
      </c>
      <c r="CB208">
        <v>4.2</v>
      </c>
      <c r="CC208">
        <v>1.95</v>
      </c>
      <c r="CD208">
        <v>3.5</v>
      </c>
      <c r="CE208">
        <v>4.0999999999999996</v>
      </c>
      <c r="CF208">
        <v>2.02</v>
      </c>
      <c r="CG208">
        <v>3.85</v>
      </c>
      <c r="CH208">
        <v>4.54</v>
      </c>
      <c r="CI208">
        <v>1.92</v>
      </c>
      <c r="CJ208">
        <v>3.63</v>
      </c>
      <c r="CK208">
        <v>4.0999999999999996</v>
      </c>
      <c r="CL208">
        <v>1.9</v>
      </c>
      <c r="CM208">
        <v>1.9</v>
      </c>
      <c r="CN208">
        <v>1.92</v>
      </c>
      <c r="CO208">
        <v>2</v>
      </c>
      <c r="CP208">
        <v>1.99</v>
      </c>
      <c r="CQ208">
        <v>2.0299999999999998</v>
      </c>
      <c r="CR208">
        <v>1.88</v>
      </c>
      <c r="CS208">
        <v>1.94</v>
      </c>
      <c r="CT208">
        <v>-0.5</v>
      </c>
      <c r="CU208">
        <v>1.97</v>
      </c>
      <c r="CV208">
        <v>1.96</v>
      </c>
      <c r="CW208">
        <v>1.97</v>
      </c>
      <c r="CX208">
        <v>1.96</v>
      </c>
      <c r="CY208">
        <v>2</v>
      </c>
      <c r="CZ208">
        <v>2</v>
      </c>
      <c r="DA208">
        <v>1.93</v>
      </c>
      <c r="DB208">
        <v>1.94</v>
      </c>
    </row>
    <row r="209" spans="1:106" x14ac:dyDescent="0.35">
      <c r="A209" t="s">
        <v>106</v>
      </c>
      <c r="B209" s="1">
        <v>43831</v>
      </c>
      <c r="C209" s="2">
        <v>0.83333333333333337</v>
      </c>
      <c r="D209" t="s">
        <v>135</v>
      </c>
      <c r="E209" t="s">
        <v>137</v>
      </c>
      <c r="F209">
        <v>2</v>
      </c>
      <c r="G209">
        <v>0</v>
      </c>
      <c r="H209" t="s">
        <v>109</v>
      </c>
      <c r="I209">
        <v>2</v>
      </c>
      <c r="J209">
        <v>0</v>
      </c>
      <c r="K209" t="s">
        <v>109</v>
      </c>
      <c r="L209" t="s">
        <v>130</v>
      </c>
      <c r="M209">
        <v>10</v>
      </c>
      <c r="N209">
        <v>10</v>
      </c>
      <c r="O209">
        <v>4</v>
      </c>
      <c r="P209">
        <v>4</v>
      </c>
      <c r="Q209">
        <v>11</v>
      </c>
      <c r="R209">
        <v>15</v>
      </c>
      <c r="S209">
        <v>1</v>
      </c>
      <c r="T209">
        <v>4</v>
      </c>
      <c r="U209">
        <v>2</v>
      </c>
      <c r="V209">
        <v>0</v>
      </c>
      <c r="W209">
        <v>0</v>
      </c>
      <c r="X209">
        <v>0</v>
      </c>
      <c r="Y209">
        <v>2.5499999999999998</v>
      </c>
      <c r="Z209">
        <v>3.6</v>
      </c>
      <c r="AA209">
        <v>2.62</v>
      </c>
      <c r="AB209">
        <v>2.6</v>
      </c>
      <c r="AC209">
        <v>3.6</v>
      </c>
      <c r="AD209">
        <v>2.6</v>
      </c>
      <c r="AE209">
        <v>2.5499999999999998</v>
      </c>
      <c r="AF209">
        <v>3.6</v>
      </c>
      <c r="AG209">
        <v>2.6</v>
      </c>
      <c r="AH209">
        <v>2.63</v>
      </c>
      <c r="AI209">
        <v>3.72</v>
      </c>
      <c r="AJ209">
        <v>2.62</v>
      </c>
      <c r="AK209">
        <v>2.5499999999999998</v>
      </c>
      <c r="AL209">
        <v>3.6</v>
      </c>
      <c r="AM209">
        <v>2.6</v>
      </c>
      <c r="AN209">
        <v>2.5499999999999998</v>
      </c>
      <c r="AO209">
        <v>3.6</v>
      </c>
      <c r="AP209">
        <v>2.63</v>
      </c>
      <c r="AQ209">
        <v>2.65</v>
      </c>
      <c r="AR209">
        <v>3.8</v>
      </c>
      <c r="AS209">
        <v>2.7</v>
      </c>
      <c r="AT209">
        <v>2.58</v>
      </c>
      <c r="AU209">
        <v>3.64</v>
      </c>
      <c r="AV209">
        <v>2.61</v>
      </c>
      <c r="AW209">
        <v>1.66</v>
      </c>
      <c r="AX209">
        <v>2.2000000000000002</v>
      </c>
      <c r="AY209">
        <v>1.68</v>
      </c>
      <c r="AZ209">
        <v>2.3199999999999998</v>
      </c>
      <c r="BA209">
        <v>1.69</v>
      </c>
      <c r="BB209">
        <v>2.35</v>
      </c>
      <c r="BC209">
        <v>1.64</v>
      </c>
      <c r="BD209">
        <v>2.2599999999999998</v>
      </c>
      <c r="BE209">
        <v>0</v>
      </c>
      <c r="BF209">
        <v>1.93</v>
      </c>
      <c r="BG209">
        <v>1.97</v>
      </c>
      <c r="BH209">
        <v>1.97</v>
      </c>
      <c r="BI209">
        <v>1.96</v>
      </c>
      <c r="BJ209">
        <v>1.97</v>
      </c>
      <c r="BK209">
        <v>2.0099999999999998</v>
      </c>
      <c r="BL209">
        <v>1.91</v>
      </c>
      <c r="BM209">
        <v>1.95</v>
      </c>
      <c r="BN209">
        <v>2.6</v>
      </c>
      <c r="BO209">
        <v>3.7</v>
      </c>
      <c r="BP209">
        <v>2.5</v>
      </c>
      <c r="BQ209">
        <v>2.65</v>
      </c>
      <c r="BR209">
        <v>3.75</v>
      </c>
      <c r="BS209">
        <v>2.5</v>
      </c>
      <c r="BT209">
        <v>2.6</v>
      </c>
      <c r="BU209">
        <v>3.5</v>
      </c>
      <c r="BV209">
        <v>2.6</v>
      </c>
      <c r="BW209">
        <v>2.65</v>
      </c>
      <c r="BX209">
        <v>3.59</v>
      </c>
      <c r="BY209">
        <v>2.67</v>
      </c>
      <c r="BZ209">
        <v>2.7</v>
      </c>
      <c r="CA209">
        <v>3.6</v>
      </c>
      <c r="CB209">
        <v>2.5</v>
      </c>
      <c r="CC209">
        <v>2.63</v>
      </c>
      <c r="CD209">
        <v>3.6</v>
      </c>
      <c r="CE209">
        <v>2.63</v>
      </c>
      <c r="CF209">
        <v>2.86</v>
      </c>
      <c r="CG209">
        <v>3.78</v>
      </c>
      <c r="CH209">
        <v>2.72</v>
      </c>
      <c r="CI209">
        <v>2.64</v>
      </c>
      <c r="CJ209">
        <v>3.64</v>
      </c>
      <c r="CK209">
        <v>2.58</v>
      </c>
      <c r="CL209">
        <v>1.61</v>
      </c>
      <c r="CM209">
        <v>2.2999999999999998</v>
      </c>
      <c r="CN209">
        <v>1.66</v>
      </c>
      <c r="CO209">
        <v>2.35</v>
      </c>
      <c r="CP209">
        <v>1.67</v>
      </c>
      <c r="CQ209">
        <v>2.42</v>
      </c>
      <c r="CR209">
        <v>1.63</v>
      </c>
      <c r="CS209">
        <v>2.29</v>
      </c>
      <c r="CT209">
        <v>0</v>
      </c>
      <c r="CU209">
        <v>1.96</v>
      </c>
      <c r="CV209">
        <v>1.97</v>
      </c>
      <c r="CW209">
        <v>1.96</v>
      </c>
      <c r="CX209">
        <v>1.97</v>
      </c>
      <c r="CY209">
        <v>2.0499999999999998</v>
      </c>
      <c r="CZ209">
        <v>1.98</v>
      </c>
      <c r="DA209">
        <v>1.95</v>
      </c>
      <c r="DB209">
        <v>1.92</v>
      </c>
    </row>
    <row r="210" spans="1:106" x14ac:dyDescent="0.35">
      <c r="A210" t="s">
        <v>106</v>
      </c>
      <c r="B210" s="1">
        <v>43832</v>
      </c>
      <c r="C210" s="2">
        <v>0.83333333333333337</v>
      </c>
      <c r="D210" t="s">
        <v>107</v>
      </c>
      <c r="E210" t="s">
        <v>116</v>
      </c>
      <c r="F210">
        <v>2</v>
      </c>
      <c r="G210">
        <v>0</v>
      </c>
      <c r="H210" t="s">
        <v>109</v>
      </c>
      <c r="I210">
        <v>1</v>
      </c>
      <c r="J210">
        <v>0</v>
      </c>
      <c r="K210" t="s">
        <v>109</v>
      </c>
      <c r="L210" t="s">
        <v>144</v>
      </c>
      <c r="M210">
        <v>19</v>
      </c>
      <c r="N210">
        <v>3</v>
      </c>
      <c r="O210">
        <v>7</v>
      </c>
      <c r="P210">
        <v>2</v>
      </c>
      <c r="Q210">
        <v>5</v>
      </c>
      <c r="R210">
        <v>8</v>
      </c>
      <c r="S210">
        <v>8</v>
      </c>
      <c r="T210">
        <v>4</v>
      </c>
      <c r="U210">
        <v>0</v>
      </c>
      <c r="V210">
        <v>0</v>
      </c>
      <c r="W210">
        <v>0</v>
      </c>
      <c r="X210">
        <v>0</v>
      </c>
      <c r="Y210">
        <v>1.2</v>
      </c>
      <c r="Z210">
        <v>6.5</v>
      </c>
      <c r="AA210">
        <v>13</v>
      </c>
      <c r="AB210">
        <v>1.22</v>
      </c>
      <c r="AC210">
        <v>6.5</v>
      </c>
      <c r="AD210">
        <v>13</v>
      </c>
      <c r="AE210">
        <v>1.22</v>
      </c>
      <c r="AF210">
        <v>6.5</v>
      </c>
      <c r="AG210">
        <v>13</v>
      </c>
      <c r="AH210">
        <v>1.23</v>
      </c>
      <c r="AI210">
        <v>6.41</v>
      </c>
      <c r="AJ210">
        <v>14.97</v>
      </c>
      <c r="AK210">
        <v>1.22</v>
      </c>
      <c r="AL210">
        <v>6</v>
      </c>
      <c r="AM210">
        <v>15</v>
      </c>
      <c r="AN210">
        <v>1.22</v>
      </c>
      <c r="AO210">
        <v>6</v>
      </c>
      <c r="AP210">
        <v>15</v>
      </c>
      <c r="AQ210">
        <v>1.25</v>
      </c>
      <c r="AR210">
        <v>6.7</v>
      </c>
      <c r="AS210">
        <v>15.75</v>
      </c>
      <c r="AT210">
        <v>1.23</v>
      </c>
      <c r="AU210">
        <v>6.32</v>
      </c>
      <c r="AV210">
        <v>13.64</v>
      </c>
      <c r="AW210">
        <v>1.53</v>
      </c>
      <c r="AX210">
        <v>2.5</v>
      </c>
      <c r="AY210">
        <v>1.56</v>
      </c>
      <c r="AZ210">
        <v>2.56</v>
      </c>
      <c r="BA210">
        <v>1.56</v>
      </c>
      <c r="BB210">
        <v>2.6</v>
      </c>
      <c r="BC210">
        <v>1.54</v>
      </c>
      <c r="BD210">
        <v>2.4700000000000002</v>
      </c>
      <c r="BE210">
        <v>-1.75</v>
      </c>
      <c r="BF210">
        <v>1.93</v>
      </c>
      <c r="BG210">
        <v>1.97</v>
      </c>
      <c r="BH210">
        <v>1.94</v>
      </c>
      <c r="BI210">
        <v>1.98</v>
      </c>
      <c r="BJ210">
        <v>1.95</v>
      </c>
      <c r="BK210">
        <v>2.0099999999999998</v>
      </c>
      <c r="BL210">
        <v>1.89</v>
      </c>
      <c r="BM210">
        <v>1.97</v>
      </c>
      <c r="BN210">
        <v>1.25</v>
      </c>
      <c r="BO210">
        <v>5.75</v>
      </c>
      <c r="BP210">
        <v>12</v>
      </c>
      <c r="BQ210">
        <v>1.28</v>
      </c>
      <c r="BR210">
        <v>5.75</v>
      </c>
      <c r="BS210">
        <v>12</v>
      </c>
      <c r="BT210">
        <v>1.3</v>
      </c>
      <c r="BU210">
        <v>5.5</v>
      </c>
      <c r="BV210">
        <v>9.6</v>
      </c>
      <c r="BW210">
        <v>1.3</v>
      </c>
      <c r="BX210">
        <v>5.54</v>
      </c>
      <c r="BY210">
        <v>12.41</v>
      </c>
      <c r="BZ210">
        <v>1.27</v>
      </c>
      <c r="CA210">
        <v>5.5</v>
      </c>
      <c r="CB210">
        <v>11</v>
      </c>
      <c r="CC210">
        <v>1.29</v>
      </c>
      <c r="CD210">
        <v>5.5</v>
      </c>
      <c r="CE210">
        <v>12</v>
      </c>
      <c r="CF210">
        <v>1.32</v>
      </c>
      <c r="CG210">
        <v>6.05</v>
      </c>
      <c r="CH210">
        <v>13</v>
      </c>
      <c r="CI210">
        <v>1.28</v>
      </c>
      <c r="CJ210">
        <v>5.64</v>
      </c>
      <c r="CK210">
        <v>11.63</v>
      </c>
      <c r="CL210">
        <v>1.72</v>
      </c>
      <c r="CM210">
        <v>2.1</v>
      </c>
      <c r="CN210">
        <v>1.74</v>
      </c>
      <c r="CO210">
        <v>2.2200000000000002</v>
      </c>
      <c r="CP210">
        <v>1.82</v>
      </c>
      <c r="CQ210">
        <v>2.33</v>
      </c>
      <c r="CR210">
        <v>1.68</v>
      </c>
      <c r="CS210">
        <v>2.2000000000000002</v>
      </c>
      <c r="CT210">
        <v>-1.5</v>
      </c>
      <c r="CU210">
        <v>1.96</v>
      </c>
      <c r="CV210">
        <v>1.97</v>
      </c>
      <c r="CW210">
        <v>1.98</v>
      </c>
      <c r="CX210">
        <v>1.95</v>
      </c>
      <c r="CY210">
        <v>2.0099999999999998</v>
      </c>
      <c r="CZ210">
        <v>2.0499999999999998</v>
      </c>
      <c r="DA210">
        <v>1.9</v>
      </c>
      <c r="DB210">
        <v>1.97</v>
      </c>
    </row>
    <row r="211" spans="1:106" x14ac:dyDescent="0.35">
      <c r="A211" t="s">
        <v>106</v>
      </c>
      <c r="B211" s="1">
        <v>43840</v>
      </c>
      <c r="C211" s="2">
        <v>0.83333333333333337</v>
      </c>
      <c r="D211" t="s">
        <v>116</v>
      </c>
      <c r="E211" t="s">
        <v>111</v>
      </c>
      <c r="F211">
        <v>1</v>
      </c>
      <c r="G211">
        <v>0</v>
      </c>
      <c r="H211" t="s">
        <v>109</v>
      </c>
      <c r="I211">
        <v>0</v>
      </c>
      <c r="J211">
        <v>0</v>
      </c>
      <c r="K211" t="s">
        <v>117</v>
      </c>
      <c r="L211" t="s">
        <v>110</v>
      </c>
      <c r="M211">
        <v>13</v>
      </c>
      <c r="N211">
        <v>7</v>
      </c>
      <c r="O211">
        <v>3</v>
      </c>
      <c r="P211">
        <v>2</v>
      </c>
      <c r="Q211">
        <v>11</v>
      </c>
      <c r="R211">
        <v>6</v>
      </c>
      <c r="S211">
        <v>7</v>
      </c>
      <c r="T211">
        <v>3</v>
      </c>
      <c r="U211">
        <v>1</v>
      </c>
      <c r="V211">
        <v>0</v>
      </c>
      <c r="W211">
        <v>0</v>
      </c>
      <c r="X211">
        <v>0</v>
      </c>
      <c r="Y211">
        <v>1.95</v>
      </c>
      <c r="Z211">
        <v>3.4</v>
      </c>
      <c r="AA211">
        <v>4</v>
      </c>
      <c r="AB211">
        <v>2</v>
      </c>
      <c r="AC211">
        <v>3.4</v>
      </c>
      <c r="AD211">
        <v>4</v>
      </c>
      <c r="AE211">
        <v>2</v>
      </c>
      <c r="AF211">
        <v>3.4</v>
      </c>
      <c r="AG211">
        <v>3.85</v>
      </c>
      <c r="AH211">
        <v>2.04</v>
      </c>
      <c r="AI211">
        <v>3.44</v>
      </c>
      <c r="AJ211">
        <v>4.0199999999999996</v>
      </c>
      <c r="AK211">
        <v>2</v>
      </c>
      <c r="AL211">
        <v>3.4</v>
      </c>
      <c r="AM211">
        <v>3.9</v>
      </c>
      <c r="AN211">
        <v>2.0499999999999998</v>
      </c>
      <c r="AO211">
        <v>3.4</v>
      </c>
      <c r="AP211">
        <v>3.9</v>
      </c>
      <c r="AQ211">
        <v>2.09</v>
      </c>
      <c r="AR211">
        <v>3.55</v>
      </c>
      <c r="AS211">
        <v>4.2</v>
      </c>
      <c r="AT211">
        <v>2.02</v>
      </c>
      <c r="AU211">
        <v>3.43</v>
      </c>
      <c r="AV211">
        <v>3.94</v>
      </c>
      <c r="AW211">
        <v>2</v>
      </c>
      <c r="AX211">
        <v>1.8</v>
      </c>
      <c r="AY211">
        <v>2.06</v>
      </c>
      <c r="AZ211">
        <v>1.85</v>
      </c>
      <c r="BA211">
        <v>2.1</v>
      </c>
      <c r="BB211">
        <v>1.86</v>
      </c>
      <c r="BC211">
        <v>2.0299999999999998</v>
      </c>
      <c r="BD211">
        <v>1.8</v>
      </c>
      <c r="BE211">
        <v>-0.5</v>
      </c>
      <c r="BF211">
        <v>2.0499999999999998</v>
      </c>
      <c r="BG211">
        <v>1.88</v>
      </c>
      <c r="BH211">
        <v>2.04</v>
      </c>
      <c r="BI211">
        <v>1.88</v>
      </c>
      <c r="BJ211">
        <v>2.0699999999999998</v>
      </c>
      <c r="BK211">
        <v>1.9</v>
      </c>
      <c r="BL211">
        <v>2.02</v>
      </c>
      <c r="BM211">
        <v>1.85</v>
      </c>
      <c r="BN211">
        <v>1.9</v>
      </c>
      <c r="BO211">
        <v>3.4</v>
      </c>
      <c r="BP211">
        <v>4.2</v>
      </c>
      <c r="BQ211">
        <v>2</v>
      </c>
      <c r="BR211">
        <v>3.4</v>
      </c>
      <c r="BS211">
        <v>4</v>
      </c>
      <c r="BT211">
        <v>1.97</v>
      </c>
      <c r="BU211">
        <v>3.35</v>
      </c>
      <c r="BV211">
        <v>4.05</v>
      </c>
      <c r="BW211">
        <v>1.88</v>
      </c>
      <c r="BX211">
        <v>3.57</v>
      </c>
      <c r="BY211">
        <v>4.57</v>
      </c>
      <c r="BZ211">
        <v>1.91</v>
      </c>
      <c r="CA211">
        <v>3.4</v>
      </c>
      <c r="CB211">
        <v>4.33</v>
      </c>
      <c r="CC211">
        <v>1.95</v>
      </c>
      <c r="CD211">
        <v>3.4</v>
      </c>
      <c r="CE211">
        <v>4.33</v>
      </c>
      <c r="CF211">
        <v>2.04</v>
      </c>
      <c r="CG211">
        <v>3.6</v>
      </c>
      <c r="CH211">
        <v>4.7</v>
      </c>
      <c r="CI211">
        <v>1.94</v>
      </c>
      <c r="CJ211">
        <v>3.42</v>
      </c>
      <c r="CK211">
        <v>4.28</v>
      </c>
      <c r="CL211">
        <v>2.1</v>
      </c>
      <c r="CM211">
        <v>1.72</v>
      </c>
      <c r="CN211">
        <v>2.2000000000000002</v>
      </c>
      <c r="CO211">
        <v>1.75</v>
      </c>
      <c r="CP211">
        <v>2.25</v>
      </c>
      <c r="CQ211">
        <v>1.81</v>
      </c>
      <c r="CR211">
        <v>2.12</v>
      </c>
      <c r="CS211">
        <v>1.73</v>
      </c>
      <c r="CT211">
        <v>-0.5</v>
      </c>
      <c r="CU211">
        <v>1.93</v>
      </c>
      <c r="CV211">
        <v>2</v>
      </c>
      <c r="CW211">
        <v>1.88</v>
      </c>
      <c r="CX211">
        <v>2.04</v>
      </c>
      <c r="CY211">
        <v>1.97</v>
      </c>
      <c r="CZ211">
        <v>2.04</v>
      </c>
      <c r="DA211">
        <v>1.92</v>
      </c>
      <c r="DB211">
        <v>1.95</v>
      </c>
    </row>
    <row r="212" spans="1:106" x14ac:dyDescent="0.35">
      <c r="A212" t="s">
        <v>106</v>
      </c>
      <c r="B212" s="1">
        <v>43841</v>
      </c>
      <c r="C212" s="2">
        <v>0.52083333333333337</v>
      </c>
      <c r="D212" t="s">
        <v>122</v>
      </c>
      <c r="E212" t="s">
        <v>135</v>
      </c>
      <c r="F212">
        <v>1</v>
      </c>
      <c r="G212">
        <v>1</v>
      </c>
      <c r="H212" t="s">
        <v>117</v>
      </c>
      <c r="I212">
        <v>0</v>
      </c>
      <c r="J212">
        <v>1</v>
      </c>
      <c r="K212" t="s">
        <v>113</v>
      </c>
      <c r="L212" t="s">
        <v>144</v>
      </c>
      <c r="M212">
        <v>6</v>
      </c>
      <c r="N212">
        <v>7</v>
      </c>
      <c r="O212">
        <v>3</v>
      </c>
      <c r="P212">
        <v>4</v>
      </c>
      <c r="Q212">
        <v>14</v>
      </c>
      <c r="R212">
        <v>22</v>
      </c>
      <c r="S212">
        <v>1</v>
      </c>
      <c r="T212">
        <v>4</v>
      </c>
      <c r="U212">
        <v>2</v>
      </c>
      <c r="V212">
        <v>3</v>
      </c>
      <c r="W212">
        <v>0</v>
      </c>
      <c r="X212">
        <v>1</v>
      </c>
      <c r="Y212">
        <v>4.0999999999999996</v>
      </c>
      <c r="Z212">
        <v>3.9</v>
      </c>
      <c r="AA212">
        <v>1.8</v>
      </c>
      <c r="AB212">
        <v>4</v>
      </c>
      <c r="AC212">
        <v>3.8</v>
      </c>
      <c r="AD212">
        <v>1.85</v>
      </c>
      <c r="AE212">
        <v>4.1500000000000004</v>
      </c>
      <c r="AF212">
        <v>3.8</v>
      </c>
      <c r="AG212">
        <v>1.83</v>
      </c>
      <c r="AH212">
        <v>4.26</v>
      </c>
      <c r="AI212">
        <v>3.96</v>
      </c>
      <c r="AJ212">
        <v>1.84</v>
      </c>
      <c r="AK212">
        <v>4.33</v>
      </c>
      <c r="AL212">
        <v>3.8</v>
      </c>
      <c r="AM212">
        <v>1.8</v>
      </c>
      <c r="AN212">
        <v>4.33</v>
      </c>
      <c r="AO212">
        <v>3.8</v>
      </c>
      <c r="AP212">
        <v>1.83</v>
      </c>
      <c r="AQ212">
        <v>4.45</v>
      </c>
      <c r="AR212">
        <v>4.0999999999999996</v>
      </c>
      <c r="AS212">
        <v>1.9</v>
      </c>
      <c r="AT212">
        <v>4.1900000000000004</v>
      </c>
      <c r="AU212">
        <v>3.87</v>
      </c>
      <c r="AV212">
        <v>1.83</v>
      </c>
      <c r="AW212">
        <v>1.8</v>
      </c>
      <c r="AX212">
        <v>2</v>
      </c>
      <c r="AY212">
        <v>1.88</v>
      </c>
      <c r="AZ212">
        <v>2.04</v>
      </c>
      <c r="BA212">
        <v>1.88</v>
      </c>
      <c r="BB212">
        <v>2.12</v>
      </c>
      <c r="BC212">
        <v>1.8</v>
      </c>
      <c r="BD212">
        <v>2.0299999999999998</v>
      </c>
      <c r="BE212">
        <v>0.75</v>
      </c>
      <c r="BF212">
        <v>1.75</v>
      </c>
      <c r="BG212">
        <v>2.0499999999999998</v>
      </c>
      <c r="BH212">
        <v>1.83</v>
      </c>
      <c r="BI212">
        <v>2.1</v>
      </c>
      <c r="BJ212">
        <v>1.86</v>
      </c>
      <c r="BK212">
        <v>2.14</v>
      </c>
      <c r="BL212">
        <v>1.8</v>
      </c>
      <c r="BM212">
        <v>2.0699999999999998</v>
      </c>
      <c r="BN212">
        <v>4.33</v>
      </c>
      <c r="BO212">
        <v>3.9</v>
      </c>
      <c r="BP212">
        <v>1.75</v>
      </c>
      <c r="BQ212">
        <v>4.4000000000000004</v>
      </c>
      <c r="BR212">
        <v>3.8</v>
      </c>
      <c r="BS212">
        <v>1.78</v>
      </c>
      <c r="BT212">
        <v>4.05</v>
      </c>
      <c r="BU212">
        <v>3.8</v>
      </c>
      <c r="BV212">
        <v>1.85</v>
      </c>
      <c r="BW212">
        <v>4.78</v>
      </c>
      <c r="BX212">
        <v>3.84</v>
      </c>
      <c r="BY212">
        <v>1.78</v>
      </c>
      <c r="BZ212">
        <v>4.75</v>
      </c>
      <c r="CA212">
        <v>4</v>
      </c>
      <c r="CB212">
        <v>1.75</v>
      </c>
      <c r="CC212">
        <v>4.75</v>
      </c>
      <c r="CD212">
        <v>3.8</v>
      </c>
      <c r="CE212">
        <v>1.75</v>
      </c>
      <c r="CF212">
        <v>4.9000000000000004</v>
      </c>
      <c r="CG212">
        <v>4.05</v>
      </c>
      <c r="CH212">
        <v>1.9</v>
      </c>
      <c r="CI212">
        <v>4.57</v>
      </c>
      <c r="CJ212">
        <v>3.86</v>
      </c>
      <c r="CK212">
        <v>1.77</v>
      </c>
      <c r="CL212">
        <v>1.9</v>
      </c>
      <c r="CM212">
        <v>1.9</v>
      </c>
      <c r="CN212">
        <v>1.93</v>
      </c>
      <c r="CO212">
        <v>1.99</v>
      </c>
      <c r="CP212">
        <v>1.99</v>
      </c>
      <c r="CQ212">
        <v>2.04</v>
      </c>
      <c r="CR212">
        <v>1.88</v>
      </c>
      <c r="CS212">
        <v>1.95</v>
      </c>
      <c r="CT212">
        <v>0.75</v>
      </c>
      <c r="CU212">
        <v>1.9</v>
      </c>
      <c r="CV212">
        <v>2.0299999999999998</v>
      </c>
      <c r="CW212">
        <v>1.9</v>
      </c>
      <c r="CX212">
        <v>2.02</v>
      </c>
      <c r="CY212">
        <v>2</v>
      </c>
      <c r="CZ212">
        <v>2.06</v>
      </c>
      <c r="DA212">
        <v>1.88</v>
      </c>
      <c r="DB212">
        <v>2</v>
      </c>
    </row>
    <row r="213" spans="1:106" x14ac:dyDescent="0.35">
      <c r="A213" t="s">
        <v>106</v>
      </c>
      <c r="B213" s="1">
        <v>43841</v>
      </c>
      <c r="C213" s="2">
        <v>0.625</v>
      </c>
      <c r="D213" t="s">
        <v>138</v>
      </c>
      <c r="E213" t="s">
        <v>119</v>
      </c>
      <c r="F213">
        <v>3</v>
      </c>
      <c r="G213">
        <v>0</v>
      </c>
      <c r="H213" t="s">
        <v>109</v>
      </c>
      <c r="I213">
        <v>2</v>
      </c>
      <c r="J213">
        <v>0</v>
      </c>
      <c r="K213" t="s">
        <v>109</v>
      </c>
      <c r="L213" t="s">
        <v>118</v>
      </c>
      <c r="M213">
        <v>18</v>
      </c>
      <c r="N213">
        <v>7</v>
      </c>
      <c r="O213">
        <v>8</v>
      </c>
      <c r="P213">
        <v>2</v>
      </c>
      <c r="Q213">
        <v>7</v>
      </c>
      <c r="R213">
        <v>4</v>
      </c>
      <c r="S213">
        <v>10</v>
      </c>
      <c r="T213">
        <v>3</v>
      </c>
      <c r="U213">
        <v>0</v>
      </c>
      <c r="V213">
        <v>3</v>
      </c>
      <c r="W213">
        <v>0</v>
      </c>
      <c r="X213">
        <v>0</v>
      </c>
      <c r="Y213">
        <v>1.28</v>
      </c>
      <c r="Z213">
        <v>5.5</v>
      </c>
      <c r="AA213">
        <v>11</v>
      </c>
      <c r="AB213">
        <v>1.3</v>
      </c>
      <c r="AC213">
        <v>5.5</v>
      </c>
      <c r="AD213">
        <v>10</v>
      </c>
      <c r="AE213">
        <v>1.28</v>
      </c>
      <c r="AF213">
        <v>5.6</v>
      </c>
      <c r="AG213">
        <v>10.5</v>
      </c>
      <c r="AH213">
        <v>1.3</v>
      </c>
      <c r="AI213">
        <v>5.68</v>
      </c>
      <c r="AJ213">
        <v>11.52</v>
      </c>
      <c r="AK213">
        <v>1.29</v>
      </c>
      <c r="AL213">
        <v>5.5</v>
      </c>
      <c r="AM213">
        <v>11</v>
      </c>
      <c r="AN213">
        <v>1.29</v>
      </c>
      <c r="AO213">
        <v>5.5</v>
      </c>
      <c r="AP213">
        <v>12</v>
      </c>
      <c r="AQ213">
        <v>1.33</v>
      </c>
      <c r="AR213">
        <v>6</v>
      </c>
      <c r="AS213">
        <v>13</v>
      </c>
      <c r="AT213">
        <v>1.29</v>
      </c>
      <c r="AU213">
        <v>5.61</v>
      </c>
      <c r="AV213">
        <v>11.06</v>
      </c>
      <c r="AW213">
        <v>1.66</v>
      </c>
      <c r="AX213">
        <v>2.2000000000000002</v>
      </c>
      <c r="AY213">
        <v>1.73</v>
      </c>
      <c r="AZ213">
        <v>2.23</v>
      </c>
      <c r="BA213">
        <v>1.73</v>
      </c>
      <c r="BB213">
        <v>2.35</v>
      </c>
      <c r="BC213">
        <v>1.66</v>
      </c>
      <c r="BD213">
        <v>2.2400000000000002</v>
      </c>
      <c r="BE213">
        <v>-1.5</v>
      </c>
      <c r="BF213">
        <v>1.88</v>
      </c>
      <c r="BG213">
        <v>2.0499999999999998</v>
      </c>
      <c r="BH213">
        <v>1.89</v>
      </c>
      <c r="BI213">
        <v>2.0299999999999998</v>
      </c>
      <c r="BJ213">
        <v>1.89</v>
      </c>
      <c r="BK213">
        <v>2.08</v>
      </c>
      <c r="BL213">
        <v>1.86</v>
      </c>
      <c r="BM213">
        <v>2.0099999999999998</v>
      </c>
      <c r="BN213">
        <v>1.3</v>
      </c>
      <c r="BO213">
        <v>5.5</v>
      </c>
      <c r="BP213">
        <v>9.5</v>
      </c>
      <c r="BQ213">
        <v>1.33</v>
      </c>
      <c r="BR213">
        <v>5.25</v>
      </c>
      <c r="BS213">
        <v>10</v>
      </c>
      <c r="BT213">
        <v>1.3</v>
      </c>
      <c r="BU213">
        <v>5.5</v>
      </c>
      <c r="BV213">
        <v>9.6</v>
      </c>
      <c r="BW213">
        <v>1.36</v>
      </c>
      <c r="BX213">
        <v>5.12</v>
      </c>
      <c r="BY213">
        <v>9.69</v>
      </c>
      <c r="BZ213">
        <v>1.32</v>
      </c>
      <c r="CA213">
        <v>5.25</v>
      </c>
      <c r="CB213">
        <v>9.5</v>
      </c>
      <c r="CC213">
        <v>1.33</v>
      </c>
      <c r="CD213">
        <v>5</v>
      </c>
      <c r="CE213">
        <v>11</v>
      </c>
      <c r="CF213">
        <v>1.38</v>
      </c>
      <c r="CG213">
        <v>6</v>
      </c>
      <c r="CH213">
        <v>11.5</v>
      </c>
      <c r="CI213">
        <v>1.34</v>
      </c>
      <c r="CJ213">
        <v>5.2</v>
      </c>
      <c r="CK213">
        <v>9.7100000000000009</v>
      </c>
      <c r="CL213">
        <v>1.72</v>
      </c>
      <c r="CM213">
        <v>2.1</v>
      </c>
      <c r="CN213">
        <v>1.73</v>
      </c>
      <c r="CO213">
        <v>2.23</v>
      </c>
      <c r="CP213">
        <v>1.77</v>
      </c>
      <c r="CQ213">
        <v>2.2400000000000002</v>
      </c>
      <c r="CR213">
        <v>1.7</v>
      </c>
      <c r="CS213">
        <v>2.17</v>
      </c>
      <c r="CT213">
        <v>-1.5</v>
      </c>
      <c r="CU213">
        <v>2.13</v>
      </c>
      <c r="CV213">
        <v>1.81</v>
      </c>
      <c r="CW213">
        <v>2.11</v>
      </c>
      <c r="CX213">
        <v>1.82</v>
      </c>
      <c r="CY213">
        <v>2.16</v>
      </c>
      <c r="CZ213">
        <v>1.97</v>
      </c>
      <c r="DA213">
        <v>2.0299999999999998</v>
      </c>
      <c r="DB213">
        <v>1.84</v>
      </c>
    </row>
    <row r="214" spans="1:106" x14ac:dyDescent="0.35">
      <c r="A214" t="s">
        <v>106</v>
      </c>
      <c r="B214" s="1">
        <v>43841</v>
      </c>
      <c r="C214" s="2">
        <v>0.625</v>
      </c>
      <c r="D214" t="s">
        <v>123</v>
      </c>
      <c r="E214" t="s">
        <v>126</v>
      </c>
      <c r="F214">
        <v>1</v>
      </c>
      <c r="G214">
        <v>0</v>
      </c>
      <c r="H214" t="s">
        <v>109</v>
      </c>
      <c r="I214">
        <v>1</v>
      </c>
      <c r="J214">
        <v>0</v>
      </c>
      <c r="K214" t="s">
        <v>109</v>
      </c>
      <c r="L214" t="s">
        <v>142</v>
      </c>
      <c r="M214">
        <v>14</v>
      </c>
      <c r="N214">
        <v>9</v>
      </c>
      <c r="O214">
        <v>6</v>
      </c>
      <c r="P214">
        <v>2</v>
      </c>
      <c r="Q214">
        <v>7</v>
      </c>
      <c r="R214">
        <v>7</v>
      </c>
      <c r="S214">
        <v>4</v>
      </c>
      <c r="T214">
        <v>3</v>
      </c>
      <c r="U214">
        <v>2</v>
      </c>
      <c r="V214">
        <v>1</v>
      </c>
      <c r="W214">
        <v>0</v>
      </c>
      <c r="X214">
        <v>0</v>
      </c>
      <c r="Y214">
        <v>1.85</v>
      </c>
      <c r="Z214">
        <v>3.8</v>
      </c>
      <c r="AA214">
        <v>4</v>
      </c>
      <c r="AB214">
        <v>1.87</v>
      </c>
      <c r="AC214">
        <v>3.6</v>
      </c>
      <c r="AD214">
        <v>4.2</v>
      </c>
      <c r="AE214">
        <v>1.9</v>
      </c>
      <c r="AF214">
        <v>3.6</v>
      </c>
      <c r="AG214">
        <v>4.05</v>
      </c>
      <c r="AH214">
        <v>1.94</v>
      </c>
      <c r="AI214">
        <v>3.59</v>
      </c>
      <c r="AJ214">
        <v>4.25</v>
      </c>
      <c r="AK214">
        <v>1.75</v>
      </c>
      <c r="AL214">
        <v>3.5</v>
      </c>
      <c r="AM214">
        <v>4.2</v>
      </c>
      <c r="AN214">
        <v>1.91</v>
      </c>
      <c r="AO214">
        <v>3.6</v>
      </c>
      <c r="AP214">
        <v>4.2</v>
      </c>
      <c r="AQ214">
        <v>1.97</v>
      </c>
      <c r="AR214">
        <v>3.83</v>
      </c>
      <c r="AS214">
        <v>4.49</v>
      </c>
      <c r="AT214">
        <v>1.9</v>
      </c>
      <c r="AU214">
        <v>3.63</v>
      </c>
      <c r="AV214">
        <v>4.16</v>
      </c>
      <c r="AW214">
        <v>1.8</v>
      </c>
      <c r="AX214">
        <v>2</v>
      </c>
      <c r="AY214">
        <v>1.88</v>
      </c>
      <c r="AZ214">
        <v>2.04</v>
      </c>
      <c r="BA214">
        <v>1.89</v>
      </c>
      <c r="BB214">
        <v>2.0499999999999998</v>
      </c>
      <c r="BC214">
        <v>1.83</v>
      </c>
      <c r="BD214">
        <v>2</v>
      </c>
      <c r="BE214">
        <v>-0.5</v>
      </c>
      <c r="BF214">
        <v>1.94</v>
      </c>
      <c r="BG214">
        <v>1.99</v>
      </c>
      <c r="BH214">
        <v>1.94</v>
      </c>
      <c r="BI214">
        <v>1.98</v>
      </c>
      <c r="BJ214">
        <v>1.95</v>
      </c>
      <c r="BK214">
        <v>2.02</v>
      </c>
      <c r="BL214">
        <v>1.9</v>
      </c>
      <c r="BM214">
        <v>1.97</v>
      </c>
      <c r="BN214">
        <v>1.9</v>
      </c>
      <c r="BO214">
        <v>3.9</v>
      </c>
      <c r="BP214">
        <v>3.75</v>
      </c>
      <c r="BQ214">
        <v>1.95</v>
      </c>
      <c r="BR214">
        <v>3.5</v>
      </c>
      <c r="BS214">
        <v>4.0999999999999996</v>
      </c>
      <c r="BT214">
        <v>2</v>
      </c>
      <c r="BU214">
        <v>3.5</v>
      </c>
      <c r="BV214">
        <v>3.7</v>
      </c>
      <c r="BW214">
        <v>1.93</v>
      </c>
      <c r="BX214">
        <v>3.8</v>
      </c>
      <c r="BY214">
        <v>4.0199999999999996</v>
      </c>
      <c r="BZ214">
        <v>1.88</v>
      </c>
      <c r="CA214">
        <v>3.75</v>
      </c>
      <c r="CB214">
        <v>4</v>
      </c>
      <c r="CC214">
        <v>1.91</v>
      </c>
      <c r="CD214">
        <v>3.6</v>
      </c>
      <c r="CE214">
        <v>4.2</v>
      </c>
      <c r="CF214">
        <v>2</v>
      </c>
      <c r="CG214">
        <v>3.96</v>
      </c>
      <c r="CH214">
        <v>4.2</v>
      </c>
      <c r="CI214">
        <v>1.93</v>
      </c>
      <c r="CJ214">
        <v>3.69</v>
      </c>
      <c r="CK214">
        <v>3.96</v>
      </c>
      <c r="CL214">
        <v>1.9</v>
      </c>
      <c r="CM214">
        <v>1.9</v>
      </c>
      <c r="CN214">
        <v>1.88</v>
      </c>
      <c r="CO214">
        <v>2.0299999999999998</v>
      </c>
      <c r="CP214">
        <v>1.94</v>
      </c>
      <c r="CQ214">
        <v>2.0499999999999998</v>
      </c>
      <c r="CR214">
        <v>1.85</v>
      </c>
      <c r="CS214">
        <v>1.98</v>
      </c>
      <c r="CT214">
        <v>-0.5</v>
      </c>
      <c r="CU214">
        <v>1.94</v>
      </c>
      <c r="CV214">
        <v>1.99</v>
      </c>
      <c r="CW214">
        <v>1.93</v>
      </c>
      <c r="CX214">
        <v>1.99</v>
      </c>
      <c r="CY214">
        <v>2</v>
      </c>
      <c r="CZ214">
        <v>2</v>
      </c>
      <c r="DA214">
        <v>1.92</v>
      </c>
      <c r="DB214">
        <v>1.95</v>
      </c>
    </row>
    <row r="215" spans="1:106" x14ac:dyDescent="0.35">
      <c r="A215" t="s">
        <v>106</v>
      </c>
      <c r="B215" s="1">
        <v>43841</v>
      </c>
      <c r="C215" s="2">
        <v>0.625</v>
      </c>
      <c r="D215" t="s">
        <v>131</v>
      </c>
      <c r="E215" t="s">
        <v>120</v>
      </c>
      <c r="F215">
        <v>1</v>
      </c>
      <c r="G215">
        <v>2</v>
      </c>
      <c r="H215" t="s">
        <v>113</v>
      </c>
      <c r="I215">
        <v>1</v>
      </c>
      <c r="J215">
        <v>1</v>
      </c>
      <c r="K215" t="s">
        <v>117</v>
      </c>
      <c r="L215" t="s">
        <v>140</v>
      </c>
      <c r="M215">
        <v>5</v>
      </c>
      <c r="N215">
        <v>16</v>
      </c>
      <c r="O215">
        <v>5</v>
      </c>
      <c r="P215">
        <v>10</v>
      </c>
      <c r="Q215">
        <v>9</v>
      </c>
      <c r="R215">
        <v>17</v>
      </c>
      <c r="S215">
        <v>2</v>
      </c>
      <c r="T215">
        <v>4</v>
      </c>
      <c r="U215">
        <v>0</v>
      </c>
      <c r="V215">
        <v>3</v>
      </c>
      <c r="W215">
        <v>0</v>
      </c>
      <c r="X215">
        <v>0</v>
      </c>
      <c r="Y215">
        <v>1.6</v>
      </c>
      <c r="Z215">
        <v>4</v>
      </c>
      <c r="AA215">
        <v>5.5</v>
      </c>
      <c r="AB215">
        <v>1.62</v>
      </c>
      <c r="AC215">
        <v>4</v>
      </c>
      <c r="AD215">
        <v>5.5</v>
      </c>
      <c r="AE215">
        <v>1.65</v>
      </c>
      <c r="AF215">
        <v>4.05</v>
      </c>
      <c r="AG215">
        <v>5</v>
      </c>
      <c r="AH215">
        <v>1.65</v>
      </c>
      <c r="AI215">
        <v>4.03</v>
      </c>
      <c r="AJ215">
        <v>5.7</v>
      </c>
      <c r="AK215">
        <v>1.63</v>
      </c>
      <c r="AL215">
        <v>3.9</v>
      </c>
      <c r="AM215">
        <v>5.5</v>
      </c>
      <c r="AN215">
        <v>1.65</v>
      </c>
      <c r="AO215">
        <v>4</v>
      </c>
      <c r="AP215">
        <v>5.4</v>
      </c>
      <c r="AQ215">
        <v>1.69</v>
      </c>
      <c r="AR215">
        <v>4.17</v>
      </c>
      <c r="AS215">
        <v>6</v>
      </c>
      <c r="AT215">
        <v>1.64</v>
      </c>
      <c r="AU215">
        <v>4.0199999999999996</v>
      </c>
      <c r="AV215">
        <v>5.46</v>
      </c>
      <c r="AW215">
        <v>1.66</v>
      </c>
      <c r="AX215">
        <v>2.2000000000000002</v>
      </c>
      <c r="AY215">
        <v>1.65</v>
      </c>
      <c r="AZ215">
        <v>2.39</v>
      </c>
      <c r="BA215">
        <v>1.69</v>
      </c>
      <c r="BB215">
        <v>2.39</v>
      </c>
      <c r="BC215">
        <v>1.64</v>
      </c>
      <c r="BD215">
        <v>2.2799999999999998</v>
      </c>
      <c r="BE215">
        <v>-1</v>
      </c>
      <c r="BF215">
        <v>2.0499999999999998</v>
      </c>
      <c r="BG215">
        <v>1.75</v>
      </c>
      <c r="BH215">
        <v>2.14</v>
      </c>
      <c r="BI215">
        <v>1.8</v>
      </c>
      <c r="BJ215">
        <v>2.17</v>
      </c>
      <c r="BK215">
        <v>1.83</v>
      </c>
      <c r="BL215">
        <v>2.1</v>
      </c>
      <c r="BM215">
        <v>1.79</v>
      </c>
      <c r="BN215">
        <v>1.7</v>
      </c>
      <c r="BO215">
        <v>3.8</v>
      </c>
      <c r="BP215">
        <v>5</v>
      </c>
      <c r="BQ215">
        <v>1.7</v>
      </c>
      <c r="BR215">
        <v>3.9</v>
      </c>
      <c r="BS215">
        <v>5</v>
      </c>
      <c r="BT215">
        <v>1.65</v>
      </c>
      <c r="BU215">
        <v>4.0999999999999996</v>
      </c>
      <c r="BV215">
        <v>5</v>
      </c>
      <c r="BW215">
        <v>1.73</v>
      </c>
      <c r="BX215">
        <v>3.9</v>
      </c>
      <c r="BY215">
        <v>5.12</v>
      </c>
      <c r="BZ215">
        <v>1.7</v>
      </c>
      <c r="CA215">
        <v>3.9</v>
      </c>
      <c r="CB215">
        <v>5</v>
      </c>
      <c r="CC215">
        <v>1.7</v>
      </c>
      <c r="CD215">
        <v>4</v>
      </c>
      <c r="CE215">
        <v>5</v>
      </c>
      <c r="CF215">
        <v>1.8</v>
      </c>
      <c r="CG215">
        <v>4.2</v>
      </c>
      <c r="CH215">
        <v>5.55</v>
      </c>
      <c r="CI215">
        <v>1.7</v>
      </c>
      <c r="CJ215">
        <v>3.88</v>
      </c>
      <c r="CK215">
        <v>5.09</v>
      </c>
      <c r="CL215">
        <v>1.72</v>
      </c>
      <c r="CM215">
        <v>2.1</v>
      </c>
      <c r="CN215">
        <v>1.72</v>
      </c>
      <c r="CO215">
        <v>2.25</v>
      </c>
      <c r="CP215">
        <v>1.82</v>
      </c>
      <c r="CQ215">
        <v>2.2999999999999998</v>
      </c>
      <c r="CR215">
        <v>1.68</v>
      </c>
      <c r="CS215">
        <v>2.2000000000000002</v>
      </c>
      <c r="CT215">
        <v>-0.75</v>
      </c>
      <c r="CU215">
        <v>1.94</v>
      </c>
      <c r="CV215">
        <v>1.99</v>
      </c>
      <c r="CW215">
        <v>1.94</v>
      </c>
      <c r="CX215">
        <v>1.98</v>
      </c>
      <c r="CY215">
        <v>1.98</v>
      </c>
      <c r="CZ215">
        <v>2.0699999999999998</v>
      </c>
      <c r="DA215">
        <v>1.9</v>
      </c>
      <c r="DB215">
        <v>1.98</v>
      </c>
    </row>
    <row r="216" spans="1:106" x14ac:dyDescent="0.35">
      <c r="A216" t="s">
        <v>106</v>
      </c>
      <c r="B216" s="1">
        <v>43841</v>
      </c>
      <c r="C216" s="2">
        <v>0.625</v>
      </c>
      <c r="D216" t="s">
        <v>137</v>
      </c>
      <c r="E216" t="s">
        <v>108</v>
      </c>
      <c r="F216">
        <v>4</v>
      </c>
      <c r="G216">
        <v>0</v>
      </c>
      <c r="H216" t="s">
        <v>109</v>
      </c>
      <c r="I216">
        <v>1</v>
      </c>
      <c r="J216">
        <v>0</v>
      </c>
      <c r="K216" t="s">
        <v>109</v>
      </c>
      <c r="L216" t="s">
        <v>139</v>
      </c>
      <c r="M216">
        <v>13</v>
      </c>
      <c r="N216">
        <v>8</v>
      </c>
      <c r="O216">
        <v>6</v>
      </c>
      <c r="P216">
        <v>3</v>
      </c>
      <c r="Q216">
        <v>18</v>
      </c>
      <c r="R216">
        <v>7</v>
      </c>
      <c r="S216">
        <v>4</v>
      </c>
      <c r="T216">
        <v>2</v>
      </c>
      <c r="U216">
        <v>0</v>
      </c>
      <c r="V216">
        <v>0</v>
      </c>
      <c r="W216">
        <v>0</v>
      </c>
      <c r="X216">
        <v>0</v>
      </c>
      <c r="Y216">
        <v>1.33</v>
      </c>
      <c r="Z216">
        <v>5.25</v>
      </c>
      <c r="AA216">
        <v>8.5</v>
      </c>
      <c r="AB216">
        <v>1.36</v>
      </c>
      <c r="AC216">
        <v>5</v>
      </c>
      <c r="AD216">
        <v>8.5</v>
      </c>
      <c r="AE216">
        <v>1.37</v>
      </c>
      <c r="AF216">
        <v>5.0999999999999996</v>
      </c>
      <c r="AG216">
        <v>7.8</v>
      </c>
      <c r="AH216">
        <v>1.36</v>
      </c>
      <c r="AI216">
        <v>5.19</v>
      </c>
      <c r="AJ216">
        <v>9.1</v>
      </c>
      <c r="AK216">
        <v>1.35</v>
      </c>
      <c r="AL216">
        <v>5</v>
      </c>
      <c r="AM216">
        <v>9</v>
      </c>
      <c r="AN216">
        <v>1.36</v>
      </c>
      <c r="AO216">
        <v>5</v>
      </c>
      <c r="AP216">
        <v>9.5</v>
      </c>
      <c r="AQ216">
        <v>1.4</v>
      </c>
      <c r="AR216">
        <v>5.5</v>
      </c>
      <c r="AS216">
        <v>10</v>
      </c>
      <c r="AT216">
        <v>1.36</v>
      </c>
      <c r="AU216">
        <v>5.16</v>
      </c>
      <c r="AV216">
        <v>8.82</v>
      </c>
      <c r="AW216">
        <v>1.57</v>
      </c>
      <c r="AX216">
        <v>2.37</v>
      </c>
      <c r="AY216">
        <v>1.63</v>
      </c>
      <c r="AZ216">
        <v>2.41</v>
      </c>
      <c r="BA216">
        <v>1.63</v>
      </c>
      <c r="BB216">
        <v>2.5</v>
      </c>
      <c r="BC216">
        <v>1.58</v>
      </c>
      <c r="BD216">
        <v>2.39</v>
      </c>
      <c r="BE216">
        <v>-1.5</v>
      </c>
      <c r="BF216">
        <v>2.08</v>
      </c>
      <c r="BG216">
        <v>1.85</v>
      </c>
      <c r="BH216">
        <v>2.11</v>
      </c>
      <c r="BI216">
        <v>1.82</v>
      </c>
      <c r="BJ216">
        <v>2.11</v>
      </c>
      <c r="BK216">
        <v>1.88</v>
      </c>
      <c r="BL216">
        <v>2.0499999999999998</v>
      </c>
      <c r="BM216">
        <v>1.82</v>
      </c>
      <c r="BN216">
        <v>1.33</v>
      </c>
      <c r="BO216">
        <v>5.5</v>
      </c>
      <c r="BP216">
        <v>8</v>
      </c>
      <c r="BQ216">
        <v>1.36</v>
      </c>
      <c r="BR216">
        <v>5.25</v>
      </c>
      <c r="BS216">
        <v>9</v>
      </c>
      <c r="BT216">
        <v>1.35</v>
      </c>
      <c r="BU216">
        <v>5.3</v>
      </c>
      <c r="BV216">
        <v>8</v>
      </c>
      <c r="BW216">
        <v>1.32</v>
      </c>
      <c r="BX216">
        <v>5.66</v>
      </c>
      <c r="BY216">
        <v>10.11</v>
      </c>
      <c r="BZ216">
        <v>1.32</v>
      </c>
      <c r="CA216">
        <v>5.25</v>
      </c>
      <c r="CB216">
        <v>9.5</v>
      </c>
      <c r="CC216">
        <v>1.33</v>
      </c>
      <c r="CD216">
        <v>5.25</v>
      </c>
      <c r="CE216">
        <v>10</v>
      </c>
      <c r="CF216">
        <v>1.37</v>
      </c>
      <c r="CG216">
        <v>6.2</v>
      </c>
      <c r="CH216">
        <v>10.14</v>
      </c>
      <c r="CI216">
        <v>1.33</v>
      </c>
      <c r="CJ216">
        <v>5.45</v>
      </c>
      <c r="CK216">
        <v>9.27</v>
      </c>
      <c r="CL216">
        <v>1.61</v>
      </c>
      <c r="CM216">
        <v>2.2999999999999998</v>
      </c>
      <c r="CN216">
        <v>1.64</v>
      </c>
      <c r="CO216">
        <v>2.4</v>
      </c>
      <c r="CP216">
        <v>1.65</v>
      </c>
      <c r="CQ216">
        <v>2.4700000000000002</v>
      </c>
      <c r="CR216">
        <v>1.6</v>
      </c>
      <c r="CS216">
        <v>2.36</v>
      </c>
      <c r="CT216">
        <v>-1.5</v>
      </c>
      <c r="CU216">
        <v>2.02</v>
      </c>
      <c r="CV216">
        <v>1.91</v>
      </c>
      <c r="CW216">
        <v>2.04</v>
      </c>
      <c r="CX216">
        <v>1.89</v>
      </c>
      <c r="CY216">
        <v>2.06</v>
      </c>
      <c r="CZ216">
        <v>1.94</v>
      </c>
      <c r="DA216">
        <v>1.99</v>
      </c>
      <c r="DB216">
        <v>1.87</v>
      </c>
    </row>
    <row r="217" spans="1:106" x14ac:dyDescent="0.35">
      <c r="A217" t="s">
        <v>106</v>
      </c>
      <c r="B217" s="1">
        <v>43841</v>
      </c>
      <c r="C217" s="2">
        <v>0.625</v>
      </c>
      <c r="D217" t="s">
        <v>132</v>
      </c>
      <c r="E217" t="s">
        <v>134</v>
      </c>
      <c r="F217">
        <v>1</v>
      </c>
      <c r="G217">
        <v>1</v>
      </c>
      <c r="H217" t="s">
        <v>117</v>
      </c>
      <c r="I217">
        <v>1</v>
      </c>
      <c r="J217">
        <v>1</v>
      </c>
      <c r="K217" t="s">
        <v>117</v>
      </c>
      <c r="L217" t="s">
        <v>146</v>
      </c>
      <c r="M217">
        <v>9</v>
      </c>
      <c r="N217">
        <v>5</v>
      </c>
      <c r="O217">
        <v>4</v>
      </c>
      <c r="P217">
        <v>1</v>
      </c>
      <c r="Q217">
        <v>13</v>
      </c>
      <c r="R217">
        <v>12</v>
      </c>
      <c r="S217">
        <v>5</v>
      </c>
      <c r="T217">
        <v>2</v>
      </c>
      <c r="U217">
        <v>0</v>
      </c>
      <c r="V217">
        <v>3</v>
      </c>
      <c r="W217">
        <v>0</v>
      </c>
      <c r="X217">
        <v>0</v>
      </c>
      <c r="Y217">
        <v>1.44</v>
      </c>
      <c r="Z217">
        <v>4.5</v>
      </c>
      <c r="AA217">
        <v>7.5</v>
      </c>
      <c r="AB217">
        <v>1.45</v>
      </c>
      <c r="AC217">
        <v>4.25</v>
      </c>
      <c r="AD217">
        <v>8</v>
      </c>
      <c r="AE217">
        <v>1.46</v>
      </c>
      <c r="AF217">
        <v>4.3</v>
      </c>
      <c r="AG217">
        <v>7.5</v>
      </c>
      <c r="AH217">
        <v>1.47</v>
      </c>
      <c r="AI217">
        <v>4.41</v>
      </c>
      <c r="AJ217">
        <v>8.09</v>
      </c>
      <c r="AK217">
        <v>1.44</v>
      </c>
      <c r="AL217">
        <v>4.2</v>
      </c>
      <c r="AM217">
        <v>8.5</v>
      </c>
      <c r="AN217">
        <v>1.45</v>
      </c>
      <c r="AO217">
        <v>4.2</v>
      </c>
      <c r="AP217">
        <v>9</v>
      </c>
      <c r="AQ217">
        <v>1.5</v>
      </c>
      <c r="AR217">
        <v>4.55</v>
      </c>
      <c r="AS217">
        <v>9</v>
      </c>
      <c r="AT217">
        <v>1.46</v>
      </c>
      <c r="AU217">
        <v>4.3499999999999996</v>
      </c>
      <c r="AV217">
        <v>7.91</v>
      </c>
      <c r="AW217">
        <v>2</v>
      </c>
      <c r="AX217">
        <v>1.8</v>
      </c>
      <c r="AY217">
        <v>2.0699999999999998</v>
      </c>
      <c r="AZ217">
        <v>1.85</v>
      </c>
      <c r="BA217">
        <v>2.1</v>
      </c>
      <c r="BB217">
        <v>1.87</v>
      </c>
      <c r="BC217">
        <v>2.0099999999999998</v>
      </c>
      <c r="BD217">
        <v>1.82</v>
      </c>
      <c r="BE217">
        <v>-1</v>
      </c>
      <c r="BF217">
        <v>1.8</v>
      </c>
      <c r="BG217">
        <v>2.14</v>
      </c>
      <c r="BH217">
        <v>1.81</v>
      </c>
      <c r="BI217">
        <v>2.13</v>
      </c>
      <c r="BJ217">
        <v>1.83</v>
      </c>
      <c r="BK217">
        <v>2.2000000000000002</v>
      </c>
      <c r="BL217">
        <v>1.77</v>
      </c>
      <c r="BM217">
        <v>2.12</v>
      </c>
      <c r="BN217">
        <v>1.44</v>
      </c>
      <c r="BO217">
        <v>4.33</v>
      </c>
      <c r="BP217">
        <v>7.5</v>
      </c>
      <c r="BQ217">
        <v>1.48</v>
      </c>
      <c r="BR217">
        <v>4.33</v>
      </c>
      <c r="BS217">
        <v>7.75</v>
      </c>
      <c r="BT217">
        <v>1.5</v>
      </c>
      <c r="BU217">
        <v>4.3</v>
      </c>
      <c r="BV217">
        <v>6.5</v>
      </c>
      <c r="BW217">
        <v>1.45</v>
      </c>
      <c r="BX217">
        <v>4.5999999999999996</v>
      </c>
      <c r="BY217">
        <v>7.92</v>
      </c>
      <c r="BZ217">
        <v>1.44</v>
      </c>
      <c r="CA217">
        <v>4.4000000000000004</v>
      </c>
      <c r="CB217">
        <v>7.5</v>
      </c>
      <c r="CC217">
        <v>1.45</v>
      </c>
      <c r="CD217">
        <v>4.33</v>
      </c>
      <c r="CE217">
        <v>8</v>
      </c>
      <c r="CF217">
        <v>1.5</v>
      </c>
      <c r="CG217">
        <v>4.75</v>
      </c>
      <c r="CH217">
        <v>8.3000000000000007</v>
      </c>
      <c r="CI217">
        <v>1.46</v>
      </c>
      <c r="CJ217">
        <v>4.4400000000000004</v>
      </c>
      <c r="CK217">
        <v>7.59</v>
      </c>
      <c r="CL217">
        <v>1.9</v>
      </c>
      <c r="CM217">
        <v>1.9</v>
      </c>
      <c r="CN217">
        <v>1.94</v>
      </c>
      <c r="CO217">
        <v>1.98</v>
      </c>
      <c r="CP217">
        <v>1.99</v>
      </c>
      <c r="CQ217">
        <v>1.98</v>
      </c>
      <c r="CR217">
        <v>1.9</v>
      </c>
      <c r="CS217">
        <v>1.92</v>
      </c>
      <c r="CT217">
        <v>-1</v>
      </c>
      <c r="CU217">
        <v>1.81</v>
      </c>
      <c r="CV217">
        <v>2.13</v>
      </c>
      <c r="CW217">
        <v>1.8</v>
      </c>
      <c r="CX217">
        <v>2.14</v>
      </c>
      <c r="CY217">
        <v>1.83</v>
      </c>
      <c r="CZ217">
        <v>2.16</v>
      </c>
      <c r="DA217">
        <v>1.78</v>
      </c>
      <c r="DB217">
        <v>2.11</v>
      </c>
    </row>
    <row r="218" spans="1:106" x14ac:dyDescent="0.35">
      <c r="A218" t="s">
        <v>106</v>
      </c>
      <c r="B218" s="1">
        <v>43841</v>
      </c>
      <c r="C218" s="2">
        <v>0.72916666666666663</v>
      </c>
      <c r="D218" t="s">
        <v>128</v>
      </c>
      <c r="E218" t="s">
        <v>107</v>
      </c>
      <c r="F218">
        <v>0</v>
      </c>
      <c r="G218">
        <v>1</v>
      </c>
      <c r="H218" t="s">
        <v>113</v>
      </c>
      <c r="I218">
        <v>0</v>
      </c>
      <c r="J218">
        <v>1</v>
      </c>
      <c r="K218" t="s">
        <v>113</v>
      </c>
      <c r="L218" t="s">
        <v>136</v>
      </c>
      <c r="M218">
        <v>14</v>
      </c>
      <c r="N218">
        <v>13</v>
      </c>
      <c r="O218">
        <v>4</v>
      </c>
      <c r="P218">
        <v>7</v>
      </c>
      <c r="Q218">
        <v>4</v>
      </c>
      <c r="R218">
        <v>8</v>
      </c>
      <c r="S218">
        <v>4</v>
      </c>
      <c r="T218">
        <v>3</v>
      </c>
      <c r="U218">
        <v>0</v>
      </c>
      <c r="V218">
        <v>2</v>
      </c>
      <c r="W218">
        <v>0</v>
      </c>
      <c r="X218">
        <v>0</v>
      </c>
      <c r="Y218">
        <v>4.5</v>
      </c>
      <c r="Z218">
        <v>4.33</v>
      </c>
      <c r="AA218">
        <v>1.66</v>
      </c>
      <c r="AB218">
        <v>4.5</v>
      </c>
      <c r="AC218">
        <v>4.33</v>
      </c>
      <c r="AD218">
        <v>1.67</v>
      </c>
      <c r="AE218">
        <v>4.5</v>
      </c>
      <c r="AF218">
        <v>4.0999999999999996</v>
      </c>
      <c r="AG218">
        <v>1.7</v>
      </c>
      <c r="AH218">
        <v>4.62</v>
      </c>
      <c r="AI218">
        <v>4.29</v>
      </c>
      <c r="AJ218">
        <v>1.71</v>
      </c>
      <c r="AK218">
        <v>4.5999999999999996</v>
      </c>
      <c r="AL218">
        <v>4.2</v>
      </c>
      <c r="AM218">
        <v>1.7</v>
      </c>
      <c r="AN218">
        <v>4.8</v>
      </c>
      <c r="AO218">
        <v>4.0999999999999996</v>
      </c>
      <c r="AP218">
        <v>1.7</v>
      </c>
      <c r="AQ218">
        <v>5</v>
      </c>
      <c r="AR218">
        <v>4.4000000000000004</v>
      </c>
      <c r="AS218">
        <v>1.74</v>
      </c>
      <c r="AT218">
        <v>4.59</v>
      </c>
      <c r="AU218">
        <v>4.22</v>
      </c>
      <c r="AV218">
        <v>1.7</v>
      </c>
      <c r="AW218">
        <v>1.61</v>
      </c>
      <c r="AX218">
        <v>2.2999999999999998</v>
      </c>
      <c r="AY218">
        <v>1.65</v>
      </c>
      <c r="AZ218">
        <v>2.38</v>
      </c>
      <c r="BA218">
        <v>1.67</v>
      </c>
      <c r="BB218">
        <v>2.41</v>
      </c>
      <c r="BC218">
        <v>1.62</v>
      </c>
      <c r="BD218">
        <v>2.2999999999999998</v>
      </c>
      <c r="BE218">
        <v>0.75</v>
      </c>
      <c r="BF218">
        <v>2</v>
      </c>
      <c r="BG218">
        <v>1.93</v>
      </c>
      <c r="BH218">
        <v>1.99</v>
      </c>
      <c r="BI218">
        <v>1.93</v>
      </c>
      <c r="BJ218">
        <v>2.02</v>
      </c>
      <c r="BK218">
        <v>1.96</v>
      </c>
      <c r="BL218">
        <v>1.97</v>
      </c>
      <c r="BM218">
        <v>1.9</v>
      </c>
      <c r="BN218">
        <v>4.75</v>
      </c>
      <c r="BO218">
        <v>4.0999999999999996</v>
      </c>
      <c r="BP218">
        <v>1.66</v>
      </c>
      <c r="BQ218">
        <v>4.75</v>
      </c>
      <c r="BR218">
        <v>4.0999999999999996</v>
      </c>
      <c r="BS218">
        <v>1.7</v>
      </c>
      <c r="BT218">
        <v>4.5</v>
      </c>
      <c r="BU218">
        <v>3.9</v>
      </c>
      <c r="BV218">
        <v>1.75</v>
      </c>
      <c r="BW218">
        <v>4.9000000000000004</v>
      </c>
      <c r="BX218">
        <v>4.05</v>
      </c>
      <c r="BY218">
        <v>1.72</v>
      </c>
      <c r="BZ218">
        <v>5</v>
      </c>
      <c r="CA218">
        <v>4</v>
      </c>
      <c r="CB218">
        <v>1.67</v>
      </c>
      <c r="CC218">
        <v>4.8</v>
      </c>
      <c r="CD218">
        <v>4</v>
      </c>
      <c r="CE218">
        <v>1.73</v>
      </c>
      <c r="CF218">
        <v>5.3</v>
      </c>
      <c r="CG218">
        <v>4.25</v>
      </c>
      <c r="CH218">
        <v>1.76</v>
      </c>
      <c r="CI218">
        <v>4.8</v>
      </c>
      <c r="CJ218">
        <v>4.07</v>
      </c>
      <c r="CK218">
        <v>1.7</v>
      </c>
      <c r="CL218">
        <v>1.66</v>
      </c>
      <c r="CM218">
        <v>2.2000000000000002</v>
      </c>
      <c r="CN218">
        <v>1.69</v>
      </c>
      <c r="CO218">
        <v>2.2999999999999998</v>
      </c>
      <c r="CP218">
        <v>1.7</v>
      </c>
      <c r="CQ218">
        <v>2.35</v>
      </c>
      <c r="CR218">
        <v>1.65</v>
      </c>
      <c r="CS218">
        <v>2.25</v>
      </c>
      <c r="CT218">
        <v>0.75</v>
      </c>
      <c r="CU218">
        <v>2</v>
      </c>
      <c r="CV218">
        <v>1.93</v>
      </c>
      <c r="CW218">
        <v>2</v>
      </c>
      <c r="CX218">
        <v>1.93</v>
      </c>
      <c r="CY218">
        <v>2.0699999999999998</v>
      </c>
      <c r="CZ218">
        <v>1.96</v>
      </c>
      <c r="DA218">
        <v>1.98</v>
      </c>
      <c r="DB218">
        <v>1.9</v>
      </c>
    </row>
    <row r="219" spans="1:106" x14ac:dyDescent="0.35">
      <c r="A219" t="s">
        <v>106</v>
      </c>
      <c r="B219" s="1">
        <v>43842</v>
      </c>
      <c r="C219" s="2">
        <v>0.58333333333333337</v>
      </c>
      <c r="D219" t="s">
        <v>115</v>
      </c>
      <c r="E219" t="s">
        <v>125</v>
      </c>
      <c r="F219">
        <v>0</v>
      </c>
      <c r="G219">
        <v>3</v>
      </c>
      <c r="H219" t="s">
        <v>113</v>
      </c>
      <c r="I219">
        <v>0</v>
      </c>
      <c r="J219">
        <v>1</v>
      </c>
      <c r="K219" t="s">
        <v>113</v>
      </c>
      <c r="L219" t="s">
        <v>114</v>
      </c>
      <c r="M219">
        <v>10</v>
      </c>
      <c r="N219">
        <v>18</v>
      </c>
      <c r="O219">
        <v>1</v>
      </c>
      <c r="P219">
        <v>6</v>
      </c>
      <c r="Q219">
        <v>3</v>
      </c>
      <c r="R219">
        <v>13</v>
      </c>
      <c r="S219">
        <v>5</v>
      </c>
      <c r="T219">
        <v>5</v>
      </c>
      <c r="U219">
        <v>1</v>
      </c>
      <c r="V219">
        <v>1</v>
      </c>
      <c r="W219">
        <v>0</v>
      </c>
      <c r="X219">
        <v>0</v>
      </c>
      <c r="Y219">
        <v>2.6</v>
      </c>
      <c r="Z219">
        <v>3.3</v>
      </c>
      <c r="AA219">
        <v>2.7</v>
      </c>
      <c r="AB219">
        <v>2.4500000000000002</v>
      </c>
      <c r="AC219">
        <v>3.4</v>
      </c>
      <c r="AD219">
        <v>2.85</v>
      </c>
      <c r="AE219">
        <v>2.6</v>
      </c>
      <c r="AF219">
        <v>3.35</v>
      </c>
      <c r="AG219">
        <v>2.7</v>
      </c>
      <c r="AH219">
        <v>2.67</v>
      </c>
      <c r="AI219">
        <v>3.37</v>
      </c>
      <c r="AJ219">
        <v>2.78</v>
      </c>
      <c r="AK219">
        <v>2.62</v>
      </c>
      <c r="AL219">
        <v>3.3</v>
      </c>
      <c r="AM219">
        <v>2.7</v>
      </c>
      <c r="AN219">
        <v>2.6</v>
      </c>
      <c r="AO219">
        <v>3.4</v>
      </c>
      <c r="AP219">
        <v>2.7</v>
      </c>
      <c r="AQ219">
        <v>2.72</v>
      </c>
      <c r="AR219">
        <v>3.46</v>
      </c>
      <c r="AS219">
        <v>2.85</v>
      </c>
      <c r="AT219">
        <v>2.61</v>
      </c>
      <c r="AU219">
        <v>3.37</v>
      </c>
      <c r="AV219">
        <v>2.75</v>
      </c>
      <c r="AW219">
        <v>1.9</v>
      </c>
      <c r="AX219">
        <v>1.9</v>
      </c>
      <c r="AY219">
        <v>1.98</v>
      </c>
      <c r="AZ219">
        <v>1.94</v>
      </c>
      <c r="BA219">
        <v>1.98</v>
      </c>
      <c r="BB219">
        <v>2.0099999999999998</v>
      </c>
      <c r="BC219">
        <v>1.89</v>
      </c>
      <c r="BD219">
        <v>1.93</v>
      </c>
      <c r="BE219">
        <v>0</v>
      </c>
      <c r="BF219">
        <v>1.92</v>
      </c>
      <c r="BG219">
        <v>2.0099999999999998</v>
      </c>
      <c r="BH219">
        <v>1.93</v>
      </c>
      <c r="BI219">
        <v>2.0099999999999998</v>
      </c>
      <c r="BJ219">
        <v>1.93</v>
      </c>
      <c r="BK219">
        <v>2.06</v>
      </c>
      <c r="BL219">
        <v>1.88</v>
      </c>
      <c r="BM219">
        <v>1.98</v>
      </c>
      <c r="BN219">
        <v>2.5</v>
      </c>
      <c r="BO219">
        <v>3.5</v>
      </c>
      <c r="BP219">
        <v>2.7</v>
      </c>
      <c r="BQ219">
        <v>2.6</v>
      </c>
      <c r="BR219">
        <v>3.3</v>
      </c>
      <c r="BS219">
        <v>2.8</v>
      </c>
      <c r="BT219">
        <v>2.5499999999999998</v>
      </c>
      <c r="BU219">
        <v>3.35</v>
      </c>
      <c r="BV219">
        <v>2.8</v>
      </c>
      <c r="BW219">
        <v>2.58</v>
      </c>
      <c r="BX219">
        <v>3.45</v>
      </c>
      <c r="BY219">
        <v>2.83</v>
      </c>
      <c r="BZ219">
        <v>2.5499999999999998</v>
      </c>
      <c r="CA219">
        <v>3.4</v>
      </c>
      <c r="CB219">
        <v>2.88</v>
      </c>
      <c r="CC219">
        <v>2.7</v>
      </c>
      <c r="CD219">
        <v>3.3</v>
      </c>
      <c r="CE219">
        <v>2.75</v>
      </c>
      <c r="CF219">
        <v>2.7</v>
      </c>
      <c r="CG219">
        <v>3.58</v>
      </c>
      <c r="CH219">
        <v>2.92</v>
      </c>
      <c r="CI219">
        <v>2.5499999999999998</v>
      </c>
      <c r="CJ219">
        <v>3.41</v>
      </c>
      <c r="CK219">
        <v>2.8</v>
      </c>
      <c r="CL219">
        <v>2</v>
      </c>
      <c r="CM219">
        <v>1.8</v>
      </c>
      <c r="CN219">
        <v>2.09</v>
      </c>
      <c r="CO219">
        <v>1.83</v>
      </c>
      <c r="CP219">
        <v>2.13</v>
      </c>
      <c r="CQ219">
        <v>1.9</v>
      </c>
      <c r="CR219">
        <v>2</v>
      </c>
      <c r="CS219">
        <v>1.83</v>
      </c>
      <c r="CT219">
        <v>0</v>
      </c>
      <c r="CU219">
        <v>1.84</v>
      </c>
      <c r="CV219">
        <v>2.09</v>
      </c>
      <c r="CW219">
        <v>1.88</v>
      </c>
      <c r="CX219">
        <v>2.0499999999999998</v>
      </c>
      <c r="CY219">
        <v>1.92</v>
      </c>
      <c r="CZ219">
        <v>2.13</v>
      </c>
      <c r="DA219">
        <v>1.84</v>
      </c>
      <c r="DB219">
        <v>2.0299999999999998</v>
      </c>
    </row>
    <row r="220" spans="1:106" x14ac:dyDescent="0.35">
      <c r="A220" t="s">
        <v>106</v>
      </c>
      <c r="B220" s="1">
        <v>43842</v>
      </c>
      <c r="C220" s="2">
        <v>0.6875</v>
      </c>
      <c r="D220" t="s">
        <v>129</v>
      </c>
      <c r="E220" t="s">
        <v>112</v>
      </c>
      <c r="F220">
        <v>1</v>
      </c>
      <c r="G220">
        <v>6</v>
      </c>
      <c r="H220" t="s">
        <v>113</v>
      </c>
      <c r="I220">
        <v>0</v>
      </c>
      <c r="J220">
        <v>4</v>
      </c>
      <c r="K220" t="s">
        <v>113</v>
      </c>
      <c r="L220" t="s">
        <v>124</v>
      </c>
      <c r="M220">
        <v>7</v>
      </c>
      <c r="N220">
        <v>22</v>
      </c>
      <c r="O220">
        <v>1</v>
      </c>
      <c r="P220">
        <v>12</v>
      </c>
      <c r="Q220">
        <v>5</v>
      </c>
      <c r="R220">
        <v>12</v>
      </c>
      <c r="S220">
        <v>2</v>
      </c>
      <c r="T220">
        <v>4</v>
      </c>
      <c r="U220">
        <v>2</v>
      </c>
      <c r="V220">
        <v>1</v>
      </c>
      <c r="W220">
        <v>0</v>
      </c>
      <c r="X220">
        <v>0</v>
      </c>
      <c r="Y220">
        <v>13</v>
      </c>
      <c r="Z220">
        <v>8.5</v>
      </c>
      <c r="AA220">
        <v>1.1599999999999999</v>
      </c>
      <c r="AB220">
        <v>14</v>
      </c>
      <c r="AC220">
        <v>8.5</v>
      </c>
      <c r="AD220">
        <v>1.1599999999999999</v>
      </c>
      <c r="AE220">
        <v>13.5</v>
      </c>
      <c r="AF220">
        <v>8</v>
      </c>
      <c r="AG220">
        <v>1.17</v>
      </c>
      <c r="AH220">
        <v>14.54</v>
      </c>
      <c r="AI220">
        <v>8.51</v>
      </c>
      <c r="AJ220">
        <v>1.18</v>
      </c>
      <c r="AK220">
        <v>15</v>
      </c>
      <c r="AL220">
        <v>8</v>
      </c>
      <c r="AM220">
        <v>1.17</v>
      </c>
      <c r="AN220">
        <v>15</v>
      </c>
      <c r="AO220">
        <v>8</v>
      </c>
      <c r="AP220">
        <v>1.17</v>
      </c>
      <c r="AQ220">
        <v>18</v>
      </c>
      <c r="AR220">
        <v>9.15</v>
      </c>
      <c r="AS220">
        <v>1.2</v>
      </c>
      <c r="AT220">
        <v>14.5</v>
      </c>
      <c r="AU220">
        <v>8.39</v>
      </c>
      <c r="AV220">
        <v>1.17</v>
      </c>
      <c r="AW220">
        <v>1.28</v>
      </c>
      <c r="AX220">
        <v>3.75</v>
      </c>
      <c r="AY220">
        <v>1.28</v>
      </c>
      <c r="AZ220">
        <v>4</v>
      </c>
      <c r="BA220">
        <v>1.29</v>
      </c>
      <c r="BB220">
        <v>4</v>
      </c>
      <c r="BC220">
        <v>1.27</v>
      </c>
      <c r="BD220">
        <v>3.74</v>
      </c>
      <c r="BE220">
        <v>2.25</v>
      </c>
      <c r="BF220">
        <v>1.96</v>
      </c>
      <c r="BG220">
        <v>1.97</v>
      </c>
      <c r="BH220">
        <v>1.93</v>
      </c>
      <c r="BI220">
        <v>1.98</v>
      </c>
      <c r="BJ220">
        <v>1.98</v>
      </c>
      <c r="BK220">
        <v>1.98</v>
      </c>
      <c r="BL220">
        <v>1.93</v>
      </c>
      <c r="BM220">
        <v>1.93</v>
      </c>
      <c r="BN220">
        <v>15</v>
      </c>
      <c r="BO220">
        <v>10</v>
      </c>
      <c r="BP220">
        <v>1.1200000000000001</v>
      </c>
      <c r="BQ220">
        <v>16</v>
      </c>
      <c r="BR220">
        <v>8.75</v>
      </c>
      <c r="BS220">
        <v>1.1599999999999999</v>
      </c>
      <c r="BT220">
        <v>15</v>
      </c>
      <c r="BU220">
        <v>7.5</v>
      </c>
      <c r="BV220">
        <v>1.17</v>
      </c>
      <c r="BW220">
        <v>15.31</v>
      </c>
      <c r="BX220">
        <v>9.4</v>
      </c>
      <c r="BY220">
        <v>1.1599999999999999</v>
      </c>
      <c r="BZ220">
        <v>15</v>
      </c>
      <c r="CA220">
        <v>10</v>
      </c>
      <c r="CB220">
        <v>1.1200000000000001</v>
      </c>
      <c r="CC220">
        <v>17</v>
      </c>
      <c r="CD220">
        <v>8</v>
      </c>
      <c r="CE220">
        <v>1.17</v>
      </c>
      <c r="CF220">
        <v>19</v>
      </c>
      <c r="CG220">
        <v>11</v>
      </c>
      <c r="CH220">
        <v>1.2</v>
      </c>
      <c r="CI220">
        <v>15.71</v>
      </c>
      <c r="CJ220">
        <v>9.09</v>
      </c>
      <c r="CK220">
        <v>1.1499999999999999</v>
      </c>
      <c r="CL220">
        <v>1.28</v>
      </c>
      <c r="CM220">
        <v>3.75</v>
      </c>
      <c r="CN220">
        <v>1.29</v>
      </c>
      <c r="CO220">
        <v>3.82</v>
      </c>
      <c r="CP220">
        <v>1.31</v>
      </c>
      <c r="CQ220">
        <v>4</v>
      </c>
      <c r="CR220">
        <v>1.29</v>
      </c>
      <c r="CS220">
        <v>3.62</v>
      </c>
      <c r="CT220">
        <v>2.5</v>
      </c>
      <c r="CU220">
        <v>1.77</v>
      </c>
      <c r="CV220">
        <v>2.02</v>
      </c>
      <c r="CW220">
        <v>1.8</v>
      </c>
      <c r="CX220">
        <v>2.12</v>
      </c>
      <c r="CY220">
        <v>1.99</v>
      </c>
      <c r="CZ220">
        <v>2.19</v>
      </c>
      <c r="DA220">
        <v>1.8</v>
      </c>
      <c r="DB220">
        <v>2.0699999999999998</v>
      </c>
    </row>
    <row r="221" spans="1:106" x14ac:dyDescent="0.35">
      <c r="A221" t="s">
        <v>106</v>
      </c>
      <c r="B221" s="1">
        <v>43848</v>
      </c>
      <c r="C221" s="2">
        <v>0.52083333333333337</v>
      </c>
      <c r="D221" t="s">
        <v>125</v>
      </c>
      <c r="E221" t="s">
        <v>128</v>
      </c>
      <c r="F221">
        <v>0</v>
      </c>
      <c r="G221">
        <v>0</v>
      </c>
      <c r="H221" t="s">
        <v>117</v>
      </c>
      <c r="I221">
        <v>0</v>
      </c>
      <c r="J221">
        <v>0</v>
      </c>
      <c r="K221" t="s">
        <v>117</v>
      </c>
      <c r="L221" t="s">
        <v>110</v>
      </c>
      <c r="M221">
        <v>15</v>
      </c>
      <c r="N221">
        <v>17</v>
      </c>
      <c r="O221">
        <v>2</v>
      </c>
      <c r="P221">
        <v>5</v>
      </c>
      <c r="Q221">
        <v>13</v>
      </c>
      <c r="R221">
        <v>13</v>
      </c>
      <c r="S221">
        <v>3</v>
      </c>
      <c r="T221">
        <v>3</v>
      </c>
      <c r="U221">
        <v>2</v>
      </c>
      <c r="V221">
        <v>3</v>
      </c>
      <c r="W221">
        <v>0</v>
      </c>
      <c r="X221">
        <v>0</v>
      </c>
      <c r="Y221">
        <v>3.25</v>
      </c>
      <c r="Z221">
        <v>3.5</v>
      </c>
      <c r="AA221">
        <v>2.2000000000000002</v>
      </c>
      <c r="AB221">
        <v>3.1</v>
      </c>
      <c r="AC221">
        <v>3.6</v>
      </c>
      <c r="AD221">
        <v>2.2000000000000002</v>
      </c>
      <c r="AE221">
        <v>3.15</v>
      </c>
      <c r="AF221">
        <v>3.5</v>
      </c>
      <c r="AG221">
        <v>2.2000000000000002</v>
      </c>
      <c r="AH221">
        <v>3.19</v>
      </c>
      <c r="AI221">
        <v>3.55</v>
      </c>
      <c r="AJ221">
        <v>2.2999999999999998</v>
      </c>
      <c r="AK221">
        <v>3.1</v>
      </c>
      <c r="AL221">
        <v>3.5</v>
      </c>
      <c r="AM221">
        <v>2.25</v>
      </c>
      <c r="AN221">
        <v>3.25</v>
      </c>
      <c r="AO221">
        <v>3.5</v>
      </c>
      <c r="AP221">
        <v>2.25</v>
      </c>
      <c r="AQ221">
        <v>3.3</v>
      </c>
      <c r="AR221">
        <v>3.6</v>
      </c>
      <c r="AS221">
        <v>2.35</v>
      </c>
      <c r="AT221">
        <v>3.18</v>
      </c>
      <c r="AU221">
        <v>3.52</v>
      </c>
      <c r="AV221">
        <v>2.25</v>
      </c>
      <c r="AW221">
        <v>1.8</v>
      </c>
      <c r="AX221">
        <v>2</v>
      </c>
      <c r="AY221">
        <v>1.83</v>
      </c>
      <c r="AZ221">
        <v>2.09</v>
      </c>
      <c r="BA221">
        <v>1.85</v>
      </c>
      <c r="BB221">
        <v>2.09</v>
      </c>
      <c r="BC221">
        <v>1.81</v>
      </c>
      <c r="BD221">
        <v>2.02</v>
      </c>
      <c r="BE221">
        <v>0.25</v>
      </c>
      <c r="BF221">
        <v>1.96</v>
      </c>
      <c r="BG221">
        <v>1.97</v>
      </c>
      <c r="BH221">
        <v>1.93</v>
      </c>
      <c r="BI221">
        <v>2</v>
      </c>
      <c r="BJ221">
        <v>1.97</v>
      </c>
      <c r="BK221">
        <v>2</v>
      </c>
      <c r="BL221">
        <v>1.92</v>
      </c>
      <c r="BM221">
        <v>1.95</v>
      </c>
      <c r="BN221">
        <v>2.9</v>
      </c>
      <c r="BO221">
        <v>3.75</v>
      </c>
      <c r="BP221">
        <v>2.25</v>
      </c>
      <c r="BQ221">
        <v>3.2</v>
      </c>
      <c r="BR221">
        <v>3.7</v>
      </c>
      <c r="BS221">
        <v>2.2000000000000002</v>
      </c>
      <c r="BT221">
        <v>3.25</v>
      </c>
      <c r="BU221">
        <v>3.5</v>
      </c>
      <c r="BV221">
        <v>2.2000000000000002</v>
      </c>
      <c r="BW221">
        <v>3.11</v>
      </c>
      <c r="BX221">
        <v>3.55</v>
      </c>
      <c r="BY221">
        <v>2.34</v>
      </c>
      <c r="BZ221">
        <v>3.1</v>
      </c>
      <c r="CA221">
        <v>3.75</v>
      </c>
      <c r="CB221">
        <v>2.25</v>
      </c>
      <c r="CC221">
        <v>3.13</v>
      </c>
      <c r="CD221">
        <v>3.5</v>
      </c>
      <c r="CE221">
        <v>2.2999999999999998</v>
      </c>
      <c r="CF221">
        <v>3.28</v>
      </c>
      <c r="CG221">
        <v>3.84</v>
      </c>
      <c r="CH221">
        <v>2.38</v>
      </c>
      <c r="CI221">
        <v>3.1</v>
      </c>
      <c r="CJ221">
        <v>3.61</v>
      </c>
      <c r="CK221">
        <v>2.27</v>
      </c>
      <c r="CL221">
        <v>1.9</v>
      </c>
      <c r="CM221">
        <v>1.9</v>
      </c>
      <c r="CN221">
        <v>1.95</v>
      </c>
      <c r="CO221">
        <v>1.97</v>
      </c>
      <c r="CP221">
        <v>1.99</v>
      </c>
      <c r="CQ221">
        <v>2.0499999999999998</v>
      </c>
      <c r="CR221">
        <v>1.86</v>
      </c>
      <c r="CS221">
        <v>1.97</v>
      </c>
      <c r="CT221">
        <v>0.25</v>
      </c>
      <c r="CU221">
        <v>1.91</v>
      </c>
      <c r="CV221">
        <v>2.02</v>
      </c>
      <c r="CW221">
        <v>1.89</v>
      </c>
      <c r="CX221">
        <v>2.0299999999999998</v>
      </c>
      <c r="CY221">
        <v>1.99</v>
      </c>
      <c r="CZ221">
        <v>2.08</v>
      </c>
      <c r="DA221">
        <v>1.89</v>
      </c>
      <c r="DB221">
        <v>1.98</v>
      </c>
    </row>
    <row r="222" spans="1:106" x14ac:dyDescent="0.35">
      <c r="A222" t="s">
        <v>106</v>
      </c>
      <c r="B222" s="1">
        <v>43848</v>
      </c>
      <c r="C222" s="2">
        <v>0.625</v>
      </c>
      <c r="D222" t="s">
        <v>135</v>
      </c>
      <c r="E222" t="s">
        <v>116</v>
      </c>
      <c r="F222">
        <v>1</v>
      </c>
      <c r="G222">
        <v>1</v>
      </c>
      <c r="H222" t="s">
        <v>117</v>
      </c>
      <c r="I222">
        <v>1</v>
      </c>
      <c r="J222">
        <v>0</v>
      </c>
      <c r="K222" t="s">
        <v>109</v>
      </c>
      <c r="L222" t="s">
        <v>114</v>
      </c>
      <c r="M222">
        <v>11</v>
      </c>
      <c r="N222">
        <v>12</v>
      </c>
      <c r="O222">
        <v>4</v>
      </c>
      <c r="P222">
        <v>4</v>
      </c>
      <c r="Q222">
        <v>9</v>
      </c>
      <c r="R222">
        <v>13</v>
      </c>
      <c r="S222">
        <v>4</v>
      </c>
      <c r="T222">
        <v>5</v>
      </c>
      <c r="U222">
        <v>1</v>
      </c>
      <c r="V222">
        <v>2</v>
      </c>
      <c r="W222">
        <v>0</v>
      </c>
      <c r="X222">
        <v>0</v>
      </c>
      <c r="Y222">
        <v>1.83</v>
      </c>
      <c r="Z222">
        <v>3.6</v>
      </c>
      <c r="AA222">
        <v>4.33</v>
      </c>
      <c r="AB222">
        <v>1.8</v>
      </c>
      <c r="AC222">
        <v>3.7</v>
      </c>
      <c r="AD222">
        <v>4.5</v>
      </c>
      <c r="AE222">
        <v>1.83</v>
      </c>
      <c r="AF222">
        <v>3.6</v>
      </c>
      <c r="AG222">
        <v>4.4000000000000004</v>
      </c>
      <c r="AH222">
        <v>1.88</v>
      </c>
      <c r="AI222">
        <v>3.62</v>
      </c>
      <c r="AJ222">
        <v>4.54</v>
      </c>
      <c r="AK222">
        <v>1.83</v>
      </c>
      <c r="AL222">
        <v>3.6</v>
      </c>
      <c r="AM222">
        <v>4.4000000000000004</v>
      </c>
      <c r="AN222">
        <v>1.83</v>
      </c>
      <c r="AO222">
        <v>3.6</v>
      </c>
      <c r="AP222">
        <v>4.5999999999999996</v>
      </c>
      <c r="AQ222">
        <v>1.9</v>
      </c>
      <c r="AR222">
        <v>3.72</v>
      </c>
      <c r="AS222">
        <v>4.7</v>
      </c>
      <c r="AT222">
        <v>1.85</v>
      </c>
      <c r="AU222">
        <v>3.61</v>
      </c>
      <c r="AV222">
        <v>4.46</v>
      </c>
      <c r="AW222">
        <v>2</v>
      </c>
      <c r="AX222">
        <v>1.8</v>
      </c>
      <c r="AY222">
        <v>2.09</v>
      </c>
      <c r="AZ222">
        <v>1.83</v>
      </c>
      <c r="BA222">
        <v>2.09</v>
      </c>
      <c r="BB222">
        <v>1.97</v>
      </c>
      <c r="BC222">
        <v>1.99</v>
      </c>
      <c r="BD222">
        <v>1.83</v>
      </c>
      <c r="BE222">
        <v>-0.5</v>
      </c>
      <c r="BF222">
        <v>1.87</v>
      </c>
      <c r="BG222">
        <v>2.06</v>
      </c>
      <c r="BH222">
        <v>1.88</v>
      </c>
      <c r="BI222">
        <v>2.0499999999999998</v>
      </c>
      <c r="BJ222">
        <v>1.88</v>
      </c>
      <c r="BK222">
        <v>2.09</v>
      </c>
      <c r="BL222">
        <v>1.84</v>
      </c>
      <c r="BM222">
        <v>2.0299999999999998</v>
      </c>
      <c r="BN222">
        <v>1.95</v>
      </c>
      <c r="BO222">
        <v>3.4</v>
      </c>
      <c r="BP222">
        <v>4</v>
      </c>
      <c r="BQ222">
        <v>1.95</v>
      </c>
      <c r="BR222">
        <v>3.4</v>
      </c>
      <c r="BS222">
        <v>4.25</v>
      </c>
      <c r="BT222">
        <v>1.8</v>
      </c>
      <c r="BU222">
        <v>3.5</v>
      </c>
      <c r="BV222">
        <v>4.7</v>
      </c>
      <c r="BW222">
        <v>2.09</v>
      </c>
      <c r="BX222">
        <v>3.34</v>
      </c>
      <c r="BY222">
        <v>3.96</v>
      </c>
      <c r="BZ222">
        <v>1.95</v>
      </c>
      <c r="CA222">
        <v>3.3</v>
      </c>
      <c r="CB222">
        <v>4.2</v>
      </c>
      <c r="CC222">
        <v>2</v>
      </c>
      <c r="CD222">
        <v>3.4</v>
      </c>
      <c r="CE222">
        <v>4</v>
      </c>
      <c r="CF222">
        <v>2.14</v>
      </c>
      <c r="CG222">
        <v>3.7</v>
      </c>
      <c r="CH222">
        <v>4.7</v>
      </c>
      <c r="CI222">
        <v>2</v>
      </c>
      <c r="CJ222">
        <v>3.38</v>
      </c>
      <c r="CK222">
        <v>4.08</v>
      </c>
      <c r="CL222">
        <v>2.1</v>
      </c>
      <c r="CM222">
        <v>1.72</v>
      </c>
      <c r="CN222">
        <v>2.12</v>
      </c>
      <c r="CO222">
        <v>1.81</v>
      </c>
      <c r="CP222">
        <v>2.2400000000000002</v>
      </c>
      <c r="CQ222">
        <v>1.81</v>
      </c>
      <c r="CR222">
        <v>2.09</v>
      </c>
      <c r="CS222">
        <v>1.75</v>
      </c>
      <c r="CT222">
        <v>-0.5</v>
      </c>
      <c r="CU222">
        <v>2.08</v>
      </c>
      <c r="CV222">
        <v>1.85</v>
      </c>
      <c r="CW222">
        <v>2.09</v>
      </c>
      <c r="CX222">
        <v>1.83</v>
      </c>
      <c r="CY222">
        <v>2.14</v>
      </c>
      <c r="CZ222">
        <v>2</v>
      </c>
      <c r="DA222">
        <v>2.0299999999999998</v>
      </c>
      <c r="DB222">
        <v>1.85</v>
      </c>
    </row>
    <row r="223" spans="1:106" x14ac:dyDescent="0.35">
      <c r="A223" t="s">
        <v>106</v>
      </c>
      <c r="B223" s="1">
        <v>43848</v>
      </c>
      <c r="C223" s="2">
        <v>0.625</v>
      </c>
      <c r="D223" t="s">
        <v>126</v>
      </c>
      <c r="E223" t="s">
        <v>129</v>
      </c>
      <c r="F223">
        <v>1</v>
      </c>
      <c r="G223">
        <v>1</v>
      </c>
      <c r="H223" t="s">
        <v>117</v>
      </c>
      <c r="I223">
        <v>1</v>
      </c>
      <c r="J223">
        <v>0</v>
      </c>
      <c r="K223" t="s">
        <v>109</v>
      </c>
      <c r="L223" t="s">
        <v>145</v>
      </c>
      <c r="M223">
        <v>10</v>
      </c>
      <c r="N223">
        <v>8</v>
      </c>
      <c r="O223">
        <v>2</v>
      </c>
      <c r="P223">
        <v>3</v>
      </c>
      <c r="Q223">
        <v>11</v>
      </c>
      <c r="R223">
        <v>13</v>
      </c>
      <c r="S223">
        <v>3</v>
      </c>
      <c r="T223">
        <v>4</v>
      </c>
      <c r="U223">
        <v>3</v>
      </c>
      <c r="V223">
        <v>3</v>
      </c>
      <c r="W223">
        <v>0</v>
      </c>
      <c r="X223">
        <v>0</v>
      </c>
      <c r="Y223">
        <v>1.66</v>
      </c>
      <c r="Z223">
        <v>4</v>
      </c>
      <c r="AA223">
        <v>5</v>
      </c>
      <c r="AB223">
        <v>1.62</v>
      </c>
      <c r="AC223">
        <v>4.33</v>
      </c>
      <c r="AD223">
        <v>5</v>
      </c>
      <c r="AE223">
        <v>1.65</v>
      </c>
      <c r="AF223">
        <v>4</v>
      </c>
      <c r="AG223">
        <v>5</v>
      </c>
      <c r="AH223">
        <v>1.65</v>
      </c>
      <c r="AI223">
        <v>4.43</v>
      </c>
      <c r="AJ223">
        <v>4.99</v>
      </c>
      <c r="AK223">
        <v>1.63</v>
      </c>
      <c r="AL223">
        <v>4.2</v>
      </c>
      <c r="AM223">
        <v>5</v>
      </c>
      <c r="AN223">
        <v>1.65</v>
      </c>
      <c r="AO223">
        <v>4.0999999999999996</v>
      </c>
      <c r="AP223">
        <v>5.25</v>
      </c>
      <c r="AQ223">
        <v>1.72</v>
      </c>
      <c r="AR223">
        <v>4.55</v>
      </c>
      <c r="AS223">
        <v>5.25</v>
      </c>
      <c r="AT223">
        <v>1.65</v>
      </c>
      <c r="AU223">
        <v>4.29</v>
      </c>
      <c r="AV223">
        <v>4.9400000000000004</v>
      </c>
      <c r="AW223">
        <v>1.66</v>
      </c>
      <c r="AX223">
        <v>2.2000000000000002</v>
      </c>
      <c r="AY223">
        <v>1.67</v>
      </c>
      <c r="AZ223">
        <v>2.33</v>
      </c>
      <c r="BA223">
        <v>1.7</v>
      </c>
      <c r="BB223">
        <v>2.35</v>
      </c>
      <c r="BC223">
        <v>1.65</v>
      </c>
      <c r="BD223">
        <v>2.2599999999999998</v>
      </c>
      <c r="BE223">
        <v>-0.75</v>
      </c>
      <c r="BF223">
        <v>1.85</v>
      </c>
      <c r="BG223">
        <v>2.08</v>
      </c>
      <c r="BH223">
        <v>1.83</v>
      </c>
      <c r="BI223">
        <v>2.1</v>
      </c>
      <c r="BJ223">
        <v>1.9</v>
      </c>
      <c r="BK223">
        <v>2.1</v>
      </c>
      <c r="BL223">
        <v>1.82</v>
      </c>
      <c r="BM223">
        <v>2.06</v>
      </c>
      <c r="BN223">
        <v>1.65</v>
      </c>
      <c r="BO223">
        <v>4.2</v>
      </c>
      <c r="BP223">
        <v>4.75</v>
      </c>
      <c r="BQ223">
        <v>1.72</v>
      </c>
      <c r="BR223">
        <v>4</v>
      </c>
      <c r="BS223">
        <v>4.75</v>
      </c>
      <c r="BT223">
        <v>1.75</v>
      </c>
      <c r="BU223">
        <v>3.9</v>
      </c>
      <c r="BV223">
        <v>4.4000000000000004</v>
      </c>
      <c r="BW223">
        <v>1.68</v>
      </c>
      <c r="BX223">
        <v>4.26</v>
      </c>
      <c r="BY223">
        <v>4.96</v>
      </c>
      <c r="BZ223">
        <v>1.67</v>
      </c>
      <c r="CA223">
        <v>4.2</v>
      </c>
      <c r="CB223">
        <v>4.8</v>
      </c>
      <c r="CC223">
        <v>1.7</v>
      </c>
      <c r="CD223">
        <v>4</v>
      </c>
      <c r="CE223">
        <v>5</v>
      </c>
      <c r="CF223">
        <v>1.75</v>
      </c>
      <c r="CG223">
        <v>4.3499999999999996</v>
      </c>
      <c r="CH223">
        <v>5.0999999999999996</v>
      </c>
      <c r="CI223">
        <v>1.69</v>
      </c>
      <c r="CJ223">
        <v>4.16</v>
      </c>
      <c r="CK223">
        <v>4.84</v>
      </c>
      <c r="CL223">
        <v>1.66</v>
      </c>
      <c r="CM223">
        <v>2.2000000000000002</v>
      </c>
      <c r="CN223">
        <v>1.66</v>
      </c>
      <c r="CO223">
        <v>2.35</v>
      </c>
      <c r="CP223">
        <v>1.7</v>
      </c>
      <c r="CQ223">
        <v>2.35</v>
      </c>
      <c r="CR223">
        <v>1.64</v>
      </c>
      <c r="CS223">
        <v>2.27</v>
      </c>
      <c r="CT223">
        <v>-0.75</v>
      </c>
      <c r="CU223">
        <v>1.86</v>
      </c>
      <c r="CV223">
        <v>2.0699999999999998</v>
      </c>
      <c r="CW223">
        <v>1.87</v>
      </c>
      <c r="CX223">
        <v>2.0499999999999998</v>
      </c>
      <c r="CY223">
        <v>1.9</v>
      </c>
      <c r="CZ223">
        <v>2.09</v>
      </c>
      <c r="DA223">
        <v>1.85</v>
      </c>
      <c r="DB223">
        <v>2.0299999999999998</v>
      </c>
    </row>
    <row r="224" spans="1:106" x14ac:dyDescent="0.35">
      <c r="A224" t="s">
        <v>106</v>
      </c>
      <c r="B224" s="1">
        <v>43848</v>
      </c>
      <c r="C224" s="2">
        <v>0.625</v>
      </c>
      <c r="D224" t="s">
        <v>112</v>
      </c>
      <c r="E224" t="s">
        <v>122</v>
      </c>
      <c r="F224">
        <v>2</v>
      </c>
      <c r="G224">
        <v>2</v>
      </c>
      <c r="H224" t="s">
        <v>117</v>
      </c>
      <c r="I224">
        <v>0</v>
      </c>
      <c r="J224">
        <v>1</v>
      </c>
      <c r="K224" t="s">
        <v>113</v>
      </c>
      <c r="L224" t="s">
        <v>150</v>
      </c>
      <c r="M224">
        <v>25</v>
      </c>
      <c r="N224">
        <v>5</v>
      </c>
      <c r="O224">
        <v>6</v>
      </c>
      <c r="P224">
        <v>3</v>
      </c>
      <c r="Q224">
        <v>9</v>
      </c>
      <c r="R224">
        <v>7</v>
      </c>
      <c r="S224">
        <v>14</v>
      </c>
      <c r="T224">
        <v>2</v>
      </c>
      <c r="U224">
        <v>1</v>
      </c>
      <c r="V224">
        <v>2</v>
      </c>
      <c r="W224">
        <v>0</v>
      </c>
      <c r="X224">
        <v>0</v>
      </c>
      <c r="Y224">
        <v>1.1000000000000001</v>
      </c>
      <c r="Z224">
        <v>11</v>
      </c>
      <c r="AA224">
        <v>19</v>
      </c>
      <c r="AB224">
        <v>1.1100000000000001</v>
      </c>
      <c r="AC224">
        <v>9.75</v>
      </c>
      <c r="AD224">
        <v>23</v>
      </c>
      <c r="AE224">
        <v>1.1000000000000001</v>
      </c>
      <c r="AF224">
        <v>10</v>
      </c>
      <c r="AG224">
        <v>23</v>
      </c>
      <c r="AH224">
        <v>1.1000000000000001</v>
      </c>
      <c r="AI224">
        <v>11.01</v>
      </c>
      <c r="AJ224">
        <v>26.91</v>
      </c>
      <c r="AK224">
        <v>1.08</v>
      </c>
      <c r="AL224">
        <v>11</v>
      </c>
      <c r="AM224">
        <v>29</v>
      </c>
      <c r="AN224">
        <v>1.07</v>
      </c>
      <c r="AO224">
        <v>11</v>
      </c>
      <c r="AP224">
        <v>29</v>
      </c>
      <c r="AQ224">
        <v>1.1299999999999999</v>
      </c>
      <c r="AR224">
        <v>12</v>
      </c>
      <c r="AS224">
        <v>30</v>
      </c>
      <c r="AT224">
        <v>1.1000000000000001</v>
      </c>
      <c r="AU224">
        <v>10.64</v>
      </c>
      <c r="AV224">
        <v>24.53</v>
      </c>
      <c r="AW224">
        <v>1.3</v>
      </c>
      <c r="AX224">
        <v>3.5</v>
      </c>
      <c r="AY224">
        <v>1.29</v>
      </c>
      <c r="AZ224">
        <v>3.82</v>
      </c>
      <c r="BA224">
        <v>1.33</v>
      </c>
      <c r="BB224">
        <v>3.82</v>
      </c>
      <c r="BC224">
        <v>1.29</v>
      </c>
      <c r="BD224">
        <v>3.53</v>
      </c>
      <c r="BE224">
        <v>-2.5</v>
      </c>
      <c r="BF224">
        <v>1.86</v>
      </c>
      <c r="BG224">
        <v>2.0699999999999998</v>
      </c>
      <c r="BH224">
        <v>1.83</v>
      </c>
      <c r="BI224">
        <v>2.0699999999999998</v>
      </c>
      <c r="BJ224">
        <v>1.9</v>
      </c>
      <c r="BK224">
        <v>2.08</v>
      </c>
      <c r="BL224">
        <v>1.83</v>
      </c>
      <c r="BM224">
        <v>2.0299999999999998</v>
      </c>
      <c r="BN224">
        <v>1.08</v>
      </c>
      <c r="BO224">
        <v>11</v>
      </c>
      <c r="BP224">
        <v>26</v>
      </c>
      <c r="BQ224">
        <v>1.0900000000000001</v>
      </c>
      <c r="BR224">
        <v>11.5</v>
      </c>
      <c r="BS224">
        <v>31</v>
      </c>
      <c r="BT224">
        <v>1.1000000000000001</v>
      </c>
      <c r="BU224">
        <v>10</v>
      </c>
      <c r="BV224">
        <v>23</v>
      </c>
      <c r="BW224">
        <v>1.0900000000000001</v>
      </c>
      <c r="BX224">
        <v>12.35</v>
      </c>
      <c r="BY224">
        <v>29.32</v>
      </c>
      <c r="BZ224">
        <v>1.07</v>
      </c>
      <c r="CA224">
        <v>11</v>
      </c>
      <c r="CB224">
        <v>34</v>
      </c>
      <c r="CC224">
        <v>1.06</v>
      </c>
      <c r="CD224">
        <v>13</v>
      </c>
      <c r="CE224">
        <v>29</v>
      </c>
      <c r="CF224">
        <v>1.1200000000000001</v>
      </c>
      <c r="CG224">
        <v>13.5</v>
      </c>
      <c r="CH224">
        <v>45</v>
      </c>
      <c r="CI224">
        <v>1.08</v>
      </c>
      <c r="CJ224">
        <v>11.63</v>
      </c>
      <c r="CK224">
        <v>29.18</v>
      </c>
      <c r="CL224">
        <v>1.28</v>
      </c>
      <c r="CM224">
        <v>3.75</v>
      </c>
      <c r="CN224">
        <v>1.28</v>
      </c>
      <c r="CO224">
        <v>3.92</v>
      </c>
      <c r="CP224">
        <v>1.32</v>
      </c>
      <c r="CQ224">
        <v>3.92</v>
      </c>
      <c r="CR224">
        <v>1.29</v>
      </c>
      <c r="CS224">
        <v>3.57</v>
      </c>
      <c r="CT224">
        <v>-2.75</v>
      </c>
      <c r="CU224">
        <v>1.91</v>
      </c>
      <c r="CV224">
        <v>2.02</v>
      </c>
      <c r="CW224">
        <v>1.91</v>
      </c>
      <c r="CX224">
        <v>2.0099999999999998</v>
      </c>
      <c r="CY224">
        <v>1.95</v>
      </c>
      <c r="CZ224">
        <v>2.0499999999999998</v>
      </c>
      <c r="DA224">
        <v>1.9</v>
      </c>
      <c r="DB224">
        <v>1.98</v>
      </c>
    </row>
    <row r="225" spans="1:106" x14ac:dyDescent="0.35">
      <c r="A225" t="s">
        <v>106</v>
      </c>
      <c r="B225" s="1">
        <v>43848</v>
      </c>
      <c r="C225" s="2">
        <v>0.625</v>
      </c>
      <c r="D225" t="s">
        <v>108</v>
      </c>
      <c r="E225" t="s">
        <v>115</v>
      </c>
      <c r="F225">
        <v>1</v>
      </c>
      <c r="G225">
        <v>0</v>
      </c>
      <c r="H225" t="s">
        <v>109</v>
      </c>
      <c r="I225">
        <v>1</v>
      </c>
      <c r="J225">
        <v>0</v>
      </c>
      <c r="K225" t="s">
        <v>109</v>
      </c>
      <c r="L225" t="s">
        <v>144</v>
      </c>
      <c r="M225">
        <v>16</v>
      </c>
      <c r="N225">
        <v>6</v>
      </c>
      <c r="O225">
        <v>5</v>
      </c>
      <c r="P225">
        <v>3</v>
      </c>
      <c r="Q225">
        <v>10</v>
      </c>
      <c r="R225">
        <v>10</v>
      </c>
      <c r="S225">
        <v>4</v>
      </c>
      <c r="T225">
        <v>5</v>
      </c>
      <c r="U225">
        <v>2</v>
      </c>
      <c r="V225">
        <v>2</v>
      </c>
      <c r="W225">
        <v>1</v>
      </c>
      <c r="X225">
        <v>1</v>
      </c>
      <c r="Y225">
        <v>2.2000000000000002</v>
      </c>
      <c r="Z225">
        <v>3.5</v>
      </c>
      <c r="AA225">
        <v>3.25</v>
      </c>
      <c r="AB225">
        <v>2.2000000000000002</v>
      </c>
      <c r="AC225">
        <v>3.5</v>
      </c>
      <c r="AD225">
        <v>3.2</v>
      </c>
      <c r="AE225">
        <v>2.2000000000000002</v>
      </c>
      <c r="AF225">
        <v>3.55</v>
      </c>
      <c r="AG225">
        <v>3.15</v>
      </c>
      <c r="AH225">
        <v>2.25</v>
      </c>
      <c r="AI225">
        <v>3.65</v>
      </c>
      <c r="AJ225">
        <v>3.2</v>
      </c>
      <c r="AK225">
        <v>2.2000000000000002</v>
      </c>
      <c r="AL225">
        <v>3.5</v>
      </c>
      <c r="AM225">
        <v>3.2</v>
      </c>
      <c r="AN225">
        <v>2.2000000000000002</v>
      </c>
      <c r="AO225">
        <v>3.5</v>
      </c>
      <c r="AP225">
        <v>3.3</v>
      </c>
      <c r="AQ225">
        <v>2.2999999999999998</v>
      </c>
      <c r="AR225">
        <v>3.7</v>
      </c>
      <c r="AS225">
        <v>3.3</v>
      </c>
      <c r="AT225">
        <v>2.2200000000000002</v>
      </c>
      <c r="AU225">
        <v>3.56</v>
      </c>
      <c r="AV225">
        <v>3.19</v>
      </c>
      <c r="AW225">
        <v>1.8</v>
      </c>
      <c r="AX225">
        <v>2</v>
      </c>
      <c r="AY225">
        <v>1.79</v>
      </c>
      <c r="AZ225">
        <v>2.13</v>
      </c>
      <c r="BA225">
        <v>1.86</v>
      </c>
      <c r="BB225">
        <v>2.13</v>
      </c>
      <c r="BC225">
        <v>1.79</v>
      </c>
      <c r="BD225">
        <v>2.04</v>
      </c>
      <c r="BE225">
        <v>-0.25</v>
      </c>
      <c r="BF225">
        <v>1.95</v>
      </c>
      <c r="BG225">
        <v>1.98</v>
      </c>
      <c r="BH225">
        <v>1.97</v>
      </c>
      <c r="BI225">
        <v>1.96</v>
      </c>
      <c r="BJ225">
        <v>1.97</v>
      </c>
      <c r="BK225">
        <v>1.99</v>
      </c>
      <c r="BL225">
        <v>1.93</v>
      </c>
      <c r="BM225">
        <v>1.94</v>
      </c>
      <c r="BN225">
        <v>2.25</v>
      </c>
      <c r="BO225">
        <v>3.5</v>
      </c>
      <c r="BP225">
        <v>3.1</v>
      </c>
      <c r="BQ225">
        <v>2.25</v>
      </c>
      <c r="BR225">
        <v>3.5</v>
      </c>
      <c r="BS225">
        <v>3.2</v>
      </c>
      <c r="BT225">
        <v>2.25</v>
      </c>
      <c r="BU225">
        <v>3.45</v>
      </c>
      <c r="BV225">
        <v>3.15</v>
      </c>
      <c r="BW225">
        <v>2.2799999999999998</v>
      </c>
      <c r="BX225">
        <v>3.52</v>
      </c>
      <c r="BY225">
        <v>3.26</v>
      </c>
      <c r="BZ225">
        <v>2.25</v>
      </c>
      <c r="CA225">
        <v>3.4</v>
      </c>
      <c r="CB225">
        <v>3.2</v>
      </c>
      <c r="CC225">
        <v>2.25</v>
      </c>
      <c r="CD225">
        <v>3.5</v>
      </c>
      <c r="CE225">
        <v>3.2</v>
      </c>
      <c r="CF225">
        <v>2.3199999999999998</v>
      </c>
      <c r="CG225">
        <v>3.6</v>
      </c>
      <c r="CH225">
        <v>3.42</v>
      </c>
      <c r="CI225">
        <v>2.25</v>
      </c>
      <c r="CJ225">
        <v>3.48</v>
      </c>
      <c r="CK225">
        <v>3.21</v>
      </c>
      <c r="CL225">
        <v>1.8</v>
      </c>
      <c r="CM225">
        <v>2</v>
      </c>
      <c r="CN225">
        <v>1.87</v>
      </c>
      <c r="CO225">
        <v>2.0499999999999998</v>
      </c>
      <c r="CP225">
        <v>1.9</v>
      </c>
      <c r="CQ225">
        <v>2.1</v>
      </c>
      <c r="CR225">
        <v>1.84</v>
      </c>
      <c r="CS225">
        <v>1.98</v>
      </c>
      <c r="CT225">
        <v>-0.25</v>
      </c>
      <c r="CU225">
        <v>1.99</v>
      </c>
      <c r="CV225">
        <v>1.94</v>
      </c>
      <c r="CW225">
        <v>1.98</v>
      </c>
      <c r="CX225">
        <v>1.95</v>
      </c>
      <c r="CY225">
        <v>2.0099999999999998</v>
      </c>
      <c r="CZ225">
        <v>1.98</v>
      </c>
      <c r="DA225">
        <v>1.95</v>
      </c>
      <c r="DB225">
        <v>1.93</v>
      </c>
    </row>
    <row r="226" spans="1:106" x14ac:dyDescent="0.35">
      <c r="A226" t="s">
        <v>106</v>
      </c>
      <c r="B226" s="1">
        <v>43848</v>
      </c>
      <c r="C226" s="2">
        <v>0.625</v>
      </c>
      <c r="D226" t="s">
        <v>120</v>
      </c>
      <c r="E226" t="s">
        <v>132</v>
      </c>
      <c r="F226">
        <v>2</v>
      </c>
      <c r="G226">
        <v>3</v>
      </c>
      <c r="H226" t="s">
        <v>113</v>
      </c>
      <c r="I226">
        <v>2</v>
      </c>
      <c r="J226">
        <v>0</v>
      </c>
      <c r="K226" t="s">
        <v>109</v>
      </c>
      <c r="L226" t="s">
        <v>151</v>
      </c>
      <c r="M226">
        <v>11</v>
      </c>
      <c r="N226">
        <v>8</v>
      </c>
      <c r="O226">
        <v>5</v>
      </c>
      <c r="P226">
        <v>4</v>
      </c>
      <c r="Q226">
        <v>13</v>
      </c>
      <c r="R226">
        <v>12</v>
      </c>
      <c r="S226">
        <v>1</v>
      </c>
      <c r="T226">
        <v>3</v>
      </c>
      <c r="U226">
        <v>2</v>
      </c>
      <c r="V226">
        <v>1</v>
      </c>
      <c r="W226">
        <v>0</v>
      </c>
      <c r="X226">
        <v>0</v>
      </c>
      <c r="Y226">
        <v>2.4</v>
      </c>
      <c r="Z226">
        <v>3.4</v>
      </c>
      <c r="AA226">
        <v>3</v>
      </c>
      <c r="AB226">
        <v>2.35</v>
      </c>
      <c r="AC226">
        <v>3.4</v>
      </c>
      <c r="AD226">
        <v>3</v>
      </c>
      <c r="AE226">
        <v>2.4</v>
      </c>
      <c r="AF226">
        <v>3.3</v>
      </c>
      <c r="AG226">
        <v>3</v>
      </c>
      <c r="AH226">
        <v>2.44</v>
      </c>
      <c r="AI226">
        <v>3.4</v>
      </c>
      <c r="AJ226">
        <v>3.07</v>
      </c>
      <c r="AK226">
        <v>2.38</v>
      </c>
      <c r="AL226">
        <v>3.3</v>
      </c>
      <c r="AM226">
        <v>3.1</v>
      </c>
      <c r="AN226">
        <v>2.4</v>
      </c>
      <c r="AO226">
        <v>3.3</v>
      </c>
      <c r="AP226">
        <v>3.13</v>
      </c>
      <c r="AQ226">
        <v>2.46</v>
      </c>
      <c r="AR226">
        <v>3.5</v>
      </c>
      <c r="AS226">
        <v>3.2</v>
      </c>
      <c r="AT226">
        <v>2.39</v>
      </c>
      <c r="AU226">
        <v>3.37</v>
      </c>
      <c r="AV226">
        <v>3.05</v>
      </c>
      <c r="AW226">
        <v>2</v>
      </c>
      <c r="AX226">
        <v>1.8</v>
      </c>
      <c r="AY226">
        <v>2.08</v>
      </c>
      <c r="AZ226">
        <v>1.83</v>
      </c>
      <c r="BA226">
        <v>2.1</v>
      </c>
      <c r="BB226">
        <v>1.86</v>
      </c>
      <c r="BC226">
        <v>2.02</v>
      </c>
      <c r="BD226">
        <v>1.8</v>
      </c>
      <c r="BE226">
        <v>-0.25</v>
      </c>
      <c r="BF226">
        <v>2.08</v>
      </c>
      <c r="BG226">
        <v>1.85</v>
      </c>
      <c r="BH226">
        <v>2.1</v>
      </c>
      <c r="BI226">
        <v>1.83</v>
      </c>
      <c r="BJ226">
        <v>2.1</v>
      </c>
      <c r="BK226">
        <v>1.9</v>
      </c>
      <c r="BL226">
        <v>2.04</v>
      </c>
      <c r="BM226">
        <v>1.83</v>
      </c>
      <c r="BN226">
        <v>2.6</v>
      </c>
      <c r="BO226">
        <v>3.1</v>
      </c>
      <c r="BP226">
        <v>2.87</v>
      </c>
      <c r="BQ226">
        <v>2.5499999999999998</v>
      </c>
      <c r="BR226">
        <v>3.2</v>
      </c>
      <c r="BS226">
        <v>3</v>
      </c>
      <c r="BT226">
        <v>2.6</v>
      </c>
      <c r="BU226">
        <v>3.05</v>
      </c>
      <c r="BV226">
        <v>2.95</v>
      </c>
      <c r="BW226">
        <v>2.63</v>
      </c>
      <c r="BX226">
        <v>3.11</v>
      </c>
      <c r="BY226">
        <v>3.04</v>
      </c>
      <c r="BZ226">
        <v>2.6</v>
      </c>
      <c r="CA226">
        <v>3.1</v>
      </c>
      <c r="CB226">
        <v>2.9</v>
      </c>
      <c r="CC226">
        <v>2.6</v>
      </c>
      <c r="CD226">
        <v>3.13</v>
      </c>
      <c r="CE226">
        <v>3</v>
      </c>
      <c r="CF226">
        <v>2.66</v>
      </c>
      <c r="CG226">
        <v>3.35</v>
      </c>
      <c r="CH226">
        <v>3.1</v>
      </c>
      <c r="CI226">
        <v>2.59</v>
      </c>
      <c r="CJ226">
        <v>3.14</v>
      </c>
      <c r="CK226">
        <v>2.97</v>
      </c>
      <c r="CL226">
        <v>2.2999999999999998</v>
      </c>
      <c r="CM226">
        <v>1.61</v>
      </c>
      <c r="CN226">
        <v>2.4</v>
      </c>
      <c r="CO226">
        <v>1.64</v>
      </c>
      <c r="CP226">
        <v>2.4</v>
      </c>
      <c r="CQ226">
        <v>1.7</v>
      </c>
      <c r="CR226">
        <v>2.3199999999999998</v>
      </c>
      <c r="CS226">
        <v>1.61</v>
      </c>
      <c r="CT226">
        <v>0</v>
      </c>
      <c r="CU226">
        <v>1.81</v>
      </c>
      <c r="CV226">
        <v>2.13</v>
      </c>
      <c r="CW226">
        <v>1.83</v>
      </c>
      <c r="CX226">
        <v>2.11</v>
      </c>
      <c r="CY226">
        <v>1.86</v>
      </c>
      <c r="CZ226">
        <v>2.2000000000000002</v>
      </c>
      <c r="DA226">
        <v>1.79</v>
      </c>
      <c r="DB226">
        <v>2.09</v>
      </c>
    </row>
    <row r="227" spans="1:106" x14ac:dyDescent="0.35">
      <c r="A227" t="s">
        <v>106</v>
      </c>
      <c r="B227" s="1">
        <v>43848</v>
      </c>
      <c r="C227" s="2">
        <v>0.625</v>
      </c>
      <c r="D227" t="s">
        <v>111</v>
      </c>
      <c r="E227" t="s">
        <v>123</v>
      </c>
      <c r="F227">
        <v>1</v>
      </c>
      <c r="G227">
        <v>1</v>
      </c>
      <c r="H227" t="s">
        <v>117</v>
      </c>
      <c r="I227">
        <v>1</v>
      </c>
      <c r="J227">
        <v>1</v>
      </c>
      <c r="K227" t="s">
        <v>117</v>
      </c>
      <c r="L227" t="s">
        <v>133</v>
      </c>
      <c r="M227">
        <v>12</v>
      </c>
      <c r="N227">
        <v>11</v>
      </c>
      <c r="O227">
        <v>6</v>
      </c>
      <c r="P227">
        <v>3</v>
      </c>
      <c r="Q227">
        <v>11</v>
      </c>
      <c r="R227">
        <v>13</v>
      </c>
      <c r="S227">
        <v>7</v>
      </c>
      <c r="T227">
        <v>6</v>
      </c>
      <c r="U227">
        <v>1</v>
      </c>
      <c r="V227">
        <v>0</v>
      </c>
      <c r="W227">
        <v>0</v>
      </c>
      <c r="X227">
        <v>0</v>
      </c>
      <c r="Y227">
        <v>2.9</v>
      </c>
      <c r="Z227">
        <v>3.5</v>
      </c>
      <c r="AA227">
        <v>2.37</v>
      </c>
      <c r="AB227">
        <v>2.95</v>
      </c>
      <c r="AC227">
        <v>3.5</v>
      </c>
      <c r="AD227">
        <v>2.35</v>
      </c>
      <c r="AE227">
        <v>2.9</v>
      </c>
      <c r="AF227">
        <v>3.4</v>
      </c>
      <c r="AG227">
        <v>2.4</v>
      </c>
      <c r="AH227">
        <v>3.01</v>
      </c>
      <c r="AI227">
        <v>3.53</v>
      </c>
      <c r="AJ227">
        <v>2.41</v>
      </c>
      <c r="AK227">
        <v>3</v>
      </c>
      <c r="AL227">
        <v>3.4</v>
      </c>
      <c r="AM227">
        <v>2.38</v>
      </c>
      <c r="AN227">
        <v>3</v>
      </c>
      <c r="AO227">
        <v>3.4</v>
      </c>
      <c r="AP227">
        <v>2.4</v>
      </c>
      <c r="AQ227">
        <v>3.05</v>
      </c>
      <c r="AR227">
        <v>3.6</v>
      </c>
      <c r="AS227">
        <v>2.5</v>
      </c>
      <c r="AT227">
        <v>2.96</v>
      </c>
      <c r="AU227">
        <v>3.46</v>
      </c>
      <c r="AV227">
        <v>2.4</v>
      </c>
      <c r="AW227">
        <v>1.8</v>
      </c>
      <c r="AX227">
        <v>2</v>
      </c>
      <c r="AY227">
        <v>1.86</v>
      </c>
      <c r="AZ227">
        <v>2.0499999999999998</v>
      </c>
      <c r="BA227">
        <v>1.95</v>
      </c>
      <c r="BB227">
        <v>2.0499999999999998</v>
      </c>
      <c r="BC227">
        <v>1.84</v>
      </c>
      <c r="BD227">
        <v>1.97</v>
      </c>
      <c r="BE227">
        <v>0.25</v>
      </c>
      <c r="BF227">
        <v>1.83</v>
      </c>
      <c r="BG227">
        <v>2.1</v>
      </c>
      <c r="BH227">
        <v>1.84</v>
      </c>
      <c r="BI227">
        <v>2.09</v>
      </c>
      <c r="BJ227">
        <v>1.85</v>
      </c>
      <c r="BK227">
        <v>2.15</v>
      </c>
      <c r="BL227">
        <v>1.81</v>
      </c>
      <c r="BM227">
        <v>2.0699999999999998</v>
      </c>
      <c r="BN227">
        <v>2.9</v>
      </c>
      <c r="BO227">
        <v>3.4</v>
      </c>
      <c r="BP227">
        <v>2.4</v>
      </c>
      <c r="BQ227">
        <v>2.85</v>
      </c>
      <c r="BR227">
        <v>3.5</v>
      </c>
      <c r="BS227">
        <v>2.4500000000000002</v>
      </c>
      <c r="BT227">
        <v>2.9</v>
      </c>
      <c r="BU227">
        <v>3.35</v>
      </c>
      <c r="BV227">
        <v>2.4500000000000002</v>
      </c>
      <c r="BW227">
        <v>2.97</v>
      </c>
      <c r="BX227">
        <v>3.45</v>
      </c>
      <c r="BY227">
        <v>2.48</v>
      </c>
      <c r="BZ227">
        <v>2.88</v>
      </c>
      <c r="CA227">
        <v>3.5</v>
      </c>
      <c r="CB227">
        <v>2.4</v>
      </c>
      <c r="CC227">
        <v>2.9</v>
      </c>
      <c r="CD227">
        <v>3.4</v>
      </c>
      <c r="CE227">
        <v>2.5</v>
      </c>
      <c r="CF227">
        <v>3.01</v>
      </c>
      <c r="CG227">
        <v>3.55</v>
      </c>
      <c r="CH227">
        <v>2.6</v>
      </c>
      <c r="CI227">
        <v>2.91</v>
      </c>
      <c r="CJ227">
        <v>3.42</v>
      </c>
      <c r="CK227">
        <v>2.46</v>
      </c>
      <c r="CL227">
        <v>1.9</v>
      </c>
      <c r="CM227">
        <v>1.9</v>
      </c>
      <c r="CN227">
        <v>1.96</v>
      </c>
      <c r="CO227">
        <v>1.95</v>
      </c>
      <c r="CP227">
        <v>1.99</v>
      </c>
      <c r="CQ227">
        <v>1.97</v>
      </c>
      <c r="CR227">
        <v>1.92</v>
      </c>
      <c r="CS227">
        <v>1.9</v>
      </c>
      <c r="CT227">
        <v>0.25</v>
      </c>
      <c r="CU227">
        <v>1.75</v>
      </c>
      <c r="CV227">
        <v>2.0499999999999998</v>
      </c>
      <c r="CW227">
        <v>1.8</v>
      </c>
      <c r="CX227">
        <v>2.14</v>
      </c>
      <c r="CY227">
        <v>1.83</v>
      </c>
      <c r="CZ227">
        <v>2.2000000000000002</v>
      </c>
      <c r="DA227">
        <v>1.78</v>
      </c>
      <c r="DB227">
        <v>2.12</v>
      </c>
    </row>
    <row r="228" spans="1:106" x14ac:dyDescent="0.35">
      <c r="A228" t="s">
        <v>106</v>
      </c>
      <c r="B228" s="1">
        <v>43848</v>
      </c>
      <c r="C228" s="2">
        <v>0.72916666666666663</v>
      </c>
      <c r="D228" t="s">
        <v>134</v>
      </c>
      <c r="E228" t="s">
        <v>138</v>
      </c>
      <c r="F228">
        <v>1</v>
      </c>
      <c r="G228">
        <v>0</v>
      </c>
      <c r="H228" t="s">
        <v>109</v>
      </c>
      <c r="I228">
        <v>0</v>
      </c>
      <c r="J228">
        <v>0</v>
      </c>
      <c r="K228" t="s">
        <v>117</v>
      </c>
      <c r="L228" t="s">
        <v>130</v>
      </c>
      <c r="M228">
        <v>7</v>
      </c>
      <c r="N228">
        <v>19</v>
      </c>
      <c r="O228">
        <v>2</v>
      </c>
      <c r="P228">
        <v>4</v>
      </c>
      <c r="Q228">
        <v>9</v>
      </c>
      <c r="R228">
        <v>14</v>
      </c>
      <c r="S228">
        <v>1</v>
      </c>
      <c r="T228">
        <v>10</v>
      </c>
      <c r="U228">
        <v>1</v>
      </c>
      <c r="V228">
        <v>1</v>
      </c>
      <c r="W228">
        <v>0</v>
      </c>
      <c r="X228">
        <v>0</v>
      </c>
      <c r="Y228">
        <v>6</v>
      </c>
      <c r="Z228">
        <v>4.5</v>
      </c>
      <c r="AA228">
        <v>1.5</v>
      </c>
      <c r="AB228">
        <v>6</v>
      </c>
      <c r="AC228">
        <v>4.5999999999999996</v>
      </c>
      <c r="AD228">
        <v>1.5</v>
      </c>
      <c r="AE228">
        <v>5.9</v>
      </c>
      <c r="AF228">
        <v>4.4000000000000004</v>
      </c>
      <c r="AG228">
        <v>1.53</v>
      </c>
      <c r="AH228">
        <v>6.11</v>
      </c>
      <c r="AI228">
        <v>4.72</v>
      </c>
      <c r="AJ228">
        <v>1.52</v>
      </c>
      <c r="AK228">
        <v>6</v>
      </c>
      <c r="AL228">
        <v>4.5</v>
      </c>
      <c r="AM228">
        <v>1.52</v>
      </c>
      <c r="AN228">
        <v>6</v>
      </c>
      <c r="AO228">
        <v>4.5</v>
      </c>
      <c r="AP228">
        <v>1.53</v>
      </c>
      <c r="AQ228">
        <v>6.4</v>
      </c>
      <c r="AR228">
        <v>4.72</v>
      </c>
      <c r="AS228">
        <v>1.57</v>
      </c>
      <c r="AT228">
        <v>6.02</v>
      </c>
      <c r="AU228">
        <v>4.53</v>
      </c>
      <c r="AV228">
        <v>1.52</v>
      </c>
      <c r="AW228">
        <v>1.72</v>
      </c>
      <c r="AX228">
        <v>2.1</v>
      </c>
      <c r="AY228">
        <v>1.72</v>
      </c>
      <c r="AZ228">
        <v>2.2400000000000002</v>
      </c>
      <c r="BA228">
        <v>1.73</v>
      </c>
      <c r="BB228">
        <v>2.2799999999999998</v>
      </c>
      <c r="BC228">
        <v>1.68</v>
      </c>
      <c r="BD228">
        <v>2.2000000000000002</v>
      </c>
      <c r="BE228">
        <v>1</v>
      </c>
      <c r="BF228">
        <v>2.04</v>
      </c>
      <c r="BG228">
        <v>1.89</v>
      </c>
      <c r="BH228">
        <v>2.06</v>
      </c>
      <c r="BI228">
        <v>1.87</v>
      </c>
      <c r="BJ228">
        <v>2.06</v>
      </c>
      <c r="BK228">
        <v>1.91</v>
      </c>
      <c r="BL228">
        <v>2.0099999999999998</v>
      </c>
      <c r="BM228">
        <v>1.86</v>
      </c>
      <c r="BN228">
        <v>5.5</v>
      </c>
      <c r="BO228">
        <v>4.33</v>
      </c>
      <c r="BP228">
        <v>1.55</v>
      </c>
      <c r="BQ228">
        <v>5.5</v>
      </c>
      <c r="BR228">
        <v>4.5</v>
      </c>
      <c r="BS228">
        <v>1.57</v>
      </c>
      <c r="BT228">
        <v>6</v>
      </c>
      <c r="BU228">
        <v>4.0999999999999996</v>
      </c>
      <c r="BV228">
        <v>1.55</v>
      </c>
      <c r="BW228">
        <v>5.51</v>
      </c>
      <c r="BX228">
        <v>4.42</v>
      </c>
      <c r="BY228">
        <v>1.61</v>
      </c>
      <c r="BZ228">
        <v>5.8</v>
      </c>
      <c r="CA228">
        <v>4.33</v>
      </c>
      <c r="CB228">
        <v>1.55</v>
      </c>
      <c r="CC228">
        <v>6</v>
      </c>
      <c r="CD228">
        <v>4.2</v>
      </c>
      <c r="CE228">
        <v>1.57</v>
      </c>
      <c r="CF228">
        <v>6.25</v>
      </c>
      <c r="CG228">
        <v>4.7</v>
      </c>
      <c r="CH228">
        <v>1.62</v>
      </c>
      <c r="CI228">
        <v>5.58</v>
      </c>
      <c r="CJ228">
        <v>4.38</v>
      </c>
      <c r="CK228">
        <v>1.58</v>
      </c>
      <c r="CL228">
        <v>1.8</v>
      </c>
      <c r="CM228">
        <v>2</v>
      </c>
      <c r="CN228">
        <v>1.81</v>
      </c>
      <c r="CO228">
        <v>2.12</v>
      </c>
      <c r="CP228">
        <v>1.9</v>
      </c>
      <c r="CQ228">
        <v>2.16</v>
      </c>
      <c r="CR228">
        <v>1.78</v>
      </c>
      <c r="CS228">
        <v>2.06</v>
      </c>
      <c r="CT228">
        <v>1</v>
      </c>
      <c r="CU228">
        <v>1.9</v>
      </c>
      <c r="CV228">
        <v>2.0299999999999998</v>
      </c>
      <c r="CW228">
        <v>1.9</v>
      </c>
      <c r="CX228">
        <v>2.02</v>
      </c>
      <c r="CY228">
        <v>1.98</v>
      </c>
      <c r="CZ228">
        <v>2.06</v>
      </c>
      <c r="DA228">
        <v>1.88</v>
      </c>
      <c r="DB228">
        <v>1.99</v>
      </c>
    </row>
    <row r="229" spans="1:106" x14ac:dyDescent="0.35">
      <c r="A229" t="s">
        <v>106</v>
      </c>
      <c r="B229" s="1">
        <v>43849</v>
      </c>
      <c r="C229" s="2">
        <v>0.58333333333333337</v>
      </c>
      <c r="D229" t="s">
        <v>119</v>
      </c>
      <c r="E229" t="s">
        <v>131</v>
      </c>
      <c r="F229">
        <v>2</v>
      </c>
      <c r="G229">
        <v>1</v>
      </c>
      <c r="H229" t="s">
        <v>109</v>
      </c>
      <c r="I229">
        <v>0</v>
      </c>
      <c r="J229">
        <v>1</v>
      </c>
      <c r="K229" t="s">
        <v>113</v>
      </c>
      <c r="L229" t="s">
        <v>139</v>
      </c>
      <c r="M229">
        <v>8</v>
      </c>
      <c r="N229">
        <v>18</v>
      </c>
      <c r="O229">
        <v>5</v>
      </c>
      <c r="P229">
        <v>8</v>
      </c>
      <c r="Q229">
        <v>14</v>
      </c>
      <c r="R229">
        <v>8</v>
      </c>
      <c r="S229">
        <v>4</v>
      </c>
      <c r="T229">
        <v>5</v>
      </c>
      <c r="U229">
        <v>1</v>
      </c>
      <c r="V229">
        <v>0</v>
      </c>
      <c r="W229">
        <v>0</v>
      </c>
      <c r="X229">
        <v>0</v>
      </c>
      <c r="Y229">
        <v>4.33</v>
      </c>
      <c r="Z229">
        <v>3.75</v>
      </c>
      <c r="AA229">
        <v>1.83</v>
      </c>
      <c r="AB229">
        <v>4.33</v>
      </c>
      <c r="AC229">
        <v>3.7</v>
      </c>
      <c r="AD229">
        <v>1.83</v>
      </c>
      <c r="AE229">
        <v>4.0999999999999996</v>
      </c>
      <c r="AF229">
        <v>3.65</v>
      </c>
      <c r="AG229">
        <v>1.87</v>
      </c>
      <c r="AH229">
        <v>4.17</v>
      </c>
      <c r="AI229">
        <v>3.79</v>
      </c>
      <c r="AJ229">
        <v>1.91</v>
      </c>
      <c r="AK229">
        <v>4.2</v>
      </c>
      <c r="AL229">
        <v>3.7</v>
      </c>
      <c r="AM229">
        <v>1.85</v>
      </c>
      <c r="AN229">
        <v>4.3</v>
      </c>
      <c r="AO229">
        <v>3.6</v>
      </c>
      <c r="AP229">
        <v>1.85</v>
      </c>
      <c r="AQ229">
        <v>4.3499999999999996</v>
      </c>
      <c r="AR229">
        <v>3.9</v>
      </c>
      <c r="AS229">
        <v>1.93</v>
      </c>
      <c r="AT229">
        <v>4.1900000000000004</v>
      </c>
      <c r="AU229">
        <v>3.71</v>
      </c>
      <c r="AV229">
        <v>1.87</v>
      </c>
      <c r="AW229">
        <v>1.9</v>
      </c>
      <c r="AX229">
        <v>1.9</v>
      </c>
      <c r="AY229">
        <v>1.88</v>
      </c>
      <c r="AZ229">
        <v>2.04</v>
      </c>
      <c r="BA229">
        <v>1.92</v>
      </c>
      <c r="BB229">
        <v>2.0499999999999998</v>
      </c>
      <c r="BC229">
        <v>1.85</v>
      </c>
      <c r="BD229">
        <v>1.96</v>
      </c>
      <c r="BE229">
        <v>0.5</v>
      </c>
      <c r="BF229">
        <v>2.0299999999999998</v>
      </c>
      <c r="BG229">
        <v>1.9</v>
      </c>
      <c r="BH229">
        <v>2.02</v>
      </c>
      <c r="BI229">
        <v>1.91</v>
      </c>
      <c r="BJ229">
        <v>2.0499999999999998</v>
      </c>
      <c r="BK229">
        <v>1.93</v>
      </c>
      <c r="BL229">
        <v>2</v>
      </c>
      <c r="BM229">
        <v>1.87</v>
      </c>
      <c r="BN229">
        <v>4.2</v>
      </c>
      <c r="BO229">
        <v>3.6</v>
      </c>
      <c r="BP229">
        <v>1.85</v>
      </c>
      <c r="BQ229">
        <v>4.5999999999999996</v>
      </c>
      <c r="BR229">
        <v>3.8</v>
      </c>
      <c r="BS229">
        <v>1.78</v>
      </c>
      <c r="BT229">
        <v>4.1500000000000004</v>
      </c>
      <c r="BU229">
        <v>3.6</v>
      </c>
      <c r="BV229">
        <v>1.87</v>
      </c>
      <c r="BW229">
        <v>4.22</v>
      </c>
      <c r="BX229">
        <v>3.75</v>
      </c>
      <c r="BY229">
        <v>1.91</v>
      </c>
      <c r="BZ229">
        <v>4.5</v>
      </c>
      <c r="CA229">
        <v>3.7</v>
      </c>
      <c r="CB229">
        <v>1.85</v>
      </c>
      <c r="CC229">
        <v>4.3</v>
      </c>
      <c r="CD229">
        <v>3.5</v>
      </c>
      <c r="CE229">
        <v>1.93</v>
      </c>
      <c r="CF229">
        <v>4.68</v>
      </c>
      <c r="CG229">
        <v>3.8</v>
      </c>
      <c r="CH229">
        <v>1.93</v>
      </c>
      <c r="CI229">
        <v>4.2699999999999996</v>
      </c>
      <c r="CJ229">
        <v>3.68</v>
      </c>
      <c r="CK229">
        <v>1.87</v>
      </c>
      <c r="CL229">
        <v>1.9</v>
      </c>
      <c r="CM229">
        <v>1.9</v>
      </c>
      <c r="CN229">
        <v>1.97</v>
      </c>
      <c r="CO229">
        <v>1.95</v>
      </c>
      <c r="CP229">
        <v>1.99</v>
      </c>
      <c r="CQ229">
        <v>1.97</v>
      </c>
      <c r="CR229">
        <v>1.91</v>
      </c>
      <c r="CS229">
        <v>1.91</v>
      </c>
      <c r="CT229">
        <v>0.5</v>
      </c>
      <c r="CU229">
        <v>2.04</v>
      </c>
      <c r="CV229">
        <v>1.89</v>
      </c>
      <c r="CW229">
        <v>2.02</v>
      </c>
      <c r="CX229">
        <v>1.91</v>
      </c>
      <c r="CY229">
        <v>2.06</v>
      </c>
      <c r="CZ229">
        <v>1.93</v>
      </c>
      <c r="DA229">
        <v>2.0099999999999998</v>
      </c>
      <c r="DB229">
        <v>1.87</v>
      </c>
    </row>
    <row r="230" spans="1:106" x14ac:dyDescent="0.35">
      <c r="A230" t="s">
        <v>106</v>
      </c>
      <c r="B230" s="1">
        <v>43849</v>
      </c>
      <c r="C230" s="2">
        <v>0.6875</v>
      </c>
      <c r="D230" t="s">
        <v>107</v>
      </c>
      <c r="E230" t="s">
        <v>137</v>
      </c>
      <c r="F230">
        <v>2</v>
      </c>
      <c r="G230">
        <v>0</v>
      </c>
      <c r="H230" t="s">
        <v>109</v>
      </c>
      <c r="I230">
        <v>1</v>
      </c>
      <c r="J230">
        <v>0</v>
      </c>
      <c r="K230" t="s">
        <v>109</v>
      </c>
      <c r="L230" t="s">
        <v>127</v>
      </c>
      <c r="M230">
        <v>16</v>
      </c>
      <c r="N230">
        <v>9</v>
      </c>
      <c r="O230">
        <v>5</v>
      </c>
      <c r="P230">
        <v>4</v>
      </c>
      <c r="Q230">
        <v>7</v>
      </c>
      <c r="R230">
        <v>10</v>
      </c>
      <c r="S230">
        <v>11</v>
      </c>
      <c r="T230">
        <v>5</v>
      </c>
      <c r="U230">
        <v>1</v>
      </c>
      <c r="V230">
        <v>3</v>
      </c>
      <c r="W230">
        <v>0</v>
      </c>
      <c r="X230">
        <v>0</v>
      </c>
      <c r="Y230">
        <v>1.36</v>
      </c>
      <c r="Z230">
        <v>5.25</v>
      </c>
      <c r="AA230">
        <v>8</v>
      </c>
      <c r="AB230">
        <v>1.4</v>
      </c>
      <c r="AC230">
        <v>5.25</v>
      </c>
      <c r="AD230">
        <v>7</v>
      </c>
      <c r="AE230">
        <v>1.37</v>
      </c>
      <c r="AF230">
        <v>5</v>
      </c>
      <c r="AG230">
        <v>8.1999999999999993</v>
      </c>
      <c r="AH230">
        <v>1.37</v>
      </c>
      <c r="AI230">
        <v>5.3</v>
      </c>
      <c r="AJ230">
        <v>8.86</v>
      </c>
      <c r="AK230">
        <v>1.35</v>
      </c>
      <c r="AL230">
        <v>5</v>
      </c>
      <c r="AM230">
        <v>9</v>
      </c>
      <c r="AN230">
        <v>1.33</v>
      </c>
      <c r="AO230">
        <v>5</v>
      </c>
      <c r="AP230">
        <v>9.5</v>
      </c>
      <c r="AQ230">
        <v>1.4</v>
      </c>
      <c r="AR230">
        <v>5.4</v>
      </c>
      <c r="AS230">
        <v>9.5</v>
      </c>
      <c r="AT230">
        <v>1.37</v>
      </c>
      <c r="AU230">
        <v>5.12</v>
      </c>
      <c r="AV230">
        <v>8.31</v>
      </c>
      <c r="AW230">
        <v>1.66</v>
      </c>
      <c r="AX230">
        <v>2.2000000000000002</v>
      </c>
      <c r="AY230">
        <v>1.68</v>
      </c>
      <c r="AZ230">
        <v>2.3199999999999998</v>
      </c>
      <c r="BA230">
        <v>1.7</v>
      </c>
      <c r="BB230">
        <v>2.3199999999999998</v>
      </c>
      <c r="BC230">
        <v>1.66</v>
      </c>
      <c r="BD230">
        <v>2.23</v>
      </c>
      <c r="BE230">
        <v>-1.25</v>
      </c>
      <c r="BF230">
        <v>1.85</v>
      </c>
      <c r="BG230">
        <v>2.08</v>
      </c>
      <c r="BH230">
        <v>1.83</v>
      </c>
      <c r="BI230">
        <v>2.09</v>
      </c>
      <c r="BJ230">
        <v>1.87</v>
      </c>
      <c r="BK230">
        <v>2.11</v>
      </c>
      <c r="BL230">
        <v>1.83</v>
      </c>
      <c r="BM230">
        <v>2.04</v>
      </c>
      <c r="BN230">
        <v>1.4</v>
      </c>
      <c r="BO230">
        <v>4.75</v>
      </c>
      <c r="BP230">
        <v>7.5</v>
      </c>
      <c r="BQ230">
        <v>1.45</v>
      </c>
      <c r="BR230">
        <v>4.75</v>
      </c>
      <c r="BS230">
        <v>7</v>
      </c>
      <c r="BT230">
        <v>1.45</v>
      </c>
      <c r="BU230">
        <v>4.5</v>
      </c>
      <c r="BV230">
        <v>7</v>
      </c>
      <c r="BW230">
        <v>1.46</v>
      </c>
      <c r="BX230">
        <v>4.6399999999999997</v>
      </c>
      <c r="BY230">
        <v>7.58</v>
      </c>
      <c r="BZ230">
        <v>1.42</v>
      </c>
      <c r="CA230">
        <v>4.5999999999999996</v>
      </c>
      <c r="CB230">
        <v>8</v>
      </c>
      <c r="CC230">
        <v>1.44</v>
      </c>
      <c r="CD230">
        <v>4.5</v>
      </c>
      <c r="CE230">
        <v>8</v>
      </c>
      <c r="CF230">
        <v>1.48</v>
      </c>
      <c r="CG230">
        <v>4.88</v>
      </c>
      <c r="CH230">
        <v>8.1999999999999993</v>
      </c>
      <c r="CI230">
        <v>1.45</v>
      </c>
      <c r="CJ230">
        <v>4.6399999999999997</v>
      </c>
      <c r="CK230">
        <v>7.28</v>
      </c>
      <c r="CL230">
        <v>1.72</v>
      </c>
      <c r="CM230">
        <v>2.1</v>
      </c>
      <c r="CN230">
        <v>1.78</v>
      </c>
      <c r="CO230">
        <v>2.16</v>
      </c>
      <c r="CP230">
        <v>1.82</v>
      </c>
      <c r="CQ230">
        <v>2.2400000000000002</v>
      </c>
      <c r="CR230">
        <v>1.72</v>
      </c>
      <c r="CS230">
        <v>2.13</v>
      </c>
      <c r="CT230">
        <v>-1.25</v>
      </c>
      <c r="CU230">
        <v>2.1</v>
      </c>
      <c r="CV230">
        <v>1.83</v>
      </c>
      <c r="CW230">
        <v>2.09</v>
      </c>
      <c r="CX230">
        <v>1.84</v>
      </c>
      <c r="CY230">
        <v>2.13</v>
      </c>
      <c r="CZ230">
        <v>1.94</v>
      </c>
      <c r="DA230">
        <v>2.04</v>
      </c>
      <c r="DB230">
        <v>1.84</v>
      </c>
    </row>
    <row r="231" spans="1:106" x14ac:dyDescent="0.35">
      <c r="A231" t="s">
        <v>106</v>
      </c>
      <c r="B231" s="1">
        <v>43851</v>
      </c>
      <c r="C231" s="2">
        <v>0.8125</v>
      </c>
      <c r="D231" t="s">
        <v>129</v>
      </c>
      <c r="E231" t="s">
        <v>125</v>
      </c>
      <c r="F231">
        <v>2</v>
      </c>
      <c r="G231">
        <v>1</v>
      </c>
      <c r="H231" t="s">
        <v>109</v>
      </c>
      <c r="I231">
        <v>0</v>
      </c>
      <c r="J231">
        <v>1</v>
      </c>
      <c r="K231" t="s">
        <v>113</v>
      </c>
      <c r="L231" t="s">
        <v>136</v>
      </c>
      <c r="M231">
        <v>16</v>
      </c>
      <c r="N231">
        <v>8</v>
      </c>
      <c r="O231">
        <v>5</v>
      </c>
      <c r="P231">
        <v>2</v>
      </c>
      <c r="Q231">
        <v>11</v>
      </c>
      <c r="R231">
        <v>18</v>
      </c>
      <c r="S231">
        <v>6</v>
      </c>
      <c r="T231">
        <v>3</v>
      </c>
      <c r="U231">
        <v>2</v>
      </c>
      <c r="V231">
        <v>2</v>
      </c>
      <c r="W231">
        <v>0</v>
      </c>
      <c r="X231">
        <v>0</v>
      </c>
      <c r="Y231">
        <v>2.8</v>
      </c>
      <c r="Z231">
        <v>3.5</v>
      </c>
      <c r="AA231">
        <v>2.4500000000000002</v>
      </c>
      <c r="AB231">
        <v>2.9</v>
      </c>
      <c r="AC231">
        <v>3.5</v>
      </c>
      <c r="AD231">
        <v>2.4500000000000002</v>
      </c>
      <c r="AE231">
        <v>2.8</v>
      </c>
      <c r="AF231">
        <v>3.4</v>
      </c>
      <c r="AG231">
        <v>2.5</v>
      </c>
      <c r="AH231">
        <v>2.87</v>
      </c>
      <c r="AI231">
        <v>3.47</v>
      </c>
      <c r="AJ231">
        <v>2.54</v>
      </c>
      <c r="AK231">
        <v>2.8</v>
      </c>
      <c r="AL231">
        <v>3.4</v>
      </c>
      <c r="AM231">
        <v>2.5</v>
      </c>
      <c r="AN231">
        <v>2.9</v>
      </c>
      <c r="AO231">
        <v>3.4</v>
      </c>
      <c r="AP231">
        <v>2.5</v>
      </c>
      <c r="AQ231">
        <v>3</v>
      </c>
      <c r="AR231">
        <v>3.65</v>
      </c>
      <c r="AS231">
        <v>2.58</v>
      </c>
      <c r="AT231">
        <v>2.86</v>
      </c>
      <c r="AU231">
        <v>3.46</v>
      </c>
      <c r="AV231">
        <v>2.4900000000000002</v>
      </c>
      <c r="AW231">
        <v>1.9</v>
      </c>
      <c r="AX231">
        <v>1.9</v>
      </c>
      <c r="AY231">
        <v>1.93</v>
      </c>
      <c r="AZ231">
        <v>1.99</v>
      </c>
      <c r="BA231">
        <v>1.95</v>
      </c>
      <c r="BB231">
        <v>2.0099999999999998</v>
      </c>
      <c r="BC231">
        <v>1.89</v>
      </c>
      <c r="BD231">
        <v>1.93</v>
      </c>
      <c r="BE231">
        <v>0</v>
      </c>
      <c r="BF231">
        <v>2.09</v>
      </c>
      <c r="BG231">
        <v>1.84</v>
      </c>
      <c r="BH231">
        <v>2.08</v>
      </c>
      <c r="BI231">
        <v>1.85</v>
      </c>
      <c r="BJ231">
        <v>2.14</v>
      </c>
      <c r="BK231">
        <v>1.86</v>
      </c>
      <c r="BL231">
        <v>2.08</v>
      </c>
      <c r="BM231">
        <v>1.8</v>
      </c>
      <c r="BN231">
        <v>3.1</v>
      </c>
      <c r="BO231">
        <v>3.4</v>
      </c>
      <c r="BP231">
        <v>2.2999999999999998</v>
      </c>
      <c r="BQ231">
        <v>3</v>
      </c>
      <c r="BR231">
        <v>3.4</v>
      </c>
      <c r="BS231">
        <v>2.4</v>
      </c>
      <c r="BT231">
        <v>3.05</v>
      </c>
      <c r="BU231">
        <v>3.35</v>
      </c>
      <c r="BV231">
        <v>2.35</v>
      </c>
      <c r="BW231">
        <v>3.12</v>
      </c>
      <c r="BX231">
        <v>3.43</v>
      </c>
      <c r="BY231">
        <v>2.39</v>
      </c>
      <c r="BZ231">
        <v>3.2</v>
      </c>
      <c r="CA231">
        <v>3.4</v>
      </c>
      <c r="CB231">
        <v>2.38</v>
      </c>
      <c r="CC231">
        <v>3.1</v>
      </c>
      <c r="CD231">
        <v>3.4</v>
      </c>
      <c r="CE231">
        <v>2.38</v>
      </c>
      <c r="CF231">
        <v>3.2</v>
      </c>
      <c r="CG231">
        <v>3.55</v>
      </c>
      <c r="CH231">
        <v>2.4500000000000002</v>
      </c>
      <c r="CI231">
        <v>3.1</v>
      </c>
      <c r="CJ231">
        <v>3.39</v>
      </c>
      <c r="CK231">
        <v>2.36</v>
      </c>
      <c r="CL231">
        <v>1.9</v>
      </c>
      <c r="CM231">
        <v>1.9</v>
      </c>
      <c r="CN231">
        <v>1.96</v>
      </c>
      <c r="CO231">
        <v>1.96</v>
      </c>
      <c r="CP231">
        <v>2.0499999999999998</v>
      </c>
      <c r="CQ231">
        <v>1.98</v>
      </c>
      <c r="CR231">
        <v>1.93</v>
      </c>
      <c r="CS231">
        <v>1.9</v>
      </c>
      <c r="CT231">
        <v>0.25</v>
      </c>
      <c r="CU231">
        <v>1.87</v>
      </c>
      <c r="CV231">
        <v>2.06</v>
      </c>
      <c r="CW231">
        <v>1.86</v>
      </c>
      <c r="CX231">
        <v>2.06</v>
      </c>
      <c r="CY231">
        <v>1.9</v>
      </c>
      <c r="CZ231">
        <v>2.1</v>
      </c>
      <c r="DA231">
        <v>1.84</v>
      </c>
      <c r="DB231">
        <v>2.0299999999999998</v>
      </c>
    </row>
    <row r="232" spans="1:106" x14ac:dyDescent="0.35">
      <c r="A232" t="s">
        <v>106</v>
      </c>
      <c r="B232" s="1">
        <v>43851</v>
      </c>
      <c r="C232" s="2">
        <v>0.8125</v>
      </c>
      <c r="D232" t="s">
        <v>115</v>
      </c>
      <c r="E232" t="s">
        <v>126</v>
      </c>
      <c r="F232">
        <v>3</v>
      </c>
      <c r="G232">
        <v>1</v>
      </c>
      <c r="H232" t="s">
        <v>109</v>
      </c>
      <c r="I232">
        <v>2</v>
      </c>
      <c r="J232">
        <v>0</v>
      </c>
      <c r="K232" t="s">
        <v>109</v>
      </c>
      <c r="L232" t="s">
        <v>118</v>
      </c>
      <c r="M232">
        <v>11</v>
      </c>
      <c r="N232">
        <v>21</v>
      </c>
      <c r="O232">
        <v>3</v>
      </c>
      <c r="P232">
        <v>8</v>
      </c>
      <c r="Q232">
        <v>9</v>
      </c>
      <c r="R232">
        <v>12</v>
      </c>
      <c r="S232">
        <v>5</v>
      </c>
      <c r="T232">
        <v>8</v>
      </c>
      <c r="U232">
        <v>1</v>
      </c>
      <c r="V232">
        <v>1</v>
      </c>
      <c r="W232">
        <v>0</v>
      </c>
      <c r="X232">
        <v>0</v>
      </c>
      <c r="Y232">
        <v>2.87</v>
      </c>
      <c r="Z232">
        <v>3.4</v>
      </c>
      <c r="AA232">
        <v>2.4500000000000002</v>
      </c>
      <c r="AB232">
        <v>2.9</v>
      </c>
      <c r="AC232">
        <v>3.4</v>
      </c>
      <c r="AD232">
        <v>2.5</v>
      </c>
      <c r="AE232">
        <v>2.9</v>
      </c>
      <c r="AF232">
        <v>3.3</v>
      </c>
      <c r="AG232">
        <v>2.4500000000000002</v>
      </c>
      <c r="AH232">
        <v>3</v>
      </c>
      <c r="AI232">
        <v>3.39</v>
      </c>
      <c r="AJ232">
        <v>2.4900000000000002</v>
      </c>
      <c r="AK232">
        <v>2.9</v>
      </c>
      <c r="AL232">
        <v>3.3</v>
      </c>
      <c r="AM232">
        <v>2.5</v>
      </c>
      <c r="AN232">
        <v>3</v>
      </c>
      <c r="AO232">
        <v>3.3</v>
      </c>
      <c r="AP232">
        <v>2.5</v>
      </c>
      <c r="AQ232">
        <v>3.1</v>
      </c>
      <c r="AR232">
        <v>3.45</v>
      </c>
      <c r="AS232">
        <v>2.6</v>
      </c>
      <c r="AT232">
        <v>2.94</v>
      </c>
      <c r="AU232">
        <v>3.35</v>
      </c>
      <c r="AV232">
        <v>2.4700000000000002</v>
      </c>
      <c r="AW232">
        <v>2</v>
      </c>
      <c r="AX232">
        <v>1.8</v>
      </c>
      <c r="AY232">
        <v>2.0299999999999998</v>
      </c>
      <c r="AZ232">
        <v>1.88</v>
      </c>
      <c r="BA232">
        <v>2.06</v>
      </c>
      <c r="BB232">
        <v>1.91</v>
      </c>
      <c r="BC232">
        <v>1.98</v>
      </c>
      <c r="BD232">
        <v>1.85</v>
      </c>
      <c r="BE232">
        <v>0</v>
      </c>
      <c r="BF232">
        <v>2.0699999999999998</v>
      </c>
      <c r="BG232">
        <v>1.72</v>
      </c>
      <c r="BH232">
        <v>2.16</v>
      </c>
      <c r="BI232">
        <v>1.79</v>
      </c>
      <c r="BJ232">
        <v>2.17</v>
      </c>
      <c r="BK232">
        <v>1.83</v>
      </c>
      <c r="BL232">
        <v>2.1</v>
      </c>
      <c r="BM232">
        <v>1.78</v>
      </c>
      <c r="BN232">
        <v>2.75</v>
      </c>
      <c r="BO232">
        <v>3.3</v>
      </c>
      <c r="BP232">
        <v>2.5499999999999998</v>
      </c>
      <c r="BQ232">
        <v>2.85</v>
      </c>
      <c r="BR232">
        <v>3.4</v>
      </c>
      <c r="BS232">
        <v>2.5</v>
      </c>
      <c r="BT232">
        <v>2.85</v>
      </c>
      <c r="BU232">
        <v>3.25</v>
      </c>
      <c r="BV232">
        <v>2.5499999999999998</v>
      </c>
      <c r="BW232">
        <v>2.87</v>
      </c>
      <c r="BX232">
        <v>3.28</v>
      </c>
      <c r="BY232">
        <v>2.66</v>
      </c>
      <c r="BZ232">
        <v>2.88</v>
      </c>
      <c r="CA232">
        <v>3.25</v>
      </c>
      <c r="CB232">
        <v>2.5499999999999998</v>
      </c>
      <c r="CC232">
        <v>2.88</v>
      </c>
      <c r="CD232">
        <v>3.25</v>
      </c>
      <c r="CE232">
        <v>2.63</v>
      </c>
      <c r="CF232">
        <v>3</v>
      </c>
      <c r="CG232">
        <v>3.4</v>
      </c>
      <c r="CH232">
        <v>2.7</v>
      </c>
      <c r="CI232">
        <v>2.86</v>
      </c>
      <c r="CJ232">
        <v>3.29</v>
      </c>
      <c r="CK232">
        <v>2.57</v>
      </c>
      <c r="CL232">
        <v>2.1</v>
      </c>
      <c r="CM232">
        <v>1.72</v>
      </c>
      <c r="CN232">
        <v>2.19</v>
      </c>
      <c r="CO232">
        <v>1.76</v>
      </c>
      <c r="CP232">
        <v>2.2400000000000002</v>
      </c>
      <c r="CQ232">
        <v>1.8</v>
      </c>
      <c r="CR232">
        <v>2.09</v>
      </c>
      <c r="CS232">
        <v>1.75</v>
      </c>
      <c r="CT232">
        <v>0</v>
      </c>
      <c r="CU232">
        <v>2.04</v>
      </c>
      <c r="CV232">
        <v>1.89</v>
      </c>
      <c r="CW232">
        <v>2.04</v>
      </c>
      <c r="CX232">
        <v>1.88</v>
      </c>
      <c r="CY232">
        <v>2.12</v>
      </c>
      <c r="CZ232">
        <v>1.96</v>
      </c>
      <c r="DA232">
        <v>2.02</v>
      </c>
      <c r="DB232">
        <v>1.85</v>
      </c>
    </row>
    <row r="233" spans="1:106" x14ac:dyDescent="0.35">
      <c r="A233" t="s">
        <v>106</v>
      </c>
      <c r="B233" s="1">
        <v>43851</v>
      </c>
      <c r="C233" s="2">
        <v>0.8125</v>
      </c>
      <c r="D233" t="s">
        <v>122</v>
      </c>
      <c r="E233" t="s">
        <v>120</v>
      </c>
      <c r="F233">
        <v>0</v>
      </c>
      <c r="G233">
        <v>2</v>
      </c>
      <c r="H233" t="s">
        <v>113</v>
      </c>
      <c r="I233">
        <v>0</v>
      </c>
      <c r="J233">
        <v>1</v>
      </c>
      <c r="K233" t="s">
        <v>113</v>
      </c>
      <c r="L233" t="s">
        <v>133</v>
      </c>
      <c r="M233">
        <v>6</v>
      </c>
      <c r="N233">
        <v>15</v>
      </c>
      <c r="O233">
        <v>0</v>
      </c>
      <c r="P233">
        <v>6</v>
      </c>
      <c r="Q233">
        <v>12</v>
      </c>
      <c r="R233">
        <v>13</v>
      </c>
      <c r="S233">
        <v>0</v>
      </c>
      <c r="T233">
        <v>8</v>
      </c>
      <c r="U233">
        <v>1</v>
      </c>
      <c r="V233">
        <v>2</v>
      </c>
      <c r="W233">
        <v>0</v>
      </c>
      <c r="X233">
        <v>0</v>
      </c>
      <c r="Y233">
        <v>2.7</v>
      </c>
      <c r="Z233">
        <v>3.25</v>
      </c>
      <c r="AA233">
        <v>2.7</v>
      </c>
      <c r="AB233">
        <v>2.75</v>
      </c>
      <c r="AC233">
        <v>3.3</v>
      </c>
      <c r="AD233">
        <v>2.7</v>
      </c>
      <c r="AE233">
        <v>2.7</v>
      </c>
      <c r="AF233">
        <v>3.15</v>
      </c>
      <c r="AG233">
        <v>2.7</v>
      </c>
      <c r="AH233">
        <v>2.73</v>
      </c>
      <c r="AI233">
        <v>3.29</v>
      </c>
      <c r="AJ233">
        <v>2.77</v>
      </c>
      <c r="AK233">
        <v>2.7</v>
      </c>
      <c r="AL233">
        <v>3.2</v>
      </c>
      <c r="AM233">
        <v>2.7</v>
      </c>
      <c r="AN233">
        <v>2.75</v>
      </c>
      <c r="AO233">
        <v>3.13</v>
      </c>
      <c r="AP233">
        <v>2.8</v>
      </c>
      <c r="AQ233">
        <v>2.85</v>
      </c>
      <c r="AR233">
        <v>3.35</v>
      </c>
      <c r="AS233">
        <v>2.84</v>
      </c>
      <c r="AT233">
        <v>2.73</v>
      </c>
      <c r="AU233">
        <v>3.26</v>
      </c>
      <c r="AV233">
        <v>2.72</v>
      </c>
      <c r="AW233">
        <v>2.2000000000000002</v>
      </c>
      <c r="AX233">
        <v>1.66</v>
      </c>
      <c r="AY233">
        <v>2.2799999999999998</v>
      </c>
      <c r="AZ233">
        <v>1.7</v>
      </c>
      <c r="BA233">
        <v>2.31</v>
      </c>
      <c r="BB233">
        <v>1.72</v>
      </c>
      <c r="BC233">
        <v>2.21</v>
      </c>
      <c r="BD233">
        <v>1.68</v>
      </c>
      <c r="BE233">
        <v>0</v>
      </c>
      <c r="BF233">
        <v>1.96</v>
      </c>
      <c r="BG233">
        <v>1.97</v>
      </c>
      <c r="BH233">
        <v>1.95</v>
      </c>
      <c r="BI233">
        <v>1.98</v>
      </c>
      <c r="BJ233">
        <v>1.99</v>
      </c>
      <c r="BK233">
        <v>1.99</v>
      </c>
      <c r="BL233">
        <v>1.93</v>
      </c>
      <c r="BM233">
        <v>1.93</v>
      </c>
      <c r="BN233">
        <v>2.75</v>
      </c>
      <c r="BO233">
        <v>3.2</v>
      </c>
      <c r="BP233">
        <v>2.7</v>
      </c>
      <c r="BQ233">
        <v>2.65</v>
      </c>
      <c r="BR233">
        <v>3.25</v>
      </c>
      <c r="BS233">
        <v>2.8</v>
      </c>
      <c r="BT233">
        <v>2.8</v>
      </c>
      <c r="BU233">
        <v>3.1</v>
      </c>
      <c r="BV233">
        <v>2.7</v>
      </c>
      <c r="BW233">
        <v>2.82</v>
      </c>
      <c r="BX233">
        <v>3.24</v>
      </c>
      <c r="BY233">
        <v>2.72</v>
      </c>
      <c r="BZ233">
        <v>2.7</v>
      </c>
      <c r="CA233">
        <v>3.1</v>
      </c>
      <c r="CB233">
        <v>2.8</v>
      </c>
      <c r="CC233">
        <v>2.8</v>
      </c>
      <c r="CD233">
        <v>3.13</v>
      </c>
      <c r="CE233">
        <v>2.75</v>
      </c>
      <c r="CF233">
        <v>2.9</v>
      </c>
      <c r="CG233">
        <v>3.26</v>
      </c>
      <c r="CH233">
        <v>3.04</v>
      </c>
      <c r="CI233">
        <v>2.78</v>
      </c>
      <c r="CJ233">
        <v>3.17</v>
      </c>
      <c r="CK233">
        <v>2.73</v>
      </c>
      <c r="CL233">
        <v>2.37</v>
      </c>
      <c r="CM233">
        <v>1.57</v>
      </c>
      <c r="CN233">
        <v>2.46</v>
      </c>
      <c r="CO233">
        <v>1.61</v>
      </c>
      <c r="CP233">
        <v>2.4700000000000002</v>
      </c>
      <c r="CQ233">
        <v>1.65</v>
      </c>
      <c r="CR233">
        <v>2.34</v>
      </c>
      <c r="CS233">
        <v>1.61</v>
      </c>
      <c r="CT233">
        <v>0</v>
      </c>
      <c r="CU233">
        <v>2</v>
      </c>
      <c r="CV233">
        <v>1.93</v>
      </c>
      <c r="CW233">
        <v>2</v>
      </c>
      <c r="CX233">
        <v>1.93</v>
      </c>
      <c r="CY233">
        <v>2.02</v>
      </c>
      <c r="CZ233">
        <v>2.06</v>
      </c>
      <c r="DA233">
        <v>1.96</v>
      </c>
      <c r="DB233">
        <v>1.91</v>
      </c>
    </row>
    <row r="234" spans="1:106" x14ac:dyDescent="0.35">
      <c r="A234" t="s">
        <v>106</v>
      </c>
      <c r="B234" s="1">
        <v>43851</v>
      </c>
      <c r="C234" s="2">
        <v>0.8125</v>
      </c>
      <c r="D234" t="s">
        <v>123</v>
      </c>
      <c r="E234" t="s">
        <v>134</v>
      </c>
      <c r="F234">
        <v>2</v>
      </c>
      <c r="G234">
        <v>2</v>
      </c>
      <c r="H234" t="s">
        <v>117</v>
      </c>
      <c r="I234">
        <v>1</v>
      </c>
      <c r="J234">
        <v>0</v>
      </c>
      <c r="K234" t="s">
        <v>109</v>
      </c>
      <c r="L234" t="s">
        <v>147</v>
      </c>
      <c r="M234">
        <v>17</v>
      </c>
      <c r="N234">
        <v>8</v>
      </c>
      <c r="O234">
        <v>8</v>
      </c>
      <c r="P234">
        <v>2</v>
      </c>
      <c r="Q234">
        <v>13</v>
      </c>
      <c r="R234">
        <v>10</v>
      </c>
      <c r="S234">
        <v>6</v>
      </c>
      <c r="T234">
        <v>4</v>
      </c>
      <c r="U234">
        <v>1</v>
      </c>
      <c r="V234">
        <v>1</v>
      </c>
      <c r="W234">
        <v>0</v>
      </c>
      <c r="X234">
        <v>0</v>
      </c>
      <c r="Y234">
        <v>1.55</v>
      </c>
      <c r="Z234">
        <v>4.0999999999999996</v>
      </c>
      <c r="AA234">
        <v>6</v>
      </c>
      <c r="AB234">
        <v>1.6</v>
      </c>
      <c r="AC234">
        <v>4</v>
      </c>
      <c r="AD234">
        <v>6</v>
      </c>
      <c r="AE234">
        <v>1.6</v>
      </c>
      <c r="AF234">
        <v>4</v>
      </c>
      <c r="AG234">
        <v>5.6</v>
      </c>
      <c r="AH234">
        <v>1.61</v>
      </c>
      <c r="AI234">
        <v>3.96</v>
      </c>
      <c r="AJ234">
        <v>6.31</v>
      </c>
      <c r="AK234">
        <v>1.57</v>
      </c>
      <c r="AL234">
        <v>3.8</v>
      </c>
      <c r="AM234">
        <v>6.5</v>
      </c>
      <c r="AN234">
        <v>1.6</v>
      </c>
      <c r="AO234">
        <v>3.9</v>
      </c>
      <c r="AP234">
        <v>6.25</v>
      </c>
      <c r="AQ234">
        <v>1.64</v>
      </c>
      <c r="AR234">
        <v>4.3</v>
      </c>
      <c r="AS234">
        <v>6.75</v>
      </c>
      <c r="AT234">
        <v>1.6</v>
      </c>
      <c r="AU234">
        <v>3.99</v>
      </c>
      <c r="AV234">
        <v>6.06</v>
      </c>
      <c r="AW234">
        <v>1.9</v>
      </c>
      <c r="AX234">
        <v>1.9</v>
      </c>
      <c r="AY234">
        <v>2.02</v>
      </c>
      <c r="AZ234">
        <v>1.89</v>
      </c>
      <c r="BA234">
        <v>2.04</v>
      </c>
      <c r="BB234">
        <v>1.95</v>
      </c>
      <c r="BC234">
        <v>1.95</v>
      </c>
      <c r="BD234">
        <v>1.87</v>
      </c>
      <c r="BE234">
        <v>-1</v>
      </c>
      <c r="BF234">
        <v>2.11</v>
      </c>
      <c r="BG234">
        <v>1.82</v>
      </c>
      <c r="BH234">
        <v>2.12</v>
      </c>
      <c r="BI234">
        <v>1.81</v>
      </c>
      <c r="BJ234">
        <v>2.14</v>
      </c>
      <c r="BK234">
        <v>1.86</v>
      </c>
      <c r="BL234">
        <v>2.0699999999999998</v>
      </c>
      <c r="BM234">
        <v>1.81</v>
      </c>
      <c r="BN234">
        <v>1.5</v>
      </c>
      <c r="BO234">
        <v>4.2</v>
      </c>
      <c r="BP234">
        <v>6.5</v>
      </c>
      <c r="BQ234">
        <v>1.5</v>
      </c>
      <c r="BR234">
        <v>4.33</v>
      </c>
      <c r="BS234">
        <v>7</v>
      </c>
      <c r="BT234">
        <v>1.6</v>
      </c>
      <c r="BU234">
        <v>4</v>
      </c>
      <c r="BV234">
        <v>5.6</v>
      </c>
      <c r="BW234">
        <v>1.49</v>
      </c>
      <c r="BX234">
        <v>4.45</v>
      </c>
      <c r="BY234">
        <v>7.4</v>
      </c>
      <c r="BZ234">
        <v>1.5</v>
      </c>
      <c r="CA234">
        <v>4.2</v>
      </c>
      <c r="CB234">
        <v>7</v>
      </c>
      <c r="CC234">
        <v>1.5</v>
      </c>
      <c r="CD234">
        <v>4.33</v>
      </c>
      <c r="CE234">
        <v>7.5</v>
      </c>
      <c r="CF234">
        <v>1.6</v>
      </c>
      <c r="CG234">
        <v>4.5</v>
      </c>
      <c r="CH234">
        <v>7.8</v>
      </c>
      <c r="CI234">
        <v>1.5</v>
      </c>
      <c r="CJ234">
        <v>4.29</v>
      </c>
      <c r="CK234">
        <v>7.16</v>
      </c>
      <c r="CL234">
        <v>2</v>
      </c>
      <c r="CM234">
        <v>1.8</v>
      </c>
      <c r="CN234">
        <v>2.06</v>
      </c>
      <c r="CO234">
        <v>1.86</v>
      </c>
      <c r="CP234">
        <v>2.13</v>
      </c>
      <c r="CQ234">
        <v>1.9</v>
      </c>
      <c r="CR234">
        <v>2</v>
      </c>
      <c r="CS234">
        <v>1.83</v>
      </c>
      <c r="CT234">
        <v>-1</v>
      </c>
      <c r="CU234">
        <v>1.82</v>
      </c>
      <c r="CV234">
        <v>2.11</v>
      </c>
      <c r="CW234">
        <v>1.83</v>
      </c>
      <c r="CX234">
        <v>2.1</v>
      </c>
      <c r="CY234">
        <v>1.97</v>
      </c>
      <c r="CZ234">
        <v>2.13</v>
      </c>
      <c r="DA234">
        <v>1.83</v>
      </c>
      <c r="DB234">
        <v>2.0499999999999998</v>
      </c>
    </row>
    <row r="235" spans="1:106" x14ac:dyDescent="0.35">
      <c r="A235" t="s">
        <v>106</v>
      </c>
      <c r="B235" s="1">
        <v>43851</v>
      </c>
      <c r="C235" s="2">
        <v>0.8125</v>
      </c>
      <c r="D235" t="s">
        <v>116</v>
      </c>
      <c r="E235" t="s">
        <v>112</v>
      </c>
      <c r="F235">
        <v>0</v>
      </c>
      <c r="G235">
        <v>1</v>
      </c>
      <c r="H235" t="s">
        <v>113</v>
      </c>
      <c r="I235">
        <v>0</v>
      </c>
      <c r="J235">
        <v>0</v>
      </c>
      <c r="K235" t="s">
        <v>117</v>
      </c>
      <c r="L235" t="s">
        <v>140</v>
      </c>
      <c r="M235">
        <v>4</v>
      </c>
      <c r="N235">
        <v>18</v>
      </c>
      <c r="O235">
        <v>1</v>
      </c>
      <c r="P235">
        <v>5</v>
      </c>
      <c r="Q235">
        <v>13</v>
      </c>
      <c r="R235">
        <v>13</v>
      </c>
      <c r="S235">
        <v>5</v>
      </c>
      <c r="T235">
        <v>13</v>
      </c>
      <c r="U235">
        <v>4</v>
      </c>
      <c r="V235">
        <v>3</v>
      </c>
      <c r="W235">
        <v>0</v>
      </c>
      <c r="X235">
        <v>0</v>
      </c>
      <c r="Y235">
        <v>7</v>
      </c>
      <c r="Z235">
        <v>5</v>
      </c>
      <c r="AA235">
        <v>1.4</v>
      </c>
      <c r="AB235">
        <v>7.25</v>
      </c>
      <c r="AC235">
        <v>4.75</v>
      </c>
      <c r="AD235">
        <v>1.44</v>
      </c>
      <c r="AE235">
        <v>6.8</v>
      </c>
      <c r="AF235">
        <v>4.5999999999999996</v>
      </c>
      <c r="AG235">
        <v>1.45</v>
      </c>
      <c r="AH235">
        <v>7.44</v>
      </c>
      <c r="AI235">
        <v>4.87</v>
      </c>
      <c r="AJ235">
        <v>1.45</v>
      </c>
      <c r="AK235">
        <v>7.5</v>
      </c>
      <c r="AL235">
        <v>4.75</v>
      </c>
      <c r="AM235">
        <v>1.42</v>
      </c>
      <c r="AN235">
        <v>8</v>
      </c>
      <c r="AO235">
        <v>4.8</v>
      </c>
      <c r="AP235">
        <v>1.4</v>
      </c>
      <c r="AQ235">
        <v>8.5</v>
      </c>
      <c r="AR235">
        <v>5.13</v>
      </c>
      <c r="AS235">
        <v>1.47</v>
      </c>
      <c r="AT235">
        <v>7.41</v>
      </c>
      <c r="AU235">
        <v>4.82</v>
      </c>
      <c r="AV235">
        <v>1.43</v>
      </c>
      <c r="AW235">
        <v>1.61</v>
      </c>
      <c r="AX235">
        <v>2.2999999999999998</v>
      </c>
      <c r="AY235">
        <v>1.62</v>
      </c>
      <c r="AZ235">
        <v>2.44</v>
      </c>
      <c r="BA235">
        <v>1.64</v>
      </c>
      <c r="BB235">
        <v>2.44</v>
      </c>
      <c r="BC235">
        <v>1.6</v>
      </c>
      <c r="BD235">
        <v>2.36</v>
      </c>
      <c r="BE235">
        <v>1.25</v>
      </c>
      <c r="BF235">
        <v>1.92</v>
      </c>
      <c r="BG235">
        <v>2.0099999999999998</v>
      </c>
      <c r="BH235">
        <v>1.95</v>
      </c>
      <c r="BI235">
        <v>1.98</v>
      </c>
      <c r="BJ235">
        <v>1.95</v>
      </c>
      <c r="BK235">
        <v>2.02</v>
      </c>
      <c r="BL235">
        <v>1.92</v>
      </c>
      <c r="BM235">
        <v>1.96</v>
      </c>
      <c r="BN235">
        <v>8</v>
      </c>
      <c r="BO235">
        <v>5</v>
      </c>
      <c r="BP235">
        <v>1.36</v>
      </c>
      <c r="BQ235">
        <v>8</v>
      </c>
      <c r="BR235">
        <v>5</v>
      </c>
      <c r="BS235">
        <v>1.4</v>
      </c>
      <c r="BT235">
        <v>6.8</v>
      </c>
      <c r="BU235">
        <v>4.5999999999999996</v>
      </c>
      <c r="BV235">
        <v>1.45</v>
      </c>
      <c r="BW235">
        <v>8.26</v>
      </c>
      <c r="BX235">
        <v>4.6900000000000004</v>
      </c>
      <c r="BY235">
        <v>1.43</v>
      </c>
      <c r="BZ235">
        <v>8</v>
      </c>
      <c r="CA235">
        <v>4.75</v>
      </c>
      <c r="CB235">
        <v>1.4</v>
      </c>
      <c r="CC235">
        <v>8.5</v>
      </c>
      <c r="CD235">
        <v>4.8</v>
      </c>
      <c r="CE235">
        <v>1.4</v>
      </c>
      <c r="CF235">
        <v>9.1999999999999993</v>
      </c>
      <c r="CG235">
        <v>5.15</v>
      </c>
      <c r="CH235">
        <v>1.45</v>
      </c>
      <c r="CI235">
        <v>8.11</v>
      </c>
      <c r="CJ235">
        <v>4.82</v>
      </c>
      <c r="CK235">
        <v>1.41</v>
      </c>
      <c r="CL235">
        <v>1.72</v>
      </c>
      <c r="CM235">
        <v>2.1</v>
      </c>
      <c r="CN235">
        <v>1.77</v>
      </c>
      <c r="CO235">
        <v>2.17</v>
      </c>
      <c r="CP235">
        <v>1.82</v>
      </c>
      <c r="CQ235">
        <v>2.2999999999999998</v>
      </c>
      <c r="CR235">
        <v>1.72</v>
      </c>
      <c r="CS235">
        <v>2.14</v>
      </c>
      <c r="CT235">
        <v>1.25</v>
      </c>
      <c r="CU235">
        <v>1.97</v>
      </c>
      <c r="CV235">
        <v>1.96</v>
      </c>
      <c r="CW235">
        <v>1.97</v>
      </c>
      <c r="CX235">
        <v>1.96</v>
      </c>
      <c r="CY235">
        <v>2.0699999999999998</v>
      </c>
      <c r="CZ235">
        <v>2.02</v>
      </c>
      <c r="DA235">
        <v>1.96</v>
      </c>
      <c r="DB235">
        <v>1.91</v>
      </c>
    </row>
    <row r="236" spans="1:106" x14ac:dyDescent="0.35">
      <c r="A236" t="s">
        <v>106</v>
      </c>
      <c r="B236" s="1">
        <v>43851</v>
      </c>
      <c r="C236" s="2">
        <v>0.84375</v>
      </c>
      <c r="D236" t="s">
        <v>138</v>
      </c>
      <c r="E236" t="s">
        <v>135</v>
      </c>
      <c r="F236">
        <v>2</v>
      </c>
      <c r="G236">
        <v>2</v>
      </c>
      <c r="H236" t="s">
        <v>117</v>
      </c>
      <c r="I236">
        <v>1</v>
      </c>
      <c r="J236">
        <v>0</v>
      </c>
      <c r="K236" t="s">
        <v>109</v>
      </c>
      <c r="L236" t="s">
        <v>141</v>
      </c>
      <c r="M236">
        <v>19</v>
      </c>
      <c r="N236">
        <v>2</v>
      </c>
      <c r="O236">
        <v>8</v>
      </c>
      <c r="P236">
        <v>2</v>
      </c>
      <c r="Q236">
        <v>11</v>
      </c>
      <c r="R236">
        <v>6</v>
      </c>
      <c r="S236">
        <v>17</v>
      </c>
      <c r="T236">
        <v>5</v>
      </c>
      <c r="U236">
        <v>2</v>
      </c>
      <c r="V236">
        <v>1</v>
      </c>
      <c r="W236">
        <v>0</v>
      </c>
      <c r="X236">
        <v>1</v>
      </c>
      <c r="Y236">
        <v>1.72</v>
      </c>
      <c r="Z236">
        <v>3.9</v>
      </c>
      <c r="AA236">
        <v>4.5</v>
      </c>
      <c r="AB236">
        <v>1.75</v>
      </c>
      <c r="AC236">
        <v>3.9</v>
      </c>
      <c r="AD236">
        <v>4.75</v>
      </c>
      <c r="AE236">
        <v>1.75</v>
      </c>
      <c r="AF236">
        <v>3.9</v>
      </c>
      <c r="AG236">
        <v>4.4000000000000004</v>
      </c>
      <c r="AH236">
        <v>1.74</v>
      </c>
      <c r="AI236">
        <v>4.01</v>
      </c>
      <c r="AJ236">
        <v>4.82</v>
      </c>
      <c r="AK236">
        <v>1.73</v>
      </c>
      <c r="AL236">
        <v>3.9</v>
      </c>
      <c r="AM236">
        <v>4.5999999999999996</v>
      </c>
      <c r="AN236">
        <v>1.73</v>
      </c>
      <c r="AO236">
        <v>3.9</v>
      </c>
      <c r="AP236">
        <v>4.8</v>
      </c>
      <c r="AQ236">
        <v>1.79</v>
      </c>
      <c r="AR236">
        <v>4.0999999999999996</v>
      </c>
      <c r="AS236">
        <v>5.2</v>
      </c>
      <c r="AT236">
        <v>1.74</v>
      </c>
      <c r="AU236">
        <v>3.95</v>
      </c>
      <c r="AV236">
        <v>4.71</v>
      </c>
      <c r="AW236">
        <v>1.72</v>
      </c>
      <c r="AX236">
        <v>2.1</v>
      </c>
      <c r="AY236">
        <v>1.72</v>
      </c>
      <c r="AZ236">
        <v>2.2400000000000002</v>
      </c>
      <c r="BA236">
        <v>1.73</v>
      </c>
      <c r="BB236">
        <v>2.29</v>
      </c>
      <c r="BC236">
        <v>1.68</v>
      </c>
      <c r="BD236">
        <v>2.2000000000000002</v>
      </c>
      <c r="BE236">
        <v>-0.75</v>
      </c>
      <c r="BF236">
        <v>1.97</v>
      </c>
      <c r="BG236">
        <v>1.96</v>
      </c>
      <c r="BH236">
        <v>1.96</v>
      </c>
      <c r="BI236">
        <v>1.97</v>
      </c>
      <c r="BJ236">
        <v>1.98</v>
      </c>
      <c r="BK236">
        <v>1.97</v>
      </c>
      <c r="BL236">
        <v>1.94</v>
      </c>
      <c r="BM236">
        <v>1.94</v>
      </c>
      <c r="BN236">
        <v>1.72</v>
      </c>
      <c r="BO236">
        <v>3.9</v>
      </c>
      <c r="BP236">
        <v>4.5</v>
      </c>
      <c r="BQ236">
        <v>1.75</v>
      </c>
      <c r="BR236">
        <v>3.9</v>
      </c>
      <c r="BS236">
        <v>4.75</v>
      </c>
      <c r="BT236">
        <v>1.75</v>
      </c>
      <c r="BU236">
        <v>3.8</v>
      </c>
      <c r="BV236">
        <v>4.5999999999999996</v>
      </c>
      <c r="BW236">
        <v>1.74</v>
      </c>
      <c r="BX236">
        <v>3.93</v>
      </c>
      <c r="BY236">
        <v>4.96</v>
      </c>
      <c r="BZ236">
        <v>1.7</v>
      </c>
      <c r="CA236">
        <v>3.8</v>
      </c>
      <c r="CB236">
        <v>5</v>
      </c>
      <c r="CC236">
        <v>1.73</v>
      </c>
      <c r="CD236">
        <v>3.9</v>
      </c>
      <c r="CE236">
        <v>4.8</v>
      </c>
      <c r="CF236">
        <v>1.79</v>
      </c>
      <c r="CG236">
        <v>4.05</v>
      </c>
      <c r="CH236">
        <v>5.0999999999999996</v>
      </c>
      <c r="CI236">
        <v>1.74</v>
      </c>
      <c r="CJ236">
        <v>3.89</v>
      </c>
      <c r="CK236">
        <v>4.78</v>
      </c>
      <c r="CL236">
        <v>1.8</v>
      </c>
      <c r="CM236">
        <v>2</v>
      </c>
      <c r="CN236">
        <v>1.85</v>
      </c>
      <c r="CO236">
        <v>2.0699999999999998</v>
      </c>
      <c r="CP236">
        <v>1.9</v>
      </c>
      <c r="CQ236">
        <v>2.17</v>
      </c>
      <c r="CR236">
        <v>1.78</v>
      </c>
      <c r="CS236">
        <v>2.0499999999999998</v>
      </c>
      <c r="CT236">
        <v>-0.75</v>
      </c>
      <c r="CU236">
        <v>1.98</v>
      </c>
      <c r="CV236">
        <v>1.95</v>
      </c>
      <c r="CW236">
        <v>1.97</v>
      </c>
      <c r="CX236">
        <v>1.95</v>
      </c>
      <c r="CY236">
        <v>2</v>
      </c>
      <c r="CZ236">
        <v>2.0699999999999998</v>
      </c>
      <c r="DA236">
        <v>1.95</v>
      </c>
      <c r="DB236">
        <v>1.93</v>
      </c>
    </row>
    <row r="237" spans="1:106" x14ac:dyDescent="0.35">
      <c r="A237" t="s">
        <v>106</v>
      </c>
      <c r="B237" s="1">
        <v>43852</v>
      </c>
      <c r="C237" s="2">
        <v>0.8125</v>
      </c>
      <c r="D237" t="s">
        <v>131</v>
      </c>
      <c r="E237" t="s">
        <v>111</v>
      </c>
      <c r="F237">
        <v>4</v>
      </c>
      <c r="G237">
        <v>1</v>
      </c>
      <c r="H237" t="s">
        <v>109</v>
      </c>
      <c r="I237">
        <v>2</v>
      </c>
      <c r="J237">
        <v>0</v>
      </c>
      <c r="K237" t="s">
        <v>109</v>
      </c>
      <c r="L237" t="s">
        <v>142</v>
      </c>
      <c r="M237">
        <v>19</v>
      </c>
      <c r="N237">
        <v>6</v>
      </c>
      <c r="O237">
        <v>8</v>
      </c>
      <c r="P237">
        <v>2</v>
      </c>
      <c r="Q237">
        <v>10</v>
      </c>
      <c r="R237">
        <v>19</v>
      </c>
      <c r="S237">
        <v>7</v>
      </c>
      <c r="T237">
        <v>8</v>
      </c>
      <c r="U237">
        <v>1</v>
      </c>
      <c r="V237">
        <v>1</v>
      </c>
      <c r="W237">
        <v>0</v>
      </c>
      <c r="X237">
        <v>0</v>
      </c>
      <c r="Y237">
        <v>1.53</v>
      </c>
      <c r="Z237">
        <v>4.33</v>
      </c>
      <c r="AA237">
        <v>6</v>
      </c>
      <c r="AB237">
        <v>1.53</v>
      </c>
      <c r="AC237">
        <v>4.5</v>
      </c>
      <c r="AD237">
        <v>5.75</v>
      </c>
      <c r="AE237">
        <v>1.53</v>
      </c>
      <c r="AF237">
        <v>4.4000000000000004</v>
      </c>
      <c r="AG237">
        <v>5.8</v>
      </c>
      <c r="AH237">
        <v>1.53</v>
      </c>
      <c r="AI237">
        <v>4.62</v>
      </c>
      <c r="AJ237">
        <v>6.19</v>
      </c>
      <c r="AK237">
        <v>1.52</v>
      </c>
      <c r="AL237">
        <v>4.4000000000000004</v>
      </c>
      <c r="AM237">
        <v>6</v>
      </c>
      <c r="AN237">
        <v>1.53</v>
      </c>
      <c r="AO237">
        <v>4.4000000000000004</v>
      </c>
      <c r="AP237">
        <v>6.25</v>
      </c>
      <c r="AQ237">
        <v>1.62</v>
      </c>
      <c r="AR237">
        <v>4.75</v>
      </c>
      <c r="AS237">
        <v>6.25</v>
      </c>
      <c r="AT237">
        <v>1.53</v>
      </c>
      <c r="AU237">
        <v>4.49</v>
      </c>
      <c r="AV237">
        <v>5.97</v>
      </c>
      <c r="AW237">
        <v>1.57</v>
      </c>
      <c r="AX237">
        <v>2.37</v>
      </c>
      <c r="AY237">
        <v>1.63</v>
      </c>
      <c r="AZ237">
        <v>2.41</v>
      </c>
      <c r="BA237">
        <v>1.68</v>
      </c>
      <c r="BB237">
        <v>2.4700000000000002</v>
      </c>
      <c r="BC237">
        <v>1.62</v>
      </c>
      <c r="BD237">
        <v>2.3199999999999998</v>
      </c>
      <c r="BE237">
        <v>-1</v>
      </c>
      <c r="BF237">
        <v>1.9</v>
      </c>
      <c r="BG237">
        <v>2.0299999999999998</v>
      </c>
      <c r="BH237">
        <v>1.88</v>
      </c>
      <c r="BI237">
        <v>2.0499999999999998</v>
      </c>
      <c r="BJ237">
        <v>1.99</v>
      </c>
      <c r="BK237">
        <v>2.0499999999999998</v>
      </c>
      <c r="BL237">
        <v>1.87</v>
      </c>
      <c r="BM237">
        <v>1.99</v>
      </c>
      <c r="BN237">
        <v>1.45</v>
      </c>
      <c r="BO237">
        <v>4.75</v>
      </c>
      <c r="BP237">
        <v>6.5</v>
      </c>
      <c r="BQ237">
        <v>1.45</v>
      </c>
      <c r="BR237">
        <v>4.75</v>
      </c>
      <c r="BS237">
        <v>7</v>
      </c>
      <c r="BT237">
        <v>1.5</v>
      </c>
      <c r="BU237">
        <v>4.5999999999999996</v>
      </c>
      <c r="BV237">
        <v>6</v>
      </c>
      <c r="BW237">
        <v>1.49</v>
      </c>
      <c r="BX237">
        <v>4.72</v>
      </c>
      <c r="BY237">
        <v>6.75</v>
      </c>
      <c r="BZ237">
        <v>1.47</v>
      </c>
      <c r="CA237">
        <v>4.5999999999999996</v>
      </c>
      <c r="CB237">
        <v>6.5</v>
      </c>
      <c r="CC237">
        <v>1.45</v>
      </c>
      <c r="CD237">
        <v>4.5999999999999996</v>
      </c>
      <c r="CE237">
        <v>7</v>
      </c>
      <c r="CF237">
        <v>1.52</v>
      </c>
      <c r="CG237">
        <v>5</v>
      </c>
      <c r="CH237">
        <v>7.05</v>
      </c>
      <c r="CI237">
        <v>1.47</v>
      </c>
      <c r="CJ237">
        <v>4.71</v>
      </c>
      <c r="CK237">
        <v>6.64</v>
      </c>
      <c r="CL237">
        <v>1.57</v>
      </c>
      <c r="CM237">
        <v>2.37</v>
      </c>
      <c r="CN237">
        <v>1.62</v>
      </c>
      <c r="CO237">
        <v>2.4500000000000002</v>
      </c>
      <c r="CP237">
        <v>1.62</v>
      </c>
      <c r="CQ237">
        <v>2.5</v>
      </c>
      <c r="CR237">
        <v>1.58</v>
      </c>
      <c r="CS237">
        <v>2.4</v>
      </c>
      <c r="CT237">
        <v>-1.25</v>
      </c>
      <c r="CU237">
        <v>2.06</v>
      </c>
      <c r="CV237">
        <v>1.87</v>
      </c>
      <c r="CW237">
        <v>2.0699999999999998</v>
      </c>
      <c r="CX237">
        <v>1.85</v>
      </c>
      <c r="CY237">
        <v>2.11</v>
      </c>
      <c r="CZ237">
        <v>1.88</v>
      </c>
      <c r="DA237">
        <v>2.0299999999999998</v>
      </c>
      <c r="DB237">
        <v>1.85</v>
      </c>
    </row>
    <row r="238" spans="1:106" x14ac:dyDescent="0.35">
      <c r="A238" t="s">
        <v>106</v>
      </c>
      <c r="B238" s="1">
        <v>43852</v>
      </c>
      <c r="C238" s="2">
        <v>0.8125</v>
      </c>
      <c r="D238" t="s">
        <v>128</v>
      </c>
      <c r="E238" t="s">
        <v>108</v>
      </c>
      <c r="F238">
        <v>2</v>
      </c>
      <c r="G238">
        <v>1</v>
      </c>
      <c r="H238" t="s">
        <v>109</v>
      </c>
      <c r="I238">
        <v>1</v>
      </c>
      <c r="J238">
        <v>0</v>
      </c>
      <c r="K238" t="s">
        <v>109</v>
      </c>
      <c r="L238" t="s">
        <v>130</v>
      </c>
      <c r="M238">
        <v>14</v>
      </c>
      <c r="N238">
        <v>12</v>
      </c>
      <c r="O238">
        <v>3</v>
      </c>
      <c r="P238">
        <v>2</v>
      </c>
      <c r="Q238">
        <v>12</v>
      </c>
      <c r="R238">
        <v>7</v>
      </c>
      <c r="S238">
        <v>7</v>
      </c>
      <c r="T238">
        <v>3</v>
      </c>
      <c r="U238">
        <v>0</v>
      </c>
      <c r="V238">
        <v>1</v>
      </c>
      <c r="W238">
        <v>0</v>
      </c>
      <c r="X238">
        <v>0</v>
      </c>
      <c r="Y238">
        <v>1.4</v>
      </c>
      <c r="Z238">
        <v>5</v>
      </c>
      <c r="AA238">
        <v>7.5</v>
      </c>
      <c r="AB238">
        <v>1.42</v>
      </c>
      <c r="AC238">
        <v>4.75</v>
      </c>
      <c r="AD238">
        <v>7.25</v>
      </c>
      <c r="AE238">
        <v>1.43</v>
      </c>
      <c r="AF238">
        <v>4.8</v>
      </c>
      <c r="AG238">
        <v>6.8</v>
      </c>
      <c r="AH238">
        <v>1.43</v>
      </c>
      <c r="AI238">
        <v>5.0199999999999996</v>
      </c>
      <c r="AJ238">
        <v>7.59</v>
      </c>
      <c r="AK238">
        <v>1.4</v>
      </c>
      <c r="AL238">
        <v>4.8</v>
      </c>
      <c r="AM238">
        <v>8</v>
      </c>
      <c r="AN238">
        <v>1.4</v>
      </c>
      <c r="AO238">
        <v>4.8</v>
      </c>
      <c r="AP238">
        <v>8</v>
      </c>
      <c r="AQ238">
        <v>1.45</v>
      </c>
      <c r="AR238">
        <v>5.15</v>
      </c>
      <c r="AS238">
        <v>8.25</v>
      </c>
      <c r="AT238">
        <v>1.42</v>
      </c>
      <c r="AU238">
        <v>4.8899999999999997</v>
      </c>
      <c r="AV238">
        <v>7.5</v>
      </c>
      <c r="AW238">
        <v>1.53</v>
      </c>
      <c r="AX238">
        <v>2.5</v>
      </c>
      <c r="AY238">
        <v>1.56</v>
      </c>
      <c r="AZ238">
        <v>2.6</v>
      </c>
      <c r="BA238">
        <v>1.57</v>
      </c>
      <c r="BB238">
        <v>2.6</v>
      </c>
      <c r="BC238">
        <v>1.54</v>
      </c>
      <c r="BD238">
        <v>2.4900000000000002</v>
      </c>
      <c r="BE238">
        <v>-1.25</v>
      </c>
      <c r="BF238">
        <v>1.96</v>
      </c>
      <c r="BG238">
        <v>1.97</v>
      </c>
      <c r="BH238">
        <v>1.98</v>
      </c>
      <c r="BI238">
        <v>1.94</v>
      </c>
      <c r="BJ238">
        <v>1.98</v>
      </c>
      <c r="BK238">
        <v>2</v>
      </c>
      <c r="BL238">
        <v>1.91</v>
      </c>
      <c r="BM238">
        <v>1.95</v>
      </c>
      <c r="BN238">
        <v>1.33</v>
      </c>
      <c r="BO238">
        <v>5.25</v>
      </c>
      <c r="BP238">
        <v>9</v>
      </c>
      <c r="BQ238">
        <v>1.42</v>
      </c>
      <c r="BR238">
        <v>5</v>
      </c>
      <c r="BS238">
        <v>7.5</v>
      </c>
      <c r="BT238">
        <v>1.4</v>
      </c>
      <c r="BU238">
        <v>4.8</v>
      </c>
      <c r="BV238">
        <v>7.5</v>
      </c>
      <c r="BW238">
        <v>1.39</v>
      </c>
      <c r="BX238">
        <v>5.05</v>
      </c>
      <c r="BY238">
        <v>8.8000000000000007</v>
      </c>
      <c r="BZ238">
        <v>1.36</v>
      </c>
      <c r="CA238">
        <v>5</v>
      </c>
      <c r="CB238">
        <v>8.5</v>
      </c>
      <c r="CC238">
        <v>1.4</v>
      </c>
      <c r="CD238">
        <v>5</v>
      </c>
      <c r="CE238">
        <v>8.5</v>
      </c>
      <c r="CF238">
        <v>1.46</v>
      </c>
      <c r="CG238">
        <v>5.7</v>
      </c>
      <c r="CH238">
        <v>9.75</v>
      </c>
      <c r="CI238">
        <v>1.38</v>
      </c>
      <c r="CJ238">
        <v>5.12</v>
      </c>
      <c r="CK238">
        <v>8.24</v>
      </c>
      <c r="CL238">
        <v>1.57</v>
      </c>
      <c r="CM238">
        <v>2.37</v>
      </c>
      <c r="CN238">
        <v>1.62</v>
      </c>
      <c r="CO238">
        <v>2.44</v>
      </c>
      <c r="CP238">
        <v>1.67</v>
      </c>
      <c r="CQ238">
        <v>2.46</v>
      </c>
      <c r="CR238">
        <v>1.6</v>
      </c>
      <c r="CS238">
        <v>2.35</v>
      </c>
      <c r="CT238">
        <v>-1.25</v>
      </c>
      <c r="CU238">
        <v>1.89</v>
      </c>
      <c r="CV238">
        <v>2.04</v>
      </c>
      <c r="CW238">
        <v>1.95</v>
      </c>
      <c r="CX238">
        <v>1.98</v>
      </c>
      <c r="CY238">
        <v>1.95</v>
      </c>
      <c r="CZ238">
        <v>2.0499999999999998</v>
      </c>
      <c r="DA238">
        <v>1.87</v>
      </c>
      <c r="DB238">
        <v>2.0099999999999998</v>
      </c>
    </row>
    <row r="239" spans="1:106" x14ac:dyDescent="0.35">
      <c r="A239" t="s">
        <v>106</v>
      </c>
      <c r="B239" s="1">
        <v>43852</v>
      </c>
      <c r="C239" s="2">
        <v>0.84375</v>
      </c>
      <c r="D239" t="s">
        <v>137</v>
      </c>
      <c r="E239" t="s">
        <v>119</v>
      </c>
      <c r="F239">
        <v>0</v>
      </c>
      <c r="G239">
        <v>2</v>
      </c>
      <c r="H239" t="s">
        <v>113</v>
      </c>
      <c r="I239">
        <v>0</v>
      </c>
      <c r="J239">
        <v>1</v>
      </c>
      <c r="K239" t="s">
        <v>113</v>
      </c>
      <c r="L239" t="s">
        <v>124</v>
      </c>
      <c r="M239">
        <v>24</v>
      </c>
      <c r="N239">
        <v>5</v>
      </c>
      <c r="O239">
        <v>7</v>
      </c>
      <c r="P239">
        <v>2</v>
      </c>
      <c r="Q239">
        <v>11</v>
      </c>
      <c r="R239">
        <v>7</v>
      </c>
      <c r="S239">
        <v>5</v>
      </c>
      <c r="T239">
        <v>2</v>
      </c>
      <c r="U239">
        <v>0</v>
      </c>
      <c r="V239">
        <v>2</v>
      </c>
      <c r="W239">
        <v>0</v>
      </c>
      <c r="X239">
        <v>0</v>
      </c>
      <c r="Y239">
        <v>1.36</v>
      </c>
      <c r="Z239">
        <v>4.75</v>
      </c>
      <c r="AA239">
        <v>9</v>
      </c>
      <c r="AB239">
        <v>1.4</v>
      </c>
      <c r="AC239">
        <v>4.75</v>
      </c>
      <c r="AD239">
        <v>7.75</v>
      </c>
      <c r="AE239">
        <v>1.42</v>
      </c>
      <c r="AF239">
        <v>4.55</v>
      </c>
      <c r="AG239">
        <v>7.6</v>
      </c>
      <c r="AH239">
        <v>1.42</v>
      </c>
      <c r="AI239">
        <v>4.72</v>
      </c>
      <c r="AJ239">
        <v>8.6199999999999992</v>
      </c>
      <c r="AK239">
        <v>1.4</v>
      </c>
      <c r="AL239">
        <v>4.5</v>
      </c>
      <c r="AM239">
        <v>8.5</v>
      </c>
      <c r="AN239">
        <v>1.4</v>
      </c>
      <c r="AO239">
        <v>4.5</v>
      </c>
      <c r="AP239">
        <v>9</v>
      </c>
      <c r="AQ239">
        <v>1.45</v>
      </c>
      <c r="AR239">
        <v>4.9000000000000004</v>
      </c>
      <c r="AS239">
        <v>9.5</v>
      </c>
      <c r="AT239">
        <v>1.41</v>
      </c>
      <c r="AU239">
        <v>4.6500000000000004</v>
      </c>
      <c r="AV239">
        <v>8.43</v>
      </c>
      <c r="AW239">
        <v>1.8</v>
      </c>
      <c r="AX239">
        <v>2</v>
      </c>
      <c r="AY239">
        <v>1.87</v>
      </c>
      <c r="AZ239">
        <v>2.0499999999999998</v>
      </c>
      <c r="BA239">
        <v>1.87</v>
      </c>
      <c r="BB239">
        <v>2.12</v>
      </c>
      <c r="BC239">
        <v>1.81</v>
      </c>
      <c r="BD239">
        <v>2.02</v>
      </c>
      <c r="BE239">
        <v>-1.25</v>
      </c>
      <c r="BF239">
        <v>2.0099999999999998</v>
      </c>
      <c r="BG239">
        <v>1.92</v>
      </c>
      <c r="BH239">
        <v>2.0099999999999998</v>
      </c>
      <c r="BI239">
        <v>1.92</v>
      </c>
      <c r="BJ239">
        <v>2.0299999999999998</v>
      </c>
      <c r="BK239">
        <v>1.98</v>
      </c>
      <c r="BL239">
        <v>1.95</v>
      </c>
      <c r="BM239">
        <v>1.92</v>
      </c>
      <c r="BN239">
        <v>1.4</v>
      </c>
      <c r="BO239">
        <v>4.5999999999999996</v>
      </c>
      <c r="BP239">
        <v>8</v>
      </c>
      <c r="BQ239">
        <v>1.42</v>
      </c>
      <c r="BR239">
        <v>4.5</v>
      </c>
      <c r="BS239">
        <v>8.5</v>
      </c>
      <c r="BT239">
        <v>1.4</v>
      </c>
      <c r="BU239">
        <v>4.8</v>
      </c>
      <c r="BV239">
        <v>7.6</v>
      </c>
      <c r="BW239">
        <v>1.47</v>
      </c>
      <c r="BX239">
        <v>4.42</v>
      </c>
      <c r="BY239">
        <v>8.14</v>
      </c>
      <c r="BZ239">
        <v>1.44</v>
      </c>
      <c r="CA239">
        <v>4.4000000000000004</v>
      </c>
      <c r="CB239">
        <v>7.5</v>
      </c>
      <c r="CC239">
        <v>1.45</v>
      </c>
      <c r="CD239">
        <v>4.4000000000000004</v>
      </c>
      <c r="CE239">
        <v>8</v>
      </c>
      <c r="CF239">
        <v>1.5</v>
      </c>
      <c r="CG239">
        <v>4.8</v>
      </c>
      <c r="CH239">
        <v>8.8000000000000007</v>
      </c>
      <c r="CI239">
        <v>1.45</v>
      </c>
      <c r="CJ239">
        <v>4.4800000000000004</v>
      </c>
      <c r="CK239">
        <v>7.8</v>
      </c>
      <c r="CL239">
        <v>1.9</v>
      </c>
      <c r="CM239">
        <v>1.9</v>
      </c>
      <c r="CN239">
        <v>1.93</v>
      </c>
      <c r="CO239">
        <v>1.98</v>
      </c>
      <c r="CP239">
        <v>1.93</v>
      </c>
      <c r="CQ239">
        <v>2.02</v>
      </c>
      <c r="CR239">
        <v>1.86</v>
      </c>
      <c r="CS239">
        <v>1.97</v>
      </c>
      <c r="CT239">
        <v>-1.25</v>
      </c>
      <c r="CU239">
        <v>2.13</v>
      </c>
      <c r="CV239">
        <v>1.81</v>
      </c>
      <c r="CW239">
        <v>2.15</v>
      </c>
      <c r="CX239">
        <v>1.79</v>
      </c>
      <c r="CY239">
        <v>2.15</v>
      </c>
      <c r="CZ239">
        <v>1.86</v>
      </c>
      <c r="DA239">
        <v>2.0699999999999998</v>
      </c>
      <c r="DB239">
        <v>1.82</v>
      </c>
    </row>
    <row r="240" spans="1:106" x14ac:dyDescent="0.35">
      <c r="A240" t="s">
        <v>106</v>
      </c>
      <c r="B240" s="1">
        <v>43853</v>
      </c>
      <c r="C240" s="2">
        <v>0.83333333333333337</v>
      </c>
      <c r="D240" t="s">
        <v>132</v>
      </c>
      <c r="E240" t="s">
        <v>107</v>
      </c>
      <c r="F240">
        <v>1</v>
      </c>
      <c r="G240">
        <v>2</v>
      </c>
      <c r="H240" t="s">
        <v>113</v>
      </c>
      <c r="I240">
        <v>0</v>
      </c>
      <c r="J240">
        <v>1</v>
      </c>
      <c r="K240" t="s">
        <v>113</v>
      </c>
      <c r="L240" t="s">
        <v>110</v>
      </c>
      <c r="M240">
        <v>10</v>
      </c>
      <c r="N240">
        <v>13</v>
      </c>
      <c r="O240">
        <v>3</v>
      </c>
      <c r="P240">
        <v>6</v>
      </c>
      <c r="Q240">
        <v>6</v>
      </c>
      <c r="R240">
        <v>11</v>
      </c>
      <c r="S240">
        <v>2</v>
      </c>
      <c r="T240">
        <v>4</v>
      </c>
      <c r="U240">
        <v>0</v>
      </c>
      <c r="V240">
        <v>1</v>
      </c>
      <c r="W240">
        <v>0</v>
      </c>
      <c r="X240">
        <v>0</v>
      </c>
      <c r="Y240">
        <v>5.75</v>
      </c>
      <c r="Z240">
        <v>3.8</v>
      </c>
      <c r="AA240">
        <v>1.61</v>
      </c>
      <c r="AB240">
        <v>5.5</v>
      </c>
      <c r="AC240">
        <v>4</v>
      </c>
      <c r="AD240">
        <v>1.62</v>
      </c>
      <c r="AE240">
        <v>5.4</v>
      </c>
      <c r="AF240">
        <v>3.95</v>
      </c>
      <c r="AG240">
        <v>1.65</v>
      </c>
      <c r="AH240">
        <v>5.95</v>
      </c>
      <c r="AI240">
        <v>3.93</v>
      </c>
      <c r="AJ240">
        <v>1.65</v>
      </c>
      <c r="AK240">
        <v>5.8</v>
      </c>
      <c r="AL240">
        <v>3.9</v>
      </c>
      <c r="AM240">
        <v>1.62</v>
      </c>
      <c r="AN240">
        <v>5.5</v>
      </c>
      <c r="AO240">
        <v>4</v>
      </c>
      <c r="AP240">
        <v>1.62</v>
      </c>
      <c r="AQ240">
        <v>6</v>
      </c>
      <c r="AR240">
        <v>4.05</v>
      </c>
      <c r="AS240">
        <v>1.69</v>
      </c>
      <c r="AT240">
        <v>5.63</v>
      </c>
      <c r="AU240">
        <v>3.92</v>
      </c>
      <c r="AV240">
        <v>1.64</v>
      </c>
      <c r="AW240">
        <v>1.8</v>
      </c>
      <c r="AX240">
        <v>2</v>
      </c>
      <c r="AY240">
        <v>1.81</v>
      </c>
      <c r="AZ240">
        <v>2.11</v>
      </c>
      <c r="BA240">
        <v>1.86</v>
      </c>
      <c r="BB240">
        <v>2.11</v>
      </c>
      <c r="BC240">
        <v>1.8</v>
      </c>
      <c r="BD240">
        <v>2.02</v>
      </c>
      <c r="BE240">
        <v>0.75</v>
      </c>
      <c r="BF240">
        <v>2.1</v>
      </c>
      <c r="BG240">
        <v>1.83</v>
      </c>
      <c r="BH240">
        <v>2.1</v>
      </c>
      <c r="BI240">
        <v>1.83</v>
      </c>
      <c r="BJ240">
        <v>2.11</v>
      </c>
      <c r="BK240">
        <v>1.87</v>
      </c>
      <c r="BL240">
        <v>2.0699999999999998</v>
      </c>
      <c r="BM240">
        <v>1.81</v>
      </c>
      <c r="BN240">
        <v>5.25</v>
      </c>
      <c r="BO240">
        <v>4</v>
      </c>
      <c r="BP240">
        <v>1.61</v>
      </c>
      <c r="BQ240">
        <v>5.25</v>
      </c>
      <c r="BR240">
        <v>4.0999999999999996</v>
      </c>
      <c r="BS240">
        <v>1.65</v>
      </c>
      <c r="BT240">
        <v>5.4</v>
      </c>
      <c r="BU240">
        <v>3.8</v>
      </c>
      <c r="BV240">
        <v>1.65</v>
      </c>
      <c r="BW240">
        <v>5.0199999999999996</v>
      </c>
      <c r="BX240">
        <v>4.09</v>
      </c>
      <c r="BY240">
        <v>1.7</v>
      </c>
      <c r="BZ240">
        <v>5.5</v>
      </c>
      <c r="CA240">
        <v>3.9</v>
      </c>
      <c r="CB240">
        <v>1.63</v>
      </c>
      <c r="CC240">
        <v>5.4</v>
      </c>
      <c r="CD240">
        <v>3.9</v>
      </c>
      <c r="CE240">
        <v>1.67</v>
      </c>
      <c r="CF240">
        <v>5.9</v>
      </c>
      <c r="CG240">
        <v>4.0999999999999996</v>
      </c>
      <c r="CH240">
        <v>1.72</v>
      </c>
      <c r="CI240">
        <v>5.21</v>
      </c>
      <c r="CJ240">
        <v>3.96</v>
      </c>
      <c r="CK240">
        <v>1.67</v>
      </c>
      <c r="CL240">
        <v>1.9</v>
      </c>
      <c r="CM240">
        <v>1.9</v>
      </c>
      <c r="CN240">
        <v>1.94</v>
      </c>
      <c r="CO240">
        <v>1.97</v>
      </c>
      <c r="CP240">
        <v>1.99</v>
      </c>
      <c r="CQ240">
        <v>1.99</v>
      </c>
      <c r="CR240">
        <v>1.9</v>
      </c>
      <c r="CS240">
        <v>1.93</v>
      </c>
      <c r="CT240">
        <v>0.75</v>
      </c>
      <c r="CU240">
        <v>2.0299999999999998</v>
      </c>
      <c r="CV240">
        <v>1.9</v>
      </c>
      <c r="CW240">
        <v>2.02</v>
      </c>
      <c r="CX240">
        <v>1.91</v>
      </c>
      <c r="CY240">
        <v>2.1</v>
      </c>
      <c r="CZ240">
        <v>1.95</v>
      </c>
      <c r="DA240">
        <v>2.0099999999999998</v>
      </c>
      <c r="DB240">
        <v>1.87</v>
      </c>
    </row>
    <row r="241" spans="1:106" x14ac:dyDescent="0.35">
      <c r="A241" t="s">
        <v>106</v>
      </c>
      <c r="B241" s="1">
        <v>43859</v>
      </c>
      <c r="C241" s="2">
        <v>0.82291666666666663</v>
      </c>
      <c r="D241" t="s">
        <v>111</v>
      </c>
      <c r="E241" t="s">
        <v>107</v>
      </c>
      <c r="F241">
        <v>0</v>
      </c>
      <c r="G241">
        <v>2</v>
      </c>
      <c r="H241" t="s">
        <v>113</v>
      </c>
      <c r="I241">
        <v>0</v>
      </c>
      <c r="J241">
        <v>1</v>
      </c>
      <c r="K241" t="s">
        <v>113</v>
      </c>
      <c r="L241" t="s">
        <v>124</v>
      </c>
      <c r="M241">
        <v>7</v>
      </c>
      <c r="N241">
        <v>13</v>
      </c>
      <c r="O241">
        <v>4</v>
      </c>
      <c r="P241">
        <v>5</v>
      </c>
      <c r="Q241">
        <v>6</v>
      </c>
      <c r="R241">
        <v>6</v>
      </c>
      <c r="S241">
        <v>3</v>
      </c>
      <c r="T241">
        <v>7</v>
      </c>
      <c r="U241">
        <v>2</v>
      </c>
      <c r="V241">
        <v>0</v>
      </c>
      <c r="W241">
        <v>0</v>
      </c>
      <c r="X241">
        <v>0</v>
      </c>
      <c r="Y241">
        <v>8.5</v>
      </c>
      <c r="Z241">
        <v>5.5</v>
      </c>
      <c r="AA241">
        <v>1.33</v>
      </c>
      <c r="AB241">
        <v>8.25</v>
      </c>
      <c r="AC241">
        <v>5.5</v>
      </c>
      <c r="AD241">
        <v>1.34</v>
      </c>
      <c r="AE241">
        <v>8.4</v>
      </c>
      <c r="AF241">
        <v>5.4</v>
      </c>
      <c r="AG241">
        <v>1.35</v>
      </c>
      <c r="AH241">
        <v>8.92</v>
      </c>
      <c r="AI241">
        <v>5.87</v>
      </c>
      <c r="AJ241">
        <v>1.34</v>
      </c>
      <c r="AK241">
        <v>9</v>
      </c>
      <c r="AL241">
        <v>5.5</v>
      </c>
      <c r="AM241">
        <v>1.32</v>
      </c>
      <c r="AN241">
        <v>9.5</v>
      </c>
      <c r="AO241">
        <v>5.4</v>
      </c>
      <c r="AP241">
        <v>1.33</v>
      </c>
      <c r="AQ241">
        <v>10</v>
      </c>
      <c r="AR241">
        <v>5.9</v>
      </c>
      <c r="AS241">
        <v>1.36</v>
      </c>
      <c r="AT241">
        <v>8.76</v>
      </c>
      <c r="AU241">
        <v>5.55</v>
      </c>
      <c r="AV241">
        <v>1.33</v>
      </c>
      <c r="AW241">
        <v>1.57</v>
      </c>
      <c r="AX241">
        <v>2.37</v>
      </c>
      <c r="AY241">
        <v>1.58</v>
      </c>
      <c r="AZ241">
        <v>2.5499999999999998</v>
      </c>
      <c r="BA241">
        <v>1.6</v>
      </c>
      <c r="BB241">
        <v>2.5499999999999998</v>
      </c>
      <c r="BC241">
        <v>1.56</v>
      </c>
      <c r="BD241">
        <v>2.44</v>
      </c>
      <c r="BE241">
        <v>1.5</v>
      </c>
      <c r="BF241">
        <v>1.91</v>
      </c>
      <c r="BG241">
        <v>2.02</v>
      </c>
      <c r="BH241">
        <v>1.94</v>
      </c>
      <c r="BI241">
        <v>1.99</v>
      </c>
      <c r="BJ241">
        <v>1.95</v>
      </c>
      <c r="BK241">
        <v>2.04</v>
      </c>
      <c r="BL241">
        <v>1.9</v>
      </c>
      <c r="BM241">
        <v>1.96</v>
      </c>
      <c r="BN241">
        <v>8.5</v>
      </c>
      <c r="BO241">
        <v>5.25</v>
      </c>
      <c r="BP241">
        <v>1.33</v>
      </c>
      <c r="BQ241">
        <v>8.75</v>
      </c>
      <c r="BR241">
        <v>5.5</v>
      </c>
      <c r="BS241">
        <v>1.34</v>
      </c>
      <c r="BT241">
        <v>8</v>
      </c>
      <c r="BU241">
        <v>5.3</v>
      </c>
      <c r="BV241">
        <v>1.35</v>
      </c>
      <c r="BW241">
        <v>8.76</v>
      </c>
      <c r="BX241">
        <v>5.25</v>
      </c>
      <c r="BY241">
        <v>1.38</v>
      </c>
      <c r="BZ241">
        <v>8.5</v>
      </c>
      <c r="CA241">
        <v>5.5</v>
      </c>
      <c r="CB241">
        <v>1.33</v>
      </c>
      <c r="CC241">
        <v>9</v>
      </c>
      <c r="CD241">
        <v>5.2</v>
      </c>
      <c r="CE241">
        <v>1.36</v>
      </c>
      <c r="CF241">
        <v>9.5</v>
      </c>
      <c r="CG241">
        <v>5.8</v>
      </c>
      <c r="CH241">
        <v>1.39</v>
      </c>
      <c r="CI241">
        <v>8.5299999999999994</v>
      </c>
      <c r="CJ241">
        <v>5.34</v>
      </c>
      <c r="CK241">
        <v>1.35</v>
      </c>
      <c r="CL241">
        <v>1.57</v>
      </c>
      <c r="CM241">
        <v>2.37</v>
      </c>
      <c r="CN241">
        <v>1.6</v>
      </c>
      <c r="CO241">
        <v>2.4900000000000002</v>
      </c>
      <c r="CP241">
        <v>1.62</v>
      </c>
      <c r="CQ241">
        <v>2.5499999999999998</v>
      </c>
      <c r="CR241">
        <v>1.57</v>
      </c>
      <c r="CS241">
        <v>2.42</v>
      </c>
      <c r="CT241">
        <v>1.5</v>
      </c>
      <c r="CU241">
        <v>1.75</v>
      </c>
      <c r="CV241">
        <v>2.0499999999999998</v>
      </c>
      <c r="CW241">
        <v>1.82</v>
      </c>
      <c r="CX241">
        <v>2.11</v>
      </c>
      <c r="CY241">
        <v>1.87</v>
      </c>
      <c r="CZ241">
        <v>2.19</v>
      </c>
      <c r="DA241">
        <v>1.81</v>
      </c>
      <c r="DB241">
        <v>2.0499999999999998</v>
      </c>
    </row>
    <row r="242" spans="1:106" x14ac:dyDescent="0.35">
      <c r="A242" t="s">
        <v>106</v>
      </c>
      <c r="B242" s="1">
        <v>43862</v>
      </c>
      <c r="C242" s="2">
        <v>0.52083333333333337</v>
      </c>
      <c r="D242" t="s">
        <v>131</v>
      </c>
      <c r="E242" t="s">
        <v>138</v>
      </c>
      <c r="F242">
        <v>2</v>
      </c>
      <c r="G242">
        <v>2</v>
      </c>
      <c r="H242" t="s">
        <v>117</v>
      </c>
      <c r="I242">
        <v>0</v>
      </c>
      <c r="J242">
        <v>0</v>
      </c>
      <c r="K242" t="s">
        <v>117</v>
      </c>
      <c r="L242" t="s">
        <v>140</v>
      </c>
      <c r="M242">
        <v>14</v>
      </c>
      <c r="N242">
        <v>7</v>
      </c>
      <c r="O242">
        <v>4</v>
      </c>
      <c r="P242">
        <v>3</v>
      </c>
      <c r="Q242">
        <v>16</v>
      </c>
      <c r="R242">
        <v>14</v>
      </c>
      <c r="S242">
        <v>4</v>
      </c>
      <c r="T242">
        <v>6</v>
      </c>
      <c r="U242">
        <v>2</v>
      </c>
      <c r="V242">
        <v>2</v>
      </c>
      <c r="W242">
        <v>0</v>
      </c>
      <c r="X242">
        <v>0</v>
      </c>
      <c r="Y242">
        <v>2.5</v>
      </c>
      <c r="Z242">
        <v>3.6</v>
      </c>
      <c r="AA242">
        <v>2.7</v>
      </c>
      <c r="AB242">
        <v>2.5</v>
      </c>
      <c r="AC242">
        <v>3.5</v>
      </c>
      <c r="AD242">
        <v>2.75</v>
      </c>
      <c r="AE242">
        <v>2.5</v>
      </c>
      <c r="AF242">
        <v>3.55</v>
      </c>
      <c r="AG242">
        <v>2.7</v>
      </c>
      <c r="AH242">
        <v>2.5299999999999998</v>
      </c>
      <c r="AI242">
        <v>3.69</v>
      </c>
      <c r="AJ242">
        <v>2.74</v>
      </c>
      <c r="AK242">
        <v>2.5</v>
      </c>
      <c r="AL242">
        <v>3.6</v>
      </c>
      <c r="AM242">
        <v>2.7</v>
      </c>
      <c r="AN242">
        <v>2.5499999999999998</v>
      </c>
      <c r="AO242">
        <v>3.6</v>
      </c>
      <c r="AP242">
        <v>2.7</v>
      </c>
      <c r="AQ242">
        <v>2.6</v>
      </c>
      <c r="AR242">
        <v>3.75</v>
      </c>
      <c r="AS242">
        <v>2.82</v>
      </c>
      <c r="AT242">
        <v>2.52</v>
      </c>
      <c r="AU242">
        <v>3.59</v>
      </c>
      <c r="AV242">
        <v>2.72</v>
      </c>
      <c r="AW242">
        <v>1.72</v>
      </c>
      <c r="AX242">
        <v>2.1</v>
      </c>
      <c r="AY242">
        <v>1.74</v>
      </c>
      <c r="AZ242">
        <v>2.21</v>
      </c>
      <c r="BA242">
        <v>1.75</v>
      </c>
      <c r="BB242">
        <v>2.2799999999999998</v>
      </c>
      <c r="BC242">
        <v>1.69</v>
      </c>
      <c r="BD242">
        <v>2.1800000000000002</v>
      </c>
      <c r="BE242">
        <v>0</v>
      </c>
      <c r="BF242">
        <v>1.9</v>
      </c>
      <c r="BG242">
        <v>2.0299999999999998</v>
      </c>
      <c r="BH242">
        <v>1.88</v>
      </c>
      <c r="BI242">
        <v>2.04</v>
      </c>
      <c r="BJ242">
        <v>1.92</v>
      </c>
      <c r="BK242">
        <v>2.0499999999999998</v>
      </c>
      <c r="BL242">
        <v>1.87</v>
      </c>
      <c r="BM242">
        <v>1.99</v>
      </c>
      <c r="BN242">
        <v>2.5</v>
      </c>
      <c r="BO242">
        <v>3.5</v>
      </c>
      <c r="BP242">
        <v>2.7</v>
      </c>
      <c r="BQ242">
        <v>2.5</v>
      </c>
      <c r="BR242">
        <v>3.6</v>
      </c>
      <c r="BS242">
        <v>2.75</v>
      </c>
      <c r="BT242">
        <v>2.65</v>
      </c>
      <c r="BU242">
        <v>3.35</v>
      </c>
      <c r="BV242">
        <v>2.65</v>
      </c>
      <c r="BW242">
        <v>2.63</v>
      </c>
      <c r="BX242">
        <v>3.49</v>
      </c>
      <c r="BY242">
        <v>2.74</v>
      </c>
      <c r="BZ242">
        <v>2.5</v>
      </c>
      <c r="CA242">
        <v>3.5</v>
      </c>
      <c r="CB242">
        <v>2.75</v>
      </c>
      <c r="CC242">
        <v>2.5499999999999998</v>
      </c>
      <c r="CD242">
        <v>3.5</v>
      </c>
      <c r="CE242">
        <v>2.75</v>
      </c>
      <c r="CF242">
        <v>2.65</v>
      </c>
      <c r="CG242">
        <v>3.65</v>
      </c>
      <c r="CH242">
        <v>2.85</v>
      </c>
      <c r="CI242">
        <v>2.54</v>
      </c>
      <c r="CJ242">
        <v>3.53</v>
      </c>
      <c r="CK242">
        <v>2.73</v>
      </c>
      <c r="CL242">
        <v>1.8</v>
      </c>
      <c r="CM242">
        <v>2</v>
      </c>
      <c r="CN242">
        <v>1.85</v>
      </c>
      <c r="CO242">
        <v>2.06</v>
      </c>
      <c r="CP242">
        <v>1.88</v>
      </c>
      <c r="CQ242">
        <v>2.2799999999999998</v>
      </c>
      <c r="CR242">
        <v>1.77</v>
      </c>
      <c r="CS242">
        <v>2.06</v>
      </c>
      <c r="CT242">
        <v>0</v>
      </c>
      <c r="CU242">
        <v>1.91</v>
      </c>
      <c r="CV242">
        <v>2.02</v>
      </c>
      <c r="CW242">
        <v>1.93</v>
      </c>
      <c r="CX242">
        <v>2.0099999999999998</v>
      </c>
      <c r="CY242">
        <v>1.93</v>
      </c>
      <c r="CZ242">
        <v>2.06</v>
      </c>
      <c r="DA242">
        <v>1.87</v>
      </c>
      <c r="DB242">
        <v>1.99</v>
      </c>
    </row>
    <row r="243" spans="1:106" x14ac:dyDescent="0.35">
      <c r="A243" t="s">
        <v>106</v>
      </c>
      <c r="B243" s="1">
        <v>43862</v>
      </c>
      <c r="C243" s="2">
        <v>0.625</v>
      </c>
      <c r="D243" t="s">
        <v>115</v>
      </c>
      <c r="E243" t="s">
        <v>129</v>
      </c>
      <c r="F243">
        <v>2</v>
      </c>
      <c r="G243">
        <v>1</v>
      </c>
      <c r="H243" t="s">
        <v>109</v>
      </c>
      <c r="I243">
        <v>2</v>
      </c>
      <c r="J243">
        <v>0</v>
      </c>
      <c r="K243" t="s">
        <v>109</v>
      </c>
      <c r="L243" t="s">
        <v>139</v>
      </c>
      <c r="M243">
        <v>16</v>
      </c>
      <c r="N243">
        <v>18</v>
      </c>
      <c r="O243">
        <v>6</v>
      </c>
      <c r="P243">
        <v>5</v>
      </c>
      <c r="Q243">
        <v>10</v>
      </c>
      <c r="R243">
        <v>15</v>
      </c>
      <c r="S243">
        <v>1</v>
      </c>
      <c r="T243">
        <v>8</v>
      </c>
      <c r="U243">
        <v>1</v>
      </c>
      <c r="V243">
        <v>3</v>
      </c>
      <c r="W243">
        <v>1</v>
      </c>
      <c r="X243">
        <v>0</v>
      </c>
      <c r="Y243">
        <v>2.1</v>
      </c>
      <c r="Z243">
        <v>3.6</v>
      </c>
      <c r="AA243">
        <v>3.3</v>
      </c>
      <c r="AB243">
        <v>2.1</v>
      </c>
      <c r="AC243">
        <v>3.6</v>
      </c>
      <c r="AD243">
        <v>3.4</v>
      </c>
      <c r="AE243">
        <v>2.1</v>
      </c>
      <c r="AF243">
        <v>3.55</v>
      </c>
      <c r="AG243">
        <v>3.35</v>
      </c>
      <c r="AH243">
        <v>2.17</v>
      </c>
      <c r="AI243">
        <v>3.6</v>
      </c>
      <c r="AJ243">
        <v>3.43</v>
      </c>
      <c r="AK243">
        <v>2.15</v>
      </c>
      <c r="AL243">
        <v>3.5</v>
      </c>
      <c r="AM243">
        <v>3.4</v>
      </c>
      <c r="AN243">
        <v>2.15</v>
      </c>
      <c r="AO243">
        <v>3.5</v>
      </c>
      <c r="AP243">
        <v>3.5</v>
      </c>
      <c r="AQ243">
        <v>2.2200000000000002</v>
      </c>
      <c r="AR243">
        <v>3.7</v>
      </c>
      <c r="AS243">
        <v>3.55</v>
      </c>
      <c r="AT243">
        <v>2.13</v>
      </c>
      <c r="AU243">
        <v>3.57</v>
      </c>
      <c r="AV243">
        <v>3.39</v>
      </c>
      <c r="AW243">
        <v>1.8</v>
      </c>
      <c r="AX243">
        <v>2</v>
      </c>
      <c r="AY243">
        <v>1.85</v>
      </c>
      <c r="AZ243">
        <v>2.0699999999999998</v>
      </c>
      <c r="BA243">
        <v>1.86</v>
      </c>
      <c r="BB243">
        <v>2.12</v>
      </c>
      <c r="BC243">
        <v>1.78</v>
      </c>
      <c r="BD243">
        <v>2.04</v>
      </c>
      <c r="BE243">
        <v>-0.25</v>
      </c>
      <c r="BF243">
        <v>1.88</v>
      </c>
      <c r="BG243">
        <v>2.0499999999999998</v>
      </c>
      <c r="BH243">
        <v>1.88</v>
      </c>
      <c r="BI243">
        <v>2.04</v>
      </c>
      <c r="BJ243">
        <v>1.89</v>
      </c>
      <c r="BK243">
        <v>2.06</v>
      </c>
      <c r="BL243">
        <v>1.85</v>
      </c>
      <c r="BM243">
        <v>2.02</v>
      </c>
      <c r="BN243">
        <v>2.15</v>
      </c>
      <c r="BO243">
        <v>3.4</v>
      </c>
      <c r="BP243">
        <v>3.4</v>
      </c>
      <c r="BQ243">
        <v>2.2000000000000002</v>
      </c>
      <c r="BR243">
        <v>3.4</v>
      </c>
      <c r="BS243">
        <v>3.4</v>
      </c>
      <c r="BT243">
        <v>2.15</v>
      </c>
      <c r="BU243">
        <v>3.35</v>
      </c>
      <c r="BV243">
        <v>3.55</v>
      </c>
      <c r="BW243">
        <v>2.15</v>
      </c>
      <c r="BX243">
        <v>3.4</v>
      </c>
      <c r="BY243">
        <v>3.7</v>
      </c>
      <c r="BZ243">
        <v>2.15</v>
      </c>
      <c r="CA243">
        <v>3.3</v>
      </c>
      <c r="CB243">
        <v>3.5</v>
      </c>
      <c r="CC243">
        <v>2.15</v>
      </c>
      <c r="CD243">
        <v>3.4</v>
      </c>
      <c r="CE243">
        <v>3.6</v>
      </c>
      <c r="CF243">
        <v>2.2599999999999998</v>
      </c>
      <c r="CG243">
        <v>3.5</v>
      </c>
      <c r="CH243">
        <v>3.7</v>
      </c>
      <c r="CI243">
        <v>2.1800000000000002</v>
      </c>
      <c r="CJ243">
        <v>3.37</v>
      </c>
      <c r="CK243">
        <v>3.5</v>
      </c>
      <c r="CL243">
        <v>2</v>
      </c>
      <c r="CM243">
        <v>1.8</v>
      </c>
      <c r="CN243">
        <v>2.09</v>
      </c>
      <c r="CO243">
        <v>1.83</v>
      </c>
      <c r="CP243">
        <v>2.11</v>
      </c>
      <c r="CQ243">
        <v>1.9</v>
      </c>
      <c r="CR243">
        <v>2.02</v>
      </c>
      <c r="CS243">
        <v>1.81</v>
      </c>
      <c r="CT243">
        <v>-0.25</v>
      </c>
      <c r="CU243">
        <v>1.86</v>
      </c>
      <c r="CV243">
        <v>2.0699999999999998</v>
      </c>
      <c r="CW243">
        <v>1.85</v>
      </c>
      <c r="CX243">
        <v>2.08</v>
      </c>
      <c r="CY243">
        <v>1.95</v>
      </c>
      <c r="CZ243">
        <v>2.11</v>
      </c>
      <c r="DA243">
        <v>1.86</v>
      </c>
      <c r="DB243">
        <v>2.02</v>
      </c>
    </row>
    <row r="244" spans="1:106" x14ac:dyDescent="0.35">
      <c r="A244" t="s">
        <v>106</v>
      </c>
      <c r="B244" s="1">
        <v>43862</v>
      </c>
      <c r="C244" s="2">
        <v>0.625</v>
      </c>
      <c r="D244" t="s">
        <v>122</v>
      </c>
      <c r="E244" t="s">
        <v>116</v>
      </c>
      <c r="F244">
        <v>0</v>
      </c>
      <c r="G244">
        <v>1</v>
      </c>
      <c r="H244" t="s">
        <v>113</v>
      </c>
      <c r="I244">
        <v>0</v>
      </c>
      <c r="J244">
        <v>0</v>
      </c>
      <c r="K244" t="s">
        <v>117</v>
      </c>
      <c r="L244" t="s">
        <v>145</v>
      </c>
      <c r="M244">
        <v>13</v>
      </c>
      <c r="N244">
        <v>10</v>
      </c>
      <c r="O244">
        <v>3</v>
      </c>
      <c r="P244">
        <v>3</v>
      </c>
      <c r="Q244">
        <v>9</v>
      </c>
      <c r="R244">
        <v>15</v>
      </c>
      <c r="S244">
        <v>9</v>
      </c>
      <c r="T244">
        <v>5</v>
      </c>
      <c r="U244">
        <v>3</v>
      </c>
      <c r="V244">
        <v>2</v>
      </c>
      <c r="W244">
        <v>0</v>
      </c>
      <c r="X244">
        <v>0</v>
      </c>
      <c r="Y244">
        <v>3.1</v>
      </c>
      <c r="Z244">
        <v>3.1</v>
      </c>
      <c r="AA244">
        <v>2.5</v>
      </c>
      <c r="AB244">
        <v>3.1</v>
      </c>
      <c r="AC244">
        <v>3.1</v>
      </c>
      <c r="AD244">
        <v>2.4500000000000002</v>
      </c>
      <c r="AE244">
        <v>3.1</v>
      </c>
      <c r="AF244">
        <v>3</v>
      </c>
      <c r="AG244">
        <v>2.5499999999999998</v>
      </c>
      <c r="AH244">
        <v>3.13</v>
      </c>
      <c r="AI244">
        <v>3.1</v>
      </c>
      <c r="AJ244">
        <v>2.58</v>
      </c>
      <c r="AK244">
        <v>3.1</v>
      </c>
      <c r="AL244">
        <v>3.1</v>
      </c>
      <c r="AM244">
        <v>2.5</v>
      </c>
      <c r="AN244">
        <v>3.1</v>
      </c>
      <c r="AO244">
        <v>3</v>
      </c>
      <c r="AP244">
        <v>2.6</v>
      </c>
      <c r="AQ244">
        <v>3.2</v>
      </c>
      <c r="AR244">
        <v>3.18</v>
      </c>
      <c r="AS244">
        <v>2.65</v>
      </c>
      <c r="AT244">
        <v>3.11</v>
      </c>
      <c r="AU244">
        <v>3.06</v>
      </c>
      <c r="AV244">
        <v>2.52</v>
      </c>
      <c r="AW244">
        <v>2.62</v>
      </c>
      <c r="AX244">
        <v>1.5</v>
      </c>
      <c r="AY244">
        <v>2.77</v>
      </c>
      <c r="AZ244">
        <v>1.5</v>
      </c>
      <c r="BA244">
        <v>2.77</v>
      </c>
      <c r="BB244">
        <v>1.53</v>
      </c>
      <c r="BC244">
        <v>2.63</v>
      </c>
      <c r="BD244">
        <v>1.48</v>
      </c>
      <c r="BE244">
        <v>0</v>
      </c>
      <c r="BF244">
        <v>2.14</v>
      </c>
      <c r="BG244">
        <v>1.8</v>
      </c>
      <c r="BH244">
        <v>2.16</v>
      </c>
      <c r="BI244">
        <v>1.78</v>
      </c>
      <c r="BJ244">
        <v>2.2000000000000002</v>
      </c>
      <c r="BK244">
        <v>1.82</v>
      </c>
      <c r="BL244">
        <v>2.13</v>
      </c>
      <c r="BM244">
        <v>1.76</v>
      </c>
      <c r="BN244">
        <v>3.1</v>
      </c>
      <c r="BO244">
        <v>3</v>
      </c>
      <c r="BP244">
        <v>2.5</v>
      </c>
      <c r="BQ244">
        <v>3.1</v>
      </c>
      <c r="BR244">
        <v>3.1</v>
      </c>
      <c r="BS244">
        <v>2.5499999999999998</v>
      </c>
      <c r="BT244">
        <v>3.05</v>
      </c>
      <c r="BU244">
        <v>2.95</v>
      </c>
      <c r="BV244">
        <v>2.6</v>
      </c>
      <c r="BW244">
        <v>3.25</v>
      </c>
      <c r="BX244">
        <v>3.03</v>
      </c>
      <c r="BY244">
        <v>2.5499999999999998</v>
      </c>
      <c r="BZ244">
        <v>3</v>
      </c>
      <c r="CA244">
        <v>3</v>
      </c>
      <c r="CB244">
        <v>2.6</v>
      </c>
      <c r="CC244">
        <v>3.13</v>
      </c>
      <c r="CD244">
        <v>3</v>
      </c>
      <c r="CE244">
        <v>2.63</v>
      </c>
      <c r="CF244">
        <v>3.25</v>
      </c>
      <c r="CG244">
        <v>3.1</v>
      </c>
      <c r="CH244">
        <v>2.67</v>
      </c>
      <c r="CI244">
        <v>3.09</v>
      </c>
      <c r="CJ244">
        <v>3.03</v>
      </c>
      <c r="CK244">
        <v>2.58</v>
      </c>
      <c r="CL244">
        <v>2.75</v>
      </c>
      <c r="CM244">
        <v>1.44</v>
      </c>
      <c r="CN244">
        <v>2.85</v>
      </c>
      <c r="CO244">
        <v>1.48</v>
      </c>
      <c r="CP244">
        <v>2.88</v>
      </c>
      <c r="CQ244">
        <v>1.51</v>
      </c>
      <c r="CR244">
        <v>2.72</v>
      </c>
      <c r="CS244">
        <v>1.46</v>
      </c>
      <c r="CT244">
        <v>0.25</v>
      </c>
      <c r="CU244">
        <v>1.7</v>
      </c>
      <c r="CV244">
        <v>2.1</v>
      </c>
      <c r="CW244">
        <v>1.79</v>
      </c>
      <c r="CX244">
        <v>2.15</v>
      </c>
      <c r="CY244">
        <v>1.82</v>
      </c>
      <c r="CZ244">
        <v>2.25</v>
      </c>
      <c r="DA244">
        <v>1.74</v>
      </c>
      <c r="DB244">
        <v>2.17</v>
      </c>
    </row>
    <row r="245" spans="1:106" x14ac:dyDescent="0.35">
      <c r="A245" t="s">
        <v>106</v>
      </c>
      <c r="B245" s="1">
        <v>43862</v>
      </c>
      <c r="C245" s="2">
        <v>0.625</v>
      </c>
      <c r="D245" t="s">
        <v>107</v>
      </c>
      <c r="E245" t="s">
        <v>120</v>
      </c>
      <c r="F245">
        <v>4</v>
      </c>
      <c r="G245">
        <v>0</v>
      </c>
      <c r="H245" t="s">
        <v>109</v>
      </c>
      <c r="I245">
        <v>0</v>
      </c>
      <c r="J245">
        <v>0</v>
      </c>
      <c r="K245" t="s">
        <v>117</v>
      </c>
      <c r="L245" t="s">
        <v>118</v>
      </c>
      <c r="M245">
        <v>16</v>
      </c>
      <c r="N245">
        <v>17</v>
      </c>
      <c r="O245">
        <v>9</v>
      </c>
      <c r="P245">
        <v>4</v>
      </c>
      <c r="Q245">
        <v>9</v>
      </c>
      <c r="R245">
        <v>15</v>
      </c>
      <c r="S245">
        <v>6</v>
      </c>
      <c r="T245">
        <v>11</v>
      </c>
      <c r="U245">
        <v>0</v>
      </c>
      <c r="V245">
        <v>2</v>
      </c>
      <c r="W245">
        <v>0</v>
      </c>
      <c r="X245">
        <v>0</v>
      </c>
      <c r="Y245">
        <v>1.25</v>
      </c>
      <c r="Z245">
        <v>6</v>
      </c>
      <c r="AA245">
        <v>12</v>
      </c>
      <c r="AB245">
        <v>1.28</v>
      </c>
      <c r="AC245">
        <v>5.75</v>
      </c>
      <c r="AD245">
        <v>10.5</v>
      </c>
      <c r="AE245">
        <v>1.3</v>
      </c>
      <c r="AF245">
        <v>5.7</v>
      </c>
      <c r="AG245">
        <v>9.8000000000000007</v>
      </c>
      <c r="AH245">
        <v>1.29</v>
      </c>
      <c r="AI245">
        <v>6.04</v>
      </c>
      <c r="AJ245">
        <v>11.28</v>
      </c>
      <c r="AK245">
        <v>1.27</v>
      </c>
      <c r="AL245">
        <v>5.8</v>
      </c>
      <c r="AM245">
        <v>11</v>
      </c>
      <c r="AN245">
        <v>1.29</v>
      </c>
      <c r="AO245">
        <v>5.75</v>
      </c>
      <c r="AP245">
        <v>11.5</v>
      </c>
      <c r="AQ245">
        <v>1.31</v>
      </c>
      <c r="AR245">
        <v>6.2</v>
      </c>
      <c r="AS245">
        <v>12.37</v>
      </c>
      <c r="AT245">
        <v>1.28</v>
      </c>
      <c r="AU245">
        <v>5.86</v>
      </c>
      <c r="AV245">
        <v>10.73</v>
      </c>
      <c r="AW245">
        <v>1.53</v>
      </c>
      <c r="AX245">
        <v>2.5</v>
      </c>
      <c r="AY245">
        <v>1.55</v>
      </c>
      <c r="AZ245">
        <v>2.61</v>
      </c>
      <c r="BA245">
        <v>1.57</v>
      </c>
      <c r="BB245">
        <v>2.63</v>
      </c>
      <c r="BC245">
        <v>1.53</v>
      </c>
      <c r="BD245">
        <v>2.4900000000000002</v>
      </c>
      <c r="BE245">
        <v>-1.5</v>
      </c>
      <c r="BF245">
        <v>1.86</v>
      </c>
      <c r="BG245">
        <v>2.0699999999999998</v>
      </c>
      <c r="BH245">
        <v>1.87</v>
      </c>
      <c r="BI245">
        <v>2.06</v>
      </c>
      <c r="BJ245">
        <v>1.9</v>
      </c>
      <c r="BK245">
        <v>2.0699999999999998</v>
      </c>
      <c r="BL245">
        <v>1.84</v>
      </c>
      <c r="BM245">
        <v>2.02</v>
      </c>
      <c r="BN245">
        <v>1.28</v>
      </c>
      <c r="BO245">
        <v>5.75</v>
      </c>
      <c r="BP245">
        <v>9.5</v>
      </c>
      <c r="BQ245">
        <v>1.3</v>
      </c>
      <c r="BR245">
        <v>5.75</v>
      </c>
      <c r="BS245">
        <v>10.5</v>
      </c>
      <c r="BT245">
        <v>1.3</v>
      </c>
      <c r="BU245">
        <v>5.5</v>
      </c>
      <c r="BV245">
        <v>9.6</v>
      </c>
      <c r="BW245">
        <v>1.31</v>
      </c>
      <c r="BX245">
        <v>5.65</v>
      </c>
      <c r="BY245">
        <v>10.51</v>
      </c>
      <c r="BZ245">
        <v>1.29</v>
      </c>
      <c r="CA245">
        <v>5.5</v>
      </c>
      <c r="CB245">
        <v>11</v>
      </c>
      <c r="CC245">
        <v>1.33</v>
      </c>
      <c r="CD245">
        <v>5.25</v>
      </c>
      <c r="CE245">
        <v>9</v>
      </c>
      <c r="CF245">
        <v>1.33</v>
      </c>
      <c r="CG245">
        <v>6</v>
      </c>
      <c r="CH245">
        <v>12</v>
      </c>
      <c r="CI245">
        <v>1.3</v>
      </c>
      <c r="CJ245">
        <v>5.65</v>
      </c>
      <c r="CK245">
        <v>10.11</v>
      </c>
      <c r="CL245">
        <v>1.53</v>
      </c>
      <c r="CM245">
        <v>2.5</v>
      </c>
      <c r="CN245">
        <v>1.57</v>
      </c>
      <c r="CO245">
        <v>2.5499999999999998</v>
      </c>
      <c r="CP245">
        <v>1.57</v>
      </c>
      <c r="CQ245">
        <v>2.63</v>
      </c>
      <c r="CR245">
        <v>1.53</v>
      </c>
      <c r="CS245">
        <v>2.5099999999999998</v>
      </c>
      <c r="CT245">
        <v>-1.5</v>
      </c>
      <c r="CU245">
        <v>2.0299999999999998</v>
      </c>
      <c r="CV245">
        <v>1.9</v>
      </c>
      <c r="CW245">
        <v>2.0299999999999998</v>
      </c>
      <c r="CX245">
        <v>1.89</v>
      </c>
      <c r="CY245">
        <v>2.0499999999999998</v>
      </c>
      <c r="CZ245">
        <v>1.99</v>
      </c>
      <c r="DA245">
        <v>1.96</v>
      </c>
      <c r="DB245">
        <v>1.91</v>
      </c>
    </row>
    <row r="246" spans="1:106" x14ac:dyDescent="0.35">
      <c r="A246" t="s">
        <v>106</v>
      </c>
      <c r="B246" s="1">
        <v>43862</v>
      </c>
      <c r="C246" s="2">
        <v>0.625</v>
      </c>
      <c r="D246" t="s">
        <v>134</v>
      </c>
      <c r="E246" t="s">
        <v>108</v>
      </c>
      <c r="F246">
        <v>0</v>
      </c>
      <c r="G246">
        <v>0</v>
      </c>
      <c r="H246" t="s">
        <v>117</v>
      </c>
      <c r="I246">
        <v>0</v>
      </c>
      <c r="J246">
        <v>0</v>
      </c>
      <c r="K246" t="s">
        <v>117</v>
      </c>
      <c r="L246" t="s">
        <v>136</v>
      </c>
      <c r="M246">
        <v>15</v>
      </c>
      <c r="N246">
        <v>19</v>
      </c>
      <c r="O246">
        <v>5</v>
      </c>
      <c r="P246">
        <v>4</v>
      </c>
      <c r="Q246">
        <v>10</v>
      </c>
      <c r="R246">
        <v>15</v>
      </c>
      <c r="S246">
        <v>8</v>
      </c>
      <c r="T246">
        <v>12</v>
      </c>
      <c r="U246">
        <v>2</v>
      </c>
      <c r="V246">
        <v>1</v>
      </c>
      <c r="W246">
        <v>0</v>
      </c>
      <c r="X246">
        <v>0</v>
      </c>
      <c r="Y246">
        <v>2.2000000000000002</v>
      </c>
      <c r="Z246">
        <v>3.4</v>
      </c>
      <c r="AA246">
        <v>3.3</v>
      </c>
      <c r="AB246">
        <v>2.25</v>
      </c>
      <c r="AC246">
        <v>3.4</v>
      </c>
      <c r="AD246">
        <v>3.2</v>
      </c>
      <c r="AE246">
        <v>2.2000000000000002</v>
      </c>
      <c r="AF246">
        <v>3.35</v>
      </c>
      <c r="AG246">
        <v>3.3</v>
      </c>
      <c r="AH246">
        <v>2.27</v>
      </c>
      <c r="AI246">
        <v>3.45</v>
      </c>
      <c r="AJ246">
        <v>3.33</v>
      </c>
      <c r="AK246">
        <v>2.2000000000000002</v>
      </c>
      <c r="AL246">
        <v>3.4</v>
      </c>
      <c r="AM246">
        <v>3.3</v>
      </c>
      <c r="AN246">
        <v>2.2000000000000002</v>
      </c>
      <c r="AO246">
        <v>3.4</v>
      </c>
      <c r="AP246">
        <v>3.4</v>
      </c>
      <c r="AQ246">
        <v>2.3199999999999998</v>
      </c>
      <c r="AR246">
        <v>3.5</v>
      </c>
      <c r="AS246">
        <v>3.45</v>
      </c>
      <c r="AT246">
        <v>2.2400000000000002</v>
      </c>
      <c r="AU246">
        <v>3.39</v>
      </c>
      <c r="AV246">
        <v>3.31</v>
      </c>
      <c r="AW246">
        <v>2</v>
      </c>
      <c r="AX246">
        <v>1.8</v>
      </c>
      <c r="AY246">
        <v>2.04</v>
      </c>
      <c r="AZ246">
        <v>1.88</v>
      </c>
      <c r="BA246">
        <v>2.08</v>
      </c>
      <c r="BB246">
        <v>1.9</v>
      </c>
      <c r="BC246">
        <v>1.99</v>
      </c>
      <c r="BD246">
        <v>1.83</v>
      </c>
      <c r="BE246">
        <v>-0.25</v>
      </c>
      <c r="BF246">
        <v>1.95</v>
      </c>
      <c r="BG246">
        <v>1.98</v>
      </c>
      <c r="BH246">
        <v>1.97</v>
      </c>
      <c r="BI246">
        <v>1.96</v>
      </c>
      <c r="BJ246">
        <v>1.97</v>
      </c>
      <c r="BK246">
        <v>2</v>
      </c>
      <c r="BL246">
        <v>1.92</v>
      </c>
      <c r="BM246">
        <v>1.95</v>
      </c>
      <c r="BN246">
        <v>2.2000000000000002</v>
      </c>
      <c r="BO246">
        <v>3.4</v>
      </c>
      <c r="BP246">
        <v>3.3</v>
      </c>
      <c r="BQ246">
        <v>2.2999999999999998</v>
      </c>
      <c r="BR246">
        <v>3.4</v>
      </c>
      <c r="BS246">
        <v>3.2</v>
      </c>
      <c r="BT246">
        <v>2.2000000000000002</v>
      </c>
      <c r="BU246">
        <v>3.3</v>
      </c>
      <c r="BV246">
        <v>3.4</v>
      </c>
      <c r="BW246">
        <v>2.25</v>
      </c>
      <c r="BX246">
        <v>3.38</v>
      </c>
      <c r="BY246">
        <v>3.44</v>
      </c>
      <c r="BZ246">
        <v>2.25</v>
      </c>
      <c r="CA246">
        <v>3.4</v>
      </c>
      <c r="CB246">
        <v>3.4</v>
      </c>
      <c r="CC246">
        <v>2.2000000000000002</v>
      </c>
      <c r="CD246">
        <v>3.3</v>
      </c>
      <c r="CE246">
        <v>3.5</v>
      </c>
      <c r="CF246">
        <v>2.4</v>
      </c>
      <c r="CG246">
        <v>3.46</v>
      </c>
      <c r="CH246">
        <v>3.5</v>
      </c>
      <c r="CI246">
        <v>2.25</v>
      </c>
      <c r="CJ246">
        <v>3.35</v>
      </c>
      <c r="CK246">
        <v>3.33</v>
      </c>
      <c r="CL246">
        <v>2.1</v>
      </c>
      <c r="CM246">
        <v>1.72</v>
      </c>
      <c r="CN246">
        <v>2.15</v>
      </c>
      <c r="CO246">
        <v>1.78</v>
      </c>
      <c r="CP246">
        <v>2.21</v>
      </c>
      <c r="CQ246">
        <v>1.86</v>
      </c>
      <c r="CR246">
        <v>2.09</v>
      </c>
      <c r="CS246">
        <v>1.76</v>
      </c>
      <c r="CT246">
        <v>-0.25</v>
      </c>
      <c r="CU246">
        <v>1.94</v>
      </c>
      <c r="CV246">
        <v>1.99</v>
      </c>
      <c r="CW246">
        <v>1.94</v>
      </c>
      <c r="CX246">
        <v>1.98</v>
      </c>
      <c r="CY246">
        <v>2.0499999999999998</v>
      </c>
      <c r="CZ246">
        <v>2</v>
      </c>
      <c r="DA246">
        <v>1.94</v>
      </c>
      <c r="DB246">
        <v>1.94</v>
      </c>
    </row>
    <row r="247" spans="1:106" x14ac:dyDescent="0.35">
      <c r="A247" t="s">
        <v>106</v>
      </c>
      <c r="B247" s="1">
        <v>43862</v>
      </c>
      <c r="C247" s="2">
        <v>0.625</v>
      </c>
      <c r="D247" t="s">
        <v>125</v>
      </c>
      <c r="E247" t="s">
        <v>123</v>
      </c>
      <c r="F247">
        <v>2</v>
      </c>
      <c r="G247">
        <v>3</v>
      </c>
      <c r="H247" t="s">
        <v>113</v>
      </c>
      <c r="I247">
        <v>2</v>
      </c>
      <c r="J247">
        <v>2</v>
      </c>
      <c r="K247" t="s">
        <v>117</v>
      </c>
      <c r="L247" t="s">
        <v>127</v>
      </c>
      <c r="M247">
        <v>11</v>
      </c>
      <c r="N247">
        <v>12</v>
      </c>
      <c r="O247">
        <v>2</v>
      </c>
      <c r="P247">
        <v>5</v>
      </c>
      <c r="Q247">
        <v>17</v>
      </c>
      <c r="R247">
        <v>14</v>
      </c>
      <c r="S247">
        <v>4</v>
      </c>
      <c r="T247">
        <v>4</v>
      </c>
      <c r="U247">
        <v>2</v>
      </c>
      <c r="V247">
        <v>2</v>
      </c>
      <c r="W247">
        <v>0</v>
      </c>
      <c r="X247">
        <v>1</v>
      </c>
      <c r="Y247">
        <v>2.75</v>
      </c>
      <c r="Z247">
        <v>3.3</v>
      </c>
      <c r="AA247">
        <v>2.62</v>
      </c>
      <c r="AB247">
        <v>2.75</v>
      </c>
      <c r="AC247">
        <v>3.3</v>
      </c>
      <c r="AD247">
        <v>2.6</v>
      </c>
      <c r="AE247">
        <v>2.75</v>
      </c>
      <c r="AF247">
        <v>3.3</v>
      </c>
      <c r="AG247">
        <v>2.6</v>
      </c>
      <c r="AH247">
        <v>2.73</v>
      </c>
      <c r="AI247">
        <v>3.36</v>
      </c>
      <c r="AJ247">
        <v>2.73</v>
      </c>
      <c r="AK247">
        <v>2.75</v>
      </c>
      <c r="AL247">
        <v>3.25</v>
      </c>
      <c r="AM247">
        <v>2.62</v>
      </c>
      <c r="AN247">
        <v>2.75</v>
      </c>
      <c r="AO247">
        <v>3.3</v>
      </c>
      <c r="AP247">
        <v>2.7</v>
      </c>
      <c r="AQ247">
        <v>2.85</v>
      </c>
      <c r="AR247">
        <v>3.42</v>
      </c>
      <c r="AS247">
        <v>2.75</v>
      </c>
      <c r="AT247">
        <v>2.75</v>
      </c>
      <c r="AU247">
        <v>3.31</v>
      </c>
      <c r="AV247">
        <v>2.64</v>
      </c>
      <c r="AW247">
        <v>2</v>
      </c>
      <c r="AX247">
        <v>1.8</v>
      </c>
      <c r="AY247">
        <v>2.0699999999999998</v>
      </c>
      <c r="AZ247">
        <v>1.85</v>
      </c>
      <c r="BA247">
        <v>2.1</v>
      </c>
      <c r="BB247">
        <v>1.88</v>
      </c>
      <c r="BC247">
        <v>2.0099999999999998</v>
      </c>
      <c r="BD247">
        <v>1.81</v>
      </c>
      <c r="BE247">
        <v>0</v>
      </c>
      <c r="BF247">
        <v>1.99</v>
      </c>
      <c r="BG247">
        <v>1.94</v>
      </c>
      <c r="BH247">
        <v>1.97</v>
      </c>
      <c r="BI247">
        <v>1.96</v>
      </c>
      <c r="BJ247">
        <v>2.0099999999999998</v>
      </c>
      <c r="BK247">
        <v>1.96</v>
      </c>
      <c r="BL247">
        <v>1.95</v>
      </c>
      <c r="BM247">
        <v>1.9</v>
      </c>
      <c r="BN247">
        <v>2.9</v>
      </c>
      <c r="BO247">
        <v>3.4</v>
      </c>
      <c r="BP247">
        <v>2.4</v>
      </c>
      <c r="BQ247">
        <v>2.95</v>
      </c>
      <c r="BR247">
        <v>3.3</v>
      </c>
      <c r="BS247">
        <v>2.5</v>
      </c>
      <c r="BT247">
        <v>2.65</v>
      </c>
      <c r="BU247">
        <v>3.3</v>
      </c>
      <c r="BV247">
        <v>2.7</v>
      </c>
      <c r="BW247">
        <v>3.1</v>
      </c>
      <c r="BX247">
        <v>3.39</v>
      </c>
      <c r="BY247">
        <v>2.42</v>
      </c>
      <c r="BZ247">
        <v>3</v>
      </c>
      <c r="CA247">
        <v>3.3</v>
      </c>
      <c r="CB247">
        <v>2.4500000000000002</v>
      </c>
      <c r="CC247">
        <v>3.13</v>
      </c>
      <c r="CD247">
        <v>3.3</v>
      </c>
      <c r="CE247">
        <v>2.4</v>
      </c>
      <c r="CF247">
        <v>3.13</v>
      </c>
      <c r="CG247">
        <v>3.48</v>
      </c>
      <c r="CH247">
        <v>2.7</v>
      </c>
      <c r="CI247">
        <v>2.97</v>
      </c>
      <c r="CJ247">
        <v>3.34</v>
      </c>
      <c r="CK247">
        <v>2.46</v>
      </c>
      <c r="CL247">
        <v>2</v>
      </c>
      <c r="CM247">
        <v>1.8</v>
      </c>
      <c r="CN247">
        <v>2.1</v>
      </c>
      <c r="CO247">
        <v>1.82</v>
      </c>
      <c r="CP247">
        <v>2.13</v>
      </c>
      <c r="CQ247">
        <v>1.91</v>
      </c>
      <c r="CR247">
        <v>2.0299999999999998</v>
      </c>
      <c r="CS247">
        <v>1.8</v>
      </c>
      <c r="CT247">
        <v>0.25</v>
      </c>
      <c r="CU247">
        <v>1.83</v>
      </c>
      <c r="CV247">
        <v>2.1</v>
      </c>
      <c r="CW247">
        <v>1.85</v>
      </c>
      <c r="CX247">
        <v>2.08</v>
      </c>
      <c r="CY247">
        <v>1.85</v>
      </c>
      <c r="CZ247">
        <v>2.16</v>
      </c>
      <c r="DA247">
        <v>1.8</v>
      </c>
      <c r="DB247">
        <v>2.09</v>
      </c>
    </row>
    <row r="248" spans="1:106" x14ac:dyDescent="0.35">
      <c r="A248" t="s">
        <v>106</v>
      </c>
      <c r="B248" s="1">
        <v>43862</v>
      </c>
      <c r="C248" s="2">
        <v>0.625</v>
      </c>
      <c r="D248" t="s">
        <v>111</v>
      </c>
      <c r="E248" t="s">
        <v>126</v>
      </c>
      <c r="F248">
        <v>3</v>
      </c>
      <c r="G248">
        <v>3</v>
      </c>
      <c r="H248" t="s">
        <v>117</v>
      </c>
      <c r="I248">
        <v>2</v>
      </c>
      <c r="J248">
        <v>0</v>
      </c>
      <c r="K248" t="s">
        <v>109</v>
      </c>
      <c r="L248" t="s">
        <v>110</v>
      </c>
      <c r="M248">
        <v>12</v>
      </c>
      <c r="N248">
        <v>19</v>
      </c>
      <c r="O248">
        <v>6</v>
      </c>
      <c r="P248">
        <v>6</v>
      </c>
      <c r="Q248">
        <v>8</v>
      </c>
      <c r="R248">
        <v>9</v>
      </c>
      <c r="S248">
        <v>4</v>
      </c>
      <c r="T248">
        <v>6</v>
      </c>
      <c r="U248">
        <v>1</v>
      </c>
      <c r="V248">
        <v>1</v>
      </c>
      <c r="W248">
        <v>0</v>
      </c>
      <c r="X248">
        <v>0</v>
      </c>
      <c r="Y248">
        <v>2.6</v>
      </c>
      <c r="Z248">
        <v>3.3</v>
      </c>
      <c r="AA248">
        <v>2.75</v>
      </c>
      <c r="AB248">
        <v>2.5</v>
      </c>
      <c r="AC248">
        <v>3.4</v>
      </c>
      <c r="AD248">
        <v>2.8</v>
      </c>
      <c r="AE248">
        <v>2.5499999999999998</v>
      </c>
      <c r="AF248">
        <v>3.35</v>
      </c>
      <c r="AG248">
        <v>2.8</v>
      </c>
      <c r="AH248">
        <v>2.56</v>
      </c>
      <c r="AI248">
        <v>3.44</v>
      </c>
      <c r="AJ248">
        <v>2.86</v>
      </c>
      <c r="AK248">
        <v>2.5499999999999998</v>
      </c>
      <c r="AL248">
        <v>3.3</v>
      </c>
      <c r="AM248">
        <v>2.8</v>
      </c>
      <c r="AN248">
        <v>2.5499999999999998</v>
      </c>
      <c r="AO248">
        <v>3.4</v>
      </c>
      <c r="AP248">
        <v>2.8</v>
      </c>
      <c r="AQ248">
        <v>2.68</v>
      </c>
      <c r="AR248">
        <v>3.45</v>
      </c>
      <c r="AS248">
        <v>2.9</v>
      </c>
      <c r="AT248">
        <v>2.56</v>
      </c>
      <c r="AU248">
        <v>3.37</v>
      </c>
      <c r="AV248">
        <v>2.8</v>
      </c>
      <c r="AW248">
        <v>1.9</v>
      </c>
      <c r="AX248">
        <v>1.9</v>
      </c>
      <c r="AY248">
        <v>1.96</v>
      </c>
      <c r="AZ248">
        <v>1.96</v>
      </c>
      <c r="BA248">
        <v>1.97</v>
      </c>
      <c r="BB248">
        <v>1.96</v>
      </c>
      <c r="BC248">
        <v>1.92</v>
      </c>
      <c r="BD248">
        <v>1.9</v>
      </c>
      <c r="BE248">
        <v>0</v>
      </c>
      <c r="BF248">
        <v>1.87</v>
      </c>
      <c r="BG248">
        <v>2.06</v>
      </c>
      <c r="BH248">
        <v>1.85</v>
      </c>
      <c r="BI248">
        <v>2.0699999999999998</v>
      </c>
      <c r="BJ248">
        <v>1.9</v>
      </c>
      <c r="BK248">
        <v>2.0699999999999998</v>
      </c>
      <c r="BL248">
        <v>1.84</v>
      </c>
      <c r="BM248">
        <v>2.02</v>
      </c>
      <c r="BN248">
        <v>2.4</v>
      </c>
      <c r="BO248">
        <v>3.4</v>
      </c>
      <c r="BP248">
        <v>2.87</v>
      </c>
      <c r="BQ248">
        <v>2.5499999999999998</v>
      </c>
      <c r="BR248">
        <v>3.3</v>
      </c>
      <c r="BS248">
        <v>2.9</v>
      </c>
      <c r="BT248">
        <v>2.5</v>
      </c>
      <c r="BU248">
        <v>3.35</v>
      </c>
      <c r="BV248">
        <v>2.85</v>
      </c>
      <c r="BW248">
        <v>2.52</v>
      </c>
      <c r="BX248">
        <v>3.42</v>
      </c>
      <c r="BY248">
        <v>2.93</v>
      </c>
      <c r="BZ248">
        <v>2.5</v>
      </c>
      <c r="CA248">
        <v>3.3</v>
      </c>
      <c r="CB248">
        <v>2.88</v>
      </c>
      <c r="CC248">
        <v>2.5</v>
      </c>
      <c r="CD248">
        <v>3.4</v>
      </c>
      <c r="CE248">
        <v>2.9</v>
      </c>
      <c r="CF248">
        <v>2.65</v>
      </c>
      <c r="CG248">
        <v>3.5</v>
      </c>
      <c r="CH248">
        <v>3.05</v>
      </c>
      <c r="CI248">
        <v>2.5099999999999998</v>
      </c>
      <c r="CJ248">
        <v>3.37</v>
      </c>
      <c r="CK248">
        <v>2.87</v>
      </c>
      <c r="CL248">
        <v>1.9</v>
      </c>
      <c r="CM248">
        <v>1.9</v>
      </c>
      <c r="CN248">
        <v>1.94</v>
      </c>
      <c r="CO248">
        <v>1.97</v>
      </c>
      <c r="CP248">
        <v>1.97</v>
      </c>
      <c r="CQ248">
        <v>2.0299999999999998</v>
      </c>
      <c r="CR248">
        <v>1.91</v>
      </c>
      <c r="CS248">
        <v>1.91</v>
      </c>
      <c r="CT248">
        <v>0</v>
      </c>
      <c r="CU248">
        <v>1.82</v>
      </c>
      <c r="CV248">
        <v>2.11</v>
      </c>
      <c r="CW248">
        <v>1.82</v>
      </c>
      <c r="CX248">
        <v>2.11</v>
      </c>
      <c r="CY248">
        <v>1.87</v>
      </c>
      <c r="CZ248">
        <v>2.19</v>
      </c>
      <c r="DA248">
        <v>1.81</v>
      </c>
      <c r="DB248">
        <v>2.06</v>
      </c>
    </row>
    <row r="249" spans="1:106" x14ac:dyDescent="0.35">
      <c r="A249" t="s">
        <v>106</v>
      </c>
      <c r="B249" s="1">
        <v>43862</v>
      </c>
      <c r="C249" s="2">
        <v>0.72916666666666663</v>
      </c>
      <c r="D249" t="s">
        <v>137</v>
      </c>
      <c r="E249" t="s">
        <v>132</v>
      </c>
      <c r="F249">
        <v>0</v>
      </c>
      <c r="G249">
        <v>0</v>
      </c>
      <c r="H249" t="s">
        <v>117</v>
      </c>
      <c r="I249">
        <v>0</v>
      </c>
      <c r="J249">
        <v>0</v>
      </c>
      <c r="K249" t="s">
        <v>117</v>
      </c>
      <c r="L249" t="s">
        <v>144</v>
      </c>
      <c r="M249">
        <v>15</v>
      </c>
      <c r="N249">
        <v>14</v>
      </c>
      <c r="O249">
        <v>5</v>
      </c>
      <c r="P249">
        <v>3</v>
      </c>
      <c r="Q249">
        <v>14</v>
      </c>
      <c r="R249">
        <v>15</v>
      </c>
      <c r="S249">
        <v>4</v>
      </c>
      <c r="T249">
        <v>6</v>
      </c>
      <c r="U249">
        <v>3</v>
      </c>
      <c r="V249">
        <v>2</v>
      </c>
      <c r="W249">
        <v>0</v>
      </c>
      <c r="X249">
        <v>0</v>
      </c>
      <c r="Y249">
        <v>2.25</v>
      </c>
      <c r="Z249">
        <v>3.25</v>
      </c>
      <c r="AA249">
        <v>3.4</v>
      </c>
      <c r="AB249">
        <v>2.2000000000000002</v>
      </c>
      <c r="AC249">
        <v>3.1</v>
      </c>
      <c r="AD249">
        <v>3.6</v>
      </c>
      <c r="AE249">
        <v>2.2000000000000002</v>
      </c>
      <c r="AF249">
        <v>3.2</v>
      </c>
      <c r="AG249">
        <v>3.45</v>
      </c>
      <c r="AH249">
        <v>2.2400000000000002</v>
      </c>
      <c r="AI249">
        <v>3.3</v>
      </c>
      <c r="AJ249">
        <v>3.55</v>
      </c>
      <c r="AK249">
        <v>2.25</v>
      </c>
      <c r="AL249">
        <v>3.2</v>
      </c>
      <c r="AM249">
        <v>3.4</v>
      </c>
      <c r="AN249">
        <v>2.25</v>
      </c>
      <c r="AO249">
        <v>3.25</v>
      </c>
      <c r="AP249">
        <v>3.5</v>
      </c>
      <c r="AQ249">
        <v>2.33</v>
      </c>
      <c r="AR249">
        <v>3.35</v>
      </c>
      <c r="AS249">
        <v>3.7</v>
      </c>
      <c r="AT249">
        <v>2.23</v>
      </c>
      <c r="AU249">
        <v>3.24</v>
      </c>
      <c r="AV249">
        <v>3.48</v>
      </c>
      <c r="AW249">
        <v>2.2000000000000002</v>
      </c>
      <c r="AX249">
        <v>1.66</v>
      </c>
      <c r="AY249">
        <v>2.25</v>
      </c>
      <c r="AZ249">
        <v>1.72</v>
      </c>
      <c r="BA249">
        <v>2.2999999999999998</v>
      </c>
      <c r="BB249">
        <v>1.73</v>
      </c>
      <c r="BC249">
        <v>2.1800000000000002</v>
      </c>
      <c r="BD249">
        <v>1.69</v>
      </c>
      <c r="BE249">
        <v>-0.25</v>
      </c>
      <c r="BF249">
        <v>1.93</v>
      </c>
      <c r="BG249">
        <v>2</v>
      </c>
      <c r="BH249">
        <v>1.93</v>
      </c>
      <c r="BI249">
        <v>2</v>
      </c>
      <c r="BJ249">
        <v>1.95</v>
      </c>
      <c r="BK249">
        <v>2</v>
      </c>
      <c r="BL249">
        <v>1.91</v>
      </c>
      <c r="BM249">
        <v>1.96</v>
      </c>
      <c r="BN249">
        <v>2.1</v>
      </c>
      <c r="BO249">
        <v>3.4</v>
      </c>
      <c r="BP249">
        <v>3.5</v>
      </c>
      <c r="BQ249">
        <v>2.15</v>
      </c>
      <c r="BR249">
        <v>3.25</v>
      </c>
      <c r="BS249">
        <v>3.7</v>
      </c>
      <c r="BT249">
        <v>2.2000000000000002</v>
      </c>
      <c r="BU249">
        <v>3.3</v>
      </c>
      <c r="BV249">
        <v>3.4</v>
      </c>
      <c r="BW249">
        <v>2.12</v>
      </c>
      <c r="BX249">
        <v>3.5</v>
      </c>
      <c r="BY249">
        <v>3.68</v>
      </c>
      <c r="BZ249">
        <v>2.1</v>
      </c>
      <c r="CA249">
        <v>3.4</v>
      </c>
      <c r="CB249">
        <v>3.6</v>
      </c>
      <c r="CC249">
        <v>2.15</v>
      </c>
      <c r="CD249">
        <v>3.25</v>
      </c>
      <c r="CE249">
        <v>3.75</v>
      </c>
      <c r="CF249">
        <v>2.2200000000000002</v>
      </c>
      <c r="CG249">
        <v>3.5</v>
      </c>
      <c r="CH249">
        <v>3.85</v>
      </c>
      <c r="CI249">
        <v>2.13</v>
      </c>
      <c r="CJ249">
        <v>3.35</v>
      </c>
      <c r="CK249">
        <v>3.65</v>
      </c>
      <c r="CL249">
        <v>2.2000000000000002</v>
      </c>
      <c r="CM249">
        <v>1.66</v>
      </c>
      <c r="CN249">
        <v>2.2599999999999998</v>
      </c>
      <c r="CO249">
        <v>1.71</v>
      </c>
      <c r="CP249">
        <v>2.31</v>
      </c>
      <c r="CQ249">
        <v>1.73</v>
      </c>
      <c r="CR249">
        <v>2.2200000000000002</v>
      </c>
      <c r="CS249">
        <v>1.67</v>
      </c>
      <c r="CT249">
        <v>-0.25</v>
      </c>
      <c r="CU249">
        <v>1.83</v>
      </c>
      <c r="CV249">
        <v>2.1</v>
      </c>
      <c r="CW249">
        <v>1.83</v>
      </c>
      <c r="CX249">
        <v>2.1</v>
      </c>
      <c r="CY249">
        <v>1.86</v>
      </c>
      <c r="CZ249">
        <v>2.13</v>
      </c>
      <c r="DA249">
        <v>1.82</v>
      </c>
      <c r="DB249">
        <v>2.06</v>
      </c>
    </row>
    <row r="250" spans="1:106" x14ac:dyDescent="0.35">
      <c r="A250" t="s">
        <v>106</v>
      </c>
      <c r="B250" s="1">
        <v>43863</v>
      </c>
      <c r="C250" s="2">
        <v>0.58333333333333337</v>
      </c>
      <c r="D250" t="s">
        <v>119</v>
      </c>
      <c r="E250" t="s">
        <v>135</v>
      </c>
      <c r="F250">
        <v>0</v>
      </c>
      <c r="G250">
        <v>0</v>
      </c>
      <c r="H250" t="s">
        <v>117</v>
      </c>
      <c r="I250">
        <v>0</v>
      </c>
      <c r="J250">
        <v>0</v>
      </c>
      <c r="K250" t="s">
        <v>117</v>
      </c>
      <c r="L250" t="s">
        <v>130</v>
      </c>
      <c r="M250">
        <v>15</v>
      </c>
      <c r="N250">
        <v>13</v>
      </c>
      <c r="O250">
        <v>2</v>
      </c>
      <c r="P250">
        <v>2</v>
      </c>
      <c r="Q250">
        <v>8</v>
      </c>
      <c r="R250">
        <v>11</v>
      </c>
      <c r="S250">
        <v>5</v>
      </c>
      <c r="T250">
        <v>7</v>
      </c>
      <c r="U250">
        <v>1</v>
      </c>
      <c r="V250">
        <v>3</v>
      </c>
      <c r="W250">
        <v>0</v>
      </c>
      <c r="X250">
        <v>0</v>
      </c>
      <c r="Y250">
        <v>3.6</v>
      </c>
      <c r="Z250">
        <v>3.6</v>
      </c>
      <c r="AA250">
        <v>2</v>
      </c>
      <c r="AB250">
        <v>3.8</v>
      </c>
      <c r="AC250">
        <v>3.4</v>
      </c>
      <c r="AD250">
        <v>2.0499999999999998</v>
      </c>
      <c r="AE250">
        <v>3.7</v>
      </c>
      <c r="AF250">
        <v>3.5</v>
      </c>
      <c r="AG250">
        <v>2</v>
      </c>
      <c r="AH250">
        <v>3.82</v>
      </c>
      <c r="AI250">
        <v>3.62</v>
      </c>
      <c r="AJ250">
        <v>2.04</v>
      </c>
      <c r="AK250">
        <v>3.75</v>
      </c>
      <c r="AL250">
        <v>3.5</v>
      </c>
      <c r="AM250">
        <v>2</v>
      </c>
      <c r="AN250">
        <v>3.8</v>
      </c>
      <c r="AO250">
        <v>3.5</v>
      </c>
      <c r="AP250">
        <v>2</v>
      </c>
      <c r="AQ250">
        <v>3.95</v>
      </c>
      <c r="AR250">
        <v>3.65</v>
      </c>
      <c r="AS250">
        <v>2.1</v>
      </c>
      <c r="AT250">
        <v>3.75</v>
      </c>
      <c r="AU250">
        <v>3.53</v>
      </c>
      <c r="AV250">
        <v>2.02</v>
      </c>
      <c r="AW250">
        <v>1.9</v>
      </c>
      <c r="AX250">
        <v>1.9</v>
      </c>
      <c r="AY250">
        <v>1.94</v>
      </c>
      <c r="AZ250">
        <v>1.98</v>
      </c>
      <c r="BA250">
        <v>1.94</v>
      </c>
      <c r="BB250">
        <v>2</v>
      </c>
      <c r="BC250">
        <v>1.9</v>
      </c>
      <c r="BD250">
        <v>1.91</v>
      </c>
      <c r="BE250">
        <v>0.5</v>
      </c>
      <c r="BF250">
        <v>1.89</v>
      </c>
      <c r="BG250">
        <v>2.04</v>
      </c>
      <c r="BH250">
        <v>1.89</v>
      </c>
      <c r="BI250">
        <v>2.04</v>
      </c>
      <c r="BJ250">
        <v>1.9</v>
      </c>
      <c r="BK250">
        <v>2.06</v>
      </c>
      <c r="BL250">
        <v>1.85</v>
      </c>
      <c r="BM250">
        <v>2.0099999999999998</v>
      </c>
      <c r="BN250">
        <v>3.9</v>
      </c>
      <c r="BO250">
        <v>3.75</v>
      </c>
      <c r="BP250">
        <v>1.9</v>
      </c>
      <c r="BQ250">
        <v>4</v>
      </c>
      <c r="BR250">
        <v>3.7</v>
      </c>
      <c r="BS250">
        <v>1.91</v>
      </c>
      <c r="BT250">
        <v>3.85</v>
      </c>
      <c r="BU250">
        <v>3.65</v>
      </c>
      <c r="BV250">
        <v>1.93</v>
      </c>
      <c r="BW250">
        <v>4.03</v>
      </c>
      <c r="BX250">
        <v>3.71</v>
      </c>
      <c r="BY250">
        <v>1.96</v>
      </c>
      <c r="BZ250">
        <v>4</v>
      </c>
      <c r="CA250">
        <v>3.7</v>
      </c>
      <c r="CB250">
        <v>1.95</v>
      </c>
      <c r="CC250">
        <v>3.9</v>
      </c>
      <c r="CD250">
        <v>3.7</v>
      </c>
      <c r="CE250">
        <v>1.95</v>
      </c>
      <c r="CF250">
        <v>4.26</v>
      </c>
      <c r="CG250">
        <v>3.82</v>
      </c>
      <c r="CH250">
        <v>2</v>
      </c>
      <c r="CI250">
        <v>3.93</v>
      </c>
      <c r="CJ250">
        <v>3.68</v>
      </c>
      <c r="CK250">
        <v>1.94</v>
      </c>
      <c r="CL250">
        <v>1.72</v>
      </c>
      <c r="CM250">
        <v>2.1</v>
      </c>
      <c r="CN250">
        <v>1.82</v>
      </c>
      <c r="CO250">
        <v>2.11</v>
      </c>
      <c r="CP250">
        <v>1.84</v>
      </c>
      <c r="CQ250">
        <v>2.21</v>
      </c>
      <c r="CR250">
        <v>1.78</v>
      </c>
      <c r="CS250">
        <v>2.06</v>
      </c>
      <c r="CT250">
        <v>0.5</v>
      </c>
      <c r="CU250">
        <v>1.96</v>
      </c>
      <c r="CV250">
        <v>1.97</v>
      </c>
      <c r="CW250">
        <v>1.97</v>
      </c>
      <c r="CX250">
        <v>1.96</v>
      </c>
      <c r="CY250">
        <v>1.99</v>
      </c>
      <c r="CZ250">
        <v>2</v>
      </c>
      <c r="DA250">
        <v>1.93</v>
      </c>
      <c r="DB250">
        <v>1.94</v>
      </c>
    </row>
    <row r="251" spans="1:106" x14ac:dyDescent="0.35">
      <c r="A251" t="s">
        <v>106</v>
      </c>
      <c r="B251" s="1">
        <v>43863</v>
      </c>
      <c r="C251" s="2">
        <v>0.6875</v>
      </c>
      <c r="D251" t="s">
        <v>128</v>
      </c>
      <c r="E251" t="s">
        <v>112</v>
      </c>
      <c r="F251">
        <v>2</v>
      </c>
      <c r="G251">
        <v>0</v>
      </c>
      <c r="H251" t="s">
        <v>109</v>
      </c>
      <c r="I251">
        <v>0</v>
      </c>
      <c r="J251">
        <v>0</v>
      </c>
      <c r="K251" t="s">
        <v>117</v>
      </c>
      <c r="L251" t="s">
        <v>114</v>
      </c>
      <c r="M251">
        <v>3</v>
      </c>
      <c r="N251">
        <v>18</v>
      </c>
      <c r="O251">
        <v>3</v>
      </c>
      <c r="P251">
        <v>5</v>
      </c>
      <c r="Q251">
        <v>8</v>
      </c>
      <c r="R251">
        <v>14</v>
      </c>
      <c r="S251">
        <v>2</v>
      </c>
      <c r="T251">
        <v>6</v>
      </c>
      <c r="U251">
        <v>2</v>
      </c>
      <c r="V251">
        <v>3</v>
      </c>
      <c r="W251">
        <v>0</v>
      </c>
      <c r="X251">
        <v>1</v>
      </c>
      <c r="Y251">
        <v>5.5</v>
      </c>
      <c r="Z251">
        <v>4.5999999999999996</v>
      </c>
      <c r="AA251">
        <v>1.53</v>
      </c>
      <c r="AB251">
        <v>5.75</v>
      </c>
      <c r="AC251">
        <v>4.5</v>
      </c>
      <c r="AD251">
        <v>1.53</v>
      </c>
      <c r="AE251">
        <v>5.3</v>
      </c>
      <c r="AF251">
        <v>4.4000000000000004</v>
      </c>
      <c r="AG251">
        <v>1.57</v>
      </c>
      <c r="AH251">
        <v>5.7</v>
      </c>
      <c r="AI251">
        <v>4.4800000000000004</v>
      </c>
      <c r="AJ251">
        <v>1.58</v>
      </c>
      <c r="AK251">
        <v>5.8</v>
      </c>
      <c r="AL251">
        <v>4.33</v>
      </c>
      <c r="AM251">
        <v>1.55</v>
      </c>
      <c r="AN251">
        <v>5.75</v>
      </c>
      <c r="AO251">
        <v>4.5</v>
      </c>
      <c r="AP251">
        <v>1.53</v>
      </c>
      <c r="AQ251">
        <v>6</v>
      </c>
      <c r="AR251">
        <v>4.75</v>
      </c>
      <c r="AS251">
        <v>1.62</v>
      </c>
      <c r="AT251">
        <v>5.64</v>
      </c>
      <c r="AU251">
        <v>4.45</v>
      </c>
      <c r="AV251">
        <v>1.56</v>
      </c>
      <c r="AW251">
        <v>1.5</v>
      </c>
      <c r="AX251">
        <v>2.62</v>
      </c>
      <c r="AY251">
        <v>1.53</v>
      </c>
      <c r="AZ251">
        <v>2.67</v>
      </c>
      <c r="BA251">
        <v>1.53</v>
      </c>
      <c r="BB251">
        <v>2.76</v>
      </c>
      <c r="BC251">
        <v>1.49</v>
      </c>
      <c r="BD251">
        <v>2.61</v>
      </c>
      <c r="BE251">
        <v>1</v>
      </c>
      <c r="BF251">
        <v>1.98</v>
      </c>
      <c r="BG251">
        <v>1.95</v>
      </c>
      <c r="BH251">
        <v>1.97</v>
      </c>
      <c r="BI251">
        <v>1.96</v>
      </c>
      <c r="BJ251">
        <v>2.0099999999999998</v>
      </c>
      <c r="BK251">
        <v>1.96</v>
      </c>
      <c r="BL251">
        <v>1.96</v>
      </c>
      <c r="BM251">
        <v>1.9</v>
      </c>
      <c r="BN251">
        <v>5.5</v>
      </c>
      <c r="BO251">
        <v>4.5</v>
      </c>
      <c r="BP251">
        <v>1.53</v>
      </c>
      <c r="BQ251">
        <v>5.75</v>
      </c>
      <c r="BR251">
        <v>4.5</v>
      </c>
      <c r="BS251">
        <v>1.55</v>
      </c>
      <c r="BT251">
        <v>4.7</v>
      </c>
      <c r="BU251">
        <v>4.5999999999999996</v>
      </c>
      <c r="BV251">
        <v>1.6</v>
      </c>
      <c r="BW251">
        <v>6.08</v>
      </c>
      <c r="BX251">
        <v>4.7699999999999996</v>
      </c>
      <c r="BY251">
        <v>1.52</v>
      </c>
      <c r="BZ251">
        <v>6.5</v>
      </c>
      <c r="CA251">
        <v>4.5</v>
      </c>
      <c r="CB251">
        <v>1.5</v>
      </c>
      <c r="CC251">
        <v>6.5</v>
      </c>
      <c r="CD251">
        <v>4.5</v>
      </c>
      <c r="CE251">
        <v>1.5</v>
      </c>
      <c r="CF251">
        <v>6.5</v>
      </c>
      <c r="CG251">
        <v>4.8499999999999996</v>
      </c>
      <c r="CH251">
        <v>1.6</v>
      </c>
      <c r="CI251">
        <v>5.87</v>
      </c>
      <c r="CJ251">
        <v>4.62</v>
      </c>
      <c r="CK251">
        <v>1.53</v>
      </c>
      <c r="CL251">
        <v>1.53</v>
      </c>
      <c r="CM251">
        <v>2.5</v>
      </c>
      <c r="CN251">
        <v>1.57</v>
      </c>
      <c r="CO251">
        <v>2.56</v>
      </c>
      <c r="CP251">
        <v>1.57</v>
      </c>
      <c r="CQ251">
        <v>2.63</v>
      </c>
      <c r="CR251">
        <v>1.53</v>
      </c>
      <c r="CS251">
        <v>2.5</v>
      </c>
      <c r="CT251">
        <v>1</v>
      </c>
      <c r="CU251">
        <v>2.1</v>
      </c>
      <c r="CV251">
        <v>1.83</v>
      </c>
      <c r="CW251">
        <v>2.09</v>
      </c>
      <c r="CX251">
        <v>1.83</v>
      </c>
      <c r="CY251">
        <v>2.11</v>
      </c>
      <c r="CZ251">
        <v>1.9</v>
      </c>
      <c r="DA251">
        <v>2.04</v>
      </c>
      <c r="DB251">
        <v>1.83</v>
      </c>
    </row>
    <row r="252" spans="1:106" x14ac:dyDescent="0.35">
      <c r="A252" t="s">
        <v>106</v>
      </c>
      <c r="B252" s="1">
        <v>43869</v>
      </c>
      <c r="C252" s="2">
        <v>0.52083333333333337</v>
      </c>
      <c r="D252" t="s">
        <v>123</v>
      </c>
      <c r="E252" t="s">
        <v>122</v>
      </c>
      <c r="F252">
        <v>3</v>
      </c>
      <c r="G252">
        <v>1</v>
      </c>
      <c r="H252" t="s">
        <v>109</v>
      </c>
      <c r="I252">
        <v>1</v>
      </c>
      <c r="J252">
        <v>0</v>
      </c>
      <c r="K252" t="s">
        <v>109</v>
      </c>
      <c r="L252" t="s">
        <v>142</v>
      </c>
      <c r="M252">
        <v>14</v>
      </c>
      <c r="N252">
        <v>10</v>
      </c>
      <c r="O252">
        <v>8</v>
      </c>
      <c r="P252">
        <v>2</v>
      </c>
      <c r="Q252">
        <v>11</v>
      </c>
      <c r="R252">
        <v>12</v>
      </c>
      <c r="S252">
        <v>4</v>
      </c>
      <c r="T252">
        <v>6</v>
      </c>
      <c r="U252">
        <v>0</v>
      </c>
      <c r="V252">
        <v>1</v>
      </c>
      <c r="W252">
        <v>0</v>
      </c>
      <c r="X252">
        <v>0</v>
      </c>
      <c r="Y252">
        <v>1.61</v>
      </c>
      <c r="Z252">
        <v>3.8</v>
      </c>
      <c r="AA252">
        <v>6</v>
      </c>
      <c r="AB252">
        <v>1.62</v>
      </c>
      <c r="AC252">
        <v>3.7</v>
      </c>
      <c r="AD252">
        <v>6</v>
      </c>
      <c r="AE252">
        <v>1.65</v>
      </c>
      <c r="AF252">
        <v>3.75</v>
      </c>
      <c r="AG252">
        <v>5.7</v>
      </c>
      <c r="AH252">
        <v>1.64</v>
      </c>
      <c r="AI252">
        <v>3.82</v>
      </c>
      <c r="AJ252">
        <v>6.27</v>
      </c>
      <c r="AK252">
        <v>1.63</v>
      </c>
      <c r="AL252">
        <v>3.7</v>
      </c>
      <c r="AM252">
        <v>6</v>
      </c>
      <c r="AN252">
        <v>1.65</v>
      </c>
      <c r="AO252">
        <v>3.75</v>
      </c>
      <c r="AP252">
        <v>6</v>
      </c>
      <c r="AQ252">
        <v>1.68</v>
      </c>
      <c r="AR252">
        <v>3.93</v>
      </c>
      <c r="AS252">
        <v>6.75</v>
      </c>
      <c r="AT252">
        <v>1.63</v>
      </c>
      <c r="AU252">
        <v>3.77</v>
      </c>
      <c r="AV252">
        <v>6.02</v>
      </c>
      <c r="AW252">
        <v>2.1</v>
      </c>
      <c r="AX252">
        <v>1.72</v>
      </c>
      <c r="AY252">
        <v>2.14</v>
      </c>
      <c r="AZ252">
        <v>1.79</v>
      </c>
      <c r="BA252">
        <v>2.16</v>
      </c>
      <c r="BB252">
        <v>1.81</v>
      </c>
      <c r="BC252">
        <v>2.09</v>
      </c>
      <c r="BD252">
        <v>1.75</v>
      </c>
      <c r="BE252">
        <v>-0.75</v>
      </c>
      <c r="BF252">
        <v>1.85</v>
      </c>
      <c r="BG252">
        <v>2.0499999999999998</v>
      </c>
      <c r="BH252">
        <v>1.85</v>
      </c>
      <c r="BI252">
        <v>2.08</v>
      </c>
      <c r="BJ252">
        <v>1.89</v>
      </c>
      <c r="BK252">
        <v>2.12</v>
      </c>
      <c r="BL252">
        <v>1.83</v>
      </c>
      <c r="BM252">
        <v>2.0499999999999998</v>
      </c>
      <c r="BN252">
        <v>1.61</v>
      </c>
      <c r="BO252">
        <v>3.75</v>
      </c>
      <c r="BP252">
        <v>5.75</v>
      </c>
      <c r="BQ252">
        <v>1.67</v>
      </c>
      <c r="BR252">
        <v>3.6</v>
      </c>
      <c r="BS252">
        <v>6</v>
      </c>
      <c r="BT252">
        <v>1.65</v>
      </c>
      <c r="BU252">
        <v>3.7</v>
      </c>
      <c r="BV252">
        <v>5.8</v>
      </c>
      <c r="BW252">
        <v>1.67</v>
      </c>
      <c r="BX252">
        <v>3.77</v>
      </c>
      <c r="BY252">
        <v>6.05</v>
      </c>
      <c r="BZ252">
        <v>1.63</v>
      </c>
      <c r="CA252">
        <v>3.7</v>
      </c>
      <c r="CB252">
        <v>6</v>
      </c>
      <c r="CC252">
        <v>1.65</v>
      </c>
      <c r="CD252">
        <v>3.7</v>
      </c>
      <c r="CE252">
        <v>6</v>
      </c>
      <c r="CF252">
        <v>1.7</v>
      </c>
      <c r="CG252">
        <v>3.95</v>
      </c>
      <c r="CH252">
        <v>6.35</v>
      </c>
      <c r="CI252">
        <v>1.65</v>
      </c>
      <c r="CJ252">
        <v>3.72</v>
      </c>
      <c r="CK252">
        <v>5.92</v>
      </c>
      <c r="CL252">
        <v>2.2000000000000002</v>
      </c>
      <c r="CM252">
        <v>1.66</v>
      </c>
      <c r="CN252">
        <v>2.27</v>
      </c>
      <c r="CO252">
        <v>1.71</v>
      </c>
      <c r="CP252">
        <v>2.34</v>
      </c>
      <c r="CQ252">
        <v>1.73</v>
      </c>
      <c r="CR252">
        <v>2.2200000000000002</v>
      </c>
      <c r="CS252">
        <v>1.67</v>
      </c>
      <c r="CT252">
        <v>-0.75</v>
      </c>
      <c r="CU252">
        <v>1.88</v>
      </c>
      <c r="CV252">
        <v>2.02</v>
      </c>
      <c r="CW252">
        <v>1.89</v>
      </c>
      <c r="CX252">
        <v>2.04</v>
      </c>
      <c r="CY252">
        <v>1.93</v>
      </c>
      <c r="CZ252">
        <v>2.13</v>
      </c>
      <c r="DA252">
        <v>1.86</v>
      </c>
      <c r="DB252">
        <v>2.02</v>
      </c>
    </row>
    <row r="253" spans="1:106" x14ac:dyDescent="0.35">
      <c r="A253" t="s">
        <v>106</v>
      </c>
      <c r="B253" s="1">
        <v>43869</v>
      </c>
      <c r="C253" s="2">
        <v>0.72916666666666663</v>
      </c>
      <c r="D253" t="s">
        <v>126</v>
      </c>
      <c r="E253" t="s">
        <v>125</v>
      </c>
      <c r="F253">
        <v>1</v>
      </c>
      <c r="G253">
        <v>1</v>
      </c>
      <c r="H253" t="s">
        <v>117</v>
      </c>
      <c r="I253">
        <v>0</v>
      </c>
      <c r="J253">
        <v>1</v>
      </c>
      <c r="K253" t="s">
        <v>113</v>
      </c>
      <c r="L253" t="s">
        <v>118</v>
      </c>
      <c r="M253">
        <v>10</v>
      </c>
      <c r="N253">
        <v>5</v>
      </c>
      <c r="O253">
        <v>2</v>
      </c>
      <c r="P253">
        <v>2</v>
      </c>
      <c r="Q253">
        <v>9</v>
      </c>
      <c r="R253">
        <v>12</v>
      </c>
      <c r="S253">
        <v>3</v>
      </c>
      <c r="T253">
        <v>2</v>
      </c>
      <c r="U253">
        <v>2</v>
      </c>
      <c r="V253">
        <v>2</v>
      </c>
      <c r="W253">
        <v>0</v>
      </c>
      <c r="X253">
        <v>0</v>
      </c>
      <c r="Y253">
        <v>2.1</v>
      </c>
      <c r="Z253">
        <v>3.4</v>
      </c>
      <c r="AA253">
        <v>3.6</v>
      </c>
      <c r="AB253">
        <v>2.15</v>
      </c>
      <c r="AC253">
        <v>3.3</v>
      </c>
      <c r="AD253">
        <v>3.5</v>
      </c>
      <c r="AE253">
        <v>2.15</v>
      </c>
      <c r="AF253">
        <v>3.4</v>
      </c>
      <c r="AG253">
        <v>3.5</v>
      </c>
      <c r="AH253">
        <v>2.2000000000000002</v>
      </c>
      <c r="AI253">
        <v>3.38</v>
      </c>
      <c r="AJ253">
        <v>3.57</v>
      </c>
      <c r="AK253">
        <v>2.15</v>
      </c>
      <c r="AL253">
        <v>3.3</v>
      </c>
      <c r="AM253">
        <v>3.5</v>
      </c>
      <c r="AN253">
        <v>2.15</v>
      </c>
      <c r="AO253">
        <v>3.4</v>
      </c>
      <c r="AP253">
        <v>3.6</v>
      </c>
      <c r="AQ253">
        <v>2.23</v>
      </c>
      <c r="AR253">
        <v>3.5</v>
      </c>
      <c r="AS253">
        <v>3.75</v>
      </c>
      <c r="AT253">
        <v>2.15</v>
      </c>
      <c r="AU253">
        <v>3.37</v>
      </c>
      <c r="AV253">
        <v>3.53</v>
      </c>
      <c r="AW253">
        <v>2</v>
      </c>
      <c r="AX253">
        <v>1.8</v>
      </c>
      <c r="AY253">
        <v>2.02</v>
      </c>
      <c r="AZ253">
        <v>1.89</v>
      </c>
      <c r="BA253">
        <v>2.0499999999999998</v>
      </c>
      <c r="BB253">
        <v>1.91</v>
      </c>
      <c r="BC253">
        <v>1.97</v>
      </c>
      <c r="BD253">
        <v>1.85</v>
      </c>
      <c r="BE253">
        <v>-0.25</v>
      </c>
      <c r="BF253">
        <v>1.87</v>
      </c>
      <c r="BG253">
        <v>2.0299999999999998</v>
      </c>
      <c r="BH253">
        <v>1.89</v>
      </c>
      <c r="BI253">
        <v>2.0299999999999998</v>
      </c>
      <c r="BJ253">
        <v>1.89</v>
      </c>
      <c r="BK253">
        <v>2.0699999999999998</v>
      </c>
      <c r="BL253">
        <v>1.85</v>
      </c>
      <c r="BM253">
        <v>2.02</v>
      </c>
      <c r="BN253">
        <v>2.25</v>
      </c>
      <c r="BO253">
        <v>3.4</v>
      </c>
      <c r="BP253">
        <v>3.2</v>
      </c>
      <c r="BQ253">
        <v>2.25</v>
      </c>
      <c r="BR253">
        <v>3.4</v>
      </c>
      <c r="BS253">
        <v>3.3</v>
      </c>
      <c r="BT253">
        <v>2.2999999999999998</v>
      </c>
      <c r="BU253">
        <v>3.35</v>
      </c>
      <c r="BV253">
        <v>3.15</v>
      </c>
      <c r="BW253">
        <v>2.36</v>
      </c>
      <c r="BX253">
        <v>3.3</v>
      </c>
      <c r="BY253">
        <v>3.28</v>
      </c>
      <c r="BZ253">
        <v>2.35</v>
      </c>
      <c r="CA253">
        <v>3.4</v>
      </c>
      <c r="CB253">
        <v>3.25</v>
      </c>
      <c r="CC253">
        <v>2.2999999999999998</v>
      </c>
      <c r="CD253">
        <v>3.4</v>
      </c>
      <c r="CE253">
        <v>3.2</v>
      </c>
      <c r="CF253">
        <v>2.4</v>
      </c>
      <c r="CG253">
        <v>3.46</v>
      </c>
      <c r="CH253">
        <v>3.4</v>
      </c>
      <c r="CI253">
        <v>2.2999999999999998</v>
      </c>
      <c r="CJ253">
        <v>3.35</v>
      </c>
      <c r="CK253">
        <v>3.23</v>
      </c>
      <c r="CL253">
        <v>1.9</v>
      </c>
      <c r="CM253">
        <v>1.9</v>
      </c>
      <c r="CN253">
        <v>1.99</v>
      </c>
      <c r="CO253">
        <v>1.93</v>
      </c>
      <c r="CP253">
        <v>2.02</v>
      </c>
      <c r="CQ253">
        <v>2.0499999999999998</v>
      </c>
      <c r="CR253">
        <v>1.93</v>
      </c>
      <c r="CS253">
        <v>1.89</v>
      </c>
      <c r="CT253">
        <v>-0.25</v>
      </c>
      <c r="CU253">
        <v>2.0099999999999998</v>
      </c>
      <c r="CV253">
        <v>1.89</v>
      </c>
      <c r="CW253">
        <v>2.0299999999999998</v>
      </c>
      <c r="CX253">
        <v>1.9</v>
      </c>
      <c r="CY253">
        <v>2.06</v>
      </c>
      <c r="CZ253">
        <v>1.92</v>
      </c>
      <c r="DA253">
        <v>1.98</v>
      </c>
      <c r="DB253">
        <v>1.89</v>
      </c>
    </row>
    <row r="254" spans="1:106" x14ac:dyDescent="0.35">
      <c r="A254" t="s">
        <v>106</v>
      </c>
      <c r="B254" s="1">
        <v>43870</v>
      </c>
      <c r="C254" s="2">
        <v>0.58333333333333337</v>
      </c>
      <c r="D254" t="s">
        <v>116</v>
      </c>
      <c r="E254" t="s">
        <v>115</v>
      </c>
      <c r="F254">
        <v>2</v>
      </c>
      <c r="G254">
        <v>1</v>
      </c>
      <c r="H254" t="s">
        <v>109</v>
      </c>
      <c r="I254">
        <v>1</v>
      </c>
      <c r="J254">
        <v>1</v>
      </c>
      <c r="K254" t="s">
        <v>117</v>
      </c>
      <c r="L254" t="s">
        <v>124</v>
      </c>
      <c r="M254">
        <v>16</v>
      </c>
      <c r="N254">
        <v>10</v>
      </c>
      <c r="O254">
        <v>6</v>
      </c>
      <c r="P254">
        <v>2</v>
      </c>
      <c r="Q254">
        <v>10</v>
      </c>
      <c r="R254">
        <v>8</v>
      </c>
      <c r="S254">
        <v>8</v>
      </c>
      <c r="T254">
        <v>4</v>
      </c>
      <c r="U254">
        <v>2</v>
      </c>
      <c r="V254">
        <v>2</v>
      </c>
      <c r="W254">
        <v>0</v>
      </c>
      <c r="X254">
        <v>0</v>
      </c>
      <c r="Y254">
        <v>1.66</v>
      </c>
      <c r="Z254">
        <v>3.6</v>
      </c>
      <c r="AA254">
        <v>5.75</v>
      </c>
      <c r="AB254">
        <v>1.67</v>
      </c>
      <c r="AC254">
        <v>3.6</v>
      </c>
      <c r="AD254">
        <v>5.75</v>
      </c>
      <c r="AE254">
        <v>1.7</v>
      </c>
      <c r="AF254">
        <v>3.5</v>
      </c>
      <c r="AG254">
        <v>5.5</v>
      </c>
      <c r="AH254">
        <v>1.74</v>
      </c>
      <c r="AI254">
        <v>3.55</v>
      </c>
      <c r="AJ254">
        <v>5.72</v>
      </c>
      <c r="AK254">
        <v>1.73</v>
      </c>
      <c r="AL254">
        <v>3.4</v>
      </c>
      <c r="AM254">
        <v>5.5</v>
      </c>
      <c r="AN254">
        <v>1.7</v>
      </c>
      <c r="AO254">
        <v>3.5</v>
      </c>
      <c r="AP254">
        <v>5.75</v>
      </c>
      <c r="AQ254">
        <v>1.79</v>
      </c>
      <c r="AR254">
        <v>3.65</v>
      </c>
      <c r="AS254">
        <v>5.9</v>
      </c>
      <c r="AT254">
        <v>1.72</v>
      </c>
      <c r="AU254">
        <v>3.54</v>
      </c>
      <c r="AV254">
        <v>5.58</v>
      </c>
      <c r="AW254">
        <v>2.2999999999999998</v>
      </c>
      <c r="AX254">
        <v>1.61</v>
      </c>
      <c r="AY254">
        <v>2.39</v>
      </c>
      <c r="AZ254">
        <v>1.65</v>
      </c>
      <c r="BA254">
        <v>2.39</v>
      </c>
      <c r="BB254">
        <v>1.69</v>
      </c>
      <c r="BC254">
        <v>2.2799999999999998</v>
      </c>
      <c r="BD254">
        <v>1.63</v>
      </c>
      <c r="BE254">
        <v>-0.75</v>
      </c>
      <c r="BF254">
        <v>1.97</v>
      </c>
      <c r="BG254">
        <v>1.93</v>
      </c>
      <c r="BH254">
        <v>2.0099999999999998</v>
      </c>
      <c r="BI254">
        <v>1.92</v>
      </c>
      <c r="BJ254">
        <v>2.0099999999999998</v>
      </c>
      <c r="BK254">
        <v>1.96</v>
      </c>
      <c r="BL254">
        <v>1.95</v>
      </c>
      <c r="BM254">
        <v>1.91</v>
      </c>
      <c r="BN254">
        <v>1.72</v>
      </c>
      <c r="BO254">
        <v>3.5</v>
      </c>
      <c r="BP254">
        <v>5.25</v>
      </c>
      <c r="BQ254">
        <v>1.78</v>
      </c>
      <c r="BR254">
        <v>3.3</v>
      </c>
      <c r="BS254">
        <v>5.75</v>
      </c>
      <c r="BT254">
        <v>1.73</v>
      </c>
      <c r="BU254">
        <v>3.45</v>
      </c>
      <c r="BV254">
        <v>5.5</v>
      </c>
      <c r="BW254">
        <v>1.81</v>
      </c>
      <c r="BX254">
        <v>3.42</v>
      </c>
      <c r="BY254">
        <v>5.46</v>
      </c>
      <c r="BZ254">
        <v>1.78</v>
      </c>
      <c r="CA254">
        <v>3.5</v>
      </c>
      <c r="CB254">
        <v>5.5</v>
      </c>
      <c r="CC254">
        <v>1.75</v>
      </c>
      <c r="CD254">
        <v>3.4</v>
      </c>
      <c r="CE254">
        <v>5.5</v>
      </c>
      <c r="CF254">
        <v>1.83</v>
      </c>
      <c r="CG254">
        <v>3.6</v>
      </c>
      <c r="CH254">
        <v>5.75</v>
      </c>
      <c r="CI254">
        <v>1.77</v>
      </c>
      <c r="CJ254">
        <v>3.45</v>
      </c>
      <c r="CK254">
        <v>5.41</v>
      </c>
      <c r="CL254">
        <v>2.5</v>
      </c>
      <c r="CM254">
        <v>1.53</v>
      </c>
      <c r="CN254">
        <v>2.4900000000000002</v>
      </c>
      <c r="CO254">
        <v>1.6</v>
      </c>
      <c r="CP254">
        <v>2.59</v>
      </c>
      <c r="CQ254">
        <v>1.64</v>
      </c>
      <c r="CR254">
        <v>2.46</v>
      </c>
      <c r="CS254">
        <v>1.56</v>
      </c>
      <c r="CT254">
        <v>-0.75</v>
      </c>
      <c r="CU254">
        <v>2.06</v>
      </c>
      <c r="CV254">
        <v>1.84</v>
      </c>
      <c r="CW254">
        <v>2.1</v>
      </c>
      <c r="CX254">
        <v>1.83</v>
      </c>
      <c r="CY254">
        <v>2.13</v>
      </c>
      <c r="CZ254">
        <v>1.87</v>
      </c>
      <c r="DA254">
        <v>2.0299999999999998</v>
      </c>
      <c r="DB254">
        <v>1.84</v>
      </c>
    </row>
    <row r="255" spans="1:106" x14ac:dyDescent="0.35">
      <c r="A255" t="s">
        <v>106</v>
      </c>
      <c r="B255" s="1">
        <v>43875</v>
      </c>
      <c r="C255" s="2">
        <v>0.83333333333333337</v>
      </c>
      <c r="D255" t="s">
        <v>132</v>
      </c>
      <c r="E255" t="s">
        <v>131</v>
      </c>
      <c r="F255">
        <v>0</v>
      </c>
      <c r="G255">
        <v>0</v>
      </c>
      <c r="H255" t="s">
        <v>117</v>
      </c>
      <c r="I255">
        <v>0</v>
      </c>
      <c r="J255">
        <v>0</v>
      </c>
      <c r="K255" t="s">
        <v>117</v>
      </c>
      <c r="L255" t="s">
        <v>114</v>
      </c>
      <c r="M255">
        <v>15</v>
      </c>
      <c r="N255">
        <v>9</v>
      </c>
      <c r="O255">
        <v>3</v>
      </c>
      <c r="P255">
        <v>3</v>
      </c>
      <c r="Q255">
        <v>13</v>
      </c>
      <c r="R255">
        <v>10</v>
      </c>
      <c r="S255">
        <v>7</v>
      </c>
      <c r="T255">
        <v>0</v>
      </c>
      <c r="U255">
        <v>2</v>
      </c>
      <c r="V255">
        <v>2</v>
      </c>
      <c r="W255">
        <v>0</v>
      </c>
      <c r="X255">
        <v>1</v>
      </c>
      <c r="Y255">
        <v>2.5</v>
      </c>
      <c r="Z255">
        <v>3.3</v>
      </c>
      <c r="AA255">
        <v>2.87</v>
      </c>
      <c r="AB255">
        <v>2.5499999999999998</v>
      </c>
      <c r="AC255">
        <v>3.3</v>
      </c>
      <c r="AD255">
        <v>2.9</v>
      </c>
      <c r="AE255">
        <v>2.5</v>
      </c>
      <c r="AF255">
        <v>3.25</v>
      </c>
      <c r="AG255">
        <v>2.85</v>
      </c>
      <c r="AH255">
        <v>2.57</v>
      </c>
      <c r="AI255">
        <v>3.32</v>
      </c>
      <c r="AJ255">
        <v>2.93</v>
      </c>
      <c r="AK255">
        <v>2.5499999999999998</v>
      </c>
      <c r="AL255">
        <v>3.2</v>
      </c>
      <c r="AM255">
        <v>2.88</v>
      </c>
      <c r="AN255">
        <v>2.5499999999999998</v>
      </c>
      <c r="AO255">
        <v>3.3</v>
      </c>
      <c r="AP255">
        <v>2.9</v>
      </c>
      <c r="AQ255">
        <v>2.65</v>
      </c>
      <c r="AR255">
        <v>3.38</v>
      </c>
      <c r="AS255">
        <v>3.05</v>
      </c>
      <c r="AT255">
        <v>2.5499999999999998</v>
      </c>
      <c r="AU255">
        <v>3.29</v>
      </c>
      <c r="AV255">
        <v>2.91</v>
      </c>
      <c r="AW255">
        <v>2</v>
      </c>
      <c r="AX255">
        <v>1.8</v>
      </c>
      <c r="AY255">
        <v>2.08</v>
      </c>
      <c r="AZ255">
        <v>1.84</v>
      </c>
      <c r="BA255">
        <v>2.11</v>
      </c>
      <c r="BB255">
        <v>1.86</v>
      </c>
      <c r="BC255">
        <v>2.0299999999999998</v>
      </c>
      <c r="BD255">
        <v>1.8</v>
      </c>
      <c r="BE255">
        <v>0</v>
      </c>
      <c r="BF255">
        <v>1.84</v>
      </c>
      <c r="BG255">
        <v>2.09</v>
      </c>
      <c r="BH255">
        <v>1.83</v>
      </c>
      <c r="BI255">
        <v>2.09</v>
      </c>
      <c r="BJ255">
        <v>1.85</v>
      </c>
      <c r="BK255">
        <v>2.12</v>
      </c>
      <c r="BL255">
        <v>1.82</v>
      </c>
      <c r="BM255">
        <v>2.0699999999999998</v>
      </c>
      <c r="BN255">
        <v>2.62</v>
      </c>
      <c r="BO255">
        <v>3.25</v>
      </c>
      <c r="BP255">
        <v>2.75</v>
      </c>
      <c r="BQ255">
        <v>2.7</v>
      </c>
      <c r="BR255">
        <v>3.2</v>
      </c>
      <c r="BS255">
        <v>2.8</v>
      </c>
      <c r="BT255">
        <v>2.6</v>
      </c>
      <c r="BU255">
        <v>3.2</v>
      </c>
      <c r="BV255">
        <v>2.8</v>
      </c>
      <c r="BW255">
        <v>2.69</v>
      </c>
      <c r="BX255">
        <v>3.17</v>
      </c>
      <c r="BY255">
        <v>2.91</v>
      </c>
      <c r="BZ255">
        <v>2.75</v>
      </c>
      <c r="CA255">
        <v>3.2</v>
      </c>
      <c r="CB255">
        <v>2.8</v>
      </c>
      <c r="CC255">
        <v>2.63</v>
      </c>
      <c r="CD255">
        <v>3.3</v>
      </c>
      <c r="CE255">
        <v>2.8</v>
      </c>
      <c r="CF255">
        <v>2.93</v>
      </c>
      <c r="CG255">
        <v>3.32</v>
      </c>
      <c r="CH255">
        <v>3</v>
      </c>
      <c r="CI255">
        <v>2.67</v>
      </c>
      <c r="CJ255">
        <v>3.21</v>
      </c>
      <c r="CK255">
        <v>2.81</v>
      </c>
      <c r="CL255">
        <v>2</v>
      </c>
      <c r="CM255">
        <v>1.8</v>
      </c>
      <c r="CN255">
        <v>2.15</v>
      </c>
      <c r="CO255">
        <v>1.79</v>
      </c>
      <c r="CP255">
        <v>2.2200000000000002</v>
      </c>
      <c r="CQ255">
        <v>1.92</v>
      </c>
      <c r="CR255">
        <v>2.0499999999999998</v>
      </c>
      <c r="CS255">
        <v>1.78</v>
      </c>
      <c r="CT255">
        <v>0</v>
      </c>
      <c r="CU255">
        <v>1.9</v>
      </c>
      <c r="CV255">
        <v>2.0299999999999998</v>
      </c>
      <c r="CW255">
        <v>1.88</v>
      </c>
      <c r="CX255">
        <v>2.04</v>
      </c>
      <c r="CY255">
        <v>1.92</v>
      </c>
      <c r="CZ255">
        <v>2.21</v>
      </c>
      <c r="DA255">
        <v>1.86</v>
      </c>
      <c r="DB255">
        <v>2.0099999999999998</v>
      </c>
    </row>
    <row r="256" spans="1:106" x14ac:dyDescent="0.35">
      <c r="A256" t="s">
        <v>106</v>
      </c>
      <c r="B256" s="1">
        <v>43876</v>
      </c>
      <c r="C256" s="2">
        <v>0.52083333333333337</v>
      </c>
      <c r="D256" t="s">
        <v>120</v>
      </c>
      <c r="E256" t="s">
        <v>119</v>
      </c>
      <c r="F256">
        <v>1</v>
      </c>
      <c r="G256">
        <v>2</v>
      </c>
      <c r="H256" t="s">
        <v>113</v>
      </c>
      <c r="I256">
        <v>1</v>
      </c>
      <c r="J256">
        <v>1</v>
      </c>
      <c r="K256" t="s">
        <v>117</v>
      </c>
      <c r="L256" t="s">
        <v>147</v>
      </c>
      <c r="M256">
        <v>10</v>
      </c>
      <c r="N256">
        <v>9</v>
      </c>
      <c r="O256">
        <v>2</v>
      </c>
      <c r="P256">
        <v>6</v>
      </c>
      <c r="Q256">
        <v>8</v>
      </c>
      <c r="R256">
        <v>11</v>
      </c>
      <c r="S256">
        <v>4</v>
      </c>
      <c r="T256">
        <v>3</v>
      </c>
      <c r="U256">
        <v>2</v>
      </c>
      <c r="V256">
        <v>2</v>
      </c>
      <c r="W256">
        <v>0</v>
      </c>
      <c r="X256">
        <v>0</v>
      </c>
      <c r="Y256">
        <v>1.75</v>
      </c>
      <c r="Z256">
        <v>3.8</v>
      </c>
      <c r="AA256">
        <v>4.75</v>
      </c>
      <c r="AB256">
        <v>1.78</v>
      </c>
      <c r="AC256">
        <v>3.7</v>
      </c>
      <c r="AD256">
        <v>4.5999999999999996</v>
      </c>
      <c r="AE256">
        <v>1.77</v>
      </c>
      <c r="AF256">
        <v>3.65</v>
      </c>
      <c r="AG256">
        <v>4.6500000000000004</v>
      </c>
      <c r="AH256">
        <v>1.83</v>
      </c>
      <c r="AI256">
        <v>3.7</v>
      </c>
      <c r="AJ256">
        <v>4.68</v>
      </c>
      <c r="AK256">
        <v>1.75</v>
      </c>
      <c r="AL256">
        <v>3.7</v>
      </c>
      <c r="AM256">
        <v>4.8</v>
      </c>
      <c r="AN256">
        <v>1.75</v>
      </c>
      <c r="AO256">
        <v>3.7</v>
      </c>
      <c r="AP256">
        <v>5</v>
      </c>
      <c r="AQ256">
        <v>1.85</v>
      </c>
      <c r="AR256">
        <v>3.85</v>
      </c>
      <c r="AS256">
        <v>5.0999999999999996</v>
      </c>
      <c r="AT256">
        <v>1.79</v>
      </c>
      <c r="AU256">
        <v>3.69</v>
      </c>
      <c r="AV256">
        <v>4.7</v>
      </c>
      <c r="AW256">
        <v>1.9</v>
      </c>
      <c r="AX256">
        <v>1.9</v>
      </c>
      <c r="AY256">
        <v>2</v>
      </c>
      <c r="AZ256">
        <v>1.93</v>
      </c>
      <c r="BA256">
        <v>2.02</v>
      </c>
      <c r="BB256">
        <v>1.93</v>
      </c>
      <c r="BC256">
        <v>1.96</v>
      </c>
      <c r="BD256">
        <v>1.86</v>
      </c>
      <c r="BE256">
        <v>-0.75</v>
      </c>
      <c r="BF256">
        <v>2.06</v>
      </c>
      <c r="BG256">
        <v>1.87</v>
      </c>
      <c r="BH256">
        <v>2.1</v>
      </c>
      <c r="BI256">
        <v>1.83</v>
      </c>
      <c r="BJ256">
        <v>2.1</v>
      </c>
      <c r="BK256">
        <v>1.9</v>
      </c>
      <c r="BL256">
        <v>2.0299999999999998</v>
      </c>
      <c r="BM256">
        <v>1.85</v>
      </c>
      <c r="BN256">
        <v>1.66</v>
      </c>
      <c r="BO256">
        <v>3.9</v>
      </c>
      <c r="BP256">
        <v>5</v>
      </c>
      <c r="BQ256">
        <v>1.7</v>
      </c>
      <c r="BR256">
        <v>3.9</v>
      </c>
      <c r="BS256">
        <v>5</v>
      </c>
      <c r="BT256">
        <v>1.8</v>
      </c>
      <c r="BU256">
        <v>3.65</v>
      </c>
      <c r="BV256">
        <v>4.5</v>
      </c>
      <c r="BW256">
        <v>1.65</v>
      </c>
      <c r="BX256">
        <v>4.12</v>
      </c>
      <c r="BY256">
        <v>5.49</v>
      </c>
      <c r="BZ256">
        <v>1.7</v>
      </c>
      <c r="CA256">
        <v>4</v>
      </c>
      <c r="CB256">
        <v>5.25</v>
      </c>
      <c r="CC256">
        <v>1.67</v>
      </c>
      <c r="CD256">
        <v>4</v>
      </c>
      <c r="CE256">
        <v>5.25</v>
      </c>
      <c r="CF256">
        <v>1.8</v>
      </c>
      <c r="CG256">
        <v>4.2</v>
      </c>
      <c r="CH256">
        <v>5.6</v>
      </c>
      <c r="CI256">
        <v>1.69</v>
      </c>
      <c r="CJ256">
        <v>3.95</v>
      </c>
      <c r="CK256">
        <v>5.1100000000000003</v>
      </c>
      <c r="CL256">
        <v>1.72</v>
      </c>
      <c r="CM256">
        <v>2.1</v>
      </c>
      <c r="CN256">
        <v>1.79</v>
      </c>
      <c r="CO256">
        <v>2.14</v>
      </c>
      <c r="CP256">
        <v>1.95</v>
      </c>
      <c r="CQ256">
        <v>2.16</v>
      </c>
      <c r="CR256">
        <v>1.79</v>
      </c>
      <c r="CS256">
        <v>2.0499999999999998</v>
      </c>
      <c r="CT256">
        <v>-0.75</v>
      </c>
      <c r="CU256">
        <v>1.84</v>
      </c>
      <c r="CV256">
        <v>2.09</v>
      </c>
      <c r="CW256">
        <v>1.85</v>
      </c>
      <c r="CX256">
        <v>2.08</v>
      </c>
      <c r="CY256">
        <v>1.9</v>
      </c>
      <c r="CZ256">
        <v>2.13</v>
      </c>
      <c r="DA256">
        <v>1.85</v>
      </c>
      <c r="DB256">
        <v>2.02</v>
      </c>
    </row>
    <row r="257" spans="1:106" x14ac:dyDescent="0.35">
      <c r="A257" t="s">
        <v>106</v>
      </c>
      <c r="B257" s="1">
        <v>43876</v>
      </c>
      <c r="C257" s="2">
        <v>0.72916666666666663</v>
      </c>
      <c r="D257" t="s">
        <v>108</v>
      </c>
      <c r="E257" t="s">
        <v>107</v>
      </c>
      <c r="F257">
        <v>0</v>
      </c>
      <c r="G257">
        <v>1</v>
      </c>
      <c r="H257" t="s">
        <v>113</v>
      </c>
      <c r="I257">
        <v>0</v>
      </c>
      <c r="J257">
        <v>0</v>
      </c>
      <c r="K257" t="s">
        <v>117</v>
      </c>
      <c r="L257" t="s">
        <v>141</v>
      </c>
      <c r="M257">
        <v>5</v>
      </c>
      <c r="N257">
        <v>17</v>
      </c>
      <c r="O257">
        <v>1</v>
      </c>
      <c r="P257">
        <v>6</v>
      </c>
      <c r="Q257">
        <v>5</v>
      </c>
      <c r="R257">
        <v>11</v>
      </c>
      <c r="S257">
        <v>2</v>
      </c>
      <c r="T257">
        <v>7</v>
      </c>
      <c r="U257">
        <v>1</v>
      </c>
      <c r="V257">
        <v>2</v>
      </c>
      <c r="W257">
        <v>0</v>
      </c>
      <c r="X257">
        <v>0</v>
      </c>
      <c r="Y257">
        <v>11</v>
      </c>
      <c r="Z257">
        <v>6.25</v>
      </c>
      <c r="AA257">
        <v>1.25</v>
      </c>
      <c r="AB257">
        <v>9.75</v>
      </c>
      <c r="AC257">
        <v>6</v>
      </c>
      <c r="AD257">
        <v>1.28</v>
      </c>
      <c r="AE257">
        <v>9.6</v>
      </c>
      <c r="AF257">
        <v>5.5</v>
      </c>
      <c r="AG257">
        <v>1.3</v>
      </c>
      <c r="AH257">
        <v>10.45</v>
      </c>
      <c r="AI257">
        <v>6.12</v>
      </c>
      <c r="AJ257">
        <v>1.29</v>
      </c>
      <c r="AK257">
        <v>10</v>
      </c>
      <c r="AL257">
        <v>5.8</v>
      </c>
      <c r="AM257">
        <v>1.29</v>
      </c>
      <c r="AN257">
        <v>10.5</v>
      </c>
      <c r="AO257">
        <v>5.75</v>
      </c>
      <c r="AP257">
        <v>1.3</v>
      </c>
      <c r="AQ257">
        <v>12</v>
      </c>
      <c r="AR257">
        <v>6.4</v>
      </c>
      <c r="AS257">
        <v>1.31</v>
      </c>
      <c r="AT257">
        <v>10.02</v>
      </c>
      <c r="AU257">
        <v>6</v>
      </c>
      <c r="AV257">
        <v>1.29</v>
      </c>
      <c r="AW257">
        <v>1.53</v>
      </c>
      <c r="AX257">
        <v>2.5</v>
      </c>
      <c r="AY257">
        <v>1.54</v>
      </c>
      <c r="AZ257">
        <v>2.65</v>
      </c>
      <c r="BA257">
        <v>1.54</v>
      </c>
      <c r="BB257">
        <v>2.69</v>
      </c>
      <c r="BC257">
        <v>1.51</v>
      </c>
      <c r="BD257">
        <v>2.56</v>
      </c>
      <c r="BE257">
        <v>1.5</v>
      </c>
      <c r="BF257">
        <v>2</v>
      </c>
      <c r="BG257">
        <v>1.93</v>
      </c>
      <c r="BH257">
        <v>1.98</v>
      </c>
      <c r="BI257">
        <v>1.94</v>
      </c>
      <c r="BJ257">
        <v>2.0499999999999998</v>
      </c>
      <c r="BK257">
        <v>1.94</v>
      </c>
      <c r="BL257">
        <v>1.99</v>
      </c>
      <c r="BM257">
        <v>1.87</v>
      </c>
      <c r="BN257">
        <v>9</v>
      </c>
      <c r="BO257">
        <v>5.75</v>
      </c>
      <c r="BP257">
        <v>1.3</v>
      </c>
      <c r="BQ257">
        <v>8</v>
      </c>
      <c r="BR257">
        <v>5.5</v>
      </c>
      <c r="BS257">
        <v>1.36</v>
      </c>
      <c r="BT257">
        <v>9</v>
      </c>
      <c r="BU257">
        <v>5</v>
      </c>
      <c r="BV257">
        <v>1.35</v>
      </c>
      <c r="BW257">
        <v>9.19</v>
      </c>
      <c r="BX257">
        <v>5.38</v>
      </c>
      <c r="BY257">
        <v>1.36</v>
      </c>
      <c r="BZ257">
        <v>9</v>
      </c>
      <c r="CA257">
        <v>5.5</v>
      </c>
      <c r="CB257">
        <v>1.32</v>
      </c>
      <c r="CC257">
        <v>8</v>
      </c>
      <c r="CD257">
        <v>5.25</v>
      </c>
      <c r="CE257">
        <v>1.36</v>
      </c>
      <c r="CF257">
        <v>10.5</v>
      </c>
      <c r="CG257">
        <v>5.9</v>
      </c>
      <c r="CH257">
        <v>1.39</v>
      </c>
      <c r="CI257">
        <v>8.76</v>
      </c>
      <c r="CJ257">
        <v>5.47</v>
      </c>
      <c r="CK257">
        <v>1.34</v>
      </c>
      <c r="CL257">
        <v>1.44</v>
      </c>
      <c r="CM257">
        <v>2.75</v>
      </c>
      <c r="CN257">
        <v>1.49</v>
      </c>
      <c r="CO257">
        <v>2.8</v>
      </c>
      <c r="CP257">
        <v>1.53</v>
      </c>
      <c r="CQ257">
        <v>2.89</v>
      </c>
      <c r="CR257">
        <v>1.47</v>
      </c>
      <c r="CS257">
        <v>2.67</v>
      </c>
      <c r="CT257">
        <v>1.5</v>
      </c>
      <c r="CU257">
        <v>1.82</v>
      </c>
      <c r="CV257">
        <v>2.11</v>
      </c>
      <c r="CW257">
        <v>1.83</v>
      </c>
      <c r="CX257">
        <v>2.1</v>
      </c>
      <c r="CY257">
        <v>1.96</v>
      </c>
      <c r="CZ257">
        <v>2.14</v>
      </c>
      <c r="DA257">
        <v>1.85</v>
      </c>
      <c r="DB257">
        <v>2.0099999999999998</v>
      </c>
    </row>
    <row r="258" spans="1:106" x14ac:dyDescent="0.35">
      <c r="A258" t="s">
        <v>106</v>
      </c>
      <c r="B258" s="1">
        <v>43877</v>
      </c>
      <c r="C258" s="2">
        <v>0.58333333333333337</v>
      </c>
      <c r="D258" t="s">
        <v>129</v>
      </c>
      <c r="E258" t="s">
        <v>128</v>
      </c>
      <c r="F258">
        <v>2</v>
      </c>
      <c r="G258">
        <v>3</v>
      </c>
      <c r="H258" t="s">
        <v>113</v>
      </c>
      <c r="I258">
        <v>1</v>
      </c>
      <c r="J258">
        <v>2</v>
      </c>
      <c r="K258" t="s">
        <v>113</v>
      </c>
      <c r="L258" t="s">
        <v>136</v>
      </c>
      <c r="M258">
        <v>18</v>
      </c>
      <c r="N258">
        <v>23</v>
      </c>
      <c r="O258">
        <v>4</v>
      </c>
      <c r="P258">
        <v>10</v>
      </c>
      <c r="Q258">
        <v>12</v>
      </c>
      <c r="R258">
        <v>10</v>
      </c>
      <c r="S258">
        <v>12</v>
      </c>
      <c r="T258">
        <v>7</v>
      </c>
      <c r="U258">
        <v>2</v>
      </c>
      <c r="V258">
        <v>0</v>
      </c>
      <c r="W258">
        <v>0</v>
      </c>
      <c r="X258">
        <v>0</v>
      </c>
      <c r="Y258">
        <v>4</v>
      </c>
      <c r="Z258">
        <v>3.8</v>
      </c>
      <c r="AA258">
        <v>1.85</v>
      </c>
      <c r="AB258">
        <v>4</v>
      </c>
      <c r="AC258">
        <v>3.8</v>
      </c>
      <c r="AD258">
        <v>1.85</v>
      </c>
      <c r="AE258">
        <v>3.95</v>
      </c>
      <c r="AF258">
        <v>3.8</v>
      </c>
      <c r="AG258">
        <v>1.87</v>
      </c>
      <c r="AH258">
        <v>4.1100000000000003</v>
      </c>
      <c r="AI258">
        <v>3.8</v>
      </c>
      <c r="AJ258">
        <v>1.92</v>
      </c>
      <c r="AK258">
        <v>4</v>
      </c>
      <c r="AL258">
        <v>3.75</v>
      </c>
      <c r="AM258">
        <v>1.88</v>
      </c>
      <c r="AN258">
        <v>4.0999999999999996</v>
      </c>
      <c r="AO258">
        <v>3.75</v>
      </c>
      <c r="AP258">
        <v>1.85</v>
      </c>
      <c r="AQ258">
        <v>4.25</v>
      </c>
      <c r="AR258">
        <v>3.9</v>
      </c>
      <c r="AS258">
        <v>1.95</v>
      </c>
      <c r="AT258">
        <v>4.01</v>
      </c>
      <c r="AU258">
        <v>3.78</v>
      </c>
      <c r="AV258">
        <v>1.89</v>
      </c>
      <c r="AW258">
        <v>1.72</v>
      </c>
      <c r="AX258">
        <v>2.1</v>
      </c>
      <c r="AY258">
        <v>1.74</v>
      </c>
      <c r="AZ258">
        <v>2.2200000000000002</v>
      </c>
      <c r="BA258">
        <v>1.74</v>
      </c>
      <c r="BB258">
        <v>2.2599999999999998</v>
      </c>
      <c r="BC258">
        <v>1.69</v>
      </c>
      <c r="BD258">
        <v>2.1800000000000002</v>
      </c>
      <c r="BE258">
        <v>0.5</v>
      </c>
      <c r="BF258">
        <v>2.0299999999999998</v>
      </c>
      <c r="BG258">
        <v>1.9</v>
      </c>
      <c r="BH258">
        <v>2.0099999999999998</v>
      </c>
      <c r="BI258">
        <v>1.92</v>
      </c>
      <c r="BJ258">
        <v>2.06</v>
      </c>
      <c r="BK258">
        <v>1.93</v>
      </c>
      <c r="BL258">
        <v>1.99</v>
      </c>
      <c r="BM258">
        <v>1.88</v>
      </c>
      <c r="BN258">
        <v>3.8</v>
      </c>
      <c r="BO258">
        <v>3.75</v>
      </c>
      <c r="BP258">
        <v>1.9</v>
      </c>
      <c r="BQ258">
        <v>4</v>
      </c>
      <c r="BR258">
        <v>3.75</v>
      </c>
      <c r="BS258">
        <v>1.91</v>
      </c>
      <c r="BT258">
        <v>3.7</v>
      </c>
      <c r="BU258">
        <v>3.7</v>
      </c>
      <c r="BV258">
        <v>1.95</v>
      </c>
      <c r="BW258">
        <v>3.95</v>
      </c>
      <c r="BX258">
        <v>3.74</v>
      </c>
      <c r="BY258">
        <v>1.97</v>
      </c>
      <c r="BZ258">
        <v>4</v>
      </c>
      <c r="CA258">
        <v>3.75</v>
      </c>
      <c r="CB258">
        <v>1.95</v>
      </c>
      <c r="CC258">
        <v>3.9</v>
      </c>
      <c r="CD258">
        <v>3.75</v>
      </c>
      <c r="CE258">
        <v>1.93</v>
      </c>
      <c r="CF258">
        <v>4.18</v>
      </c>
      <c r="CG258">
        <v>3.85</v>
      </c>
      <c r="CH258">
        <v>2</v>
      </c>
      <c r="CI258">
        <v>3.88</v>
      </c>
      <c r="CJ258">
        <v>3.72</v>
      </c>
      <c r="CK258">
        <v>1.94</v>
      </c>
      <c r="CL258">
        <v>1.72</v>
      </c>
      <c r="CM258">
        <v>2.1</v>
      </c>
      <c r="CN258">
        <v>1.79</v>
      </c>
      <c r="CO258">
        <v>2.14</v>
      </c>
      <c r="CP258">
        <v>1.84</v>
      </c>
      <c r="CQ258">
        <v>2.23</v>
      </c>
      <c r="CR258">
        <v>1.74</v>
      </c>
      <c r="CS258">
        <v>2.11</v>
      </c>
      <c r="CT258">
        <v>0.5</v>
      </c>
      <c r="CU258">
        <v>1.95</v>
      </c>
      <c r="CV258">
        <v>1.98</v>
      </c>
      <c r="CW258">
        <v>1.96</v>
      </c>
      <c r="CX258">
        <v>1.97</v>
      </c>
      <c r="CY258">
        <v>1.98</v>
      </c>
      <c r="CZ258">
        <v>2</v>
      </c>
      <c r="DA258">
        <v>1.93</v>
      </c>
      <c r="DB258">
        <v>1.94</v>
      </c>
    </row>
    <row r="259" spans="1:106" x14ac:dyDescent="0.35">
      <c r="A259" t="s">
        <v>106</v>
      </c>
      <c r="B259" s="1">
        <v>43877</v>
      </c>
      <c r="C259" s="2">
        <v>0.6875</v>
      </c>
      <c r="D259" t="s">
        <v>135</v>
      </c>
      <c r="E259" t="s">
        <v>134</v>
      </c>
      <c r="F259">
        <v>4</v>
      </c>
      <c r="G259">
        <v>0</v>
      </c>
      <c r="H259" t="s">
        <v>109</v>
      </c>
      <c r="I259">
        <v>0</v>
      </c>
      <c r="J259">
        <v>0</v>
      </c>
      <c r="K259" t="s">
        <v>117</v>
      </c>
      <c r="L259" t="s">
        <v>140</v>
      </c>
      <c r="M259">
        <v>15</v>
      </c>
      <c r="N259">
        <v>10</v>
      </c>
      <c r="O259">
        <v>7</v>
      </c>
      <c r="P259">
        <v>2</v>
      </c>
      <c r="Q259">
        <v>15</v>
      </c>
      <c r="R259">
        <v>9</v>
      </c>
      <c r="S259">
        <v>5</v>
      </c>
      <c r="T259">
        <v>6</v>
      </c>
      <c r="U259">
        <v>2</v>
      </c>
      <c r="V259">
        <v>0</v>
      </c>
      <c r="W259">
        <v>0</v>
      </c>
      <c r="X259">
        <v>0</v>
      </c>
      <c r="Y259">
        <v>1.4</v>
      </c>
      <c r="Z259">
        <v>4.75</v>
      </c>
      <c r="AA259">
        <v>8</v>
      </c>
      <c r="AB259">
        <v>1.4</v>
      </c>
      <c r="AC259">
        <v>4.75</v>
      </c>
      <c r="AD259">
        <v>8</v>
      </c>
      <c r="AE259">
        <v>1.45</v>
      </c>
      <c r="AF259">
        <v>4.5</v>
      </c>
      <c r="AG259">
        <v>7</v>
      </c>
      <c r="AH259">
        <v>1.45</v>
      </c>
      <c r="AI259">
        <v>4.57</v>
      </c>
      <c r="AJ259">
        <v>8</v>
      </c>
      <c r="AK259">
        <v>1.42</v>
      </c>
      <c r="AL259">
        <v>4.5</v>
      </c>
      <c r="AM259">
        <v>8</v>
      </c>
      <c r="AN259">
        <v>1.4</v>
      </c>
      <c r="AO259">
        <v>4.5</v>
      </c>
      <c r="AP259">
        <v>8.5</v>
      </c>
      <c r="AQ259">
        <v>1.47</v>
      </c>
      <c r="AR259">
        <v>4.9800000000000004</v>
      </c>
      <c r="AS259">
        <v>8.75</v>
      </c>
      <c r="AT259">
        <v>1.43</v>
      </c>
      <c r="AU259">
        <v>4.5999999999999996</v>
      </c>
      <c r="AV259">
        <v>7.72</v>
      </c>
      <c r="AW259">
        <v>1.72</v>
      </c>
      <c r="AX259">
        <v>2.1</v>
      </c>
      <c r="AY259">
        <v>1.81</v>
      </c>
      <c r="AZ259">
        <v>2.11</v>
      </c>
      <c r="BA259">
        <v>1.81</v>
      </c>
      <c r="BB259">
        <v>2.2599999999999998</v>
      </c>
      <c r="BC259">
        <v>1.72</v>
      </c>
      <c r="BD259">
        <v>2.13</v>
      </c>
      <c r="BE259">
        <v>-1.25</v>
      </c>
      <c r="BF259">
        <v>2.02</v>
      </c>
      <c r="BG259">
        <v>1.91</v>
      </c>
      <c r="BH259">
        <v>2.04</v>
      </c>
      <c r="BI259">
        <v>1.88</v>
      </c>
      <c r="BJ259">
        <v>2.04</v>
      </c>
      <c r="BK259">
        <v>1.93</v>
      </c>
      <c r="BL259">
        <v>1.99</v>
      </c>
      <c r="BM259">
        <v>1.88</v>
      </c>
      <c r="BN259">
        <v>1.44</v>
      </c>
      <c r="BO259">
        <v>4.5</v>
      </c>
      <c r="BP259">
        <v>7.5</v>
      </c>
      <c r="BQ259">
        <v>1.44</v>
      </c>
      <c r="BR259">
        <v>4.5</v>
      </c>
      <c r="BS259">
        <v>8</v>
      </c>
      <c r="BT259">
        <v>1.45</v>
      </c>
      <c r="BU259">
        <v>4.5</v>
      </c>
      <c r="BV259">
        <v>7</v>
      </c>
      <c r="BW259">
        <v>1.46</v>
      </c>
      <c r="BX259">
        <v>4.55</v>
      </c>
      <c r="BY259">
        <v>7.93</v>
      </c>
      <c r="BZ259">
        <v>1.42</v>
      </c>
      <c r="CA259">
        <v>4.5</v>
      </c>
      <c r="CB259">
        <v>8</v>
      </c>
      <c r="CC259">
        <v>1.44</v>
      </c>
      <c r="CD259">
        <v>4.5999999999999996</v>
      </c>
      <c r="CE259">
        <v>7.5</v>
      </c>
      <c r="CF259">
        <v>1.49</v>
      </c>
      <c r="CG259">
        <v>4.8</v>
      </c>
      <c r="CH259">
        <v>9</v>
      </c>
      <c r="CI259">
        <v>1.45</v>
      </c>
      <c r="CJ259">
        <v>4.5599999999999996</v>
      </c>
      <c r="CK259">
        <v>7.55</v>
      </c>
      <c r="CL259">
        <v>1.72</v>
      </c>
      <c r="CM259">
        <v>2.1</v>
      </c>
      <c r="CN259">
        <v>1.72</v>
      </c>
      <c r="CO259">
        <v>2.25</v>
      </c>
      <c r="CP259">
        <v>1.73</v>
      </c>
      <c r="CQ259">
        <v>2.2799999999999998</v>
      </c>
      <c r="CR259">
        <v>1.69</v>
      </c>
      <c r="CS259">
        <v>2.1800000000000002</v>
      </c>
      <c r="CT259">
        <v>-1.25</v>
      </c>
      <c r="CU259">
        <v>2.0499999999999998</v>
      </c>
      <c r="CV259">
        <v>1.88</v>
      </c>
      <c r="CW259">
        <v>2.0499999999999998</v>
      </c>
      <c r="CX259">
        <v>1.88</v>
      </c>
      <c r="CY259">
        <v>2.09</v>
      </c>
      <c r="CZ259">
        <v>1.89</v>
      </c>
      <c r="DA259">
        <v>2.02</v>
      </c>
      <c r="DB259">
        <v>1.86</v>
      </c>
    </row>
    <row r="260" spans="1:106" x14ac:dyDescent="0.35">
      <c r="A260" t="s">
        <v>106</v>
      </c>
      <c r="B260" s="1">
        <v>43878</v>
      </c>
      <c r="C260" s="2">
        <v>0.83333333333333337</v>
      </c>
      <c r="D260" t="s">
        <v>138</v>
      </c>
      <c r="E260" t="s">
        <v>137</v>
      </c>
      <c r="F260">
        <v>0</v>
      </c>
      <c r="G260">
        <v>2</v>
      </c>
      <c r="H260" t="s">
        <v>113</v>
      </c>
      <c r="I260">
        <v>0</v>
      </c>
      <c r="J260">
        <v>1</v>
      </c>
      <c r="K260" t="s">
        <v>113</v>
      </c>
      <c r="L260" t="s">
        <v>139</v>
      </c>
      <c r="M260">
        <v>17</v>
      </c>
      <c r="N260">
        <v>9</v>
      </c>
      <c r="O260">
        <v>1</v>
      </c>
      <c r="P260">
        <v>3</v>
      </c>
      <c r="Q260">
        <v>11</v>
      </c>
      <c r="R260">
        <v>11</v>
      </c>
      <c r="S260">
        <v>9</v>
      </c>
      <c r="T260">
        <v>8</v>
      </c>
      <c r="U260">
        <v>4</v>
      </c>
      <c r="V260">
        <v>3</v>
      </c>
      <c r="W260">
        <v>0</v>
      </c>
      <c r="X260">
        <v>0</v>
      </c>
      <c r="Y260">
        <v>1.85</v>
      </c>
      <c r="Z260">
        <v>3.5</v>
      </c>
      <c r="AA260">
        <v>4.5</v>
      </c>
      <c r="AB260">
        <v>1.87</v>
      </c>
      <c r="AC260">
        <v>3.5</v>
      </c>
      <c r="AD260">
        <v>4.33</v>
      </c>
      <c r="AE260">
        <v>1.85</v>
      </c>
      <c r="AF260">
        <v>3.6</v>
      </c>
      <c r="AG260">
        <v>4.3</v>
      </c>
      <c r="AH260">
        <v>1.86</v>
      </c>
      <c r="AI260">
        <v>3.7</v>
      </c>
      <c r="AJ260">
        <v>4.53</v>
      </c>
      <c r="AK260">
        <v>1.85</v>
      </c>
      <c r="AL260">
        <v>3.6</v>
      </c>
      <c r="AM260">
        <v>4.33</v>
      </c>
      <c r="AN260">
        <v>1.85</v>
      </c>
      <c r="AO260">
        <v>3.6</v>
      </c>
      <c r="AP260">
        <v>4.33</v>
      </c>
      <c r="AQ260">
        <v>1.93</v>
      </c>
      <c r="AR260">
        <v>3.8</v>
      </c>
      <c r="AS260">
        <v>4.5999999999999996</v>
      </c>
      <c r="AT260">
        <v>1.86</v>
      </c>
      <c r="AU260">
        <v>3.6</v>
      </c>
      <c r="AV260">
        <v>4.3499999999999996</v>
      </c>
      <c r="AW260">
        <v>1.9</v>
      </c>
      <c r="AX260">
        <v>1.9</v>
      </c>
      <c r="AY260">
        <v>1.88</v>
      </c>
      <c r="AZ260">
        <v>2.04</v>
      </c>
      <c r="BA260">
        <v>1.95</v>
      </c>
      <c r="BB260">
        <v>2.04</v>
      </c>
      <c r="BC260">
        <v>1.89</v>
      </c>
      <c r="BD260">
        <v>1.93</v>
      </c>
      <c r="BE260">
        <v>-0.5</v>
      </c>
      <c r="BF260">
        <v>1.89</v>
      </c>
      <c r="BG260">
        <v>2.04</v>
      </c>
      <c r="BH260">
        <v>1.86</v>
      </c>
      <c r="BI260">
        <v>2.0699999999999998</v>
      </c>
      <c r="BJ260">
        <v>1.91</v>
      </c>
      <c r="BK260">
        <v>2.0699999999999998</v>
      </c>
      <c r="BL260">
        <v>1.86</v>
      </c>
      <c r="BM260">
        <v>2.0099999999999998</v>
      </c>
      <c r="BN260">
        <v>1.95</v>
      </c>
      <c r="BO260">
        <v>3.4</v>
      </c>
      <c r="BP260">
        <v>4</v>
      </c>
      <c r="BQ260">
        <v>1.95</v>
      </c>
      <c r="BR260">
        <v>3.5</v>
      </c>
      <c r="BS260">
        <v>4.0999999999999996</v>
      </c>
      <c r="BT260">
        <v>2.0499999999999998</v>
      </c>
      <c r="BU260">
        <v>3.4</v>
      </c>
      <c r="BV260">
        <v>3.7</v>
      </c>
      <c r="BW260">
        <v>2.02</v>
      </c>
      <c r="BX260">
        <v>3.47</v>
      </c>
      <c r="BY260">
        <v>4.08</v>
      </c>
      <c r="BZ260">
        <v>2</v>
      </c>
      <c r="CA260">
        <v>3.4</v>
      </c>
      <c r="CB260">
        <v>4</v>
      </c>
      <c r="CC260">
        <v>1.95</v>
      </c>
      <c r="CD260">
        <v>3.4</v>
      </c>
      <c r="CE260">
        <v>4.2</v>
      </c>
      <c r="CF260">
        <v>2.0499999999999998</v>
      </c>
      <c r="CG260">
        <v>3.64</v>
      </c>
      <c r="CH260">
        <v>4.45</v>
      </c>
      <c r="CI260">
        <v>1.98</v>
      </c>
      <c r="CJ260">
        <v>3.44</v>
      </c>
      <c r="CK260">
        <v>4.04</v>
      </c>
      <c r="CL260">
        <v>2</v>
      </c>
      <c r="CM260">
        <v>1.8</v>
      </c>
      <c r="CN260">
        <v>2.13</v>
      </c>
      <c r="CO260">
        <v>1.79</v>
      </c>
      <c r="CP260">
        <v>2.16</v>
      </c>
      <c r="CQ260">
        <v>1.94</v>
      </c>
      <c r="CR260">
        <v>2.04</v>
      </c>
      <c r="CS260">
        <v>1.79</v>
      </c>
      <c r="CT260">
        <v>-0.5</v>
      </c>
      <c r="CU260">
        <v>2.02</v>
      </c>
      <c r="CV260">
        <v>1.91</v>
      </c>
      <c r="CW260">
        <v>2.02</v>
      </c>
      <c r="CX260">
        <v>1.91</v>
      </c>
      <c r="CY260">
        <v>2.0499999999999998</v>
      </c>
      <c r="CZ260">
        <v>2.0099999999999998</v>
      </c>
      <c r="DA260">
        <v>1.97</v>
      </c>
      <c r="DB260">
        <v>1.89</v>
      </c>
    </row>
    <row r="261" spans="1:106" x14ac:dyDescent="0.35">
      <c r="A261" t="s">
        <v>106</v>
      </c>
      <c r="B261" s="1">
        <v>43880</v>
      </c>
      <c r="C261" s="2">
        <v>0.8125</v>
      </c>
      <c r="D261" t="s">
        <v>112</v>
      </c>
      <c r="E261" t="s">
        <v>111</v>
      </c>
      <c r="F261">
        <v>2</v>
      </c>
      <c r="G261">
        <v>0</v>
      </c>
      <c r="H261" t="s">
        <v>109</v>
      </c>
      <c r="I261">
        <v>1</v>
      </c>
      <c r="J261">
        <v>0</v>
      </c>
      <c r="K261" t="s">
        <v>109</v>
      </c>
      <c r="L261" t="s">
        <v>118</v>
      </c>
      <c r="M261">
        <v>20</v>
      </c>
      <c r="N261">
        <v>3</v>
      </c>
      <c r="O261">
        <v>7</v>
      </c>
      <c r="P261">
        <v>0</v>
      </c>
      <c r="Q261">
        <v>5</v>
      </c>
      <c r="R261">
        <v>7</v>
      </c>
      <c r="S261">
        <v>6</v>
      </c>
      <c r="T261">
        <v>1</v>
      </c>
      <c r="U261">
        <v>0</v>
      </c>
      <c r="V261">
        <v>1</v>
      </c>
      <c r="W261">
        <v>0</v>
      </c>
      <c r="X261">
        <v>0</v>
      </c>
      <c r="Y261">
        <v>1.1200000000000001</v>
      </c>
      <c r="Z261">
        <v>9.5</v>
      </c>
      <c r="AA261">
        <v>17</v>
      </c>
      <c r="AB261">
        <v>1.1299999999999999</v>
      </c>
      <c r="AC261">
        <v>9</v>
      </c>
      <c r="AD261">
        <v>18</v>
      </c>
      <c r="AE261">
        <v>1.1299999999999999</v>
      </c>
      <c r="AF261">
        <v>9.1</v>
      </c>
      <c r="AG261">
        <v>17</v>
      </c>
      <c r="AH261">
        <v>1.1299999999999999</v>
      </c>
      <c r="AI261">
        <v>9.52</v>
      </c>
      <c r="AJ261">
        <v>19.010000000000002</v>
      </c>
      <c r="AK261">
        <v>1.1200000000000001</v>
      </c>
      <c r="AL261">
        <v>9</v>
      </c>
      <c r="AM261">
        <v>19</v>
      </c>
      <c r="AN261">
        <v>1.1399999999999999</v>
      </c>
      <c r="AO261">
        <v>9</v>
      </c>
      <c r="AP261">
        <v>19</v>
      </c>
      <c r="AQ261">
        <v>1.1499999999999999</v>
      </c>
      <c r="AR261">
        <v>10.5</v>
      </c>
      <c r="AS261">
        <v>23</v>
      </c>
      <c r="AT261">
        <v>1.1299999999999999</v>
      </c>
      <c r="AU261">
        <v>9.3699999999999992</v>
      </c>
      <c r="AV261">
        <v>18.28</v>
      </c>
      <c r="AW261">
        <v>1.22</v>
      </c>
      <c r="AX261">
        <v>4.33</v>
      </c>
      <c r="AY261">
        <v>1.24</v>
      </c>
      <c r="AZ261">
        <v>4.3</v>
      </c>
      <c r="BA261">
        <v>1.26</v>
      </c>
      <c r="BB261">
        <v>4.34</v>
      </c>
      <c r="BC261">
        <v>1.23</v>
      </c>
      <c r="BD261">
        <v>4.04</v>
      </c>
      <c r="BE261">
        <v>-2.5</v>
      </c>
      <c r="BF261">
        <v>1.97</v>
      </c>
      <c r="BG261">
        <v>1.93</v>
      </c>
      <c r="BH261">
        <v>1.96</v>
      </c>
      <c r="BI261">
        <v>1.94</v>
      </c>
      <c r="BJ261">
        <v>2.0099999999999998</v>
      </c>
      <c r="BK261">
        <v>1.96</v>
      </c>
      <c r="BL261">
        <v>1.94</v>
      </c>
      <c r="BM261">
        <v>1.92</v>
      </c>
      <c r="BN261">
        <v>1.1200000000000001</v>
      </c>
      <c r="BO261">
        <v>9.5</v>
      </c>
      <c r="BP261">
        <v>17</v>
      </c>
      <c r="BQ261">
        <v>1.1200000000000001</v>
      </c>
      <c r="BR261">
        <v>10</v>
      </c>
      <c r="BS261">
        <v>20</v>
      </c>
      <c r="BT261">
        <v>1.1499999999999999</v>
      </c>
      <c r="BU261">
        <v>8.5</v>
      </c>
      <c r="BV261">
        <v>15</v>
      </c>
      <c r="BW261">
        <v>1.1299999999999999</v>
      </c>
      <c r="BX261">
        <v>10.24</v>
      </c>
      <c r="BY261">
        <v>21.36</v>
      </c>
      <c r="BZ261">
        <v>1.1100000000000001</v>
      </c>
      <c r="CA261">
        <v>10</v>
      </c>
      <c r="CB261">
        <v>19</v>
      </c>
      <c r="CC261">
        <v>1.1100000000000001</v>
      </c>
      <c r="CD261">
        <v>10.5</v>
      </c>
      <c r="CE261">
        <v>22</v>
      </c>
      <c r="CF261">
        <v>1.1499999999999999</v>
      </c>
      <c r="CG261">
        <v>11</v>
      </c>
      <c r="CH261">
        <v>24</v>
      </c>
      <c r="CI261">
        <v>1.1200000000000001</v>
      </c>
      <c r="CJ261">
        <v>9.82</v>
      </c>
      <c r="CK261">
        <v>19.600000000000001</v>
      </c>
      <c r="CL261">
        <v>1.28</v>
      </c>
      <c r="CM261">
        <v>3.75</v>
      </c>
      <c r="CN261">
        <v>1.27</v>
      </c>
      <c r="CO261">
        <v>4.1100000000000003</v>
      </c>
      <c r="CP261">
        <v>1.29</v>
      </c>
      <c r="CQ261">
        <v>4.33</v>
      </c>
      <c r="CR261">
        <v>1.26</v>
      </c>
      <c r="CS261">
        <v>3.84</v>
      </c>
      <c r="CT261">
        <v>-2.5</v>
      </c>
      <c r="CU261">
        <v>1.94</v>
      </c>
      <c r="CV261">
        <v>1.96</v>
      </c>
      <c r="CW261">
        <v>1.93</v>
      </c>
      <c r="CX261">
        <v>1.98</v>
      </c>
      <c r="CY261">
        <v>1.98</v>
      </c>
      <c r="CZ261">
        <v>2.0499999999999998</v>
      </c>
      <c r="DA261">
        <v>1.92</v>
      </c>
      <c r="DB261">
        <v>1.95</v>
      </c>
    </row>
    <row r="262" spans="1:106" x14ac:dyDescent="0.35">
      <c r="A262" t="s">
        <v>106</v>
      </c>
      <c r="B262" s="1">
        <v>43883</v>
      </c>
      <c r="C262" s="2">
        <v>0.52083333333333337</v>
      </c>
      <c r="D262" t="s">
        <v>138</v>
      </c>
      <c r="E262" t="s">
        <v>128</v>
      </c>
      <c r="F262">
        <v>2</v>
      </c>
      <c r="G262">
        <v>1</v>
      </c>
      <c r="H262" t="s">
        <v>109</v>
      </c>
      <c r="I262">
        <v>1</v>
      </c>
      <c r="J262">
        <v>0</v>
      </c>
      <c r="K262" t="s">
        <v>109</v>
      </c>
      <c r="L262" t="s">
        <v>110</v>
      </c>
      <c r="M262">
        <v>17</v>
      </c>
      <c r="N262">
        <v>5</v>
      </c>
      <c r="O262">
        <v>7</v>
      </c>
      <c r="P262">
        <v>3</v>
      </c>
      <c r="Q262">
        <v>14</v>
      </c>
      <c r="R262">
        <v>14</v>
      </c>
      <c r="S262">
        <v>3</v>
      </c>
      <c r="T262">
        <v>5</v>
      </c>
      <c r="U262">
        <v>1</v>
      </c>
      <c r="V262">
        <v>2</v>
      </c>
      <c r="W262">
        <v>0</v>
      </c>
      <c r="X262">
        <v>0</v>
      </c>
      <c r="Y262">
        <v>1.72</v>
      </c>
      <c r="Z262">
        <v>4</v>
      </c>
      <c r="AA262">
        <v>4.5</v>
      </c>
      <c r="AB262">
        <v>1.72</v>
      </c>
      <c r="AC262">
        <v>4</v>
      </c>
      <c r="AD262">
        <v>4.5999999999999996</v>
      </c>
      <c r="AE262">
        <v>1.73</v>
      </c>
      <c r="AF262">
        <v>3.85</v>
      </c>
      <c r="AG262">
        <v>4.6500000000000004</v>
      </c>
      <c r="AH262">
        <v>1.75</v>
      </c>
      <c r="AI262">
        <v>3.99</v>
      </c>
      <c r="AJ262">
        <v>4.8</v>
      </c>
      <c r="AK262">
        <v>1.73</v>
      </c>
      <c r="AL262">
        <v>3.9</v>
      </c>
      <c r="AM262">
        <v>4.75</v>
      </c>
      <c r="AN262">
        <v>1.73</v>
      </c>
      <c r="AO262">
        <v>3.9</v>
      </c>
      <c r="AP262">
        <v>5</v>
      </c>
      <c r="AQ262">
        <v>1.78</v>
      </c>
      <c r="AR262">
        <v>4.05</v>
      </c>
      <c r="AS262">
        <v>5.0999999999999996</v>
      </c>
      <c r="AT262">
        <v>1.73</v>
      </c>
      <c r="AU262">
        <v>3.94</v>
      </c>
      <c r="AV262">
        <v>4.72</v>
      </c>
      <c r="AW262">
        <v>1.8</v>
      </c>
      <c r="AX262">
        <v>2</v>
      </c>
      <c r="AY262">
        <v>1.87</v>
      </c>
      <c r="AZ262">
        <v>2.0499999999999998</v>
      </c>
      <c r="BA262">
        <v>1.87</v>
      </c>
      <c r="BB262">
        <v>2.12</v>
      </c>
      <c r="BC262">
        <v>1.81</v>
      </c>
      <c r="BD262">
        <v>2.02</v>
      </c>
      <c r="BE262">
        <v>-0.75</v>
      </c>
      <c r="BF262">
        <v>1.99</v>
      </c>
      <c r="BG262">
        <v>1.94</v>
      </c>
      <c r="BH262">
        <v>1.99</v>
      </c>
      <c r="BI262">
        <v>1.93</v>
      </c>
      <c r="BJ262">
        <v>1.99</v>
      </c>
      <c r="BK262">
        <v>1.97</v>
      </c>
      <c r="BL262">
        <v>1.95</v>
      </c>
      <c r="BM262">
        <v>1.93</v>
      </c>
      <c r="BN262">
        <v>1.8</v>
      </c>
      <c r="BO262">
        <v>3.6</v>
      </c>
      <c r="BP262">
        <v>4.5</v>
      </c>
      <c r="BQ262">
        <v>1.83</v>
      </c>
      <c r="BR262">
        <v>3.6</v>
      </c>
      <c r="BS262">
        <v>4.5999999999999996</v>
      </c>
      <c r="BT262">
        <v>1.9</v>
      </c>
      <c r="BU262">
        <v>3.5</v>
      </c>
      <c r="BV262">
        <v>4.0999999999999996</v>
      </c>
      <c r="BW262">
        <v>1.88</v>
      </c>
      <c r="BX262">
        <v>3.55</v>
      </c>
      <c r="BY262">
        <v>4.5999999999999996</v>
      </c>
      <c r="BZ262">
        <v>1.83</v>
      </c>
      <c r="CA262">
        <v>3.6</v>
      </c>
      <c r="CB262">
        <v>4.4000000000000004</v>
      </c>
      <c r="CC262">
        <v>1.87</v>
      </c>
      <c r="CD262">
        <v>3.5</v>
      </c>
      <c r="CE262">
        <v>4.5999999999999996</v>
      </c>
      <c r="CF262">
        <v>1.92</v>
      </c>
      <c r="CG262">
        <v>3.68</v>
      </c>
      <c r="CH262">
        <v>4.8499999999999996</v>
      </c>
      <c r="CI262">
        <v>1.87</v>
      </c>
      <c r="CJ262">
        <v>3.52</v>
      </c>
      <c r="CK262">
        <v>4.51</v>
      </c>
      <c r="CL262">
        <v>2.1</v>
      </c>
      <c r="CM262">
        <v>1.72</v>
      </c>
      <c r="CN262">
        <v>2.15</v>
      </c>
      <c r="CO262">
        <v>1.79</v>
      </c>
      <c r="CP262">
        <v>2.19</v>
      </c>
      <c r="CQ262">
        <v>1.82</v>
      </c>
      <c r="CR262">
        <v>2.1</v>
      </c>
      <c r="CS262">
        <v>1.75</v>
      </c>
      <c r="CT262">
        <v>-0.5</v>
      </c>
      <c r="CU262">
        <v>1.89</v>
      </c>
      <c r="CV262">
        <v>2.04</v>
      </c>
      <c r="CW262">
        <v>1.88</v>
      </c>
      <c r="CX262">
        <v>2.04</v>
      </c>
      <c r="CY262">
        <v>1.91</v>
      </c>
      <c r="CZ262">
        <v>2.08</v>
      </c>
      <c r="DA262">
        <v>1.87</v>
      </c>
      <c r="DB262">
        <v>2.0099999999999998</v>
      </c>
    </row>
    <row r="263" spans="1:106" x14ac:dyDescent="0.35">
      <c r="A263" t="s">
        <v>106</v>
      </c>
      <c r="B263" s="1">
        <v>43883</v>
      </c>
      <c r="C263" s="2">
        <v>0.625</v>
      </c>
      <c r="D263" t="s">
        <v>119</v>
      </c>
      <c r="E263" t="s">
        <v>115</v>
      </c>
      <c r="F263">
        <v>3</v>
      </c>
      <c r="G263">
        <v>0</v>
      </c>
      <c r="H263" t="s">
        <v>109</v>
      </c>
      <c r="I263">
        <v>0</v>
      </c>
      <c r="J263">
        <v>0</v>
      </c>
      <c r="K263" t="s">
        <v>117</v>
      </c>
      <c r="L263" t="s">
        <v>114</v>
      </c>
      <c r="M263">
        <v>16</v>
      </c>
      <c r="N263">
        <v>12</v>
      </c>
      <c r="O263">
        <v>10</v>
      </c>
      <c r="P263">
        <v>4</v>
      </c>
      <c r="Q263">
        <v>9</v>
      </c>
      <c r="R263">
        <v>9</v>
      </c>
      <c r="S263">
        <v>7</v>
      </c>
      <c r="T263">
        <v>3</v>
      </c>
      <c r="U263">
        <v>4</v>
      </c>
      <c r="V263">
        <v>3</v>
      </c>
      <c r="W263">
        <v>0</v>
      </c>
      <c r="X263">
        <v>0</v>
      </c>
      <c r="Y263">
        <v>2.1</v>
      </c>
      <c r="Z263">
        <v>3.3</v>
      </c>
      <c r="AA263">
        <v>3.7</v>
      </c>
      <c r="AB263">
        <v>2.15</v>
      </c>
      <c r="AC263">
        <v>3.25</v>
      </c>
      <c r="AD263">
        <v>3.6</v>
      </c>
      <c r="AE263">
        <v>2.15</v>
      </c>
      <c r="AF263">
        <v>3.25</v>
      </c>
      <c r="AG263">
        <v>3.65</v>
      </c>
      <c r="AH263">
        <v>2.16</v>
      </c>
      <c r="AI263">
        <v>3.32</v>
      </c>
      <c r="AJ263">
        <v>3.76</v>
      </c>
      <c r="AK263">
        <v>2.1</v>
      </c>
      <c r="AL263">
        <v>3.25</v>
      </c>
      <c r="AM263">
        <v>3.7</v>
      </c>
      <c r="AN263">
        <v>2.15</v>
      </c>
      <c r="AO263">
        <v>3.25</v>
      </c>
      <c r="AP263">
        <v>3.75</v>
      </c>
      <c r="AQ263">
        <v>2.25</v>
      </c>
      <c r="AR263">
        <v>3.4</v>
      </c>
      <c r="AS263">
        <v>3.8</v>
      </c>
      <c r="AT263">
        <v>2.15</v>
      </c>
      <c r="AU263">
        <v>3.28</v>
      </c>
      <c r="AV263">
        <v>3.65</v>
      </c>
      <c r="AW263">
        <v>2.2000000000000002</v>
      </c>
      <c r="AX263">
        <v>1.66</v>
      </c>
      <c r="AY263">
        <v>2.33</v>
      </c>
      <c r="AZ263">
        <v>1.68</v>
      </c>
      <c r="BA263">
        <v>2.33</v>
      </c>
      <c r="BB263">
        <v>1.74</v>
      </c>
      <c r="BC263">
        <v>2.23</v>
      </c>
      <c r="BD263">
        <v>1.66</v>
      </c>
      <c r="BE263">
        <v>-0.25</v>
      </c>
      <c r="BF263">
        <v>1.86</v>
      </c>
      <c r="BG263">
        <v>2.0699999999999998</v>
      </c>
      <c r="BH263">
        <v>1.85</v>
      </c>
      <c r="BI263">
        <v>2.08</v>
      </c>
      <c r="BJ263">
        <v>1.9</v>
      </c>
      <c r="BK263">
        <v>2.09</v>
      </c>
      <c r="BL263">
        <v>1.83</v>
      </c>
      <c r="BM263">
        <v>2.0499999999999998</v>
      </c>
      <c r="BN263">
        <v>2.15</v>
      </c>
      <c r="BO263">
        <v>3.25</v>
      </c>
      <c r="BP263">
        <v>3.5</v>
      </c>
      <c r="BQ263">
        <v>2.2999999999999998</v>
      </c>
      <c r="BR263">
        <v>3.3</v>
      </c>
      <c r="BS263">
        <v>3.3</v>
      </c>
      <c r="BT263">
        <v>2.2000000000000002</v>
      </c>
      <c r="BU263">
        <v>3.25</v>
      </c>
      <c r="BV263">
        <v>3.45</v>
      </c>
      <c r="BW263">
        <v>2.2200000000000002</v>
      </c>
      <c r="BX263">
        <v>3.38</v>
      </c>
      <c r="BY263">
        <v>3.53</v>
      </c>
      <c r="BZ263">
        <v>2.2000000000000002</v>
      </c>
      <c r="CA263">
        <v>3.3</v>
      </c>
      <c r="CB263">
        <v>3.4</v>
      </c>
      <c r="CC263">
        <v>2.2000000000000002</v>
      </c>
      <c r="CD263">
        <v>3.25</v>
      </c>
      <c r="CE263">
        <v>3.6</v>
      </c>
      <c r="CF263">
        <v>2.34</v>
      </c>
      <c r="CG263">
        <v>3.45</v>
      </c>
      <c r="CH263">
        <v>3.78</v>
      </c>
      <c r="CI263">
        <v>2.25</v>
      </c>
      <c r="CJ263">
        <v>3.3</v>
      </c>
      <c r="CK263">
        <v>3.42</v>
      </c>
      <c r="CL263">
        <v>2.2000000000000002</v>
      </c>
      <c r="CM263">
        <v>1.66</v>
      </c>
      <c r="CN263">
        <v>2.2799999999999998</v>
      </c>
      <c r="CO263">
        <v>1.7</v>
      </c>
      <c r="CP263">
        <v>2.31</v>
      </c>
      <c r="CQ263">
        <v>1.75</v>
      </c>
      <c r="CR263">
        <v>2.21</v>
      </c>
      <c r="CS263">
        <v>1.68</v>
      </c>
      <c r="CT263">
        <v>-0.25</v>
      </c>
      <c r="CU263">
        <v>1.93</v>
      </c>
      <c r="CV263">
        <v>2</v>
      </c>
      <c r="CW263">
        <v>1.91</v>
      </c>
      <c r="CX263">
        <v>2.02</v>
      </c>
      <c r="CY263">
        <v>1.97</v>
      </c>
      <c r="CZ263">
        <v>2.08</v>
      </c>
      <c r="DA263">
        <v>1.92</v>
      </c>
      <c r="DB263">
        <v>1.97</v>
      </c>
    </row>
    <row r="264" spans="1:106" x14ac:dyDescent="0.35">
      <c r="A264" t="s">
        <v>106</v>
      </c>
      <c r="B264" s="1">
        <v>43883</v>
      </c>
      <c r="C264" s="2">
        <v>0.625</v>
      </c>
      <c r="D264" t="s">
        <v>122</v>
      </c>
      <c r="E264" t="s">
        <v>134</v>
      </c>
      <c r="F264">
        <v>1</v>
      </c>
      <c r="G264">
        <v>0</v>
      </c>
      <c r="H264" t="s">
        <v>109</v>
      </c>
      <c r="I264">
        <v>1</v>
      </c>
      <c r="J264">
        <v>0</v>
      </c>
      <c r="K264" t="s">
        <v>109</v>
      </c>
      <c r="L264" t="s">
        <v>146</v>
      </c>
      <c r="M264">
        <v>18</v>
      </c>
      <c r="N264">
        <v>8</v>
      </c>
      <c r="O264">
        <v>9</v>
      </c>
      <c r="P264">
        <v>2</v>
      </c>
      <c r="Q264">
        <v>15</v>
      </c>
      <c r="R264">
        <v>11</v>
      </c>
      <c r="S264">
        <v>7</v>
      </c>
      <c r="T264">
        <v>5</v>
      </c>
      <c r="U264">
        <v>2</v>
      </c>
      <c r="V264">
        <v>6</v>
      </c>
      <c r="W264">
        <v>0</v>
      </c>
      <c r="X264">
        <v>1</v>
      </c>
      <c r="Y264">
        <v>1.95</v>
      </c>
      <c r="Z264">
        <v>3.4</v>
      </c>
      <c r="AA264">
        <v>4.2</v>
      </c>
      <c r="AB264">
        <v>1.91</v>
      </c>
      <c r="AC264">
        <v>3.3</v>
      </c>
      <c r="AD264">
        <v>4.4000000000000004</v>
      </c>
      <c r="AE264">
        <v>1.97</v>
      </c>
      <c r="AF264">
        <v>3.25</v>
      </c>
      <c r="AG264">
        <v>4.3499999999999996</v>
      </c>
      <c r="AH264">
        <v>2.02</v>
      </c>
      <c r="AI264">
        <v>3.33</v>
      </c>
      <c r="AJ264">
        <v>4.32</v>
      </c>
      <c r="AK264">
        <v>1.95</v>
      </c>
      <c r="AL264">
        <v>3.3</v>
      </c>
      <c r="AM264">
        <v>4.33</v>
      </c>
      <c r="AN264">
        <v>1.95</v>
      </c>
      <c r="AO264">
        <v>3.2</v>
      </c>
      <c r="AP264">
        <v>4.5999999999999996</v>
      </c>
      <c r="AQ264">
        <v>2.0499999999999998</v>
      </c>
      <c r="AR264">
        <v>3.5</v>
      </c>
      <c r="AS264">
        <v>4.75</v>
      </c>
      <c r="AT264">
        <v>1.96</v>
      </c>
      <c r="AU264">
        <v>3.3</v>
      </c>
      <c r="AV264">
        <v>4.3499999999999996</v>
      </c>
      <c r="AW264">
        <v>2.5</v>
      </c>
      <c r="AX264">
        <v>1.53</v>
      </c>
      <c r="AY264">
        <v>2.56</v>
      </c>
      <c r="AZ264">
        <v>1.57</v>
      </c>
      <c r="BA264">
        <v>2.6</v>
      </c>
      <c r="BB264">
        <v>1.57</v>
      </c>
      <c r="BC264">
        <v>2.5099999999999998</v>
      </c>
      <c r="BD264">
        <v>1.53</v>
      </c>
      <c r="BE264">
        <v>-0.5</v>
      </c>
      <c r="BF264">
        <v>1.99</v>
      </c>
      <c r="BG264">
        <v>1.94</v>
      </c>
      <c r="BH264">
        <v>2.02</v>
      </c>
      <c r="BI264">
        <v>1.91</v>
      </c>
      <c r="BJ264">
        <v>2.02</v>
      </c>
      <c r="BK264">
        <v>1.96</v>
      </c>
      <c r="BL264">
        <v>1.96</v>
      </c>
      <c r="BM264">
        <v>1.91</v>
      </c>
      <c r="BN264">
        <v>2.1</v>
      </c>
      <c r="BO264">
        <v>3.2</v>
      </c>
      <c r="BP264">
        <v>3.75</v>
      </c>
      <c r="BQ264">
        <v>2.1</v>
      </c>
      <c r="BR264">
        <v>3.3</v>
      </c>
      <c r="BS264">
        <v>3.8</v>
      </c>
      <c r="BT264">
        <v>2.15</v>
      </c>
      <c r="BU264">
        <v>3.15</v>
      </c>
      <c r="BV264">
        <v>3.6</v>
      </c>
      <c r="BW264">
        <v>2.25</v>
      </c>
      <c r="BX264">
        <v>3.23</v>
      </c>
      <c r="BY264">
        <v>3.62</v>
      </c>
      <c r="BZ264">
        <v>2.15</v>
      </c>
      <c r="CA264">
        <v>3.2</v>
      </c>
      <c r="CB264">
        <v>3.7</v>
      </c>
      <c r="CC264">
        <v>2.2000000000000002</v>
      </c>
      <c r="CD264">
        <v>3.2</v>
      </c>
      <c r="CE264">
        <v>3.7</v>
      </c>
      <c r="CF264">
        <v>2.2599999999999998</v>
      </c>
      <c r="CG264">
        <v>3.34</v>
      </c>
      <c r="CH264">
        <v>4</v>
      </c>
      <c r="CI264">
        <v>2.1800000000000002</v>
      </c>
      <c r="CJ264">
        <v>3.21</v>
      </c>
      <c r="CK264">
        <v>3.7</v>
      </c>
      <c r="CL264">
        <v>2.2999999999999998</v>
      </c>
      <c r="CM264">
        <v>1.61</v>
      </c>
      <c r="CN264">
        <v>2.27</v>
      </c>
      <c r="CO264">
        <v>1.71</v>
      </c>
      <c r="CP264">
        <v>2.38</v>
      </c>
      <c r="CQ264">
        <v>1.75</v>
      </c>
      <c r="CR264">
        <v>2.2799999999999998</v>
      </c>
      <c r="CS264">
        <v>1.64</v>
      </c>
      <c r="CT264">
        <v>-0.25</v>
      </c>
      <c r="CU264">
        <v>1.91</v>
      </c>
      <c r="CV264">
        <v>2.02</v>
      </c>
      <c r="CW264">
        <v>1.93</v>
      </c>
      <c r="CX264">
        <v>2</v>
      </c>
      <c r="CY264">
        <v>1.93</v>
      </c>
      <c r="CZ264">
        <v>2.0699999999999998</v>
      </c>
      <c r="DA264">
        <v>1.87</v>
      </c>
      <c r="DB264">
        <v>2.0099999999999998</v>
      </c>
    </row>
    <row r="265" spans="1:106" x14ac:dyDescent="0.35">
      <c r="A265" t="s">
        <v>106</v>
      </c>
      <c r="B265" s="1">
        <v>43883</v>
      </c>
      <c r="C265" s="2">
        <v>0.625</v>
      </c>
      <c r="D265" t="s">
        <v>116</v>
      </c>
      <c r="E265" t="s">
        <v>126</v>
      </c>
      <c r="F265">
        <v>1</v>
      </c>
      <c r="G265">
        <v>1</v>
      </c>
      <c r="H265" t="s">
        <v>117</v>
      </c>
      <c r="I265">
        <v>1</v>
      </c>
      <c r="J265">
        <v>1</v>
      </c>
      <c r="K265" t="s">
        <v>117</v>
      </c>
      <c r="L265" t="s">
        <v>121</v>
      </c>
      <c r="M265">
        <v>14</v>
      </c>
      <c r="N265">
        <v>8</v>
      </c>
      <c r="O265">
        <v>3</v>
      </c>
      <c r="P265">
        <v>2</v>
      </c>
      <c r="Q265">
        <v>3</v>
      </c>
      <c r="R265">
        <v>6</v>
      </c>
      <c r="S265">
        <v>12</v>
      </c>
      <c r="T265">
        <v>2</v>
      </c>
      <c r="U265">
        <v>0</v>
      </c>
      <c r="V265">
        <v>2</v>
      </c>
      <c r="W265">
        <v>0</v>
      </c>
      <c r="X265">
        <v>0</v>
      </c>
      <c r="Y265">
        <v>1.95</v>
      </c>
      <c r="Z265">
        <v>3.4</v>
      </c>
      <c r="AA265">
        <v>4.2</v>
      </c>
      <c r="AB265">
        <v>1.91</v>
      </c>
      <c r="AC265">
        <v>3.4</v>
      </c>
      <c r="AD265">
        <v>4.25</v>
      </c>
      <c r="AE265">
        <v>1.95</v>
      </c>
      <c r="AF265">
        <v>3.35</v>
      </c>
      <c r="AG265">
        <v>4.2</v>
      </c>
      <c r="AH265">
        <v>1.97</v>
      </c>
      <c r="AI265">
        <v>3.38</v>
      </c>
      <c r="AJ265">
        <v>4.47</v>
      </c>
      <c r="AK265">
        <v>1.95</v>
      </c>
      <c r="AL265">
        <v>3.25</v>
      </c>
      <c r="AM265">
        <v>4.33</v>
      </c>
      <c r="AN265">
        <v>1.95</v>
      </c>
      <c r="AO265">
        <v>3.3</v>
      </c>
      <c r="AP265">
        <v>4.5</v>
      </c>
      <c r="AQ265">
        <v>2.02</v>
      </c>
      <c r="AR265">
        <v>3.43</v>
      </c>
      <c r="AS265">
        <v>4.5</v>
      </c>
      <c r="AT265">
        <v>1.96</v>
      </c>
      <c r="AU265">
        <v>3.34</v>
      </c>
      <c r="AV265">
        <v>4.3099999999999996</v>
      </c>
      <c r="AW265">
        <v>2.2000000000000002</v>
      </c>
      <c r="AX265">
        <v>1.66</v>
      </c>
      <c r="AY265">
        <v>2.36</v>
      </c>
      <c r="AZ265">
        <v>1.66</v>
      </c>
      <c r="BA265">
        <v>2.36</v>
      </c>
      <c r="BB265">
        <v>1.7</v>
      </c>
      <c r="BC265">
        <v>2.23</v>
      </c>
      <c r="BD265">
        <v>1.66</v>
      </c>
      <c r="BE265">
        <v>-0.5</v>
      </c>
      <c r="BF265">
        <v>1.97</v>
      </c>
      <c r="BG265">
        <v>1.96</v>
      </c>
      <c r="BH265">
        <v>1.97</v>
      </c>
      <c r="BI265">
        <v>1.96</v>
      </c>
      <c r="BJ265">
        <v>2</v>
      </c>
      <c r="BK265">
        <v>1.96</v>
      </c>
      <c r="BL265">
        <v>1.95</v>
      </c>
      <c r="BM265">
        <v>1.92</v>
      </c>
      <c r="BN265">
        <v>1.85</v>
      </c>
      <c r="BO265">
        <v>3.5</v>
      </c>
      <c r="BP265">
        <v>4.33</v>
      </c>
      <c r="BQ265">
        <v>1.95</v>
      </c>
      <c r="BR265">
        <v>3.4</v>
      </c>
      <c r="BS265">
        <v>4.25</v>
      </c>
      <c r="BT265">
        <v>2</v>
      </c>
      <c r="BU265">
        <v>3.4</v>
      </c>
      <c r="BV265">
        <v>3.8</v>
      </c>
      <c r="BW265">
        <v>1.97</v>
      </c>
      <c r="BX265">
        <v>3.44</v>
      </c>
      <c r="BY265">
        <v>4.38</v>
      </c>
      <c r="BZ265">
        <v>1.88</v>
      </c>
      <c r="CA265">
        <v>3.4</v>
      </c>
      <c r="CB265">
        <v>4.4000000000000004</v>
      </c>
      <c r="CC265">
        <v>1.9</v>
      </c>
      <c r="CD265">
        <v>3.4</v>
      </c>
      <c r="CE265">
        <v>4.5999999999999996</v>
      </c>
      <c r="CF265">
        <v>2.0499999999999998</v>
      </c>
      <c r="CG265">
        <v>3.5</v>
      </c>
      <c r="CH265">
        <v>4.75</v>
      </c>
      <c r="CI265">
        <v>1.93</v>
      </c>
      <c r="CJ265">
        <v>3.4</v>
      </c>
      <c r="CK265">
        <v>4.37</v>
      </c>
      <c r="CL265">
        <v>2.2999999999999998</v>
      </c>
      <c r="CM265">
        <v>1.61</v>
      </c>
      <c r="CN265">
        <v>2.41</v>
      </c>
      <c r="CO265">
        <v>1.64</v>
      </c>
      <c r="CP265">
        <v>2.41</v>
      </c>
      <c r="CQ265">
        <v>1.69</v>
      </c>
      <c r="CR265">
        <v>2.2799999999999998</v>
      </c>
      <c r="CS265">
        <v>1.64</v>
      </c>
      <c r="CT265">
        <v>-0.5</v>
      </c>
      <c r="CU265">
        <v>1.95</v>
      </c>
      <c r="CV265">
        <v>1.98</v>
      </c>
      <c r="CW265">
        <v>1.97</v>
      </c>
      <c r="CX265">
        <v>1.96</v>
      </c>
      <c r="CY265">
        <v>2.0499999999999998</v>
      </c>
      <c r="CZ265">
        <v>2.0299999999999998</v>
      </c>
      <c r="DA265">
        <v>1.93</v>
      </c>
      <c r="DB265">
        <v>1.95</v>
      </c>
    </row>
    <row r="266" spans="1:106" x14ac:dyDescent="0.35">
      <c r="A266" t="s">
        <v>106</v>
      </c>
      <c r="B266" s="1">
        <v>43883</v>
      </c>
      <c r="C266" s="2">
        <v>0.625</v>
      </c>
      <c r="D266" t="s">
        <v>120</v>
      </c>
      <c r="E266" t="s">
        <v>129</v>
      </c>
      <c r="F266">
        <v>2</v>
      </c>
      <c r="G266">
        <v>0</v>
      </c>
      <c r="H266" t="s">
        <v>109</v>
      </c>
      <c r="I266">
        <v>1</v>
      </c>
      <c r="J266">
        <v>0</v>
      </c>
      <c r="K266" t="s">
        <v>109</v>
      </c>
      <c r="L266" t="s">
        <v>127</v>
      </c>
      <c r="M266">
        <v>28</v>
      </c>
      <c r="N266">
        <v>4</v>
      </c>
      <c r="O266">
        <v>9</v>
      </c>
      <c r="P266">
        <v>1</v>
      </c>
      <c r="Q266">
        <v>13</v>
      </c>
      <c r="R266">
        <v>17</v>
      </c>
      <c r="S266">
        <v>9</v>
      </c>
      <c r="T266">
        <v>6</v>
      </c>
      <c r="U266">
        <v>1</v>
      </c>
      <c r="V266">
        <v>4</v>
      </c>
      <c r="W266">
        <v>0</v>
      </c>
      <c r="X266">
        <v>0</v>
      </c>
      <c r="Y266">
        <v>1.61</v>
      </c>
      <c r="Z266">
        <v>4.33</v>
      </c>
      <c r="AA266">
        <v>5</v>
      </c>
      <c r="AB266">
        <v>1.62</v>
      </c>
      <c r="AC266">
        <v>4.0999999999999996</v>
      </c>
      <c r="AD266">
        <v>5.25</v>
      </c>
      <c r="AE266">
        <v>1.65</v>
      </c>
      <c r="AF266">
        <v>4.1500000000000004</v>
      </c>
      <c r="AG266">
        <v>4.9000000000000004</v>
      </c>
      <c r="AH266">
        <v>1.65</v>
      </c>
      <c r="AI266">
        <v>4.34</v>
      </c>
      <c r="AJ266">
        <v>5.19</v>
      </c>
      <c r="AK266">
        <v>1.62</v>
      </c>
      <c r="AL266">
        <v>4.2</v>
      </c>
      <c r="AM266">
        <v>5.25</v>
      </c>
      <c r="AN266">
        <v>1.62</v>
      </c>
      <c r="AO266">
        <v>4.2</v>
      </c>
      <c r="AP266">
        <v>5.5</v>
      </c>
      <c r="AQ266">
        <v>1.7</v>
      </c>
      <c r="AR266">
        <v>4.4000000000000004</v>
      </c>
      <c r="AS266">
        <v>5.5</v>
      </c>
      <c r="AT266">
        <v>1.64</v>
      </c>
      <c r="AU266">
        <v>4.2300000000000004</v>
      </c>
      <c r="AV266">
        <v>5.0999999999999996</v>
      </c>
      <c r="AW266">
        <v>1.57</v>
      </c>
      <c r="AX266">
        <v>2.37</v>
      </c>
      <c r="AY266">
        <v>1.6</v>
      </c>
      <c r="AZ266">
        <v>2.5</v>
      </c>
      <c r="BA266">
        <v>1.63</v>
      </c>
      <c r="BB266">
        <v>2.5</v>
      </c>
      <c r="BC266">
        <v>1.59</v>
      </c>
      <c r="BD266">
        <v>2.37</v>
      </c>
      <c r="BE266">
        <v>-1</v>
      </c>
      <c r="BF266">
        <v>2.1</v>
      </c>
      <c r="BG266">
        <v>1.83</v>
      </c>
      <c r="BH266">
        <v>2.11</v>
      </c>
      <c r="BI266">
        <v>1.82</v>
      </c>
      <c r="BJ266">
        <v>2.12</v>
      </c>
      <c r="BK266">
        <v>1.84</v>
      </c>
      <c r="BL266">
        <v>2.0699999999999998</v>
      </c>
      <c r="BM266">
        <v>1.81</v>
      </c>
      <c r="BN266">
        <v>1.66</v>
      </c>
      <c r="BO266">
        <v>4.0999999999999996</v>
      </c>
      <c r="BP266">
        <v>4.75</v>
      </c>
      <c r="BQ266">
        <v>1.7</v>
      </c>
      <c r="BR266">
        <v>4.0999999999999996</v>
      </c>
      <c r="BS266">
        <v>4.75</v>
      </c>
      <c r="BT266">
        <v>1.75</v>
      </c>
      <c r="BU266">
        <v>3.9</v>
      </c>
      <c r="BV266">
        <v>4.5</v>
      </c>
      <c r="BW266">
        <v>1.77</v>
      </c>
      <c r="BX266">
        <v>3.98</v>
      </c>
      <c r="BY266">
        <v>4.67</v>
      </c>
      <c r="BZ266">
        <v>1.7</v>
      </c>
      <c r="CA266">
        <v>4</v>
      </c>
      <c r="CB266">
        <v>4.75</v>
      </c>
      <c r="CC266">
        <v>1.7</v>
      </c>
      <c r="CD266">
        <v>4.0999999999999996</v>
      </c>
      <c r="CE266">
        <v>4.8</v>
      </c>
      <c r="CF266">
        <v>1.78</v>
      </c>
      <c r="CG266">
        <v>4.2</v>
      </c>
      <c r="CH266">
        <v>5.0999999999999996</v>
      </c>
      <c r="CI266">
        <v>1.72</v>
      </c>
      <c r="CJ266">
        <v>4.03</v>
      </c>
      <c r="CK266">
        <v>4.71</v>
      </c>
      <c r="CL266">
        <v>1.61</v>
      </c>
      <c r="CM266">
        <v>2.2999999999999998</v>
      </c>
      <c r="CN266">
        <v>1.66</v>
      </c>
      <c r="CO266">
        <v>2.35</v>
      </c>
      <c r="CP266">
        <v>1.66</v>
      </c>
      <c r="CQ266">
        <v>2.4700000000000002</v>
      </c>
      <c r="CR266">
        <v>1.61</v>
      </c>
      <c r="CS266">
        <v>2.34</v>
      </c>
      <c r="CT266">
        <v>-0.75</v>
      </c>
      <c r="CU266">
        <v>1.97</v>
      </c>
      <c r="CV266">
        <v>1.96</v>
      </c>
      <c r="CW266">
        <v>2</v>
      </c>
      <c r="CX266">
        <v>1.93</v>
      </c>
      <c r="CY266">
        <v>2.02</v>
      </c>
      <c r="CZ266">
        <v>2</v>
      </c>
      <c r="DA266">
        <v>1.93</v>
      </c>
      <c r="DB266">
        <v>1.95</v>
      </c>
    </row>
    <row r="267" spans="1:106" x14ac:dyDescent="0.35">
      <c r="A267" t="s">
        <v>106</v>
      </c>
      <c r="B267" s="1">
        <v>43883</v>
      </c>
      <c r="C267" s="2">
        <v>0.72916666666666663</v>
      </c>
      <c r="D267" t="s">
        <v>131</v>
      </c>
      <c r="E267" t="s">
        <v>112</v>
      </c>
      <c r="F267">
        <v>0</v>
      </c>
      <c r="G267">
        <v>1</v>
      </c>
      <c r="H267" t="s">
        <v>113</v>
      </c>
      <c r="I267">
        <v>0</v>
      </c>
      <c r="J267">
        <v>0</v>
      </c>
      <c r="K267" t="s">
        <v>117</v>
      </c>
      <c r="L267" t="s">
        <v>144</v>
      </c>
      <c r="M267">
        <v>10</v>
      </c>
      <c r="N267">
        <v>18</v>
      </c>
      <c r="O267">
        <v>3</v>
      </c>
      <c r="P267">
        <v>7</v>
      </c>
      <c r="Q267">
        <v>14</v>
      </c>
      <c r="R267">
        <v>10</v>
      </c>
      <c r="S267">
        <v>3</v>
      </c>
      <c r="T267">
        <v>7</v>
      </c>
      <c r="U267">
        <v>0</v>
      </c>
      <c r="V267">
        <v>0</v>
      </c>
      <c r="W267">
        <v>0</v>
      </c>
      <c r="X267">
        <v>0</v>
      </c>
      <c r="Y267">
        <v>4.5</v>
      </c>
      <c r="Z267">
        <v>4.2</v>
      </c>
      <c r="AA267">
        <v>1.7</v>
      </c>
      <c r="AB267">
        <v>4.5</v>
      </c>
      <c r="AC267">
        <v>4.2</v>
      </c>
      <c r="AD267">
        <v>1.7</v>
      </c>
      <c r="AE267">
        <v>4.3499999999999996</v>
      </c>
      <c r="AF267">
        <v>4.0999999999999996</v>
      </c>
      <c r="AG267">
        <v>1.73</v>
      </c>
      <c r="AH267">
        <v>4.62</v>
      </c>
      <c r="AI267">
        <v>4.28</v>
      </c>
      <c r="AJ267">
        <v>1.72</v>
      </c>
      <c r="AK267">
        <v>4.5</v>
      </c>
      <c r="AL267">
        <v>4</v>
      </c>
      <c r="AM267">
        <v>1.73</v>
      </c>
      <c r="AN267">
        <v>4.5999999999999996</v>
      </c>
      <c r="AO267">
        <v>4.0999999999999996</v>
      </c>
      <c r="AP267">
        <v>1.73</v>
      </c>
      <c r="AQ267">
        <v>4.75</v>
      </c>
      <c r="AR267">
        <v>4.4000000000000004</v>
      </c>
      <c r="AS267">
        <v>1.83</v>
      </c>
      <c r="AT267">
        <v>4.49</v>
      </c>
      <c r="AU267">
        <v>4.1500000000000004</v>
      </c>
      <c r="AV267">
        <v>1.73</v>
      </c>
      <c r="AW267">
        <v>1.53</v>
      </c>
      <c r="AX267">
        <v>2.5</v>
      </c>
      <c r="AY267">
        <v>1.58</v>
      </c>
      <c r="AZ267">
        <v>2.52</v>
      </c>
      <c r="BA267">
        <v>1.58</v>
      </c>
      <c r="BB267">
        <v>2.63</v>
      </c>
      <c r="BC267">
        <v>1.54</v>
      </c>
      <c r="BD267">
        <v>2.4700000000000002</v>
      </c>
      <c r="BE267">
        <v>0.75</v>
      </c>
      <c r="BF267">
        <v>1.96</v>
      </c>
      <c r="BG267">
        <v>1.97</v>
      </c>
      <c r="BH267">
        <v>1.99</v>
      </c>
      <c r="BI267">
        <v>1.93</v>
      </c>
      <c r="BJ267">
        <v>1.99</v>
      </c>
      <c r="BK267">
        <v>2.0499999999999998</v>
      </c>
      <c r="BL267">
        <v>1.94</v>
      </c>
      <c r="BM267">
        <v>1.93</v>
      </c>
      <c r="BN267">
        <v>5.25</v>
      </c>
      <c r="BO267">
        <v>4.75</v>
      </c>
      <c r="BP267">
        <v>1.53</v>
      </c>
      <c r="BQ267">
        <v>5.5</v>
      </c>
      <c r="BR267">
        <v>4.5</v>
      </c>
      <c r="BS267">
        <v>1.57</v>
      </c>
      <c r="BT267">
        <v>5</v>
      </c>
      <c r="BU267">
        <v>4</v>
      </c>
      <c r="BV267">
        <v>1.65</v>
      </c>
      <c r="BW267">
        <v>5.52</v>
      </c>
      <c r="BX267">
        <v>4.55</v>
      </c>
      <c r="BY267">
        <v>1.58</v>
      </c>
      <c r="BZ267">
        <v>5.25</v>
      </c>
      <c r="CA267">
        <v>4.4000000000000004</v>
      </c>
      <c r="CB267">
        <v>1.57</v>
      </c>
      <c r="CC267">
        <v>5.25</v>
      </c>
      <c r="CD267">
        <v>4.4000000000000004</v>
      </c>
      <c r="CE267">
        <v>1.6</v>
      </c>
      <c r="CF267">
        <v>5.75</v>
      </c>
      <c r="CG267">
        <v>4.84</v>
      </c>
      <c r="CH267">
        <v>1.65</v>
      </c>
      <c r="CI267">
        <v>5.31</v>
      </c>
      <c r="CJ267">
        <v>4.49</v>
      </c>
      <c r="CK267">
        <v>1.59</v>
      </c>
      <c r="CL267">
        <v>1.53</v>
      </c>
      <c r="CM267">
        <v>2.5</v>
      </c>
      <c r="CN267">
        <v>1.53</v>
      </c>
      <c r="CO267">
        <v>2.68</v>
      </c>
      <c r="CP267">
        <v>1.57</v>
      </c>
      <c r="CQ267">
        <v>2.79</v>
      </c>
      <c r="CR267">
        <v>1.52</v>
      </c>
      <c r="CS267">
        <v>2.5499999999999998</v>
      </c>
      <c r="CT267">
        <v>1</v>
      </c>
      <c r="CU267">
        <v>1.98</v>
      </c>
      <c r="CV267">
        <v>1.95</v>
      </c>
      <c r="CW267">
        <v>1.98</v>
      </c>
      <c r="CX267">
        <v>1.95</v>
      </c>
      <c r="CY267">
        <v>2.0499999999999998</v>
      </c>
      <c r="CZ267">
        <v>2.0499999999999998</v>
      </c>
      <c r="DA267">
        <v>1.92</v>
      </c>
      <c r="DB267">
        <v>1.95</v>
      </c>
    </row>
    <row r="268" spans="1:106" x14ac:dyDescent="0.35">
      <c r="A268" t="s">
        <v>106</v>
      </c>
      <c r="B268" s="1">
        <v>43884</v>
      </c>
      <c r="C268" s="2">
        <v>0.58333333333333337</v>
      </c>
      <c r="D268" t="s">
        <v>137</v>
      </c>
      <c r="E268" t="s">
        <v>125</v>
      </c>
      <c r="F268">
        <v>3</v>
      </c>
      <c r="G268">
        <v>0</v>
      </c>
      <c r="H268" t="s">
        <v>109</v>
      </c>
      <c r="I268">
        <v>1</v>
      </c>
      <c r="J268">
        <v>0</v>
      </c>
      <c r="K268" t="s">
        <v>109</v>
      </c>
      <c r="L268" t="s">
        <v>136</v>
      </c>
      <c r="M268">
        <v>21</v>
      </c>
      <c r="N268">
        <v>7</v>
      </c>
      <c r="O268">
        <v>9</v>
      </c>
      <c r="P268">
        <v>2</v>
      </c>
      <c r="Q268">
        <v>6</v>
      </c>
      <c r="R268">
        <v>15</v>
      </c>
      <c r="S268">
        <v>3</v>
      </c>
      <c r="T268">
        <v>5</v>
      </c>
      <c r="U268">
        <v>0</v>
      </c>
      <c r="V268">
        <v>1</v>
      </c>
      <c r="W268">
        <v>0</v>
      </c>
      <c r="X268">
        <v>0</v>
      </c>
      <c r="Y268">
        <v>1.6</v>
      </c>
      <c r="Z268">
        <v>3.9</v>
      </c>
      <c r="AA268">
        <v>6</v>
      </c>
      <c r="AB268">
        <v>1.57</v>
      </c>
      <c r="AC268">
        <v>4</v>
      </c>
      <c r="AD268">
        <v>6</v>
      </c>
      <c r="AE268">
        <v>1.6</v>
      </c>
      <c r="AF268">
        <v>3.95</v>
      </c>
      <c r="AG268">
        <v>5.6</v>
      </c>
      <c r="AH268">
        <v>1.61</v>
      </c>
      <c r="AI268">
        <v>4.0199999999999996</v>
      </c>
      <c r="AJ268">
        <v>6.2</v>
      </c>
      <c r="AK268">
        <v>1.6</v>
      </c>
      <c r="AL268">
        <v>3.9</v>
      </c>
      <c r="AM268">
        <v>6</v>
      </c>
      <c r="AN268">
        <v>1.6</v>
      </c>
      <c r="AO268">
        <v>3.9</v>
      </c>
      <c r="AP268">
        <v>6</v>
      </c>
      <c r="AQ268">
        <v>1.65</v>
      </c>
      <c r="AR268">
        <v>4.2</v>
      </c>
      <c r="AS268">
        <v>6.5</v>
      </c>
      <c r="AT268">
        <v>1.6</v>
      </c>
      <c r="AU268">
        <v>3.97</v>
      </c>
      <c r="AV268">
        <v>5.98</v>
      </c>
      <c r="AW268">
        <v>1.9</v>
      </c>
      <c r="AX268">
        <v>1.9</v>
      </c>
      <c r="AY268">
        <v>1.99</v>
      </c>
      <c r="AZ268">
        <v>1.93</v>
      </c>
      <c r="BA268">
        <v>1.99</v>
      </c>
      <c r="BB268">
        <v>1.99</v>
      </c>
      <c r="BC268">
        <v>1.91</v>
      </c>
      <c r="BD268">
        <v>1.91</v>
      </c>
      <c r="BE268">
        <v>-1</v>
      </c>
      <c r="BF268">
        <v>2.09</v>
      </c>
      <c r="BG268">
        <v>1.84</v>
      </c>
      <c r="BH268">
        <v>2.1</v>
      </c>
      <c r="BI268">
        <v>1.83</v>
      </c>
      <c r="BJ268">
        <v>2.13</v>
      </c>
      <c r="BK268">
        <v>1.88</v>
      </c>
      <c r="BL268">
        <v>2.06</v>
      </c>
      <c r="BM268">
        <v>1.81</v>
      </c>
      <c r="BN268">
        <v>1.57</v>
      </c>
      <c r="BO268">
        <v>4</v>
      </c>
      <c r="BP268">
        <v>6</v>
      </c>
      <c r="BQ268">
        <v>1.57</v>
      </c>
      <c r="BR268">
        <v>4.0999999999999996</v>
      </c>
      <c r="BS268">
        <v>6.25</v>
      </c>
      <c r="BT268">
        <v>1.57</v>
      </c>
      <c r="BU268">
        <v>3.9</v>
      </c>
      <c r="BV268">
        <v>6.2</v>
      </c>
      <c r="BW268">
        <v>1.61</v>
      </c>
      <c r="BX268">
        <v>3.98</v>
      </c>
      <c r="BY268">
        <v>6.31</v>
      </c>
      <c r="BZ268">
        <v>1.55</v>
      </c>
      <c r="CA268">
        <v>4</v>
      </c>
      <c r="CB268">
        <v>6.5</v>
      </c>
      <c r="CC268">
        <v>1.57</v>
      </c>
      <c r="CD268">
        <v>4</v>
      </c>
      <c r="CE268">
        <v>6.5</v>
      </c>
      <c r="CF268">
        <v>1.64</v>
      </c>
      <c r="CG268">
        <v>4.0999999999999996</v>
      </c>
      <c r="CH268">
        <v>7</v>
      </c>
      <c r="CI268">
        <v>1.58</v>
      </c>
      <c r="CJ268">
        <v>3.97</v>
      </c>
      <c r="CK268">
        <v>6.26</v>
      </c>
      <c r="CL268">
        <v>1.9</v>
      </c>
      <c r="CM268">
        <v>1.9</v>
      </c>
      <c r="CN268">
        <v>2.0299999999999998</v>
      </c>
      <c r="CO268">
        <v>1.89</v>
      </c>
      <c r="CP268">
        <v>2.0699999999999998</v>
      </c>
      <c r="CQ268">
        <v>1.93</v>
      </c>
      <c r="CR268">
        <v>1.97</v>
      </c>
      <c r="CS268">
        <v>1.85</v>
      </c>
      <c r="CT268">
        <v>-1</v>
      </c>
      <c r="CU268">
        <v>2.13</v>
      </c>
      <c r="CV268">
        <v>1.81</v>
      </c>
      <c r="CW268">
        <v>2.14</v>
      </c>
      <c r="CX268">
        <v>1.8</v>
      </c>
      <c r="CY268">
        <v>2.14</v>
      </c>
      <c r="CZ268">
        <v>1.9</v>
      </c>
      <c r="DA268">
        <v>2.06</v>
      </c>
      <c r="DB268">
        <v>1.81</v>
      </c>
    </row>
    <row r="269" spans="1:106" x14ac:dyDescent="0.35">
      <c r="A269" t="s">
        <v>106</v>
      </c>
      <c r="B269" s="1">
        <v>43884</v>
      </c>
      <c r="C269" s="2">
        <v>0.58333333333333337</v>
      </c>
      <c r="D269" t="s">
        <v>132</v>
      </c>
      <c r="E269" t="s">
        <v>108</v>
      </c>
      <c r="F269">
        <v>3</v>
      </c>
      <c r="G269">
        <v>0</v>
      </c>
      <c r="H269" t="s">
        <v>109</v>
      </c>
      <c r="I269">
        <v>2</v>
      </c>
      <c r="J269">
        <v>0</v>
      </c>
      <c r="K269" t="s">
        <v>109</v>
      </c>
      <c r="L269" t="s">
        <v>130</v>
      </c>
      <c r="M269">
        <v>19</v>
      </c>
      <c r="N269">
        <v>6</v>
      </c>
      <c r="O269">
        <v>6</v>
      </c>
      <c r="P269">
        <v>4</v>
      </c>
      <c r="Q269">
        <v>11</v>
      </c>
      <c r="R269">
        <v>6</v>
      </c>
      <c r="S269">
        <v>4</v>
      </c>
      <c r="T269">
        <v>1</v>
      </c>
      <c r="U269">
        <v>2</v>
      </c>
      <c r="V269">
        <v>3</v>
      </c>
      <c r="W269">
        <v>0</v>
      </c>
      <c r="X269">
        <v>0</v>
      </c>
      <c r="Y269">
        <v>1.5</v>
      </c>
      <c r="Z269">
        <v>4.2</v>
      </c>
      <c r="AA269">
        <v>7</v>
      </c>
      <c r="AB269">
        <v>1.53</v>
      </c>
      <c r="AC269">
        <v>4.33</v>
      </c>
      <c r="AD269">
        <v>6</v>
      </c>
      <c r="AE269">
        <v>1.53</v>
      </c>
      <c r="AF269">
        <v>4.1500000000000004</v>
      </c>
      <c r="AG269">
        <v>6.2</v>
      </c>
      <c r="AH269">
        <v>1.52</v>
      </c>
      <c r="AI269">
        <v>4.32</v>
      </c>
      <c r="AJ269">
        <v>7</v>
      </c>
      <c r="AK269">
        <v>1.52</v>
      </c>
      <c r="AL269">
        <v>4.2</v>
      </c>
      <c r="AM269">
        <v>6.5</v>
      </c>
      <c r="AN269">
        <v>1.5</v>
      </c>
      <c r="AO269">
        <v>4.2</v>
      </c>
      <c r="AP269">
        <v>7</v>
      </c>
      <c r="AQ269">
        <v>1.57</v>
      </c>
      <c r="AR269">
        <v>4.5</v>
      </c>
      <c r="AS269">
        <v>7.05</v>
      </c>
      <c r="AT269">
        <v>1.52</v>
      </c>
      <c r="AU269">
        <v>4.2699999999999996</v>
      </c>
      <c r="AV269">
        <v>6.55</v>
      </c>
      <c r="AW269">
        <v>1.9</v>
      </c>
      <c r="AX269">
        <v>1.9</v>
      </c>
      <c r="AY269">
        <v>1.94</v>
      </c>
      <c r="AZ269">
        <v>1.98</v>
      </c>
      <c r="BA269">
        <v>1.95</v>
      </c>
      <c r="BB269">
        <v>2.0499999999999998</v>
      </c>
      <c r="BC269">
        <v>1.87</v>
      </c>
      <c r="BD269">
        <v>1.95</v>
      </c>
      <c r="BE269">
        <v>-1</v>
      </c>
      <c r="BF269">
        <v>1.93</v>
      </c>
      <c r="BG269">
        <v>2</v>
      </c>
      <c r="BH269">
        <v>1.92</v>
      </c>
      <c r="BI269">
        <v>2.0099999999999998</v>
      </c>
      <c r="BJ269">
        <v>1.96</v>
      </c>
      <c r="BK269">
        <v>2.02</v>
      </c>
      <c r="BL269">
        <v>1.88</v>
      </c>
      <c r="BM269">
        <v>1.98</v>
      </c>
      <c r="BN269">
        <v>1.5</v>
      </c>
      <c r="BO269">
        <v>4.33</v>
      </c>
      <c r="BP269">
        <v>6.5</v>
      </c>
      <c r="BQ269">
        <v>1.53</v>
      </c>
      <c r="BR269">
        <v>4.2</v>
      </c>
      <c r="BS269">
        <v>6.75</v>
      </c>
      <c r="BT269">
        <v>1.55</v>
      </c>
      <c r="BU269">
        <v>4</v>
      </c>
      <c r="BV269">
        <v>6.2</v>
      </c>
      <c r="BW269">
        <v>1.51</v>
      </c>
      <c r="BX269">
        <v>4.37</v>
      </c>
      <c r="BY269">
        <v>7.27</v>
      </c>
      <c r="BZ269">
        <v>1.47</v>
      </c>
      <c r="CA269">
        <v>4.2</v>
      </c>
      <c r="CB269">
        <v>7.5</v>
      </c>
      <c r="CC269">
        <v>1.5</v>
      </c>
      <c r="CD269">
        <v>4.2</v>
      </c>
      <c r="CE269">
        <v>7.5</v>
      </c>
      <c r="CF269">
        <v>1.55</v>
      </c>
      <c r="CG269">
        <v>4.55</v>
      </c>
      <c r="CH269">
        <v>7.6</v>
      </c>
      <c r="CI269">
        <v>1.51</v>
      </c>
      <c r="CJ269">
        <v>4.24</v>
      </c>
      <c r="CK269">
        <v>6.97</v>
      </c>
      <c r="CL269">
        <v>1.9</v>
      </c>
      <c r="CM269">
        <v>1.9</v>
      </c>
      <c r="CN269">
        <v>2</v>
      </c>
      <c r="CO269">
        <v>1.92</v>
      </c>
      <c r="CP269">
        <v>2.04</v>
      </c>
      <c r="CQ269">
        <v>1.95</v>
      </c>
      <c r="CR269">
        <v>1.95</v>
      </c>
      <c r="CS269">
        <v>1.87</v>
      </c>
      <c r="CT269">
        <v>-1</v>
      </c>
      <c r="CU269">
        <v>1.92</v>
      </c>
      <c r="CV269">
        <v>2.0099999999999998</v>
      </c>
      <c r="CW269">
        <v>1.93</v>
      </c>
      <c r="CX269">
        <v>2</v>
      </c>
      <c r="CY269">
        <v>1.94</v>
      </c>
      <c r="CZ269">
        <v>2.0299999999999998</v>
      </c>
      <c r="DA269">
        <v>1.88</v>
      </c>
      <c r="DB269">
        <v>1.98</v>
      </c>
    </row>
    <row r="270" spans="1:106" x14ac:dyDescent="0.35">
      <c r="A270" t="s">
        <v>106</v>
      </c>
      <c r="B270" s="1">
        <v>43884</v>
      </c>
      <c r="C270" s="2">
        <v>0.6875</v>
      </c>
      <c r="D270" t="s">
        <v>135</v>
      </c>
      <c r="E270" t="s">
        <v>123</v>
      </c>
      <c r="F270">
        <v>3</v>
      </c>
      <c r="G270">
        <v>2</v>
      </c>
      <c r="H270" t="s">
        <v>109</v>
      </c>
      <c r="I270">
        <v>2</v>
      </c>
      <c r="J270">
        <v>2</v>
      </c>
      <c r="K270" t="s">
        <v>117</v>
      </c>
      <c r="L270" t="s">
        <v>141</v>
      </c>
      <c r="M270">
        <v>9</v>
      </c>
      <c r="N270">
        <v>17</v>
      </c>
      <c r="O270">
        <v>4</v>
      </c>
      <c r="P270">
        <v>5</v>
      </c>
      <c r="Q270">
        <v>12</v>
      </c>
      <c r="R270">
        <v>12</v>
      </c>
      <c r="S270">
        <v>6</v>
      </c>
      <c r="T270">
        <v>3</v>
      </c>
      <c r="U270">
        <v>0</v>
      </c>
      <c r="V270">
        <v>4</v>
      </c>
      <c r="W270">
        <v>0</v>
      </c>
      <c r="X270">
        <v>0</v>
      </c>
      <c r="Y270">
        <v>2</v>
      </c>
      <c r="Z270">
        <v>3.6</v>
      </c>
      <c r="AA270">
        <v>3.7</v>
      </c>
      <c r="AB270">
        <v>2</v>
      </c>
      <c r="AC270">
        <v>3.6</v>
      </c>
      <c r="AD270">
        <v>3.7</v>
      </c>
      <c r="AE270">
        <v>2.0499999999999998</v>
      </c>
      <c r="AF270">
        <v>3.6</v>
      </c>
      <c r="AG270">
        <v>3.55</v>
      </c>
      <c r="AH270">
        <v>2.08</v>
      </c>
      <c r="AI270">
        <v>3.63</v>
      </c>
      <c r="AJ270">
        <v>3.65</v>
      </c>
      <c r="AK270">
        <v>2.0499999999999998</v>
      </c>
      <c r="AL270">
        <v>3.5</v>
      </c>
      <c r="AM270">
        <v>3.6</v>
      </c>
      <c r="AN270">
        <v>2</v>
      </c>
      <c r="AO270">
        <v>3.6</v>
      </c>
      <c r="AP270">
        <v>3.6</v>
      </c>
      <c r="AQ270">
        <v>2.12</v>
      </c>
      <c r="AR270">
        <v>3.8</v>
      </c>
      <c r="AS270">
        <v>3.88</v>
      </c>
      <c r="AT270">
        <v>2.04</v>
      </c>
      <c r="AU270">
        <v>3.6</v>
      </c>
      <c r="AV270">
        <v>3.63</v>
      </c>
      <c r="AW270">
        <v>1.72</v>
      </c>
      <c r="AX270">
        <v>2.1</v>
      </c>
      <c r="AY270">
        <v>1.77</v>
      </c>
      <c r="AZ270">
        <v>2.17</v>
      </c>
      <c r="BA270">
        <v>1.77</v>
      </c>
      <c r="BB270">
        <v>2.19</v>
      </c>
      <c r="BC270">
        <v>1.73</v>
      </c>
      <c r="BD270">
        <v>2.11</v>
      </c>
      <c r="BE270">
        <v>-0.5</v>
      </c>
      <c r="BF270">
        <v>2.06</v>
      </c>
      <c r="BG270">
        <v>1.87</v>
      </c>
      <c r="BH270">
        <v>2.08</v>
      </c>
      <c r="BI270">
        <v>1.85</v>
      </c>
      <c r="BJ270">
        <v>2.1</v>
      </c>
      <c r="BK270">
        <v>1.89</v>
      </c>
      <c r="BL270">
        <v>2.0299999999999998</v>
      </c>
      <c r="BM270">
        <v>1.84</v>
      </c>
      <c r="BN270">
        <v>1.95</v>
      </c>
      <c r="BO270">
        <v>3.7</v>
      </c>
      <c r="BP270">
        <v>3.7</v>
      </c>
      <c r="BQ270">
        <v>2</v>
      </c>
      <c r="BR270">
        <v>3.6</v>
      </c>
      <c r="BS270">
        <v>3.8</v>
      </c>
      <c r="BT270">
        <v>1.97</v>
      </c>
      <c r="BU270">
        <v>3.6</v>
      </c>
      <c r="BV270">
        <v>3.7</v>
      </c>
      <c r="BW270">
        <v>2</v>
      </c>
      <c r="BX270">
        <v>3.67</v>
      </c>
      <c r="BY270">
        <v>3.91</v>
      </c>
      <c r="BZ270">
        <v>1.95</v>
      </c>
      <c r="CA270">
        <v>3.6</v>
      </c>
      <c r="CB270">
        <v>3.8</v>
      </c>
      <c r="CC270">
        <v>1.95</v>
      </c>
      <c r="CD270">
        <v>3.7</v>
      </c>
      <c r="CE270">
        <v>3.9</v>
      </c>
      <c r="CF270">
        <v>2.0499999999999998</v>
      </c>
      <c r="CG270">
        <v>3.78</v>
      </c>
      <c r="CH270">
        <v>3.98</v>
      </c>
      <c r="CI270">
        <v>1.99</v>
      </c>
      <c r="CJ270">
        <v>3.62</v>
      </c>
      <c r="CK270">
        <v>3.79</v>
      </c>
      <c r="CL270">
        <v>1.72</v>
      </c>
      <c r="CM270">
        <v>2.1</v>
      </c>
      <c r="CN270">
        <v>1.8</v>
      </c>
      <c r="CO270">
        <v>2.13</v>
      </c>
      <c r="CP270">
        <v>1.85</v>
      </c>
      <c r="CQ270">
        <v>2.2000000000000002</v>
      </c>
      <c r="CR270">
        <v>1.76</v>
      </c>
      <c r="CS270">
        <v>2.08</v>
      </c>
      <c r="CT270">
        <v>-0.5</v>
      </c>
      <c r="CU270">
        <v>2.0099999999999998</v>
      </c>
      <c r="CV270">
        <v>1.92</v>
      </c>
      <c r="CW270">
        <v>2</v>
      </c>
      <c r="CX270">
        <v>1.93</v>
      </c>
      <c r="CY270">
        <v>2.0499999999999998</v>
      </c>
      <c r="CZ270">
        <v>1.93</v>
      </c>
      <c r="DA270">
        <v>1.99</v>
      </c>
      <c r="DB270">
        <v>1.88</v>
      </c>
    </row>
    <row r="271" spans="1:106" x14ac:dyDescent="0.35">
      <c r="A271" t="s">
        <v>106</v>
      </c>
      <c r="B271" s="1">
        <v>43885</v>
      </c>
      <c r="C271" s="2">
        <v>0.83333333333333337</v>
      </c>
      <c r="D271" t="s">
        <v>107</v>
      </c>
      <c r="E271" t="s">
        <v>111</v>
      </c>
      <c r="F271">
        <v>3</v>
      </c>
      <c r="G271">
        <v>2</v>
      </c>
      <c r="H271" t="s">
        <v>109</v>
      </c>
      <c r="I271">
        <v>1</v>
      </c>
      <c r="J271">
        <v>1</v>
      </c>
      <c r="K271" t="s">
        <v>117</v>
      </c>
      <c r="L271" t="s">
        <v>124</v>
      </c>
      <c r="M271">
        <v>25</v>
      </c>
      <c r="N271">
        <v>7</v>
      </c>
      <c r="O271">
        <v>7</v>
      </c>
      <c r="P271">
        <v>4</v>
      </c>
      <c r="Q271">
        <v>4</v>
      </c>
      <c r="R271">
        <v>10</v>
      </c>
      <c r="S271">
        <v>16</v>
      </c>
      <c r="T271">
        <v>8</v>
      </c>
      <c r="U271">
        <v>0</v>
      </c>
      <c r="V271">
        <v>3</v>
      </c>
      <c r="W271">
        <v>0</v>
      </c>
      <c r="X271">
        <v>0</v>
      </c>
      <c r="Y271">
        <v>1.1599999999999999</v>
      </c>
      <c r="Z271">
        <v>8</v>
      </c>
      <c r="AA271">
        <v>15</v>
      </c>
      <c r="AB271">
        <v>1.17</v>
      </c>
      <c r="AC271">
        <v>7.5</v>
      </c>
      <c r="AD271">
        <v>16</v>
      </c>
      <c r="AE271">
        <v>1.18</v>
      </c>
      <c r="AF271">
        <v>7.5</v>
      </c>
      <c r="AG271">
        <v>14.5</v>
      </c>
      <c r="AH271">
        <v>1.1599999999999999</v>
      </c>
      <c r="AI271">
        <v>8.19</v>
      </c>
      <c r="AJ271">
        <v>17.100000000000001</v>
      </c>
      <c r="AK271">
        <v>1.17</v>
      </c>
      <c r="AL271">
        <v>7.5</v>
      </c>
      <c r="AM271">
        <v>17</v>
      </c>
      <c r="AN271">
        <v>1.1499999999999999</v>
      </c>
      <c r="AO271">
        <v>7.5</v>
      </c>
      <c r="AP271">
        <v>19</v>
      </c>
      <c r="AQ271">
        <v>1.19</v>
      </c>
      <c r="AR271">
        <v>8.8000000000000007</v>
      </c>
      <c r="AS271">
        <v>19</v>
      </c>
      <c r="AT271">
        <v>1.17</v>
      </c>
      <c r="AU271">
        <v>7.81</v>
      </c>
      <c r="AV271">
        <v>16.2</v>
      </c>
      <c r="AW271">
        <v>1.36</v>
      </c>
      <c r="AX271">
        <v>3.2</v>
      </c>
      <c r="AY271">
        <v>1.38</v>
      </c>
      <c r="AZ271">
        <v>3.21</v>
      </c>
      <c r="BA271">
        <v>1.42</v>
      </c>
      <c r="BB271">
        <v>3.25</v>
      </c>
      <c r="BC271">
        <v>1.38</v>
      </c>
      <c r="BD271">
        <v>3.03</v>
      </c>
      <c r="BE271">
        <v>-2</v>
      </c>
      <c r="BF271">
        <v>1.87</v>
      </c>
      <c r="BG271">
        <v>2.06</v>
      </c>
      <c r="BH271">
        <v>1.81</v>
      </c>
      <c r="BI271">
        <v>2.1</v>
      </c>
      <c r="BJ271">
        <v>1.88</v>
      </c>
      <c r="BK271">
        <v>2.11</v>
      </c>
      <c r="BL271">
        <v>1.82</v>
      </c>
      <c r="BM271">
        <v>2.0499999999999998</v>
      </c>
      <c r="BN271">
        <v>1.1299999999999999</v>
      </c>
      <c r="BO271">
        <v>9</v>
      </c>
      <c r="BP271">
        <v>17</v>
      </c>
      <c r="BQ271">
        <v>1.1599999999999999</v>
      </c>
      <c r="BR271">
        <v>8.25</v>
      </c>
      <c r="BS271">
        <v>17</v>
      </c>
      <c r="BT271">
        <v>1.1499999999999999</v>
      </c>
      <c r="BU271">
        <v>7.6</v>
      </c>
      <c r="BV271">
        <v>18.5</v>
      </c>
      <c r="BW271">
        <v>1.1499999999999999</v>
      </c>
      <c r="BX271">
        <v>9.09</v>
      </c>
      <c r="BY271">
        <v>19.010000000000002</v>
      </c>
      <c r="BZ271">
        <v>1.1399999999999999</v>
      </c>
      <c r="CA271">
        <v>8.5</v>
      </c>
      <c r="CB271">
        <v>17</v>
      </c>
      <c r="CC271">
        <v>1.1499999999999999</v>
      </c>
      <c r="CD271">
        <v>8.5</v>
      </c>
      <c r="CE271">
        <v>19</v>
      </c>
      <c r="CF271">
        <v>1.18</v>
      </c>
      <c r="CG271">
        <v>9.6</v>
      </c>
      <c r="CH271">
        <v>21</v>
      </c>
      <c r="CI271">
        <v>1.1499999999999999</v>
      </c>
      <c r="CJ271">
        <v>8.5500000000000007</v>
      </c>
      <c r="CK271">
        <v>17.55</v>
      </c>
      <c r="CL271">
        <v>1.36</v>
      </c>
      <c r="CM271">
        <v>3.2</v>
      </c>
      <c r="CN271">
        <v>1.36</v>
      </c>
      <c r="CO271">
        <v>3.32</v>
      </c>
      <c r="CP271">
        <v>1.4</v>
      </c>
      <c r="CQ271">
        <v>3.58</v>
      </c>
      <c r="CR271">
        <v>1.36</v>
      </c>
      <c r="CS271">
        <v>3.15</v>
      </c>
      <c r="CT271">
        <v>-2.25</v>
      </c>
      <c r="CU271">
        <v>2.06</v>
      </c>
      <c r="CV271">
        <v>1.87</v>
      </c>
      <c r="CW271">
        <v>2.06</v>
      </c>
      <c r="CX271">
        <v>1.86</v>
      </c>
      <c r="CY271">
        <v>2.0699999999999998</v>
      </c>
      <c r="CZ271">
        <v>1.98</v>
      </c>
      <c r="DA271">
        <v>2.02</v>
      </c>
      <c r="DB271">
        <v>1.85</v>
      </c>
    </row>
    <row r="272" spans="1:106" x14ac:dyDescent="0.35">
      <c r="A272" t="s">
        <v>106</v>
      </c>
      <c r="B272" s="1">
        <v>43889</v>
      </c>
      <c r="C272" s="2">
        <v>0.83333333333333337</v>
      </c>
      <c r="D272" t="s">
        <v>108</v>
      </c>
      <c r="E272" t="s">
        <v>131</v>
      </c>
      <c r="F272">
        <v>1</v>
      </c>
      <c r="G272">
        <v>0</v>
      </c>
      <c r="H272" t="s">
        <v>109</v>
      </c>
      <c r="I272">
        <v>0</v>
      </c>
      <c r="J272">
        <v>0</v>
      </c>
      <c r="K272" t="s">
        <v>117</v>
      </c>
      <c r="L272" t="s">
        <v>127</v>
      </c>
      <c r="M272">
        <v>11</v>
      </c>
      <c r="N272">
        <v>19</v>
      </c>
      <c r="O272">
        <v>6</v>
      </c>
      <c r="P272">
        <v>4</v>
      </c>
      <c r="Q272">
        <v>13</v>
      </c>
      <c r="R272">
        <v>16</v>
      </c>
      <c r="S272">
        <v>6</v>
      </c>
      <c r="T272">
        <v>7</v>
      </c>
      <c r="U272">
        <v>1</v>
      </c>
      <c r="V272">
        <v>2</v>
      </c>
      <c r="W272">
        <v>0</v>
      </c>
      <c r="X272">
        <v>0</v>
      </c>
      <c r="Y272">
        <v>4.33</v>
      </c>
      <c r="Z272">
        <v>4.0999999999999996</v>
      </c>
      <c r="AA272">
        <v>1.72</v>
      </c>
      <c r="AB272">
        <v>4.5999999999999996</v>
      </c>
      <c r="AC272">
        <v>4.0999999999999996</v>
      </c>
      <c r="AD272">
        <v>1.72</v>
      </c>
      <c r="AE272">
        <v>4.4000000000000004</v>
      </c>
      <c r="AF272">
        <v>3.9</v>
      </c>
      <c r="AG272">
        <v>1.75</v>
      </c>
      <c r="AH272">
        <v>4.75</v>
      </c>
      <c r="AI272">
        <v>4.04</v>
      </c>
      <c r="AJ272">
        <v>1.75</v>
      </c>
      <c r="AK272">
        <v>4.75</v>
      </c>
      <c r="AL272">
        <v>4</v>
      </c>
      <c r="AM272">
        <v>1.7</v>
      </c>
      <c r="AN272">
        <v>5</v>
      </c>
      <c r="AO272">
        <v>4</v>
      </c>
      <c r="AP272">
        <v>1.7</v>
      </c>
      <c r="AQ272">
        <v>5.0999999999999996</v>
      </c>
      <c r="AR272">
        <v>4.16</v>
      </c>
      <c r="AS272">
        <v>1.78</v>
      </c>
      <c r="AT272">
        <v>4.66</v>
      </c>
      <c r="AU272">
        <v>4.0199999999999996</v>
      </c>
      <c r="AV272">
        <v>1.74</v>
      </c>
      <c r="AW272">
        <v>1.72</v>
      </c>
      <c r="AX272">
        <v>2.1</v>
      </c>
      <c r="AY272">
        <v>1.75</v>
      </c>
      <c r="AZ272">
        <v>2.2000000000000002</v>
      </c>
      <c r="BA272">
        <v>1.82</v>
      </c>
      <c r="BB272">
        <v>2.2200000000000002</v>
      </c>
      <c r="BC272">
        <v>1.72</v>
      </c>
      <c r="BD272">
        <v>2.13</v>
      </c>
      <c r="BE272">
        <v>0.75</v>
      </c>
      <c r="BF272">
        <v>1.98</v>
      </c>
      <c r="BG272">
        <v>1.95</v>
      </c>
      <c r="BH272">
        <v>1.97</v>
      </c>
      <c r="BI272">
        <v>1.96</v>
      </c>
      <c r="BJ272">
        <v>2</v>
      </c>
      <c r="BK272">
        <v>1.97</v>
      </c>
      <c r="BL272">
        <v>1.94</v>
      </c>
      <c r="BM272">
        <v>1.93</v>
      </c>
      <c r="BN272">
        <v>4.2</v>
      </c>
      <c r="BO272">
        <v>3.8</v>
      </c>
      <c r="BP272">
        <v>1.83</v>
      </c>
      <c r="BQ272">
        <v>4.2</v>
      </c>
      <c r="BR272">
        <v>3.8</v>
      </c>
      <c r="BS272">
        <v>1.87</v>
      </c>
      <c r="BT272">
        <v>4</v>
      </c>
      <c r="BU272">
        <v>3.8</v>
      </c>
      <c r="BV272">
        <v>1.85</v>
      </c>
      <c r="BW272">
        <v>4.18</v>
      </c>
      <c r="BX272">
        <v>3.89</v>
      </c>
      <c r="BY272">
        <v>1.88</v>
      </c>
      <c r="BZ272">
        <v>4.5999999999999996</v>
      </c>
      <c r="CA272">
        <v>3.7</v>
      </c>
      <c r="CB272">
        <v>1.78</v>
      </c>
      <c r="CC272">
        <v>4.2</v>
      </c>
      <c r="CD272">
        <v>3.9</v>
      </c>
      <c r="CE272">
        <v>1.83</v>
      </c>
      <c r="CF272">
        <v>4.5999999999999996</v>
      </c>
      <c r="CG272">
        <v>4</v>
      </c>
      <c r="CH272">
        <v>1.91</v>
      </c>
      <c r="CI272">
        <v>4.16</v>
      </c>
      <c r="CJ272">
        <v>3.83</v>
      </c>
      <c r="CK272">
        <v>1.85</v>
      </c>
      <c r="CL272">
        <v>1.66</v>
      </c>
      <c r="CM272">
        <v>2.2000000000000002</v>
      </c>
      <c r="CN272">
        <v>1.68</v>
      </c>
      <c r="CO272">
        <v>2.31</v>
      </c>
      <c r="CP272">
        <v>1.75</v>
      </c>
      <c r="CQ272">
        <v>2.34</v>
      </c>
      <c r="CR272">
        <v>1.67</v>
      </c>
      <c r="CS272">
        <v>2.2200000000000002</v>
      </c>
      <c r="CT272">
        <v>0.75</v>
      </c>
      <c r="CU272">
        <v>1.77</v>
      </c>
      <c r="CV272">
        <v>2.02</v>
      </c>
      <c r="CW272">
        <v>1.81</v>
      </c>
      <c r="CX272">
        <v>2.12</v>
      </c>
      <c r="CY272">
        <v>1.91</v>
      </c>
      <c r="CZ272">
        <v>2.15</v>
      </c>
      <c r="DA272">
        <v>1.8</v>
      </c>
      <c r="DB272">
        <v>2.09</v>
      </c>
    </row>
    <row r="273" spans="1:106" x14ac:dyDescent="0.35">
      <c r="A273" t="s">
        <v>106</v>
      </c>
      <c r="B273" s="1">
        <v>43890</v>
      </c>
      <c r="C273" s="2">
        <v>0.52083333333333337</v>
      </c>
      <c r="D273" t="s">
        <v>126</v>
      </c>
      <c r="E273" t="s">
        <v>122</v>
      </c>
      <c r="F273">
        <v>0</v>
      </c>
      <c r="G273">
        <v>1</v>
      </c>
      <c r="H273" t="s">
        <v>113</v>
      </c>
      <c r="I273">
        <v>0</v>
      </c>
      <c r="J273">
        <v>0</v>
      </c>
      <c r="K273" t="s">
        <v>117</v>
      </c>
      <c r="L273" t="s">
        <v>136</v>
      </c>
      <c r="M273">
        <v>24</v>
      </c>
      <c r="N273">
        <v>12</v>
      </c>
      <c r="O273">
        <v>8</v>
      </c>
      <c r="P273">
        <v>3</v>
      </c>
      <c r="Q273">
        <v>8</v>
      </c>
      <c r="R273">
        <v>9</v>
      </c>
      <c r="S273">
        <v>8</v>
      </c>
      <c r="T273">
        <v>7</v>
      </c>
      <c r="U273">
        <v>1</v>
      </c>
      <c r="V273">
        <v>1</v>
      </c>
      <c r="W273">
        <v>0</v>
      </c>
      <c r="X273">
        <v>0</v>
      </c>
      <c r="Y273">
        <v>2.0499999999999998</v>
      </c>
      <c r="Z273">
        <v>3.25</v>
      </c>
      <c r="AA273">
        <v>3.9</v>
      </c>
      <c r="AB273">
        <v>2.0499999999999998</v>
      </c>
      <c r="AC273">
        <v>3.2</v>
      </c>
      <c r="AD273">
        <v>4</v>
      </c>
      <c r="AE273">
        <v>2.0499999999999998</v>
      </c>
      <c r="AF273">
        <v>3.25</v>
      </c>
      <c r="AG273">
        <v>3.9</v>
      </c>
      <c r="AH273">
        <v>2.09</v>
      </c>
      <c r="AI273">
        <v>3.3</v>
      </c>
      <c r="AJ273">
        <v>4.03</v>
      </c>
      <c r="AK273">
        <v>2.0499999999999998</v>
      </c>
      <c r="AL273">
        <v>3.25</v>
      </c>
      <c r="AM273">
        <v>3.9</v>
      </c>
      <c r="AN273">
        <v>2.15</v>
      </c>
      <c r="AO273">
        <v>3.2</v>
      </c>
      <c r="AP273">
        <v>3.8</v>
      </c>
      <c r="AQ273">
        <v>2.15</v>
      </c>
      <c r="AR273">
        <v>3.34</v>
      </c>
      <c r="AS273">
        <v>4.1500000000000004</v>
      </c>
      <c r="AT273">
        <v>2.08</v>
      </c>
      <c r="AU273">
        <v>3.24</v>
      </c>
      <c r="AV273">
        <v>3.93</v>
      </c>
      <c r="AW273">
        <v>2.2999999999999998</v>
      </c>
      <c r="AX273">
        <v>1.61</v>
      </c>
      <c r="AY273">
        <v>2.38</v>
      </c>
      <c r="AZ273">
        <v>1.65</v>
      </c>
      <c r="BA273">
        <v>2.4500000000000002</v>
      </c>
      <c r="BB273">
        <v>1.65</v>
      </c>
      <c r="BC273">
        <v>2.31</v>
      </c>
      <c r="BD273">
        <v>1.62</v>
      </c>
      <c r="BE273">
        <v>-0.5</v>
      </c>
      <c r="BF273">
        <v>2.13</v>
      </c>
      <c r="BG273">
        <v>1.81</v>
      </c>
      <c r="BH273">
        <v>2.09</v>
      </c>
      <c r="BI273">
        <v>1.84</v>
      </c>
      <c r="BJ273">
        <v>2.14</v>
      </c>
      <c r="BK273">
        <v>1.84</v>
      </c>
      <c r="BL273">
        <v>2.08</v>
      </c>
      <c r="BM273">
        <v>1.8</v>
      </c>
      <c r="BN273">
        <v>2.1</v>
      </c>
      <c r="BO273">
        <v>3.25</v>
      </c>
      <c r="BP273">
        <v>3.75</v>
      </c>
      <c r="BQ273">
        <v>2.15</v>
      </c>
      <c r="BR273">
        <v>3.1</v>
      </c>
      <c r="BS273">
        <v>3.8</v>
      </c>
      <c r="BT273">
        <v>2.2000000000000002</v>
      </c>
      <c r="BU273">
        <v>3.15</v>
      </c>
      <c r="BV273">
        <v>3.6</v>
      </c>
      <c r="BW273">
        <v>2.2599999999999998</v>
      </c>
      <c r="BX273">
        <v>3.16</v>
      </c>
      <c r="BY273">
        <v>3.68</v>
      </c>
      <c r="BZ273">
        <v>2.2000000000000002</v>
      </c>
      <c r="CA273">
        <v>3.2</v>
      </c>
      <c r="CB273">
        <v>3.6</v>
      </c>
      <c r="CC273">
        <v>2.25</v>
      </c>
      <c r="CD273">
        <v>3.13</v>
      </c>
      <c r="CE273">
        <v>3.6</v>
      </c>
      <c r="CF273">
        <v>2.2999999999999998</v>
      </c>
      <c r="CG273">
        <v>3.3</v>
      </c>
      <c r="CH273">
        <v>4</v>
      </c>
      <c r="CI273">
        <v>2.2000000000000002</v>
      </c>
      <c r="CJ273">
        <v>3.16</v>
      </c>
      <c r="CK273">
        <v>3.7</v>
      </c>
      <c r="CL273">
        <v>2.5</v>
      </c>
      <c r="CM273">
        <v>1.53</v>
      </c>
      <c r="CN273">
        <v>2.5099999999999998</v>
      </c>
      <c r="CO273">
        <v>1.59</v>
      </c>
      <c r="CP273">
        <v>2.5099999999999998</v>
      </c>
      <c r="CQ273">
        <v>1.65</v>
      </c>
      <c r="CR273">
        <v>2.36</v>
      </c>
      <c r="CS273">
        <v>1.6</v>
      </c>
      <c r="CT273">
        <v>-0.25</v>
      </c>
      <c r="CU273">
        <v>1.93</v>
      </c>
      <c r="CV273">
        <v>2</v>
      </c>
      <c r="CW273">
        <v>1.93</v>
      </c>
      <c r="CX273">
        <v>2</v>
      </c>
      <c r="CY273">
        <v>1.95</v>
      </c>
      <c r="CZ273">
        <v>2.0299999999999998</v>
      </c>
      <c r="DA273">
        <v>1.89</v>
      </c>
      <c r="DB273">
        <v>1.98</v>
      </c>
    </row>
    <row r="274" spans="1:106" x14ac:dyDescent="0.35">
      <c r="A274" t="s">
        <v>106</v>
      </c>
      <c r="B274" s="1">
        <v>43890</v>
      </c>
      <c r="C274" s="2">
        <v>0.625</v>
      </c>
      <c r="D274" t="s">
        <v>115</v>
      </c>
      <c r="E274" t="s">
        <v>138</v>
      </c>
      <c r="F274">
        <v>2</v>
      </c>
      <c r="G274">
        <v>2</v>
      </c>
      <c r="H274" t="s">
        <v>117</v>
      </c>
      <c r="I274">
        <v>0</v>
      </c>
      <c r="J274">
        <v>1</v>
      </c>
      <c r="K274" t="s">
        <v>113</v>
      </c>
      <c r="L274" t="s">
        <v>133</v>
      </c>
      <c r="M274">
        <v>9</v>
      </c>
      <c r="N274">
        <v>23</v>
      </c>
      <c r="O274">
        <v>5</v>
      </c>
      <c r="P274">
        <v>6</v>
      </c>
      <c r="Q274">
        <v>8</v>
      </c>
      <c r="R274">
        <v>5</v>
      </c>
      <c r="S274">
        <v>4</v>
      </c>
      <c r="T274">
        <v>14</v>
      </c>
      <c r="U274">
        <v>2</v>
      </c>
      <c r="V274">
        <v>2</v>
      </c>
      <c r="W274">
        <v>0</v>
      </c>
      <c r="X274">
        <v>0</v>
      </c>
      <c r="Y274">
        <v>4.75</v>
      </c>
      <c r="Z274">
        <v>3.8</v>
      </c>
      <c r="AA274">
        <v>1.72</v>
      </c>
      <c r="AB274">
        <v>4.75</v>
      </c>
      <c r="AC274">
        <v>3.9</v>
      </c>
      <c r="AD274">
        <v>1.72</v>
      </c>
      <c r="AE274">
        <v>4.55</v>
      </c>
      <c r="AF274">
        <v>3.8</v>
      </c>
      <c r="AG274">
        <v>1.77</v>
      </c>
      <c r="AH274">
        <v>4.67</v>
      </c>
      <c r="AI274">
        <v>3.87</v>
      </c>
      <c r="AJ274">
        <v>1.79</v>
      </c>
      <c r="AK274">
        <v>4.5999999999999996</v>
      </c>
      <c r="AL274">
        <v>3.7</v>
      </c>
      <c r="AM274">
        <v>1.78</v>
      </c>
      <c r="AN274">
        <v>4.8</v>
      </c>
      <c r="AO274">
        <v>3.8</v>
      </c>
      <c r="AP274">
        <v>1.75</v>
      </c>
      <c r="AQ274">
        <v>5.0999999999999996</v>
      </c>
      <c r="AR274">
        <v>4.05</v>
      </c>
      <c r="AS274">
        <v>1.83</v>
      </c>
      <c r="AT274">
        <v>4.68</v>
      </c>
      <c r="AU274">
        <v>3.84</v>
      </c>
      <c r="AV274">
        <v>1.76</v>
      </c>
      <c r="AW274">
        <v>1.8</v>
      </c>
      <c r="AX274">
        <v>2</v>
      </c>
      <c r="AY274">
        <v>1.81</v>
      </c>
      <c r="AZ274">
        <v>2.12</v>
      </c>
      <c r="BA274">
        <v>1.85</v>
      </c>
      <c r="BB274">
        <v>2.12</v>
      </c>
      <c r="BC274">
        <v>1.8</v>
      </c>
      <c r="BD274">
        <v>2.0299999999999998</v>
      </c>
      <c r="BE274">
        <v>0.75</v>
      </c>
      <c r="BF274">
        <v>1.9</v>
      </c>
      <c r="BG274">
        <v>2.0299999999999998</v>
      </c>
      <c r="BH274">
        <v>1.91</v>
      </c>
      <c r="BI274">
        <v>2.02</v>
      </c>
      <c r="BJ274">
        <v>1.95</v>
      </c>
      <c r="BK274">
        <v>2.0499999999999998</v>
      </c>
      <c r="BL274">
        <v>1.87</v>
      </c>
      <c r="BM274">
        <v>1.99</v>
      </c>
      <c r="BN274">
        <v>4.0999999999999996</v>
      </c>
      <c r="BO274">
        <v>3.7</v>
      </c>
      <c r="BP274">
        <v>1.85</v>
      </c>
      <c r="BQ274">
        <v>4</v>
      </c>
      <c r="BR274">
        <v>3.75</v>
      </c>
      <c r="BS274">
        <v>1.91</v>
      </c>
      <c r="BT274">
        <v>4.1500000000000004</v>
      </c>
      <c r="BU274">
        <v>3.75</v>
      </c>
      <c r="BV274">
        <v>1.83</v>
      </c>
      <c r="BW274">
        <v>4.09</v>
      </c>
      <c r="BX274">
        <v>3.79</v>
      </c>
      <c r="BY274">
        <v>1.93</v>
      </c>
      <c r="BZ274">
        <v>4.33</v>
      </c>
      <c r="CA274">
        <v>3.6</v>
      </c>
      <c r="CB274">
        <v>1.85</v>
      </c>
      <c r="CC274">
        <v>4</v>
      </c>
      <c r="CD274">
        <v>3.7</v>
      </c>
      <c r="CE274">
        <v>1.93</v>
      </c>
      <c r="CF274">
        <v>4.68</v>
      </c>
      <c r="CG274">
        <v>3.95</v>
      </c>
      <c r="CH274">
        <v>1.99</v>
      </c>
      <c r="CI274">
        <v>4.12</v>
      </c>
      <c r="CJ274">
        <v>3.73</v>
      </c>
      <c r="CK274">
        <v>1.89</v>
      </c>
      <c r="CL274">
        <v>1.8</v>
      </c>
      <c r="CM274">
        <v>2</v>
      </c>
      <c r="CN274">
        <v>1.82</v>
      </c>
      <c r="CO274">
        <v>2.1</v>
      </c>
      <c r="CP274">
        <v>1.87</v>
      </c>
      <c r="CQ274">
        <v>2.13</v>
      </c>
      <c r="CR274">
        <v>1.79</v>
      </c>
      <c r="CS274">
        <v>2.0499999999999998</v>
      </c>
      <c r="CT274">
        <v>0.5</v>
      </c>
      <c r="CU274">
        <v>1.98</v>
      </c>
      <c r="CV274">
        <v>1.95</v>
      </c>
      <c r="CW274">
        <v>2</v>
      </c>
      <c r="CX274">
        <v>1.93</v>
      </c>
      <c r="CY274">
        <v>2.02</v>
      </c>
      <c r="CZ274">
        <v>1.99</v>
      </c>
      <c r="DA274">
        <v>1.97</v>
      </c>
      <c r="DB274">
        <v>1.91</v>
      </c>
    </row>
    <row r="275" spans="1:106" x14ac:dyDescent="0.35">
      <c r="A275" t="s">
        <v>106</v>
      </c>
      <c r="B275" s="1">
        <v>43890</v>
      </c>
      <c r="C275" s="2">
        <v>0.625</v>
      </c>
      <c r="D275" t="s">
        <v>134</v>
      </c>
      <c r="E275" t="s">
        <v>119</v>
      </c>
      <c r="F275">
        <v>0</v>
      </c>
      <c r="G275">
        <v>0</v>
      </c>
      <c r="H275" t="s">
        <v>117</v>
      </c>
      <c r="I275">
        <v>0</v>
      </c>
      <c r="J275">
        <v>0</v>
      </c>
      <c r="K275" t="s">
        <v>117</v>
      </c>
      <c r="L275" t="s">
        <v>145</v>
      </c>
      <c r="M275">
        <v>21</v>
      </c>
      <c r="N275">
        <v>8</v>
      </c>
      <c r="O275">
        <v>4</v>
      </c>
      <c r="P275">
        <v>1</v>
      </c>
      <c r="Q275">
        <v>11</v>
      </c>
      <c r="R275">
        <v>9</v>
      </c>
      <c r="S275">
        <v>11</v>
      </c>
      <c r="T275">
        <v>7</v>
      </c>
      <c r="U275">
        <v>4</v>
      </c>
      <c r="V275">
        <v>3</v>
      </c>
      <c r="W275">
        <v>0</v>
      </c>
      <c r="X275">
        <v>0</v>
      </c>
      <c r="Y275">
        <v>2.62</v>
      </c>
      <c r="Z275">
        <v>3.1</v>
      </c>
      <c r="AA275">
        <v>2.9</v>
      </c>
      <c r="AB275">
        <v>2.5499999999999998</v>
      </c>
      <c r="AC275">
        <v>3.1</v>
      </c>
      <c r="AD275">
        <v>3</v>
      </c>
      <c r="AE275">
        <v>2.6</v>
      </c>
      <c r="AF275">
        <v>3.1</v>
      </c>
      <c r="AG275">
        <v>2.9</v>
      </c>
      <c r="AH275">
        <v>2.7</v>
      </c>
      <c r="AI275">
        <v>3.14</v>
      </c>
      <c r="AJ275">
        <v>2.92</v>
      </c>
      <c r="AK275">
        <v>2.62</v>
      </c>
      <c r="AL275">
        <v>3.1</v>
      </c>
      <c r="AM275">
        <v>2.88</v>
      </c>
      <c r="AN275">
        <v>2.7</v>
      </c>
      <c r="AO275">
        <v>3.1</v>
      </c>
      <c r="AP275">
        <v>2.9</v>
      </c>
      <c r="AQ275">
        <v>2.8</v>
      </c>
      <c r="AR275">
        <v>3.24</v>
      </c>
      <c r="AS275">
        <v>3</v>
      </c>
      <c r="AT275">
        <v>2.64</v>
      </c>
      <c r="AU275">
        <v>3.11</v>
      </c>
      <c r="AV275">
        <v>2.9</v>
      </c>
      <c r="AW275">
        <v>2.2999999999999998</v>
      </c>
      <c r="AX275">
        <v>1.61</v>
      </c>
      <c r="AY275">
        <v>2.41</v>
      </c>
      <c r="AZ275">
        <v>1.63</v>
      </c>
      <c r="BA275">
        <v>2.4300000000000002</v>
      </c>
      <c r="BB275">
        <v>1.64</v>
      </c>
      <c r="BC275">
        <v>2.34</v>
      </c>
      <c r="BD275">
        <v>1.6</v>
      </c>
      <c r="BE275">
        <v>0</v>
      </c>
      <c r="BF275">
        <v>1.87</v>
      </c>
      <c r="BG275">
        <v>2.06</v>
      </c>
      <c r="BH275">
        <v>1.88</v>
      </c>
      <c r="BI275">
        <v>2.04</v>
      </c>
      <c r="BJ275">
        <v>1.88</v>
      </c>
      <c r="BK275">
        <v>2.1</v>
      </c>
      <c r="BL275">
        <v>1.84</v>
      </c>
      <c r="BM275">
        <v>2.02</v>
      </c>
      <c r="BN275">
        <v>2.62</v>
      </c>
      <c r="BO275">
        <v>3.2</v>
      </c>
      <c r="BP275">
        <v>2.75</v>
      </c>
      <c r="BQ275">
        <v>2.75</v>
      </c>
      <c r="BR275">
        <v>3.2</v>
      </c>
      <c r="BS275">
        <v>2.75</v>
      </c>
      <c r="BT275">
        <v>2.7</v>
      </c>
      <c r="BU275">
        <v>3.2</v>
      </c>
      <c r="BV275">
        <v>2.7</v>
      </c>
      <c r="BW275">
        <v>2.75</v>
      </c>
      <c r="BX275">
        <v>3.26</v>
      </c>
      <c r="BY275">
        <v>2.78</v>
      </c>
      <c r="BZ275">
        <v>2.7</v>
      </c>
      <c r="CA275">
        <v>3.2</v>
      </c>
      <c r="CB275">
        <v>2.7</v>
      </c>
      <c r="CC275">
        <v>2.7</v>
      </c>
      <c r="CD275">
        <v>3.3</v>
      </c>
      <c r="CE275">
        <v>2.75</v>
      </c>
      <c r="CF275">
        <v>2.85</v>
      </c>
      <c r="CG275">
        <v>3.3</v>
      </c>
      <c r="CH275">
        <v>2.85</v>
      </c>
      <c r="CI275">
        <v>2.72</v>
      </c>
      <c r="CJ275">
        <v>3.21</v>
      </c>
      <c r="CK275">
        <v>2.76</v>
      </c>
      <c r="CL275">
        <v>2</v>
      </c>
      <c r="CM275">
        <v>1.8</v>
      </c>
      <c r="CN275">
        <v>2.15</v>
      </c>
      <c r="CO275">
        <v>1.78</v>
      </c>
      <c r="CP275">
        <v>2.16</v>
      </c>
      <c r="CQ275">
        <v>1.82</v>
      </c>
      <c r="CR275">
        <v>2.0699999999999998</v>
      </c>
      <c r="CS275">
        <v>1.76</v>
      </c>
      <c r="CT275">
        <v>0</v>
      </c>
      <c r="CU275">
        <v>1.97</v>
      </c>
      <c r="CV275">
        <v>1.96</v>
      </c>
      <c r="CW275">
        <v>1.95</v>
      </c>
      <c r="CX275">
        <v>1.98</v>
      </c>
      <c r="CY275">
        <v>2</v>
      </c>
      <c r="CZ275">
        <v>2</v>
      </c>
      <c r="DA275">
        <v>1.93</v>
      </c>
      <c r="DB275">
        <v>1.94</v>
      </c>
    </row>
    <row r="276" spans="1:106" x14ac:dyDescent="0.35">
      <c r="A276" t="s">
        <v>106</v>
      </c>
      <c r="B276" s="1">
        <v>43890</v>
      </c>
      <c r="C276" s="2">
        <v>0.625</v>
      </c>
      <c r="D276" t="s">
        <v>111</v>
      </c>
      <c r="E276" t="s">
        <v>120</v>
      </c>
      <c r="F276">
        <v>3</v>
      </c>
      <c r="G276">
        <v>1</v>
      </c>
      <c r="H276" t="s">
        <v>109</v>
      </c>
      <c r="I276">
        <v>2</v>
      </c>
      <c r="J276">
        <v>1</v>
      </c>
      <c r="K276" t="s">
        <v>109</v>
      </c>
      <c r="L276" t="s">
        <v>139</v>
      </c>
      <c r="M276">
        <v>14</v>
      </c>
      <c r="N276">
        <v>10</v>
      </c>
      <c r="O276">
        <v>7</v>
      </c>
      <c r="P276">
        <v>2</v>
      </c>
      <c r="Q276">
        <v>8</v>
      </c>
      <c r="R276">
        <v>11</v>
      </c>
      <c r="S276">
        <v>4</v>
      </c>
      <c r="T276">
        <v>9</v>
      </c>
      <c r="U276">
        <v>1</v>
      </c>
      <c r="V276">
        <v>1</v>
      </c>
      <c r="W276">
        <v>0</v>
      </c>
      <c r="X276">
        <v>0</v>
      </c>
      <c r="Y276">
        <v>2.65</v>
      </c>
      <c r="Z276">
        <v>3.6</v>
      </c>
      <c r="AA276">
        <v>2.5</v>
      </c>
      <c r="AB276">
        <v>2.65</v>
      </c>
      <c r="AC276">
        <v>3.6</v>
      </c>
      <c r="AD276">
        <v>2.5499999999999998</v>
      </c>
      <c r="AE276">
        <v>2.7</v>
      </c>
      <c r="AF276">
        <v>3.5</v>
      </c>
      <c r="AG276">
        <v>2.5499999999999998</v>
      </c>
      <c r="AH276">
        <v>2.77</v>
      </c>
      <c r="AI276">
        <v>3.61</v>
      </c>
      <c r="AJ276">
        <v>2.5499999999999998</v>
      </c>
      <c r="AK276">
        <v>2.7</v>
      </c>
      <c r="AL276">
        <v>3.5</v>
      </c>
      <c r="AM276">
        <v>2.5499999999999998</v>
      </c>
      <c r="AN276">
        <v>2.75</v>
      </c>
      <c r="AO276">
        <v>3.5</v>
      </c>
      <c r="AP276">
        <v>2.6</v>
      </c>
      <c r="AQ276">
        <v>2.8</v>
      </c>
      <c r="AR276">
        <v>3.65</v>
      </c>
      <c r="AS276">
        <v>2.64</v>
      </c>
      <c r="AT276">
        <v>2.71</v>
      </c>
      <c r="AU276">
        <v>3.54</v>
      </c>
      <c r="AV276">
        <v>2.5499999999999998</v>
      </c>
      <c r="AW276">
        <v>1.72</v>
      </c>
      <c r="AX276">
        <v>2.1</v>
      </c>
      <c r="AY276">
        <v>1.78</v>
      </c>
      <c r="AZ276">
        <v>2.15</v>
      </c>
      <c r="BA276">
        <v>1.83</v>
      </c>
      <c r="BB276">
        <v>2.16</v>
      </c>
      <c r="BC276">
        <v>1.75</v>
      </c>
      <c r="BD276">
        <v>2.0699999999999998</v>
      </c>
      <c r="BE276">
        <v>0</v>
      </c>
      <c r="BF276">
        <v>2.0099999999999998</v>
      </c>
      <c r="BG276">
        <v>1.92</v>
      </c>
      <c r="BH276">
        <v>2.04</v>
      </c>
      <c r="BI276">
        <v>1.88</v>
      </c>
      <c r="BJ276">
        <v>2.04</v>
      </c>
      <c r="BK276">
        <v>1.94</v>
      </c>
      <c r="BL276">
        <v>1.98</v>
      </c>
      <c r="BM276">
        <v>1.88</v>
      </c>
      <c r="BN276">
        <v>2.4500000000000002</v>
      </c>
      <c r="BO276">
        <v>3.5</v>
      </c>
      <c r="BP276">
        <v>2.75</v>
      </c>
      <c r="BQ276">
        <v>2.6</v>
      </c>
      <c r="BR276">
        <v>3.6</v>
      </c>
      <c r="BS276">
        <v>2.65</v>
      </c>
      <c r="BT276">
        <v>2.6</v>
      </c>
      <c r="BU276">
        <v>3.5</v>
      </c>
      <c r="BV276">
        <v>2.65</v>
      </c>
      <c r="BW276">
        <v>2.58</v>
      </c>
      <c r="BX276">
        <v>3.52</v>
      </c>
      <c r="BY276">
        <v>2.79</v>
      </c>
      <c r="BZ276">
        <v>2.5499999999999998</v>
      </c>
      <c r="CA276">
        <v>3.5</v>
      </c>
      <c r="CB276">
        <v>2.7</v>
      </c>
      <c r="CC276">
        <v>2.5499999999999998</v>
      </c>
      <c r="CD276">
        <v>3.5</v>
      </c>
      <c r="CE276">
        <v>2.75</v>
      </c>
      <c r="CF276">
        <v>2.7</v>
      </c>
      <c r="CG276">
        <v>3.6</v>
      </c>
      <c r="CH276">
        <v>2.83</v>
      </c>
      <c r="CI276">
        <v>2.57</v>
      </c>
      <c r="CJ276">
        <v>3.53</v>
      </c>
      <c r="CK276">
        <v>2.71</v>
      </c>
      <c r="CL276">
        <v>1.8</v>
      </c>
      <c r="CM276">
        <v>2</v>
      </c>
      <c r="CN276">
        <v>1.81</v>
      </c>
      <c r="CO276">
        <v>2.11</v>
      </c>
      <c r="CP276">
        <v>1.82</v>
      </c>
      <c r="CQ276">
        <v>2.21</v>
      </c>
      <c r="CR276">
        <v>1.74</v>
      </c>
      <c r="CS276">
        <v>2.1</v>
      </c>
      <c r="CT276">
        <v>0</v>
      </c>
      <c r="CU276">
        <v>1.88</v>
      </c>
      <c r="CV276">
        <v>2.0499999999999998</v>
      </c>
      <c r="CW276">
        <v>1.88</v>
      </c>
      <c r="CX276">
        <v>2.04</v>
      </c>
      <c r="CY276">
        <v>2</v>
      </c>
      <c r="CZ276">
        <v>2.09</v>
      </c>
      <c r="DA276">
        <v>1.88</v>
      </c>
      <c r="DB276">
        <v>2</v>
      </c>
    </row>
    <row r="277" spans="1:106" x14ac:dyDescent="0.35">
      <c r="A277" t="s">
        <v>106</v>
      </c>
      <c r="B277" s="1">
        <v>43890</v>
      </c>
      <c r="C277" s="2">
        <v>0.72916666666666663</v>
      </c>
      <c r="D277" t="s">
        <v>125</v>
      </c>
      <c r="E277" t="s">
        <v>107</v>
      </c>
      <c r="F277">
        <v>3</v>
      </c>
      <c r="G277">
        <v>0</v>
      </c>
      <c r="H277" t="s">
        <v>109</v>
      </c>
      <c r="I277">
        <v>0</v>
      </c>
      <c r="J277">
        <v>0</v>
      </c>
      <c r="K277" t="s">
        <v>117</v>
      </c>
      <c r="L277" t="s">
        <v>110</v>
      </c>
      <c r="M277">
        <v>14</v>
      </c>
      <c r="N277">
        <v>7</v>
      </c>
      <c r="O277">
        <v>5</v>
      </c>
      <c r="P277">
        <v>1</v>
      </c>
      <c r="Q277">
        <v>4</v>
      </c>
      <c r="R277">
        <v>8</v>
      </c>
      <c r="S277">
        <v>3</v>
      </c>
      <c r="T277">
        <v>5</v>
      </c>
      <c r="U277">
        <v>0</v>
      </c>
      <c r="V277">
        <v>0</v>
      </c>
      <c r="W277">
        <v>0</v>
      </c>
      <c r="X277">
        <v>0</v>
      </c>
      <c r="Y277">
        <v>8</v>
      </c>
      <c r="Z277">
        <v>4.75</v>
      </c>
      <c r="AA277">
        <v>1.4</v>
      </c>
      <c r="AB277">
        <v>7.5</v>
      </c>
      <c r="AC277">
        <v>5</v>
      </c>
      <c r="AD277">
        <v>1.4</v>
      </c>
      <c r="AE277">
        <v>6.9</v>
      </c>
      <c r="AF277">
        <v>4.75</v>
      </c>
      <c r="AG277">
        <v>1.43</v>
      </c>
      <c r="AH277">
        <v>7.52</v>
      </c>
      <c r="AI277">
        <v>4.92</v>
      </c>
      <c r="AJ277">
        <v>1.44</v>
      </c>
      <c r="AK277">
        <v>7.5</v>
      </c>
      <c r="AL277">
        <v>4.8</v>
      </c>
      <c r="AM277">
        <v>1.42</v>
      </c>
      <c r="AN277">
        <v>7.5</v>
      </c>
      <c r="AO277">
        <v>4.5999999999999996</v>
      </c>
      <c r="AP277">
        <v>1.44</v>
      </c>
      <c r="AQ277">
        <v>8.75</v>
      </c>
      <c r="AR277">
        <v>5.0999999999999996</v>
      </c>
      <c r="AS277">
        <v>1.45</v>
      </c>
      <c r="AT277">
        <v>7.52</v>
      </c>
      <c r="AU277">
        <v>4.84</v>
      </c>
      <c r="AV277">
        <v>1.42</v>
      </c>
      <c r="AW277">
        <v>1.66</v>
      </c>
      <c r="AX277">
        <v>2.2000000000000002</v>
      </c>
      <c r="AY277">
        <v>1.67</v>
      </c>
      <c r="AZ277">
        <v>2.34</v>
      </c>
      <c r="BA277">
        <v>1.68</v>
      </c>
      <c r="BB277">
        <v>2.35</v>
      </c>
      <c r="BC277">
        <v>1.64</v>
      </c>
      <c r="BD277">
        <v>2.2599999999999998</v>
      </c>
      <c r="BE277">
        <v>1.25</v>
      </c>
      <c r="BF277">
        <v>1.89</v>
      </c>
      <c r="BG277">
        <v>2.04</v>
      </c>
      <c r="BH277">
        <v>1.88</v>
      </c>
      <c r="BI277">
        <v>2.0499999999999998</v>
      </c>
      <c r="BJ277">
        <v>1.95</v>
      </c>
      <c r="BK277">
        <v>2.0499999999999998</v>
      </c>
      <c r="BL277">
        <v>1.89</v>
      </c>
      <c r="BM277">
        <v>1.97</v>
      </c>
      <c r="BN277">
        <v>6.5</v>
      </c>
      <c r="BO277">
        <v>4.75</v>
      </c>
      <c r="BP277">
        <v>1.45</v>
      </c>
      <c r="BQ277">
        <v>6.75</v>
      </c>
      <c r="BR277">
        <v>4.5999999999999996</v>
      </c>
      <c r="BS277">
        <v>1.48</v>
      </c>
      <c r="BT277">
        <v>7.2</v>
      </c>
      <c r="BU277">
        <v>4.4000000000000004</v>
      </c>
      <c r="BV277">
        <v>1.45</v>
      </c>
      <c r="BW277">
        <v>6.75</v>
      </c>
      <c r="BX277">
        <v>4.76</v>
      </c>
      <c r="BY277">
        <v>1.49</v>
      </c>
      <c r="BZ277">
        <v>7</v>
      </c>
      <c r="CA277">
        <v>4.5999999999999996</v>
      </c>
      <c r="CB277">
        <v>1.44</v>
      </c>
      <c r="CC277">
        <v>7</v>
      </c>
      <c r="CD277">
        <v>4.5999999999999996</v>
      </c>
      <c r="CE277">
        <v>1.5</v>
      </c>
      <c r="CF277">
        <v>8</v>
      </c>
      <c r="CG277">
        <v>4.95</v>
      </c>
      <c r="CH277">
        <v>1.53</v>
      </c>
      <c r="CI277">
        <v>6.72</v>
      </c>
      <c r="CJ277">
        <v>4.62</v>
      </c>
      <c r="CK277">
        <v>1.48</v>
      </c>
      <c r="CL277">
        <v>1.66</v>
      </c>
      <c r="CM277">
        <v>2.2000000000000002</v>
      </c>
      <c r="CN277">
        <v>1.68</v>
      </c>
      <c r="CO277">
        <v>2.3199999999999998</v>
      </c>
      <c r="CP277">
        <v>1.69</v>
      </c>
      <c r="CQ277">
        <v>2.4500000000000002</v>
      </c>
      <c r="CR277">
        <v>1.64</v>
      </c>
      <c r="CS277">
        <v>2.27</v>
      </c>
      <c r="CT277">
        <v>1</v>
      </c>
      <c r="CU277">
        <v>2.02</v>
      </c>
      <c r="CV277">
        <v>1.77</v>
      </c>
      <c r="CW277">
        <v>2.13</v>
      </c>
      <c r="CX277">
        <v>1.81</v>
      </c>
      <c r="CY277">
        <v>2.17</v>
      </c>
      <c r="CZ277">
        <v>1.85</v>
      </c>
      <c r="DA277">
        <v>2.11</v>
      </c>
      <c r="DB277">
        <v>1.78</v>
      </c>
    </row>
    <row r="278" spans="1:106" x14ac:dyDescent="0.35">
      <c r="A278" t="s">
        <v>106</v>
      </c>
      <c r="B278" s="1">
        <v>43891</v>
      </c>
      <c r="C278" s="2">
        <v>0.58333333333333337</v>
      </c>
      <c r="D278" t="s">
        <v>123</v>
      </c>
      <c r="E278" t="s">
        <v>137</v>
      </c>
      <c r="F278">
        <v>1</v>
      </c>
      <c r="G278">
        <v>1</v>
      </c>
      <c r="H278" t="s">
        <v>117</v>
      </c>
      <c r="I278">
        <v>1</v>
      </c>
      <c r="J278">
        <v>1</v>
      </c>
      <c r="K278" t="s">
        <v>117</v>
      </c>
      <c r="L278" t="s">
        <v>130</v>
      </c>
      <c r="M278">
        <v>16</v>
      </c>
      <c r="N278">
        <v>14</v>
      </c>
      <c r="O278">
        <v>5</v>
      </c>
      <c r="P278">
        <v>5</v>
      </c>
      <c r="Q278">
        <v>11</v>
      </c>
      <c r="R278">
        <v>11</v>
      </c>
      <c r="S278">
        <v>13</v>
      </c>
      <c r="T278">
        <v>8</v>
      </c>
      <c r="U278">
        <v>3</v>
      </c>
      <c r="V278">
        <v>4</v>
      </c>
      <c r="W278">
        <v>0</v>
      </c>
      <c r="X278">
        <v>0</v>
      </c>
      <c r="Y278">
        <v>2.5</v>
      </c>
      <c r="Z278">
        <v>3.25</v>
      </c>
      <c r="AA278">
        <v>2.9</v>
      </c>
      <c r="AB278">
        <v>2.5</v>
      </c>
      <c r="AC278">
        <v>3.4</v>
      </c>
      <c r="AD278">
        <v>2.8</v>
      </c>
      <c r="AE278">
        <v>2.5499999999999998</v>
      </c>
      <c r="AF278">
        <v>3.3</v>
      </c>
      <c r="AG278">
        <v>2.85</v>
      </c>
      <c r="AH278">
        <v>2.56</v>
      </c>
      <c r="AI278">
        <v>3.42</v>
      </c>
      <c r="AJ278">
        <v>2.88</v>
      </c>
      <c r="AK278">
        <v>2.5499999999999998</v>
      </c>
      <c r="AL278">
        <v>3.3</v>
      </c>
      <c r="AM278">
        <v>2.8</v>
      </c>
      <c r="AN278">
        <v>2.5</v>
      </c>
      <c r="AO278">
        <v>3.3</v>
      </c>
      <c r="AP278">
        <v>2.88</v>
      </c>
      <c r="AQ278">
        <v>2.72</v>
      </c>
      <c r="AR278">
        <v>3.45</v>
      </c>
      <c r="AS278">
        <v>2.95</v>
      </c>
      <c r="AT278">
        <v>2.54</v>
      </c>
      <c r="AU278">
        <v>3.33</v>
      </c>
      <c r="AV278">
        <v>2.85</v>
      </c>
      <c r="AW278">
        <v>1.9</v>
      </c>
      <c r="AX278">
        <v>1.9</v>
      </c>
      <c r="AY278">
        <v>2.02</v>
      </c>
      <c r="AZ278">
        <v>1.9</v>
      </c>
      <c r="BA278">
        <v>2.0499999999999998</v>
      </c>
      <c r="BB278">
        <v>1.9</v>
      </c>
      <c r="BC278">
        <v>1.98</v>
      </c>
      <c r="BD278">
        <v>1.83</v>
      </c>
      <c r="BE278">
        <v>0</v>
      </c>
      <c r="BF278">
        <v>1.86</v>
      </c>
      <c r="BG278">
        <v>2.0699999999999998</v>
      </c>
      <c r="BH278">
        <v>1.85</v>
      </c>
      <c r="BI278">
        <v>2.08</v>
      </c>
      <c r="BJ278">
        <v>1.89</v>
      </c>
      <c r="BK278">
        <v>2.09</v>
      </c>
      <c r="BL278">
        <v>1.83</v>
      </c>
      <c r="BM278">
        <v>2.0299999999999998</v>
      </c>
      <c r="BN278">
        <v>2.8</v>
      </c>
      <c r="BO278">
        <v>3.4</v>
      </c>
      <c r="BP278">
        <v>2.5</v>
      </c>
      <c r="BQ278">
        <v>2.8</v>
      </c>
      <c r="BR278">
        <v>3.3</v>
      </c>
      <c r="BS278">
        <v>2.6</v>
      </c>
      <c r="BT278">
        <v>2.8</v>
      </c>
      <c r="BU278">
        <v>3.3</v>
      </c>
      <c r="BV278">
        <v>2.5499999999999998</v>
      </c>
      <c r="BW278">
        <v>2.89</v>
      </c>
      <c r="BX278">
        <v>3.3</v>
      </c>
      <c r="BY278">
        <v>2.62</v>
      </c>
      <c r="BZ278">
        <v>2.88</v>
      </c>
      <c r="CA278">
        <v>3.3</v>
      </c>
      <c r="CB278">
        <v>2.5</v>
      </c>
      <c r="CC278">
        <v>2.88</v>
      </c>
      <c r="CD278">
        <v>3.3</v>
      </c>
      <c r="CE278">
        <v>2.5499999999999998</v>
      </c>
      <c r="CF278">
        <v>3.07</v>
      </c>
      <c r="CG278">
        <v>3.46</v>
      </c>
      <c r="CH278">
        <v>2.65</v>
      </c>
      <c r="CI278">
        <v>2.84</v>
      </c>
      <c r="CJ278">
        <v>3.32</v>
      </c>
      <c r="CK278">
        <v>2.57</v>
      </c>
      <c r="CL278">
        <v>1.9</v>
      </c>
      <c r="CM278">
        <v>1.9</v>
      </c>
      <c r="CN278">
        <v>2.04</v>
      </c>
      <c r="CO278">
        <v>1.87</v>
      </c>
      <c r="CP278">
        <v>2.04</v>
      </c>
      <c r="CQ278">
        <v>1.91</v>
      </c>
      <c r="CR278">
        <v>1.98</v>
      </c>
      <c r="CS278">
        <v>1.84</v>
      </c>
      <c r="CT278">
        <v>0</v>
      </c>
      <c r="CU278">
        <v>2.0699999999999998</v>
      </c>
      <c r="CV278">
        <v>1.86</v>
      </c>
      <c r="CW278">
        <v>2.06</v>
      </c>
      <c r="CX278">
        <v>1.87</v>
      </c>
      <c r="CY278">
        <v>2.16</v>
      </c>
      <c r="CZ278">
        <v>1.89</v>
      </c>
      <c r="DA278">
        <v>2.0299999999999998</v>
      </c>
      <c r="DB278">
        <v>1.84</v>
      </c>
    </row>
    <row r="279" spans="1:106" x14ac:dyDescent="0.35">
      <c r="A279" t="s">
        <v>106</v>
      </c>
      <c r="B279" s="1">
        <v>43891</v>
      </c>
      <c r="C279" s="2">
        <v>0.58333333333333337</v>
      </c>
      <c r="D279" t="s">
        <v>128</v>
      </c>
      <c r="E279" t="s">
        <v>132</v>
      </c>
      <c r="F279">
        <v>2</v>
      </c>
      <c r="G279">
        <v>3</v>
      </c>
      <c r="H279" t="s">
        <v>113</v>
      </c>
      <c r="I279">
        <v>2</v>
      </c>
      <c r="J279">
        <v>1</v>
      </c>
      <c r="K279" t="s">
        <v>109</v>
      </c>
      <c r="L279" t="s">
        <v>141</v>
      </c>
      <c r="M279">
        <v>13</v>
      </c>
      <c r="N279">
        <v>14</v>
      </c>
      <c r="O279">
        <v>5</v>
      </c>
      <c r="P279">
        <v>4</v>
      </c>
      <c r="Q279">
        <v>12</v>
      </c>
      <c r="R279">
        <v>14</v>
      </c>
      <c r="S279">
        <v>4</v>
      </c>
      <c r="T279">
        <v>5</v>
      </c>
      <c r="U279">
        <v>3</v>
      </c>
      <c r="V279">
        <v>2</v>
      </c>
      <c r="W279">
        <v>0</v>
      </c>
      <c r="X279">
        <v>0</v>
      </c>
      <c r="Y279">
        <v>2.4500000000000002</v>
      </c>
      <c r="Z279">
        <v>3.2</v>
      </c>
      <c r="AA279">
        <v>3</v>
      </c>
      <c r="AB279">
        <v>2.35</v>
      </c>
      <c r="AC279">
        <v>3.25</v>
      </c>
      <c r="AD279">
        <v>3.2</v>
      </c>
      <c r="AE279">
        <v>2.4500000000000002</v>
      </c>
      <c r="AF279">
        <v>3.15</v>
      </c>
      <c r="AG279">
        <v>3.1</v>
      </c>
      <c r="AH279">
        <v>2.4700000000000002</v>
      </c>
      <c r="AI279">
        <v>3.19</v>
      </c>
      <c r="AJ279">
        <v>3.21</v>
      </c>
      <c r="AK279">
        <v>2.4500000000000002</v>
      </c>
      <c r="AL279">
        <v>3.1</v>
      </c>
      <c r="AM279">
        <v>3.1</v>
      </c>
      <c r="AN279">
        <v>2.4500000000000002</v>
      </c>
      <c r="AO279">
        <v>3.13</v>
      </c>
      <c r="AP279">
        <v>3.1</v>
      </c>
      <c r="AQ279">
        <v>2.5499999999999998</v>
      </c>
      <c r="AR279">
        <v>3.3</v>
      </c>
      <c r="AS279">
        <v>3.21</v>
      </c>
      <c r="AT279">
        <v>2.44</v>
      </c>
      <c r="AU279">
        <v>3.17</v>
      </c>
      <c r="AV279">
        <v>3.13</v>
      </c>
      <c r="AW279">
        <v>2.2000000000000002</v>
      </c>
      <c r="AX279">
        <v>1.66</v>
      </c>
      <c r="AY279">
        <v>2.2999999999999998</v>
      </c>
      <c r="AZ279">
        <v>1.69</v>
      </c>
      <c r="BA279">
        <v>2.2999999999999998</v>
      </c>
      <c r="BB279">
        <v>1.72</v>
      </c>
      <c r="BC279">
        <v>2.2200000000000002</v>
      </c>
      <c r="BD279">
        <v>1.66</v>
      </c>
      <c r="BE279">
        <v>-0.25</v>
      </c>
      <c r="BF279">
        <v>2.13</v>
      </c>
      <c r="BG279">
        <v>1.81</v>
      </c>
      <c r="BH279">
        <v>2.1</v>
      </c>
      <c r="BI279">
        <v>1.83</v>
      </c>
      <c r="BJ279">
        <v>2.16</v>
      </c>
      <c r="BK279">
        <v>1.83</v>
      </c>
      <c r="BL279">
        <v>2.08</v>
      </c>
      <c r="BM279">
        <v>1.79</v>
      </c>
      <c r="BN279">
        <v>2.75</v>
      </c>
      <c r="BO279">
        <v>3.1</v>
      </c>
      <c r="BP279">
        <v>2.7</v>
      </c>
      <c r="BQ279">
        <v>2.7</v>
      </c>
      <c r="BR279">
        <v>3.1</v>
      </c>
      <c r="BS279">
        <v>2.9</v>
      </c>
      <c r="BT279">
        <v>2.8</v>
      </c>
      <c r="BU279">
        <v>3.05</v>
      </c>
      <c r="BV279">
        <v>2.7</v>
      </c>
      <c r="BW279">
        <v>2.88</v>
      </c>
      <c r="BX279">
        <v>3.1</v>
      </c>
      <c r="BY279">
        <v>2.77</v>
      </c>
      <c r="BZ279">
        <v>2.7</v>
      </c>
      <c r="CA279">
        <v>3</v>
      </c>
      <c r="CB279">
        <v>2.88</v>
      </c>
      <c r="CC279">
        <v>2.88</v>
      </c>
      <c r="CD279">
        <v>3.1</v>
      </c>
      <c r="CE279">
        <v>2.7</v>
      </c>
      <c r="CF279">
        <v>2.9</v>
      </c>
      <c r="CG279">
        <v>3.2</v>
      </c>
      <c r="CH279">
        <v>3.03</v>
      </c>
      <c r="CI279">
        <v>2.78</v>
      </c>
      <c r="CJ279">
        <v>3.09</v>
      </c>
      <c r="CK279">
        <v>2.78</v>
      </c>
      <c r="CL279">
        <v>2.37</v>
      </c>
      <c r="CM279">
        <v>1.57</v>
      </c>
      <c r="CN279">
        <v>2.44</v>
      </c>
      <c r="CO279">
        <v>1.62</v>
      </c>
      <c r="CP279">
        <v>2.4500000000000002</v>
      </c>
      <c r="CQ279">
        <v>1.68</v>
      </c>
      <c r="CR279">
        <v>2.33</v>
      </c>
      <c r="CS279">
        <v>1.61</v>
      </c>
      <c r="CT279">
        <v>0</v>
      </c>
      <c r="CU279">
        <v>1.99</v>
      </c>
      <c r="CV279">
        <v>1.94</v>
      </c>
      <c r="CW279">
        <v>2</v>
      </c>
      <c r="CX279">
        <v>1.93</v>
      </c>
      <c r="CY279">
        <v>2.02</v>
      </c>
      <c r="CZ279">
        <v>2.0299999999999998</v>
      </c>
      <c r="DA279">
        <v>1.94</v>
      </c>
      <c r="DB279">
        <v>1.93</v>
      </c>
    </row>
    <row r="280" spans="1:106" x14ac:dyDescent="0.35">
      <c r="A280" t="s">
        <v>106</v>
      </c>
      <c r="B280" s="1">
        <v>43897</v>
      </c>
      <c r="C280" s="2">
        <v>0.52083333333333337</v>
      </c>
      <c r="D280" t="s">
        <v>107</v>
      </c>
      <c r="E280" t="s">
        <v>115</v>
      </c>
      <c r="F280">
        <v>2</v>
      </c>
      <c r="G280">
        <v>1</v>
      </c>
      <c r="H280" t="s">
        <v>109</v>
      </c>
      <c r="I280">
        <v>2</v>
      </c>
      <c r="J280">
        <v>1</v>
      </c>
      <c r="K280" t="s">
        <v>109</v>
      </c>
      <c r="L280" t="s">
        <v>144</v>
      </c>
      <c r="M280">
        <v>14</v>
      </c>
      <c r="N280">
        <v>6</v>
      </c>
      <c r="O280">
        <v>6</v>
      </c>
      <c r="P280">
        <v>4</v>
      </c>
      <c r="Q280">
        <v>10</v>
      </c>
      <c r="R280">
        <v>12</v>
      </c>
      <c r="S280">
        <v>9</v>
      </c>
      <c r="T280">
        <v>4</v>
      </c>
      <c r="U280">
        <v>0</v>
      </c>
      <c r="V280">
        <v>1</v>
      </c>
      <c r="W280">
        <v>0</v>
      </c>
      <c r="X280">
        <v>0</v>
      </c>
      <c r="Y280">
        <v>1.22</v>
      </c>
      <c r="Z280">
        <v>6.5</v>
      </c>
      <c r="AA280">
        <v>13</v>
      </c>
      <c r="AB280">
        <v>1.25</v>
      </c>
      <c r="AC280">
        <v>6</v>
      </c>
      <c r="AD280">
        <v>12.5</v>
      </c>
      <c r="AE280">
        <v>1.27</v>
      </c>
      <c r="AF280">
        <v>6</v>
      </c>
      <c r="AG280">
        <v>10.5</v>
      </c>
      <c r="AH280">
        <v>1.25</v>
      </c>
      <c r="AI280">
        <v>6.44</v>
      </c>
      <c r="AJ280">
        <v>12.49</v>
      </c>
      <c r="AK280">
        <v>1.25</v>
      </c>
      <c r="AL280">
        <v>6</v>
      </c>
      <c r="AM280">
        <v>12</v>
      </c>
      <c r="AN280">
        <v>1.25</v>
      </c>
      <c r="AO280">
        <v>6</v>
      </c>
      <c r="AP280">
        <v>13</v>
      </c>
      <c r="AQ280">
        <v>1.29</v>
      </c>
      <c r="AR280">
        <v>6.6</v>
      </c>
      <c r="AS280">
        <v>13.45</v>
      </c>
      <c r="AT280">
        <v>1.25</v>
      </c>
      <c r="AU280">
        <v>6.24</v>
      </c>
      <c r="AV280">
        <v>11.93</v>
      </c>
      <c r="AW280">
        <v>1.44</v>
      </c>
      <c r="AX280">
        <v>2.75</v>
      </c>
      <c r="AY280">
        <v>1.45</v>
      </c>
      <c r="AZ280">
        <v>2.92</v>
      </c>
      <c r="BA280">
        <v>1.51</v>
      </c>
      <c r="BB280">
        <v>2.92</v>
      </c>
      <c r="BC280">
        <v>1.47</v>
      </c>
      <c r="BD280">
        <v>2.68</v>
      </c>
      <c r="BE280">
        <v>-1.75</v>
      </c>
      <c r="BF280">
        <v>1.95</v>
      </c>
      <c r="BG280">
        <v>1.95</v>
      </c>
      <c r="BH280">
        <v>1.95</v>
      </c>
      <c r="BI280">
        <v>1.97</v>
      </c>
      <c r="BJ280">
        <v>2.0099999999999998</v>
      </c>
      <c r="BK280">
        <v>1.97</v>
      </c>
      <c r="BL280">
        <v>1.94</v>
      </c>
      <c r="BM280">
        <v>1.93</v>
      </c>
      <c r="BN280">
        <v>1.2</v>
      </c>
      <c r="BO280">
        <v>7.5</v>
      </c>
      <c r="BP280">
        <v>12</v>
      </c>
      <c r="BQ280">
        <v>1.22</v>
      </c>
      <c r="BR280">
        <v>6.75</v>
      </c>
      <c r="BS280">
        <v>13</v>
      </c>
      <c r="BT280">
        <v>1.27</v>
      </c>
      <c r="BU280">
        <v>6.1</v>
      </c>
      <c r="BV280">
        <v>9.8000000000000007</v>
      </c>
      <c r="BW280">
        <v>1.22</v>
      </c>
      <c r="BX280">
        <v>7.06</v>
      </c>
      <c r="BY280">
        <v>13.2</v>
      </c>
      <c r="BZ280">
        <v>1.2</v>
      </c>
      <c r="CA280">
        <v>7</v>
      </c>
      <c r="CB280">
        <v>13</v>
      </c>
      <c r="CC280">
        <v>1.22</v>
      </c>
      <c r="CD280">
        <v>7</v>
      </c>
      <c r="CE280">
        <v>13</v>
      </c>
      <c r="CF280">
        <v>1.27</v>
      </c>
      <c r="CG280">
        <v>7.86</v>
      </c>
      <c r="CH280">
        <v>14.25</v>
      </c>
      <c r="CI280">
        <v>1.22</v>
      </c>
      <c r="CJ280">
        <v>7.07</v>
      </c>
      <c r="CK280">
        <v>12.64</v>
      </c>
      <c r="CL280">
        <v>1.4</v>
      </c>
      <c r="CM280">
        <v>3</v>
      </c>
      <c r="CN280">
        <v>1.4</v>
      </c>
      <c r="CO280">
        <v>3.13</v>
      </c>
      <c r="CP280">
        <v>1.44</v>
      </c>
      <c r="CQ280">
        <v>3.36</v>
      </c>
      <c r="CR280">
        <v>1.39</v>
      </c>
      <c r="CS280">
        <v>2.98</v>
      </c>
      <c r="CT280">
        <v>-2</v>
      </c>
      <c r="CU280">
        <v>2.02</v>
      </c>
      <c r="CV280">
        <v>1.77</v>
      </c>
      <c r="CW280">
        <v>2.13</v>
      </c>
      <c r="CX280">
        <v>1.79</v>
      </c>
      <c r="CY280">
        <v>2.15</v>
      </c>
      <c r="CZ280">
        <v>1.93</v>
      </c>
      <c r="DA280">
        <v>2.08</v>
      </c>
      <c r="DB280">
        <v>1.8</v>
      </c>
    </row>
    <row r="281" spans="1:106" x14ac:dyDescent="0.35">
      <c r="A281" t="s">
        <v>106</v>
      </c>
      <c r="B281" s="1">
        <v>43897</v>
      </c>
      <c r="C281" s="2">
        <v>0.625</v>
      </c>
      <c r="D281" t="s">
        <v>135</v>
      </c>
      <c r="E281" t="s">
        <v>111</v>
      </c>
      <c r="F281">
        <v>1</v>
      </c>
      <c r="G281">
        <v>0</v>
      </c>
      <c r="H281" t="s">
        <v>109</v>
      </c>
      <c r="I281">
        <v>0</v>
      </c>
      <c r="J281">
        <v>0</v>
      </c>
      <c r="K281" t="s">
        <v>117</v>
      </c>
      <c r="L281" t="s">
        <v>136</v>
      </c>
      <c r="M281">
        <v>9</v>
      </c>
      <c r="N281">
        <v>14</v>
      </c>
      <c r="O281">
        <v>2</v>
      </c>
      <c r="P281">
        <v>6</v>
      </c>
      <c r="Q281">
        <v>11</v>
      </c>
      <c r="R281">
        <v>9</v>
      </c>
      <c r="S281">
        <v>6</v>
      </c>
      <c r="T281">
        <v>7</v>
      </c>
      <c r="U281">
        <v>1</v>
      </c>
      <c r="V281">
        <v>2</v>
      </c>
      <c r="W281">
        <v>0</v>
      </c>
      <c r="X281">
        <v>0</v>
      </c>
      <c r="Y281">
        <v>1.57</v>
      </c>
      <c r="Z281">
        <v>4.4000000000000004</v>
      </c>
      <c r="AA281">
        <v>5.5</v>
      </c>
      <c r="AB281">
        <v>1.53</v>
      </c>
      <c r="AC281">
        <v>4.33</v>
      </c>
      <c r="AD281">
        <v>6</v>
      </c>
      <c r="AE281">
        <v>1.57</v>
      </c>
      <c r="AF281">
        <v>4.3</v>
      </c>
      <c r="AG281">
        <v>5.4</v>
      </c>
      <c r="AH281">
        <v>1.57</v>
      </c>
      <c r="AI281">
        <v>4.41</v>
      </c>
      <c r="AJ281">
        <v>5.95</v>
      </c>
      <c r="AK281">
        <v>1.55</v>
      </c>
      <c r="AL281">
        <v>4.33</v>
      </c>
      <c r="AM281">
        <v>5.8</v>
      </c>
      <c r="AN281">
        <v>1.55</v>
      </c>
      <c r="AO281">
        <v>4.33</v>
      </c>
      <c r="AP281">
        <v>6</v>
      </c>
      <c r="AQ281">
        <v>1.62</v>
      </c>
      <c r="AR281">
        <v>4.5</v>
      </c>
      <c r="AS281">
        <v>6.21</v>
      </c>
      <c r="AT281">
        <v>1.56</v>
      </c>
      <c r="AU281">
        <v>4.37</v>
      </c>
      <c r="AV281">
        <v>5.78</v>
      </c>
      <c r="AW281">
        <v>1.57</v>
      </c>
      <c r="AX281">
        <v>2.37</v>
      </c>
      <c r="AY281">
        <v>1.63</v>
      </c>
      <c r="AZ281">
        <v>2.4300000000000002</v>
      </c>
      <c r="BA281">
        <v>1.66</v>
      </c>
      <c r="BB281">
        <v>2.4500000000000002</v>
      </c>
      <c r="BC281">
        <v>1.6</v>
      </c>
      <c r="BD281">
        <v>2.35</v>
      </c>
      <c r="BE281">
        <v>-1</v>
      </c>
      <c r="BF281">
        <v>1.96</v>
      </c>
      <c r="BG281">
        <v>1.94</v>
      </c>
      <c r="BH281">
        <v>1.97</v>
      </c>
      <c r="BI281">
        <v>1.96</v>
      </c>
      <c r="BJ281">
        <v>2</v>
      </c>
      <c r="BK281">
        <v>1.98</v>
      </c>
      <c r="BL281">
        <v>1.93</v>
      </c>
      <c r="BM281">
        <v>1.93</v>
      </c>
      <c r="BN281">
        <v>1.6</v>
      </c>
      <c r="BO281">
        <v>4.2</v>
      </c>
      <c r="BP281">
        <v>5.25</v>
      </c>
      <c r="BQ281">
        <v>1.6</v>
      </c>
      <c r="BR281">
        <v>4.25</v>
      </c>
      <c r="BS281">
        <v>5.5</v>
      </c>
      <c r="BT281">
        <v>1.63</v>
      </c>
      <c r="BU281">
        <v>4.25</v>
      </c>
      <c r="BV281">
        <v>5</v>
      </c>
      <c r="BW281">
        <v>1.68</v>
      </c>
      <c r="BX281">
        <v>4.1500000000000004</v>
      </c>
      <c r="BY281">
        <v>5.0999999999999996</v>
      </c>
      <c r="BZ281">
        <v>1.62</v>
      </c>
      <c r="CA281">
        <v>4.33</v>
      </c>
      <c r="CB281">
        <v>5</v>
      </c>
      <c r="CC281">
        <v>1.67</v>
      </c>
      <c r="CD281">
        <v>4.2</v>
      </c>
      <c r="CE281">
        <v>5</v>
      </c>
      <c r="CF281">
        <v>1.71</v>
      </c>
      <c r="CG281">
        <v>4.54</v>
      </c>
      <c r="CH281">
        <v>5.55</v>
      </c>
      <c r="CI281">
        <v>1.64</v>
      </c>
      <c r="CJ281">
        <v>4.25</v>
      </c>
      <c r="CK281">
        <v>5.13</v>
      </c>
      <c r="CL281">
        <v>1.53</v>
      </c>
      <c r="CM281">
        <v>2.5</v>
      </c>
      <c r="CN281">
        <v>1.58</v>
      </c>
      <c r="CO281">
        <v>2.54</v>
      </c>
      <c r="CP281">
        <v>1.59</v>
      </c>
      <c r="CQ281">
        <v>2.5499999999999998</v>
      </c>
      <c r="CR281">
        <v>1.55</v>
      </c>
      <c r="CS281">
        <v>2.46</v>
      </c>
      <c r="CT281">
        <v>-1</v>
      </c>
      <c r="CU281">
        <v>2.0699999999999998</v>
      </c>
      <c r="CV281">
        <v>1.72</v>
      </c>
      <c r="CW281">
        <v>2.17</v>
      </c>
      <c r="CX281">
        <v>1.78</v>
      </c>
      <c r="CY281">
        <v>2.2200000000000002</v>
      </c>
      <c r="CZ281">
        <v>1.86</v>
      </c>
      <c r="DA281">
        <v>2.1</v>
      </c>
      <c r="DB281">
        <v>1.79</v>
      </c>
    </row>
    <row r="282" spans="1:106" x14ac:dyDescent="0.35">
      <c r="A282" t="s">
        <v>106</v>
      </c>
      <c r="B282" s="1">
        <v>43897</v>
      </c>
      <c r="C282" s="2">
        <v>0.625</v>
      </c>
      <c r="D282" t="s">
        <v>122</v>
      </c>
      <c r="E282" t="s">
        <v>125</v>
      </c>
      <c r="F282">
        <v>1</v>
      </c>
      <c r="G282">
        <v>0</v>
      </c>
      <c r="H282" t="s">
        <v>109</v>
      </c>
      <c r="I282">
        <v>1</v>
      </c>
      <c r="J282">
        <v>0</v>
      </c>
      <c r="K282" t="s">
        <v>109</v>
      </c>
      <c r="L282" t="s">
        <v>139</v>
      </c>
      <c r="M282">
        <v>10</v>
      </c>
      <c r="N282">
        <v>10</v>
      </c>
      <c r="O282">
        <v>3</v>
      </c>
      <c r="P282">
        <v>4</v>
      </c>
      <c r="Q282">
        <v>12</v>
      </c>
      <c r="R282">
        <v>19</v>
      </c>
      <c r="S282">
        <v>8</v>
      </c>
      <c r="T282">
        <v>8</v>
      </c>
      <c r="U282">
        <v>4</v>
      </c>
      <c r="V282">
        <v>4</v>
      </c>
      <c r="W282">
        <v>0</v>
      </c>
      <c r="X282">
        <v>0</v>
      </c>
      <c r="Y282">
        <v>2.5499999999999998</v>
      </c>
      <c r="Z282">
        <v>3.2</v>
      </c>
      <c r="AA282">
        <v>2.9</v>
      </c>
      <c r="AB282">
        <v>2.6</v>
      </c>
      <c r="AC282">
        <v>3.2</v>
      </c>
      <c r="AD282">
        <v>2.85</v>
      </c>
      <c r="AE282">
        <v>2.5499999999999998</v>
      </c>
      <c r="AF282">
        <v>3.15</v>
      </c>
      <c r="AG282">
        <v>2.95</v>
      </c>
      <c r="AH282">
        <v>2.62</v>
      </c>
      <c r="AI282">
        <v>3.21</v>
      </c>
      <c r="AJ282">
        <v>2.96</v>
      </c>
      <c r="AK282">
        <v>2.5499999999999998</v>
      </c>
      <c r="AL282">
        <v>3.1</v>
      </c>
      <c r="AM282">
        <v>3</v>
      </c>
      <c r="AN282">
        <v>2.5499999999999998</v>
      </c>
      <c r="AO282">
        <v>3.1</v>
      </c>
      <c r="AP282">
        <v>3.1</v>
      </c>
      <c r="AQ282">
        <v>2.65</v>
      </c>
      <c r="AR282">
        <v>3.26</v>
      </c>
      <c r="AS282">
        <v>3.1</v>
      </c>
      <c r="AT282">
        <v>2.57</v>
      </c>
      <c r="AU282">
        <v>3.19</v>
      </c>
      <c r="AV282">
        <v>2.95</v>
      </c>
      <c r="AW282">
        <v>2.2999999999999998</v>
      </c>
      <c r="AX282">
        <v>1.61</v>
      </c>
      <c r="AY282">
        <v>2.38</v>
      </c>
      <c r="AZ282">
        <v>1.65</v>
      </c>
      <c r="BA282">
        <v>2.38</v>
      </c>
      <c r="BB282">
        <v>1.68</v>
      </c>
      <c r="BC282">
        <v>2.2799999999999998</v>
      </c>
      <c r="BD282">
        <v>1.63</v>
      </c>
      <c r="BE282">
        <v>0</v>
      </c>
      <c r="BF282">
        <v>1.8</v>
      </c>
      <c r="BG282">
        <v>2.1</v>
      </c>
      <c r="BH282">
        <v>1.85</v>
      </c>
      <c r="BI282">
        <v>2.08</v>
      </c>
      <c r="BJ282">
        <v>1.85</v>
      </c>
      <c r="BK282">
        <v>2.16</v>
      </c>
      <c r="BL282">
        <v>1.8</v>
      </c>
      <c r="BM282">
        <v>2.08</v>
      </c>
      <c r="BN282">
        <v>2.7</v>
      </c>
      <c r="BO282">
        <v>3.1</v>
      </c>
      <c r="BP282">
        <v>2.8</v>
      </c>
      <c r="BQ282">
        <v>2.6</v>
      </c>
      <c r="BR282">
        <v>3.1</v>
      </c>
      <c r="BS282">
        <v>3</v>
      </c>
      <c r="BT282">
        <v>2.7</v>
      </c>
      <c r="BU282">
        <v>3.1</v>
      </c>
      <c r="BV282">
        <v>2.85</v>
      </c>
      <c r="BW282">
        <v>2.8</v>
      </c>
      <c r="BX282">
        <v>3.05</v>
      </c>
      <c r="BY282">
        <v>2.89</v>
      </c>
      <c r="BZ282">
        <v>2.7</v>
      </c>
      <c r="CA282">
        <v>3</v>
      </c>
      <c r="CB282">
        <v>2.88</v>
      </c>
      <c r="CC282">
        <v>2.7</v>
      </c>
      <c r="CD282">
        <v>3.1</v>
      </c>
      <c r="CE282">
        <v>2.88</v>
      </c>
      <c r="CF282">
        <v>2.8</v>
      </c>
      <c r="CG282">
        <v>3.2</v>
      </c>
      <c r="CH282">
        <v>3</v>
      </c>
      <c r="CI282">
        <v>2.7</v>
      </c>
      <c r="CJ282">
        <v>3.08</v>
      </c>
      <c r="CK282">
        <v>2.89</v>
      </c>
      <c r="CL282">
        <v>2.2999999999999998</v>
      </c>
      <c r="CM282">
        <v>1.61</v>
      </c>
      <c r="CN282">
        <v>2.41</v>
      </c>
      <c r="CO282">
        <v>1.64</v>
      </c>
      <c r="CP282">
        <v>2.41</v>
      </c>
      <c r="CQ282">
        <v>1.68</v>
      </c>
      <c r="CR282">
        <v>2.31</v>
      </c>
      <c r="CS282">
        <v>1.62</v>
      </c>
      <c r="CT282">
        <v>0</v>
      </c>
      <c r="CU282">
        <v>1.92</v>
      </c>
      <c r="CV282">
        <v>1.98</v>
      </c>
      <c r="CW282">
        <v>1.93</v>
      </c>
      <c r="CX282">
        <v>1.99</v>
      </c>
      <c r="CY282">
        <v>1.95</v>
      </c>
      <c r="CZ282">
        <v>2.06</v>
      </c>
      <c r="DA282">
        <v>1.89</v>
      </c>
      <c r="DB282">
        <v>1.98</v>
      </c>
    </row>
    <row r="283" spans="1:106" x14ac:dyDescent="0.35">
      <c r="A283" t="s">
        <v>106</v>
      </c>
      <c r="B283" s="1">
        <v>43897</v>
      </c>
      <c r="C283" s="2">
        <v>0.625</v>
      </c>
      <c r="D283" t="s">
        <v>116</v>
      </c>
      <c r="E283" t="s">
        <v>108</v>
      </c>
      <c r="F283">
        <v>1</v>
      </c>
      <c r="G283">
        <v>0</v>
      </c>
      <c r="H283" t="s">
        <v>109</v>
      </c>
      <c r="I283">
        <v>1</v>
      </c>
      <c r="J283">
        <v>0</v>
      </c>
      <c r="K283" t="s">
        <v>109</v>
      </c>
      <c r="L283" t="s">
        <v>147</v>
      </c>
      <c r="M283">
        <v>10</v>
      </c>
      <c r="N283">
        <v>12</v>
      </c>
      <c r="O283">
        <v>4</v>
      </c>
      <c r="P283">
        <v>5</v>
      </c>
      <c r="Q283">
        <v>12</v>
      </c>
      <c r="R283">
        <v>8</v>
      </c>
      <c r="S283">
        <v>10</v>
      </c>
      <c r="T283">
        <v>5</v>
      </c>
      <c r="U283">
        <v>0</v>
      </c>
      <c r="V283">
        <v>0</v>
      </c>
      <c r="W283">
        <v>0</v>
      </c>
      <c r="X283">
        <v>0</v>
      </c>
      <c r="Y283">
        <v>1.65</v>
      </c>
      <c r="Z283">
        <v>3.75</v>
      </c>
      <c r="AA283">
        <v>5.75</v>
      </c>
      <c r="AB283">
        <v>1.65</v>
      </c>
      <c r="AC283">
        <v>3.7</v>
      </c>
      <c r="AD283">
        <v>5.75</v>
      </c>
      <c r="AE283">
        <v>1.67</v>
      </c>
      <c r="AF283">
        <v>3.75</v>
      </c>
      <c r="AG283">
        <v>5.4</v>
      </c>
      <c r="AH283">
        <v>1.66</v>
      </c>
      <c r="AI283">
        <v>3.87</v>
      </c>
      <c r="AJ283">
        <v>5.87</v>
      </c>
      <c r="AK283">
        <v>1.65</v>
      </c>
      <c r="AL283">
        <v>3.7</v>
      </c>
      <c r="AM283">
        <v>5.8</v>
      </c>
      <c r="AN283">
        <v>1.65</v>
      </c>
      <c r="AO283">
        <v>3.7</v>
      </c>
      <c r="AP283">
        <v>6</v>
      </c>
      <c r="AQ283">
        <v>1.7</v>
      </c>
      <c r="AR283">
        <v>3.9</v>
      </c>
      <c r="AS283">
        <v>6.05</v>
      </c>
      <c r="AT283">
        <v>1.66</v>
      </c>
      <c r="AU283">
        <v>3.78</v>
      </c>
      <c r="AV283">
        <v>5.71</v>
      </c>
      <c r="AW283">
        <v>2.1</v>
      </c>
      <c r="AX283">
        <v>1.72</v>
      </c>
      <c r="AY283">
        <v>2.16</v>
      </c>
      <c r="AZ283">
        <v>1.78</v>
      </c>
      <c r="BA283">
        <v>2.16</v>
      </c>
      <c r="BB283">
        <v>1.82</v>
      </c>
      <c r="BC283">
        <v>2.06</v>
      </c>
      <c r="BD283">
        <v>1.77</v>
      </c>
      <c r="BE283">
        <v>-0.75</v>
      </c>
      <c r="BF283">
        <v>1.87</v>
      </c>
      <c r="BG283">
        <v>2.0299999999999998</v>
      </c>
      <c r="BH283">
        <v>1.87</v>
      </c>
      <c r="BI283">
        <v>2.06</v>
      </c>
      <c r="BJ283">
        <v>1.91</v>
      </c>
      <c r="BK283">
        <v>2.06</v>
      </c>
      <c r="BL283">
        <v>1.86</v>
      </c>
      <c r="BM283">
        <v>2.0099999999999998</v>
      </c>
      <c r="BN283">
        <v>1.66</v>
      </c>
      <c r="BO283">
        <v>3.75</v>
      </c>
      <c r="BP283">
        <v>5.25</v>
      </c>
      <c r="BQ283">
        <v>1.7</v>
      </c>
      <c r="BR283">
        <v>3.8</v>
      </c>
      <c r="BS283">
        <v>5.25</v>
      </c>
      <c r="BT283">
        <v>1.67</v>
      </c>
      <c r="BU283">
        <v>3.75</v>
      </c>
      <c r="BV283">
        <v>5.3</v>
      </c>
      <c r="BW283">
        <v>1.66</v>
      </c>
      <c r="BX283">
        <v>4.07</v>
      </c>
      <c r="BY283">
        <v>5.48</v>
      </c>
      <c r="BZ283">
        <v>1.65</v>
      </c>
      <c r="CA283">
        <v>3.9</v>
      </c>
      <c r="CB283">
        <v>5.25</v>
      </c>
      <c r="CC283">
        <v>1.7</v>
      </c>
      <c r="CD283">
        <v>3.75</v>
      </c>
      <c r="CE283">
        <v>5.5</v>
      </c>
      <c r="CF283">
        <v>1.73</v>
      </c>
      <c r="CG283">
        <v>4.1500000000000004</v>
      </c>
      <c r="CH283">
        <v>5.7</v>
      </c>
      <c r="CI283">
        <v>1.68</v>
      </c>
      <c r="CJ283">
        <v>3.88</v>
      </c>
      <c r="CK283">
        <v>5.37</v>
      </c>
      <c r="CL283">
        <v>2</v>
      </c>
      <c r="CM283">
        <v>1.8</v>
      </c>
      <c r="CN283">
        <v>2.13</v>
      </c>
      <c r="CO283">
        <v>1.8</v>
      </c>
      <c r="CP283">
        <v>2.2400000000000002</v>
      </c>
      <c r="CQ283">
        <v>1.84</v>
      </c>
      <c r="CR283">
        <v>2.06</v>
      </c>
      <c r="CS283">
        <v>1.77</v>
      </c>
      <c r="CT283">
        <v>-0.75</v>
      </c>
      <c r="CU283">
        <v>1.85</v>
      </c>
      <c r="CV283">
        <v>2.0499999999999998</v>
      </c>
      <c r="CW283">
        <v>1.88</v>
      </c>
      <c r="CX283">
        <v>2.0499999999999998</v>
      </c>
      <c r="CY283">
        <v>1.9</v>
      </c>
      <c r="CZ283">
        <v>2.09</v>
      </c>
      <c r="DA283">
        <v>1.86</v>
      </c>
      <c r="DB283">
        <v>2.02</v>
      </c>
    </row>
    <row r="284" spans="1:106" x14ac:dyDescent="0.35">
      <c r="A284" t="s">
        <v>106</v>
      </c>
      <c r="B284" s="1">
        <v>43897</v>
      </c>
      <c r="C284" s="2">
        <v>0.625</v>
      </c>
      <c r="D284" t="s">
        <v>120</v>
      </c>
      <c r="E284" t="s">
        <v>134</v>
      </c>
      <c r="F284">
        <v>0</v>
      </c>
      <c r="G284">
        <v>1</v>
      </c>
      <c r="H284" t="s">
        <v>113</v>
      </c>
      <c r="I284">
        <v>0</v>
      </c>
      <c r="J284">
        <v>0</v>
      </c>
      <c r="K284" t="s">
        <v>117</v>
      </c>
      <c r="L284" t="s">
        <v>121</v>
      </c>
      <c r="M284">
        <v>6</v>
      </c>
      <c r="N284">
        <v>14</v>
      </c>
      <c r="O284">
        <v>3</v>
      </c>
      <c r="P284">
        <v>7</v>
      </c>
      <c r="Q284">
        <v>14</v>
      </c>
      <c r="R284">
        <v>15</v>
      </c>
      <c r="S284">
        <v>5</v>
      </c>
      <c r="T284">
        <v>8</v>
      </c>
      <c r="U284">
        <v>0</v>
      </c>
      <c r="V284">
        <v>3</v>
      </c>
      <c r="W284">
        <v>1</v>
      </c>
      <c r="X284">
        <v>0</v>
      </c>
      <c r="Y284">
        <v>1.61</v>
      </c>
      <c r="Z284">
        <v>4.0999999999999996</v>
      </c>
      <c r="AA284">
        <v>5.25</v>
      </c>
      <c r="AB284">
        <v>1.65</v>
      </c>
      <c r="AC284">
        <v>3.9</v>
      </c>
      <c r="AD284">
        <v>5.25</v>
      </c>
      <c r="AE284">
        <v>1.67</v>
      </c>
      <c r="AF284">
        <v>3.9</v>
      </c>
      <c r="AG284">
        <v>5</v>
      </c>
      <c r="AH284">
        <v>1.7</v>
      </c>
      <c r="AI284">
        <v>3.88</v>
      </c>
      <c r="AJ284">
        <v>5.39</v>
      </c>
      <c r="AK284">
        <v>1.67</v>
      </c>
      <c r="AL284">
        <v>3.8</v>
      </c>
      <c r="AM284">
        <v>5.25</v>
      </c>
      <c r="AN284">
        <v>1.67</v>
      </c>
      <c r="AO284">
        <v>3.9</v>
      </c>
      <c r="AP284">
        <v>5.5</v>
      </c>
      <c r="AQ284">
        <v>1.74</v>
      </c>
      <c r="AR284">
        <v>4.17</v>
      </c>
      <c r="AS284">
        <v>5.6</v>
      </c>
      <c r="AT284">
        <v>1.67</v>
      </c>
      <c r="AU284">
        <v>3.95</v>
      </c>
      <c r="AV284">
        <v>5.27</v>
      </c>
      <c r="AW284">
        <v>1.8</v>
      </c>
      <c r="AX284">
        <v>2</v>
      </c>
      <c r="AY284">
        <v>1.84</v>
      </c>
      <c r="AZ284">
        <v>2.08</v>
      </c>
      <c r="BA284">
        <v>1.87</v>
      </c>
      <c r="BB284">
        <v>2.08</v>
      </c>
      <c r="BC284">
        <v>1.81</v>
      </c>
      <c r="BD284">
        <v>2.0099999999999998</v>
      </c>
      <c r="BE284">
        <v>-0.75</v>
      </c>
      <c r="BF284">
        <v>1.88</v>
      </c>
      <c r="BG284">
        <v>2.02</v>
      </c>
      <c r="BH284">
        <v>1.92</v>
      </c>
      <c r="BI284">
        <v>2.0099999999999998</v>
      </c>
      <c r="BJ284">
        <v>1.93</v>
      </c>
      <c r="BK284">
        <v>2.06</v>
      </c>
      <c r="BL284">
        <v>1.86</v>
      </c>
      <c r="BM284">
        <v>2.0099999999999998</v>
      </c>
      <c r="BN284">
        <v>1.72</v>
      </c>
      <c r="BO284">
        <v>3.8</v>
      </c>
      <c r="BP284">
        <v>4.75</v>
      </c>
      <c r="BQ284">
        <v>1.72</v>
      </c>
      <c r="BR284">
        <v>3.9</v>
      </c>
      <c r="BS284">
        <v>5</v>
      </c>
      <c r="BT284">
        <v>1.75</v>
      </c>
      <c r="BU284">
        <v>3.7</v>
      </c>
      <c r="BV284">
        <v>4.8</v>
      </c>
      <c r="BW284">
        <v>1.75</v>
      </c>
      <c r="BX284">
        <v>3.95</v>
      </c>
      <c r="BY284">
        <v>4.8899999999999997</v>
      </c>
      <c r="BZ284">
        <v>1.7</v>
      </c>
      <c r="CA284">
        <v>3.8</v>
      </c>
      <c r="CB284">
        <v>5</v>
      </c>
      <c r="CC284">
        <v>1.75</v>
      </c>
      <c r="CD284">
        <v>3.75</v>
      </c>
      <c r="CE284">
        <v>5</v>
      </c>
      <c r="CF284">
        <v>1.8</v>
      </c>
      <c r="CG284">
        <v>4</v>
      </c>
      <c r="CH284">
        <v>5.4</v>
      </c>
      <c r="CI284">
        <v>1.74</v>
      </c>
      <c r="CJ284">
        <v>3.82</v>
      </c>
      <c r="CK284">
        <v>4.92</v>
      </c>
      <c r="CL284">
        <v>2</v>
      </c>
      <c r="CM284">
        <v>1.8</v>
      </c>
      <c r="CN284">
        <v>2.09</v>
      </c>
      <c r="CO284">
        <v>1.83</v>
      </c>
      <c r="CP284">
        <v>2.15</v>
      </c>
      <c r="CQ284">
        <v>1.9</v>
      </c>
      <c r="CR284">
        <v>2.0299999999999998</v>
      </c>
      <c r="CS284">
        <v>1.8</v>
      </c>
      <c r="CT284">
        <v>-0.75</v>
      </c>
      <c r="CU284">
        <v>1.95</v>
      </c>
      <c r="CV284">
        <v>1.95</v>
      </c>
      <c r="CW284">
        <v>1.98</v>
      </c>
      <c r="CX284">
        <v>1.95</v>
      </c>
      <c r="CY284">
        <v>1.98</v>
      </c>
      <c r="CZ284">
        <v>1.99</v>
      </c>
      <c r="DA284">
        <v>1.95</v>
      </c>
      <c r="DB284">
        <v>1.93</v>
      </c>
    </row>
    <row r="285" spans="1:106" x14ac:dyDescent="0.35">
      <c r="A285" t="s">
        <v>106</v>
      </c>
      <c r="B285" s="1">
        <v>43897</v>
      </c>
      <c r="C285" s="2">
        <v>0.625</v>
      </c>
      <c r="D285" t="s">
        <v>132</v>
      </c>
      <c r="E285" t="s">
        <v>126</v>
      </c>
      <c r="F285">
        <v>0</v>
      </c>
      <c r="G285">
        <v>0</v>
      </c>
      <c r="H285" t="s">
        <v>117</v>
      </c>
      <c r="I285">
        <v>0</v>
      </c>
      <c r="J285">
        <v>0</v>
      </c>
      <c r="K285" t="s">
        <v>117</v>
      </c>
      <c r="L285" t="s">
        <v>133</v>
      </c>
      <c r="M285">
        <v>11</v>
      </c>
      <c r="N285">
        <v>7</v>
      </c>
      <c r="O285">
        <v>1</v>
      </c>
      <c r="P285">
        <v>1</v>
      </c>
      <c r="Q285">
        <v>4</v>
      </c>
      <c r="R285">
        <v>7</v>
      </c>
      <c r="S285">
        <v>2</v>
      </c>
      <c r="T285">
        <v>0</v>
      </c>
      <c r="U285">
        <v>1</v>
      </c>
      <c r="V285">
        <v>3</v>
      </c>
      <c r="W285">
        <v>0</v>
      </c>
      <c r="X285">
        <v>0</v>
      </c>
      <c r="Y285">
        <v>1.61</v>
      </c>
      <c r="Z285">
        <v>3.9</v>
      </c>
      <c r="AA285">
        <v>5.75</v>
      </c>
      <c r="AB285">
        <v>1.65</v>
      </c>
      <c r="AC285">
        <v>3.9</v>
      </c>
      <c r="AD285">
        <v>5.25</v>
      </c>
      <c r="AE285">
        <v>1.65</v>
      </c>
      <c r="AF285">
        <v>3.9</v>
      </c>
      <c r="AG285">
        <v>5.4</v>
      </c>
      <c r="AH285">
        <v>1.66</v>
      </c>
      <c r="AI285">
        <v>4.08</v>
      </c>
      <c r="AJ285">
        <v>5.47</v>
      </c>
      <c r="AK285">
        <v>1.63</v>
      </c>
      <c r="AL285">
        <v>3.9</v>
      </c>
      <c r="AM285">
        <v>5.5</v>
      </c>
      <c r="AN285">
        <v>1.65</v>
      </c>
      <c r="AO285">
        <v>3.8</v>
      </c>
      <c r="AP285">
        <v>6</v>
      </c>
      <c r="AQ285">
        <v>1.7</v>
      </c>
      <c r="AR285">
        <v>4.1500000000000004</v>
      </c>
      <c r="AS285">
        <v>6</v>
      </c>
      <c r="AT285">
        <v>1.65</v>
      </c>
      <c r="AU285">
        <v>3.95</v>
      </c>
      <c r="AV285">
        <v>5.48</v>
      </c>
      <c r="AW285">
        <v>2</v>
      </c>
      <c r="AX285">
        <v>1.8</v>
      </c>
      <c r="AY285">
        <v>2.0499999999999998</v>
      </c>
      <c r="AZ285">
        <v>1.86</v>
      </c>
      <c r="BA285">
        <v>2.0699999999999998</v>
      </c>
      <c r="BB285">
        <v>1.88</v>
      </c>
      <c r="BC285">
        <v>1.99</v>
      </c>
      <c r="BD285">
        <v>1.82</v>
      </c>
      <c r="BE285">
        <v>-0.75</v>
      </c>
      <c r="BF285">
        <v>1.85</v>
      </c>
      <c r="BG285">
        <v>2.0499999999999998</v>
      </c>
      <c r="BH285">
        <v>1.86</v>
      </c>
      <c r="BI285">
        <v>2.06</v>
      </c>
      <c r="BJ285">
        <v>1.88</v>
      </c>
      <c r="BK285">
        <v>2.08</v>
      </c>
      <c r="BL285">
        <v>1.83</v>
      </c>
      <c r="BM285">
        <v>2.04</v>
      </c>
      <c r="BN285">
        <v>1.7</v>
      </c>
      <c r="BO285">
        <v>3.8</v>
      </c>
      <c r="BP285">
        <v>5</v>
      </c>
      <c r="BQ285">
        <v>1.72</v>
      </c>
      <c r="BR285">
        <v>3.7</v>
      </c>
      <c r="BS285">
        <v>5.25</v>
      </c>
      <c r="BT285">
        <v>1.73</v>
      </c>
      <c r="BU285">
        <v>3.65</v>
      </c>
      <c r="BV285">
        <v>5</v>
      </c>
      <c r="BW285">
        <v>1.75</v>
      </c>
      <c r="BX285">
        <v>3.67</v>
      </c>
      <c r="BY285">
        <v>5.31</v>
      </c>
      <c r="BZ285">
        <v>1.7</v>
      </c>
      <c r="CA285">
        <v>3.7</v>
      </c>
      <c r="CB285">
        <v>5.25</v>
      </c>
      <c r="CC285">
        <v>1.73</v>
      </c>
      <c r="CD285">
        <v>3.7</v>
      </c>
      <c r="CE285">
        <v>5.25</v>
      </c>
      <c r="CF285">
        <v>1.78</v>
      </c>
      <c r="CG285">
        <v>3.9</v>
      </c>
      <c r="CH285">
        <v>5.55</v>
      </c>
      <c r="CI285">
        <v>1.72</v>
      </c>
      <c r="CJ285">
        <v>3.73</v>
      </c>
      <c r="CK285">
        <v>5.23</v>
      </c>
      <c r="CL285">
        <v>2.1</v>
      </c>
      <c r="CM285">
        <v>1.72</v>
      </c>
      <c r="CN285">
        <v>2.2599999999999998</v>
      </c>
      <c r="CO285">
        <v>1.71</v>
      </c>
      <c r="CP285">
        <v>2.2799999999999998</v>
      </c>
      <c r="CQ285">
        <v>1.8</v>
      </c>
      <c r="CR285">
        <v>2.11</v>
      </c>
      <c r="CS285">
        <v>1.74</v>
      </c>
      <c r="CT285">
        <v>-0.75</v>
      </c>
      <c r="CU285">
        <v>1.98</v>
      </c>
      <c r="CV285">
        <v>1.92</v>
      </c>
      <c r="CW285">
        <v>2.0099999999999998</v>
      </c>
      <c r="CX285">
        <v>1.92</v>
      </c>
      <c r="CY285">
        <v>2.0299999999999998</v>
      </c>
      <c r="CZ285">
        <v>1.99</v>
      </c>
      <c r="DA285">
        <v>1.94</v>
      </c>
      <c r="DB285">
        <v>1.93</v>
      </c>
    </row>
    <row r="286" spans="1:106" x14ac:dyDescent="0.35">
      <c r="A286" t="s">
        <v>106</v>
      </c>
      <c r="B286" s="1">
        <v>43897</v>
      </c>
      <c r="C286" s="2">
        <v>0.72916666666666663</v>
      </c>
      <c r="D286" t="s">
        <v>119</v>
      </c>
      <c r="E286" t="s">
        <v>128</v>
      </c>
      <c r="F286">
        <v>1</v>
      </c>
      <c r="G286">
        <v>1</v>
      </c>
      <c r="H286" t="s">
        <v>117</v>
      </c>
      <c r="I286">
        <v>1</v>
      </c>
      <c r="J286">
        <v>0</v>
      </c>
      <c r="K286" t="s">
        <v>109</v>
      </c>
      <c r="L286" t="s">
        <v>124</v>
      </c>
      <c r="M286">
        <v>21</v>
      </c>
      <c r="N286">
        <v>13</v>
      </c>
      <c r="O286">
        <v>8</v>
      </c>
      <c r="P286">
        <v>2</v>
      </c>
      <c r="Q286">
        <v>16</v>
      </c>
      <c r="R286">
        <v>11</v>
      </c>
      <c r="S286">
        <v>3</v>
      </c>
      <c r="T286">
        <v>5</v>
      </c>
      <c r="U286">
        <v>5</v>
      </c>
      <c r="V286">
        <v>4</v>
      </c>
      <c r="W286">
        <v>0</v>
      </c>
      <c r="X286">
        <v>0</v>
      </c>
      <c r="Y286">
        <v>2.7</v>
      </c>
      <c r="Z286">
        <v>3.3</v>
      </c>
      <c r="AA286">
        <v>2.62</v>
      </c>
      <c r="AB286">
        <v>2.7</v>
      </c>
      <c r="AC286">
        <v>3.25</v>
      </c>
      <c r="AD286">
        <v>2.7</v>
      </c>
      <c r="AE286">
        <v>2.7</v>
      </c>
      <c r="AF286">
        <v>3.25</v>
      </c>
      <c r="AG286">
        <v>2.65</v>
      </c>
      <c r="AH286">
        <v>2.74</v>
      </c>
      <c r="AI286">
        <v>3.38</v>
      </c>
      <c r="AJ286">
        <v>2.71</v>
      </c>
      <c r="AK286">
        <v>2.7</v>
      </c>
      <c r="AL286">
        <v>3.25</v>
      </c>
      <c r="AM286">
        <v>2.7</v>
      </c>
      <c r="AN286">
        <v>2.7</v>
      </c>
      <c r="AO286">
        <v>3.25</v>
      </c>
      <c r="AP286">
        <v>2.75</v>
      </c>
      <c r="AQ286">
        <v>2.8</v>
      </c>
      <c r="AR286">
        <v>3.4</v>
      </c>
      <c r="AS286">
        <v>2.82</v>
      </c>
      <c r="AT286">
        <v>2.72</v>
      </c>
      <c r="AU286">
        <v>3.3</v>
      </c>
      <c r="AV286">
        <v>2.69</v>
      </c>
      <c r="AW286">
        <v>2.1</v>
      </c>
      <c r="AX286">
        <v>1.72</v>
      </c>
      <c r="AY286">
        <v>2.0699999999999998</v>
      </c>
      <c r="AZ286">
        <v>1.85</v>
      </c>
      <c r="BA286">
        <v>2.2000000000000002</v>
      </c>
      <c r="BB286">
        <v>1.85</v>
      </c>
      <c r="BC286">
        <v>2.06</v>
      </c>
      <c r="BD286">
        <v>1.77</v>
      </c>
      <c r="BE286">
        <v>0</v>
      </c>
      <c r="BF286">
        <v>1.95</v>
      </c>
      <c r="BG286">
        <v>1.95</v>
      </c>
      <c r="BH286">
        <v>1.98</v>
      </c>
      <c r="BI286">
        <v>1.95</v>
      </c>
      <c r="BJ286">
        <v>1.99</v>
      </c>
      <c r="BK286">
        <v>1.98</v>
      </c>
      <c r="BL286">
        <v>1.94</v>
      </c>
      <c r="BM286">
        <v>1.92</v>
      </c>
      <c r="BN286">
        <v>2.62</v>
      </c>
      <c r="BO286">
        <v>3.4</v>
      </c>
      <c r="BP286">
        <v>2.62</v>
      </c>
      <c r="BQ286">
        <v>2.8</v>
      </c>
      <c r="BR286">
        <v>3.3</v>
      </c>
      <c r="BS286">
        <v>2.6</v>
      </c>
      <c r="BT286">
        <v>2.7</v>
      </c>
      <c r="BU286">
        <v>3.25</v>
      </c>
      <c r="BV286">
        <v>2.65</v>
      </c>
      <c r="BW286">
        <v>2.73</v>
      </c>
      <c r="BX286">
        <v>3.35</v>
      </c>
      <c r="BY286">
        <v>2.74</v>
      </c>
      <c r="BZ286">
        <v>2.62</v>
      </c>
      <c r="CA286">
        <v>3.3</v>
      </c>
      <c r="CB286">
        <v>2.7</v>
      </c>
      <c r="CC286">
        <v>2.75</v>
      </c>
      <c r="CD286">
        <v>3.2</v>
      </c>
      <c r="CE286">
        <v>2.75</v>
      </c>
      <c r="CF286">
        <v>2.84</v>
      </c>
      <c r="CG286">
        <v>3.48</v>
      </c>
      <c r="CH286">
        <v>2.8</v>
      </c>
      <c r="CI286">
        <v>2.73</v>
      </c>
      <c r="CJ286">
        <v>3.32</v>
      </c>
      <c r="CK286">
        <v>2.68</v>
      </c>
      <c r="CL286">
        <v>2.1</v>
      </c>
      <c r="CM286">
        <v>1.72</v>
      </c>
      <c r="CN286">
        <v>2.19</v>
      </c>
      <c r="CO286">
        <v>1.75</v>
      </c>
      <c r="CP286">
        <v>2.25</v>
      </c>
      <c r="CQ286">
        <v>1.82</v>
      </c>
      <c r="CR286">
        <v>2.1</v>
      </c>
      <c r="CS286">
        <v>1.74</v>
      </c>
      <c r="CT286">
        <v>0</v>
      </c>
      <c r="CU286">
        <v>1.95</v>
      </c>
      <c r="CV286">
        <v>1.95</v>
      </c>
      <c r="CW286">
        <v>1.96</v>
      </c>
      <c r="CX286">
        <v>1.97</v>
      </c>
      <c r="CY286">
        <v>2</v>
      </c>
      <c r="CZ286">
        <v>2.0099999999999998</v>
      </c>
      <c r="DA286">
        <v>1.94</v>
      </c>
      <c r="DB286">
        <v>1.92</v>
      </c>
    </row>
    <row r="287" spans="1:106" x14ac:dyDescent="0.35">
      <c r="A287" t="s">
        <v>106</v>
      </c>
      <c r="B287" s="1">
        <v>43898</v>
      </c>
      <c r="C287" s="2">
        <v>0.58333333333333337</v>
      </c>
      <c r="D287" t="s">
        <v>138</v>
      </c>
      <c r="E287" t="s">
        <v>123</v>
      </c>
      <c r="F287">
        <v>4</v>
      </c>
      <c r="G287">
        <v>0</v>
      </c>
      <c r="H287" t="s">
        <v>109</v>
      </c>
      <c r="I287">
        <v>2</v>
      </c>
      <c r="J287">
        <v>0</v>
      </c>
      <c r="K287" t="s">
        <v>109</v>
      </c>
      <c r="L287" t="s">
        <v>118</v>
      </c>
      <c r="M287">
        <v>17</v>
      </c>
      <c r="N287">
        <v>3</v>
      </c>
      <c r="O287">
        <v>11</v>
      </c>
      <c r="P287">
        <v>1</v>
      </c>
      <c r="Q287">
        <v>8</v>
      </c>
      <c r="R287">
        <v>10</v>
      </c>
      <c r="S287">
        <v>6</v>
      </c>
      <c r="T287">
        <v>1</v>
      </c>
      <c r="U287">
        <v>1</v>
      </c>
      <c r="V287">
        <v>2</v>
      </c>
      <c r="W287">
        <v>0</v>
      </c>
      <c r="X287">
        <v>0</v>
      </c>
      <c r="Y287">
        <v>1.8</v>
      </c>
      <c r="Z287">
        <v>3.9</v>
      </c>
      <c r="AA287">
        <v>4.2</v>
      </c>
      <c r="AB287">
        <v>1.83</v>
      </c>
      <c r="AC287">
        <v>3.6</v>
      </c>
      <c r="AD287">
        <v>4.4000000000000004</v>
      </c>
      <c r="AE287">
        <v>1.87</v>
      </c>
      <c r="AF287">
        <v>3.75</v>
      </c>
      <c r="AG287">
        <v>4.05</v>
      </c>
      <c r="AH287">
        <v>1.9</v>
      </c>
      <c r="AI287">
        <v>3.72</v>
      </c>
      <c r="AJ287">
        <v>4.28</v>
      </c>
      <c r="AK287">
        <v>1.85</v>
      </c>
      <c r="AL287">
        <v>3.7</v>
      </c>
      <c r="AM287">
        <v>4.2</v>
      </c>
      <c r="AN287">
        <v>1.83</v>
      </c>
      <c r="AO287">
        <v>3.75</v>
      </c>
      <c r="AP287">
        <v>4.2</v>
      </c>
      <c r="AQ287">
        <v>1.95</v>
      </c>
      <c r="AR287">
        <v>4</v>
      </c>
      <c r="AS287">
        <v>4.4000000000000004</v>
      </c>
      <c r="AT287">
        <v>1.87</v>
      </c>
      <c r="AU287">
        <v>3.74</v>
      </c>
      <c r="AV287">
        <v>4.2</v>
      </c>
      <c r="AW287">
        <v>1.72</v>
      </c>
      <c r="AX287">
        <v>2.1</v>
      </c>
      <c r="AY287">
        <v>1.72</v>
      </c>
      <c r="AZ287">
        <v>2.25</v>
      </c>
      <c r="BA287">
        <v>1.75</v>
      </c>
      <c r="BB287">
        <v>2.2599999999999998</v>
      </c>
      <c r="BC287">
        <v>1.71</v>
      </c>
      <c r="BD287">
        <v>2.14</v>
      </c>
      <c r="BE287">
        <v>-0.5</v>
      </c>
      <c r="BF287">
        <v>1.88</v>
      </c>
      <c r="BG287">
        <v>2.02</v>
      </c>
      <c r="BH287">
        <v>1.9</v>
      </c>
      <c r="BI287">
        <v>2.0299999999999998</v>
      </c>
      <c r="BJ287">
        <v>1.91</v>
      </c>
      <c r="BK287">
        <v>2.06</v>
      </c>
      <c r="BL287">
        <v>1.86</v>
      </c>
      <c r="BM287">
        <v>2.0099999999999998</v>
      </c>
      <c r="BN287">
        <v>1.83</v>
      </c>
      <c r="BO287">
        <v>3.9</v>
      </c>
      <c r="BP287">
        <v>4</v>
      </c>
      <c r="BQ287">
        <v>1.87</v>
      </c>
      <c r="BR287">
        <v>3.75</v>
      </c>
      <c r="BS287">
        <v>4.2</v>
      </c>
      <c r="BT287">
        <v>2</v>
      </c>
      <c r="BU287">
        <v>3.6</v>
      </c>
      <c r="BV287">
        <v>3.6</v>
      </c>
      <c r="BW287">
        <v>1.88</v>
      </c>
      <c r="BX287">
        <v>3.86</v>
      </c>
      <c r="BY287">
        <v>4.1900000000000004</v>
      </c>
      <c r="BZ287">
        <v>1.83</v>
      </c>
      <c r="CA287">
        <v>3.8</v>
      </c>
      <c r="CB287">
        <v>4.2</v>
      </c>
      <c r="CC287">
        <v>1.83</v>
      </c>
      <c r="CD287">
        <v>3.8</v>
      </c>
      <c r="CE287">
        <v>4.33</v>
      </c>
      <c r="CF287">
        <v>2</v>
      </c>
      <c r="CG287">
        <v>3.98</v>
      </c>
      <c r="CH287">
        <v>4.4000000000000004</v>
      </c>
      <c r="CI287">
        <v>1.87</v>
      </c>
      <c r="CJ287">
        <v>3.8</v>
      </c>
      <c r="CK287">
        <v>4.13</v>
      </c>
      <c r="CL287">
        <v>1.72</v>
      </c>
      <c r="CM287">
        <v>2.1</v>
      </c>
      <c r="CN287">
        <v>1.76</v>
      </c>
      <c r="CO287">
        <v>2.1800000000000002</v>
      </c>
      <c r="CP287">
        <v>1.78</v>
      </c>
      <c r="CQ287">
        <v>2.23</v>
      </c>
      <c r="CR287">
        <v>1.72</v>
      </c>
      <c r="CS287">
        <v>2.13</v>
      </c>
      <c r="CT287">
        <v>-0.5</v>
      </c>
      <c r="CU287">
        <v>1.85</v>
      </c>
      <c r="CV287">
        <v>2.0499999999999998</v>
      </c>
      <c r="CW287">
        <v>1.88</v>
      </c>
      <c r="CX287">
        <v>2.04</v>
      </c>
      <c r="CY287">
        <v>2</v>
      </c>
      <c r="CZ287">
        <v>2.11</v>
      </c>
      <c r="DA287">
        <v>1.86</v>
      </c>
      <c r="DB287">
        <v>2.0099999999999998</v>
      </c>
    </row>
    <row r="288" spans="1:106" x14ac:dyDescent="0.35">
      <c r="A288" t="s">
        <v>106</v>
      </c>
      <c r="B288" s="1">
        <v>43898</v>
      </c>
      <c r="C288" s="2">
        <v>0.6875</v>
      </c>
      <c r="D288" t="s">
        <v>137</v>
      </c>
      <c r="E288" t="s">
        <v>112</v>
      </c>
      <c r="F288">
        <v>2</v>
      </c>
      <c r="G288">
        <v>0</v>
      </c>
      <c r="H288" t="s">
        <v>109</v>
      </c>
      <c r="I288">
        <v>1</v>
      </c>
      <c r="J288">
        <v>0</v>
      </c>
      <c r="K288" t="s">
        <v>109</v>
      </c>
      <c r="L288" t="s">
        <v>114</v>
      </c>
      <c r="M288">
        <v>12</v>
      </c>
      <c r="N288">
        <v>7</v>
      </c>
      <c r="O288">
        <v>6</v>
      </c>
      <c r="P288">
        <v>2</v>
      </c>
      <c r="Q288">
        <v>11</v>
      </c>
      <c r="R288">
        <v>9</v>
      </c>
      <c r="S288">
        <v>2</v>
      </c>
      <c r="T288">
        <v>11</v>
      </c>
      <c r="U288">
        <v>2</v>
      </c>
      <c r="V288">
        <v>4</v>
      </c>
      <c r="W288">
        <v>0</v>
      </c>
      <c r="X288">
        <v>0</v>
      </c>
      <c r="Y288">
        <v>5</v>
      </c>
      <c r="Z288">
        <v>4.33</v>
      </c>
      <c r="AA288">
        <v>1.6</v>
      </c>
      <c r="AB288">
        <v>5</v>
      </c>
      <c r="AC288">
        <v>4.25</v>
      </c>
      <c r="AD288">
        <v>1.62</v>
      </c>
      <c r="AE288">
        <v>4.95</v>
      </c>
      <c r="AF288">
        <v>4.2</v>
      </c>
      <c r="AG288">
        <v>1.65</v>
      </c>
      <c r="AH288">
        <v>5</v>
      </c>
      <c r="AI288">
        <v>4.33</v>
      </c>
      <c r="AJ288">
        <v>1.67</v>
      </c>
      <c r="AK288">
        <v>5</v>
      </c>
      <c r="AL288">
        <v>4.2</v>
      </c>
      <c r="AM288">
        <v>1.63</v>
      </c>
      <c r="AN288">
        <v>5</v>
      </c>
      <c r="AO288">
        <v>4.0999999999999996</v>
      </c>
      <c r="AP288">
        <v>1.65</v>
      </c>
      <c r="AQ288">
        <v>5.5</v>
      </c>
      <c r="AR288">
        <v>4.5</v>
      </c>
      <c r="AS288">
        <v>1.7</v>
      </c>
      <c r="AT288">
        <v>5.04</v>
      </c>
      <c r="AU288">
        <v>4.28</v>
      </c>
      <c r="AV288">
        <v>1.64</v>
      </c>
      <c r="AW288">
        <v>1.66</v>
      </c>
      <c r="AX288">
        <v>2.2000000000000002</v>
      </c>
      <c r="AY288">
        <v>1.74</v>
      </c>
      <c r="AZ288">
        <v>2.23</v>
      </c>
      <c r="BA288">
        <v>1.74</v>
      </c>
      <c r="BB288">
        <v>2.35</v>
      </c>
      <c r="BC288">
        <v>1.66</v>
      </c>
      <c r="BD288">
        <v>2.2200000000000002</v>
      </c>
      <c r="BE288">
        <v>0.75</v>
      </c>
      <c r="BF288">
        <v>2.0699999999999998</v>
      </c>
      <c r="BG288">
        <v>1.83</v>
      </c>
      <c r="BH288">
        <v>2.09</v>
      </c>
      <c r="BI288">
        <v>1.84</v>
      </c>
      <c r="BJ288">
        <v>2.13</v>
      </c>
      <c r="BK288">
        <v>1.85</v>
      </c>
      <c r="BL288">
        <v>2.0699999999999998</v>
      </c>
      <c r="BM288">
        <v>1.8</v>
      </c>
      <c r="BN288">
        <v>4.5</v>
      </c>
      <c r="BO288">
        <v>4</v>
      </c>
      <c r="BP288">
        <v>1.72</v>
      </c>
      <c r="BQ288">
        <v>4.5999999999999996</v>
      </c>
      <c r="BR288">
        <v>4</v>
      </c>
      <c r="BS288">
        <v>1.75</v>
      </c>
      <c r="BT288">
        <v>4.4000000000000004</v>
      </c>
      <c r="BU288">
        <v>3.7</v>
      </c>
      <c r="BV288">
        <v>1.8</v>
      </c>
      <c r="BW288">
        <v>4.3600000000000003</v>
      </c>
      <c r="BX288">
        <v>3.93</v>
      </c>
      <c r="BY288">
        <v>1.83</v>
      </c>
      <c r="BZ288">
        <v>4.5</v>
      </c>
      <c r="CA288">
        <v>3.9</v>
      </c>
      <c r="CB288">
        <v>1.75</v>
      </c>
      <c r="CC288">
        <v>4.75</v>
      </c>
      <c r="CD288">
        <v>3.75</v>
      </c>
      <c r="CE288">
        <v>1.8</v>
      </c>
      <c r="CF288">
        <v>4.9000000000000004</v>
      </c>
      <c r="CG288">
        <v>4.08</v>
      </c>
      <c r="CH288">
        <v>1.84</v>
      </c>
      <c r="CI288">
        <v>4.51</v>
      </c>
      <c r="CJ288">
        <v>3.92</v>
      </c>
      <c r="CK288">
        <v>1.78</v>
      </c>
      <c r="CL288">
        <v>1.9</v>
      </c>
      <c r="CM288">
        <v>1.9</v>
      </c>
      <c r="CN288">
        <v>1.89</v>
      </c>
      <c r="CO288">
        <v>2.02</v>
      </c>
      <c r="CP288">
        <v>1.93</v>
      </c>
      <c r="CQ288">
        <v>2.08</v>
      </c>
      <c r="CR288">
        <v>1.85</v>
      </c>
      <c r="CS288">
        <v>1.97</v>
      </c>
      <c r="CT288">
        <v>0.75</v>
      </c>
      <c r="CU288">
        <v>1.87</v>
      </c>
      <c r="CV288">
        <v>2.0299999999999998</v>
      </c>
      <c r="CW288">
        <v>1.85</v>
      </c>
      <c r="CX288">
        <v>2.0699999999999998</v>
      </c>
      <c r="CY288">
        <v>1.91</v>
      </c>
      <c r="CZ288">
        <v>2.11</v>
      </c>
      <c r="DA288">
        <v>1.87</v>
      </c>
      <c r="DB288">
        <v>2.0099999999999998</v>
      </c>
    </row>
    <row r="289" spans="1:106" x14ac:dyDescent="0.35">
      <c r="A289" t="s">
        <v>106</v>
      </c>
      <c r="B289" s="1">
        <v>43899</v>
      </c>
      <c r="C289" s="2">
        <v>0.83333333333333337</v>
      </c>
      <c r="D289" t="s">
        <v>131</v>
      </c>
      <c r="E289" t="s">
        <v>129</v>
      </c>
      <c r="F289">
        <v>4</v>
      </c>
      <c r="G289">
        <v>0</v>
      </c>
      <c r="H289" t="s">
        <v>109</v>
      </c>
      <c r="I289">
        <v>1</v>
      </c>
      <c r="J289">
        <v>0</v>
      </c>
      <c r="K289" t="s">
        <v>109</v>
      </c>
      <c r="L289" t="s">
        <v>110</v>
      </c>
      <c r="M289">
        <v>15</v>
      </c>
      <c r="N289">
        <v>4</v>
      </c>
      <c r="O289">
        <v>7</v>
      </c>
      <c r="P289">
        <v>1</v>
      </c>
      <c r="Q289">
        <v>15</v>
      </c>
      <c r="R289">
        <v>12</v>
      </c>
      <c r="S289">
        <v>9</v>
      </c>
      <c r="T289">
        <v>0</v>
      </c>
      <c r="U289">
        <v>2</v>
      </c>
      <c r="V289">
        <v>1</v>
      </c>
      <c r="W289">
        <v>0</v>
      </c>
      <c r="X289">
        <v>0</v>
      </c>
      <c r="Y289">
        <v>1.36</v>
      </c>
      <c r="Z289">
        <v>5.25</v>
      </c>
      <c r="AA289">
        <v>8</v>
      </c>
      <c r="AB289">
        <v>1.36</v>
      </c>
      <c r="AC289">
        <v>5</v>
      </c>
      <c r="AD289">
        <v>8.5</v>
      </c>
      <c r="AE289">
        <v>1.4</v>
      </c>
      <c r="AF289">
        <v>5</v>
      </c>
      <c r="AG289">
        <v>7.5</v>
      </c>
      <c r="AH289">
        <v>1.39</v>
      </c>
      <c r="AI289">
        <v>5.15</v>
      </c>
      <c r="AJ289">
        <v>8.5399999999999991</v>
      </c>
      <c r="AK289">
        <v>1.38</v>
      </c>
      <c r="AL289">
        <v>5</v>
      </c>
      <c r="AM289">
        <v>8</v>
      </c>
      <c r="AN289">
        <v>1.36</v>
      </c>
      <c r="AO289">
        <v>5</v>
      </c>
      <c r="AP289">
        <v>8.5</v>
      </c>
      <c r="AQ289">
        <v>1.42</v>
      </c>
      <c r="AR289">
        <v>5.4</v>
      </c>
      <c r="AS289">
        <v>9</v>
      </c>
      <c r="AT289">
        <v>1.38</v>
      </c>
      <c r="AU289">
        <v>5.12</v>
      </c>
      <c r="AV289">
        <v>8.0500000000000007</v>
      </c>
      <c r="AW289">
        <v>1.53</v>
      </c>
      <c r="AX289">
        <v>2.5</v>
      </c>
      <c r="AY289">
        <v>1.54</v>
      </c>
      <c r="AZ289">
        <v>2.66</v>
      </c>
      <c r="BA289">
        <v>1.57</v>
      </c>
      <c r="BB289">
        <v>2.66</v>
      </c>
      <c r="BC289">
        <v>1.52</v>
      </c>
      <c r="BD289">
        <v>2.48</v>
      </c>
      <c r="BE289">
        <v>-1.5</v>
      </c>
      <c r="BF289">
        <v>2.0499999999999998</v>
      </c>
      <c r="BG289">
        <v>1.75</v>
      </c>
      <c r="BH289">
        <v>2.09</v>
      </c>
      <c r="BI289">
        <v>1.84</v>
      </c>
      <c r="BJ289">
        <v>2.16</v>
      </c>
      <c r="BK289">
        <v>1.86</v>
      </c>
      <c r="BL289">
        <v>2.06</v>
      </c>
      <c r="BM289">
        <v>1.8</v>
      </c>
      <c r="BN289">
        <v>1.5</v>
      </c>
      <c r="BO289">
        <v>4.5</v>
      </c>
      <c r="BP289">
        <v>6</v>
      </c>
      <c r="BQ289">
        <v>1.53</v>
      </c>
      <c r="BR289">
        <v>4.33</v>
      </c>
      <c r="BS289">
        <v>6.25</v>
      </c>
      <c r="BT289">
        <v>1.5</v>
      </c>
      <c r="BU289">
        <v>4.3</v>
      </c>
      <c r="BV289">
        <v>6.5</v>
      </c>
      <c r="BW289">
        <v>1.52</v>
      </c>
      <c r="BX289">
        <v>4.5999999999999996</v>
      </c>
      <c r="BY289">
        <v>6.34</v>
      </c>
      <c r="BZ289">
        <v>1.5</v>
      </c>
      <c r="CA289">
        <v>4.4000000000000004</v>
      </c>
      <c r="CB289">
        <v>6.5</v>
      </c>
      <c r="CC289">
        <v>1.53</v>
      </c>
      <c r="CD289">
        <v>4.4000000000000004</v>
      </c>
      <c r="CE289">
        <v>6.5</v>
      </c>
      <c r="CF289">
        <v>1.56</v>
      </c>
      <c r="CG289">
        <v>4.7</v>
      </c>
      <c r="CH289">
        <v>6.88</v>
      </c>
      <c r="CI289">
        <v>1.52</v>
      </c>
      <c r="CJ289">
        <v>4.47</v>
      </c>
      <c r="CK289">
        <v>6.21</v>
      </c>
      <c r="CL289">
        <v>1.61</v>
      </c>
      <c r="CM289">
        <v>2.2999999999999998</v>
      </c>
      <c r="CN289">
        <v>1.64</v>
      </c>
      <c r="CO289">
        <v>2.4</v>
      </c>
      <c r="CP289">
        <v>1.7</v>
      </c>
      <c r="CQ289">
        <v>2.4</v>
      </c>
      <c r="CR289">
        <v>1.62</v>
      </c>
      <c r="CS289">
        <v>2.2799999999999998</v>
      </c>
      <c r="CT289">
        <v>-1</v>
      </c>
      <c r="CU289">
        <v>1.85</v>
      </c>
      <c r="CV289">
        <v>2.0499999999999998</v>
      </c>
      <c r="CW289">
        <v>1.88</v>
      </c>
      <c r="CX289">
        <v>2.0499999999999998</v>
      </c>
      <c r="CY289">
        <v>1.91</v>
      </c>
      <c r="CZ289">
        <v>2.08</v>
      </c>
      <c r="DA289">
        <v>1.86</v>
      </c>
      <c r="DB289">
        <v>2.0099999999999998</v>
      </c>
    </row>
    <row r="290" spans="1:106" x14ac:dyDescent="0.35">
      <c r="A290" t="s">
        <v>106</v>
      </c>
      <c r="B290" s="1">
        <v>43999</v>
      </c>
      <c r="C290" s="2">
        <v>0.75</v>
      </c>
      <c r="D290" t="s">
        <v>129</v>
      </c>
      <c r="E290" t="s">
        <v>116</v>
      </c>
      <c r="F290">
        <v>0</v>
      </c>
      <c r="G290">
        <v>0</v>
      </c>
      <c r="H290" t="s">
        <v>117</v>
      </c>
      <c r="I290">
        <v>0</v>
      </c>
      <c r="J290">
        <v>0</v>
      </c>
      <c r="K290" t="s">
        <v>117</v>
      </c>
      <c r="L290" t="s">
        <v>110</v>
      </c>
      <c r="M290">
        <v>14</v>
      </c>
      <c r="N290">
        <v>5</v>
      </c>
      <c r="O290">
        <v>6</v>
      </c>
      <c r="P290">
        <v>1</v>
      </c>
      <c r="Q290">
        <v>11</v>
      </c>
      <c r="R290">
        <v>14</v>
      </c>
      <c r="S290">
        <v>12</v>
      </c>
      <c r="T290">
        <v>4</v>
      </c>
      <c r="U290">
        <v>1</v>
      </c>
      <c r="V290">
        <v>1</v>
      </c>
      <c r="W290">
        <v>0</v>
      </c>
      <c r="X290">
        <v>0</v>
      </c>
      <c r="Y290">
        <v>3.2</v>
      </c>
      <c r="Z290">
        <v>3.4</v>
      </c>
      <c r="AA290">
        <v>2.25</v>
      </c>
      <c r="AB290">
        <v>3.2</v>
      </c>
      <c r="AC290">
        <v>3.4</v>
      </c>
      <c r="AD290">
        <v>2.2000000000000002</v>
      </c>
      <c r="AE290">
        <v>3.25</v>
      </c>
      <c r="AF290">
        <v>3.3</v>
      </c>
      <c r="AG290">
        <v>2.25</v>
      </c>
      <c r="AH290">
        <v>3.48</v>
      </c>
      <c r="AI290">
        <v>3.37</v>
      </c>
      <c r="AJ290">
        <v>2.2799999999999998</v>
      </c>
      <c r="AK290">
        <v>3.3</v>
      </c>
      <c r="AL290">
        <v>3.3</v>
      </c>
      <c r="AM290">
        <v>2.25</v>
      </c>
      <c r="AN290">
        <v>3.3</v>
      </c>
      <c r="AO290">
        <v>3.3</v>
      </c>
      <c r="AP290">
        <v>2.25</v>
      </c>
      <c r="AQ290">
        <v>3.48</v>
      </c>
      <c r="AR290">
        <v>3.45</v>
      </c>
      <c r="AS290">
        <v>2.39</v>
      </c>
      <c r="AT290">
        <v>3.3</v>
      </c>
      <c r="AU290">
        <v>3.33</v>
      </c>
      <c r="AV290">
        <v>2.27</v>
      </c>
      <c r="AW290">
        <v>2.1</v>
      </c>
      <c r="AX290">
        <v>1.72</v>
      </c>
      <c r="AY290">
        <v>2.17</v>
      </c>
      <c r="AZ290">
        <v>1.78</v>
      </c>
      <c r="BA290">
        <v>2.19</v>
      </c>
      <c r="BB290">
        <v>1.84</v>
      </c>
      <c r="BC290">
        <v>2.08</v>
      </c>
      <c r="BD290">
        <v>1.76</v>
      </c>
      <c r="BE290">
        <v>0.25</v>
      </c>
      <c r="BF290">
        <v>1.93</v>
      </c>
      <c r="BG290">
        <v>1.97</v>
      </c>
      <c r="BH290">
        <v>1.97</v>
      </c>
      <c r="BI290">
        <v>1.95</v>
      </c>
      <c r="BJ290">
        <v>1.97</v>
      </c>
      <c r="BK290">
        <v>2.0099999999999998</v>
      </c>
      <c r="BL290">
        <v>1.92</v>
      </c>
      <c r="BM290">
        <v>1.94</v>
      </c>
      <c r="BN290">
        <v>3.3</v>
      </c>
      <c r="BO290">
        <v>3.25</v>
      </c>
      <c r="BP290">
        <v>2.2999999999999998</v>
      </c>
      <c r="BQ290">
        <v>3.25</v>
      </c>
      <c r="BR290">
        <v>3.25</v>
      </c>
      <c r="BS290">
        <v>2.2999999999999998</v>
      </c>
      <c r="BT290">
        <v>3.25</v>
      </c>
      <c r="BU290">
        <v>3.25</v>
      </c>
      <c r="BV290">
        <v>2.2999999999999998</v>
      </c>
      <c r="BW290">
        <v>3.33</v>
      </c>
      <c r="BX290">
        <v>3.38</v>
      </c>
      <c r="BY290">
        <v>2.35</v>
      </c>
      <c r="BZ290">
        <v>3.25</v>
      </c>
      <c r="CA290">
        <v>3.3</v>
      </c>
      <c r="CB290">
        <v>2.2999999999999998</v>
      </c>
      <c r="CC290">
        <v>3.4</v>
      </c>
      <c r="CD290">
        <v>3.25</v>
      </c>
      <c r="CE290">
        <v>2.2999999999999998</v>
      </c>
      <c r="CF290">
        <v>3.5</v>
      </c>
      <c r="CG290">
        <v>3.44</v>
      </c>
      <c r="CH290">
        <v>2.4300000000000002</v>
      </c>
      <c r="CI290">
        <v>3.28</v>
      </c>
      <c r="CJ290">
        <v>3.29</v>
      </c>
      <c r="CK290">
        <v>2.3199999999999998</v>
      </c>
      <c r="CL290">
        <v>2.2000000000000002</v>
      </c>
      <c r="CM290">
        <v>1.66</v>
      </c>
      <c r="CN290">
        <v>2.2599999999999998</v>
      </c>
      <c r="CO290">
        <v>1.71</v>
      </c>
      <c r="CP290">
        <v>2.2999999999999998</v>
      </c>
      <c r="CQ290">
        <v>1.82</v>
      </c>
      <c r="CR290">
        <v>2.17</v>
      </c>
      <c r="CS290">
        <v>1.71</v>
      </c>
      <c r="CT290">
        <v>0.25</v>
      </c>
      <c r="CU290">
        <v>1.94</v>
      </c>
      <c r="CV290">
        <v>1.99</v>
      </c>
      <c r="CW290">
        <v>1.92</v>
      </c>
      <c r="CX290">
        <v>2.0099999999999998</v>
      </c>
      <c r="CY290">
        <v>1.96</v>
      </c>
      <c r="CZ290">
        <v>2.02</v>
      </c>
      <c r="DA290">
        <v>1.9</v>
      </c>
      <c r="DB290">
        <v>1.98</v>
      </c>
    </row>
    <row r="291" spans="1:106" x14ac:dyDescent="0.35">
      <c r="A291" t="s">
        <v>106</v>
      </c>
      <c r="B291" s="1">
        <v>43999</v>
      </c>
      <c r="C291" s="2">
        <v>0.84375</v>
      </c>
      <c r="D291" t="s">
        <v>112</v>
      </c>
      <c r="E291" t="s">
        <v>135</v>
      </c>
      <c r="F291">
        <v>3</v>
      </c>
      <c r="G291">
        <v>0</v>
      </c>
      <c r="H291" t="s">
        <v>109</v>
      </c>
      <c r="I291">
        <v>1</v>
      </c>
      <c r="J291">
        <v>0</v>
      </c>
      <c r="K291" t="s">
        <v>109</v>
      </c>
      <c r="L291" t="s">
        <v>139</v>
      </c>
      <c r="M291">
        <v>20</v>
      </c>
      <c r="N291">
        <v>3</v>
      </c>
      <c r="O291">
        <v>12</v>
      </c>
      <c r="P291">
        <v>0</v>
      </c>
      <c r="Q291">
        <v>9</v>
      </c>
      <c r="R291">
        <v>7</v>
      </c>
      <c r="S291">
        <v>5</v>
      </c>
      <c r="T291">
        <v>2</v>
      </c>
      <c r="U291">
        <v>1</v>
      </c>
      <c r="V291">
        <v>1</v>
      </c>
      <c r="W291">
        <v>0</v>
      </c>
      <c r="X291">
        <v>1</v>
      </c>
      <c r="Y291">
        <v>1.36</v>
      </c>
      <c r="Z291">
        <v>5.25</v>
      </c>
      <c r="AA291">
        <v>7.5</v>
      </c>
      <c r="AB291">
        <v>1.34</v>
      </c>
      <c r="AC291">
        <v>5.25</v>
      </c>
      <c r="AD291">
        <v>8.25</v>
      </c>
      <c r="AE291">
        <v>1.35</v>
      </c>
      <c r="AF291">
        <v>5.5</v>
      </c>
      <c r="AG291">
        <v>7.8</v>
      </c>
      <c r="AH291">
        <v>1.37</v>
      </c>
      <c r="AI291">
        <v>5.65</v>
      </c>
      <c r="AJ291">
        <v>8.52</v>
      </c>
      <c r="AK291">
        <v>1.33</v>
      </c>
      <c r="AL291">
        <v>5.5</v>
      </c>
      <c r="AM291">
        <v>8.5</v>
      </c>
      <c r="AN291">
        <v>1.33</v>
      </c>
      <c r="AO291">
        <v>5.5</v>
      </c>
      <c r="AP291">
        <v>9</v>
      </c>
      <c r="AQ291">
        <v>1.4</v>
      </c>
      <c r="AR291">
        <v>6.05</v>
      </c>
      <c r="AS291">
        <v>9</v>
      </c>
      <c r="AT291">
        <v>1.35</v>
      </c>
      <c r="AU291">
        <v>5.5</v>
      </c>
      <c r="AV291">
        <v>8.11</v>
      </c>
      <c r="AW291">
        <v>1.36</v>
      </c>
      <c r="AX291">
        <v>3.2</v>
      </c>
      <c r="AY291">
        <v>1.4</v>
      </c>
      <c r="AZ291">
        <v>3.23</v>
      </c>
      <c r="BA291">
        <v>1.42</v>
      </c>
      <c r="BB291">
        <v>3.23</v>
      </c>
      <c r="BC291">
        <v>1.38</v>
      </c>
      <c r="BD291">
        <v>3.04</v>
      </c>
      <c r="BE291">
        <v>-1.5</v>
      </c>
      <c r="BF291">
        <v>1.93</v>
      </c>
      <c r="BG291">
        <v>1.97</v>
      </c>
      <c r="BH291">
        <v>1.93</v>
      </c>
      <c r="BI291">
        <v>2</v>
      </c>
      <c r="BJ291">
        <v>1.99</v>
      </c>
      <c r="BK291">
        <v>2.0099999999999998</v>
      </c>
      <c r="BL291">
        <v>1.92</v>
      </c>
      <c r="BM291">
        <v>1.95</v>
      </c>
      <c r="BN291">
        <v>1.28</v>
      </c>
      <c r="BO291">
        <v>6</v>
      </c>
      <c r="BP291">
        <v>9</v>
      </c>
      <c r="BQ291">
        <v>1.28</v>
      </c>
      <c r="BR291">
        <v>6.25</v>
      </c>
      <c r="BS291">
        <v>9.25</v>
      </c>
      <c r="BT291">
        <v>1.35</v>
      </c>
      <c r="BU291">
        <v>5.5</v>
      </c>
      <c r="BV291">
        <v>7.7</v>
      </c>
      <c r="BW291">
        <v>1.29</v>
      </c>
      <c r="BX291">
        <v>6.6</v>
      </c>
      <c r="BY291">
        <v>9.9600000000000009</v>
      </c>
      <c r="BZ291">
        <v>1.27</v>
      </c>
      <c r="CA291">
        <v>6</v>
      </c>
      <c r="CB291">
        <v>10</v>
      </c>
      <c r="CC291">
        <v>1.25</v>
      </c>
      <c r="CD291">
        <v>6.5</v>
      </c>
      <c r="CE291">
        <v>9</v>
      </c>
      <c r="CF291">
        <v>1.35</v>
      </c>
      <c r="CG291">
        <v>6.9</v>
      </c>
      <c r="CH291">
        <v>11</v>
      </c>
      <c r="CI291">
        <v>1.28</v>
      </c>
      <c r="CJ291">
        <v>6.3</v>
      </c>
      <c r="CK291">
        <v>9.64</v>
      </c>
      <c r="CL291">
        <v>1.44</v>
      </c>
      <c r="CM291">
        <v>2.75</v>
      </c>
      <c r="CN291">
        <v>1.48</v>
      </c>
      <c r="CO291">
        <v>2.87</v>
      </c>
      <c r="CP291">
        <v>1.49</v>
      </c>
      <c r="CQ291">
        <v>3.34</v>
      </c>
      <c r="CR291">
        <v>1.42</v>
      </c>
      <c r="CS291">
        <v>2.85</v>
      </c>
      <c r="CT291">
        <v>-1.75</v>
      </c>
      <c r="CU291">
        <v>1.97</v>
      </c>
      <c r="CV291">
        <v>1.96</v>
      </c>
      <c r="CW291">
        <v>1.98</v>
      </c>
      <c r="CX291">
        <v>1.94</v>
      </c>
      <c r="CY291">
        <v>2.0099999999999998</v>
      </c>
      <c r="CZ291">
        <v>1.99</v>
      </c>
      <c r="DA291">
        <v>1.95</v>
      </c>
      <c r="DB291">
        <v>1.93</v>
      </c>
    </row>
    <row r="292" spans="1:106" x14ac:dyDescent="0.35">
      <c r="A292" t="s">
        <v>106</v>
      </c>
      <c r="B292" s="1">
        <v>44001</v>
      </c>
      <c r="C292" s="2">
        <v>0.75</v>
      </c>
      <c r="D292" t="s">
        <v>108</v>
      </c>
      <c r="E292" t="s">
        <v>120</v>
      </c>
      <c r="F292">
        <v>0</v>
      </c>
      <c r="G292">
        <v>3</v>
      </c>
      <c r="H292" t="s">
        <v>113</v>
      </c>
      <c r="I292">
        <v>0</v>
      </c>
      <c r="J292">
        <v>0</v>
      </c>
      <c r="K292" t="s">
        <v>117</v>
      </c>
      <c r="L292" t="s">
        <v>118</v>
      </c>
      <c r="M292">
        <v>9</v>
      </c>
      <c r="N292">
        <v>22</v>
      </c>
      <c r="O292">
        <v>1</v>
      </c>
      <c r="P292">
        <v>9</v>
      </c>
      <c r="Q292">
        <v>9</v>
      </c>
      <c r="R292">
        <v>15</v>
      </c>
      <c r="S292">
        <v>9</v>
      </c>
      <c r="T292">
        <v>7</v>
      </c>
      <c r="U292">
        <v>1</v>
      </c>
      <c r="V292">
        <v>1</v>
      </c>
      <c r="W292">
        <v>0</v>
      </c>
      <c r="X292">
        <v>0</v>
      </c>
      <c r="Y292">
        <v>2.8</v>
      </c>
      <c r="Z292">
        <v>3.5</v>
      </c>
      <c r="AA292">
        <v>2.4500000000000002</v>
      </c>
      <c r="AB292">
        <v>3.2</v>
      </c>
      <c r="AC292">
        <v>3.5</v>
      </c>
      <c r="AD292">
        <v>2.2000000000000002</v>
      </c>
      <c r="AE292">
        <v>2.8</v>
      </c>
      <c r="AF292">
        <v>3.35</v>
      </c>
      <c r="AG292">
        <v>2.5</v>
      </c>
      <c r="AH292">
        <v>2.86</v>
      </c>
      <c r="AI292">
        <v>3.43</v>
      </c>
      <c r="AJ292">
        <v>2.63</v>
      </c>
      <c r="AK292">
        <v>2.8</v>
      </c>
      <c r="AL292">
        <v>3.4</v>
      </c>
      <c r="AM292">
        <v>2.5</v>
      </c>
      <c r="AN292">
        <v>2.8</v>
      </c>
      <c r="AO292">
        <v>3.4</v>
      </c>
      <c r="AP292">
        <v>2.5499999999999998</v>
      </c>
      <c r="AQ292">
        <v>3.2</v>
      </c>
      <c r="AR292">
        <v>3.65</v>
      </c>
      <c r="AS292">
        <v>2.64</v>
      </c>
      <c r="AT292">
        <v>2.84</v>
      </c>
      <c r="AU292">
        <v>3.4</v>
      </c>
      <c r="AV292">
        <v>2.5299999999999998</v>
      </c>
      <c r="AW292">
        <v>1.9</v>
      </c>
      <c r="AX292">
        <v>1.9</v>
      </c>
      <c r="AY292">
        <v>1.95</v>
      </c>
      <c r="AZ292">
        <v>1.96</v>
      </c>
      <c r="BA292">
        <v>2</v>
      </c>
      <c r="BB292">
        <v>2</v>
      </c>
      <c r="BC292">
        <v>1.92</v>
      </c>
      <c r="BD292">
        <v>1.91</v>
      </c>
      <c r="BE292">
        <v>0</v>
      </c>
      <c r="BF292">
        <v>2.0499999999999998</v>
      </c>
      <c r="BG292">
        <v>1.88</v>
      </c>
      <c r="BH292">
        <v>2.0499999999999998</v>
      </c>
      <c r="BI292">
        <v>1.88</v>
      </c>
      <c r="BJ292">
        <v>2.09</v>
      </c>
      <c r="BK292">
        <v>1.91</v>
      </c>
      <c r="BL292">
        <v>2.04</v>
      </c>
      <c r="BM292">
        <v>1.85</v>
      </c>
      <c r="BN292">
        <v>2.8</v>
      </c>
      <c r="BO292">
        <v>3.4</v>
      </c>
      <c r="BP292">
        <v>2.5</v>
      </c>
      <c r="BQ292">
        <v>3.2</v>
      </c>
      <c r="BR292">
        <v>3.5</v>
      </c>
      <c r="BS292">
        <v>2.2000000000000002</v>
      </c>
      <c r="BT292">
        <v>2.9</v>
      </c>
      <c r="BU292">
        <v>3.35</v>
      </c>
      <c r="BV292">
        <v>2.4500000000000002</v>
      </c>
      <c r="BW292">
        <v>2.96</v>
      </c>
      <c r="BX292">
        <v>3.5</v>
      </c>
      <c r="BY292">
        <v>2.5099999999999998</v>
      </c>
      <c r="BZ292">
        <v>2.88</v>
      </c>
      <c r="CA292">
        <v>3.4</v>
      </c>
      <c r="CB292">
        <v>2.4500000000000002</v>
      </c>
      <c r="CC292">
        <v>3</v>
      </c>
      <c r="CD292">
        <v>3.4</v>
      </c>
      <c r="CE292">
        <v>2.4500000000000002</v>
      </c>
      <c r="CF292">
        <v>3.2</v>
      </c>
      <c r="CG292">
        <v>3.6</v>
      </c>
      <c r="CH292">
        <v>2.58</v>
      </c>
      <c r="CI292">
        <v>2.9</v>
      </c>
      <c r="CJ292">
        <v>3.41</v>
      </c>
      <c r="CK292">
        <v>2.46</v>
      </c>
      <c r="CL292">
        <v>1.9</v>
      </c>
      <c r="CM292">
        <v>1.9</v>
      </c>
      <c r="CN292">
        <v>1.95</v>
      </c>
      <c r="CO292">
        <v>1.96</v>
      </c>
      <c r="CP292">
        <v>2.02</v>
      </c>
      <c r="CQ292">
        <v>2.0299999999999998</v>
      </c>
      <c r="CR292">
        <v>1.92</v>
      </c>
      <c r="CS292">
        <v>1.91</v>
      </c>
      <c r="CT292">
        <v>0</v>
      </c>
      <c r="CU292">
        <v>2.0699999999999998</v>
      </c>
      <c r="CV292">
        <v>1.72</v>
      </c>
      <c r="CW292">
        <v>2.14</v>
      </c>
      <c r="CX292">
        <v>1.81</v>
      </c>
      <c r="CY292">
        <v>2.1800000000000002</v>
      </c>
      <c r="CZ292">
        <v>1.85</v>
      </c>
      <c r="DA292">
        <v>2.1</v>
      </c>
      <c r="DB292">
        <v>1.79</v>
      </c>
    </row>
    <row r="293" spans="1:106" x14ac:dyDescent="0.35">
      <c r="A293" t="s">
        <v>106</v>
      </c>
      <c r="B293" s="1">
        <v>44001</v>
      </c>
      <c r="C293" s="2">
        <v>0.84375</v>
      </c>
      <c r="D293" t="s">
        <v>128</v>
      </c>
      <c r="E293" t="s">
        <v>137</v>
      </c>
      <c r="F293">
        <v>1</v>
      </c>
      <c r="G293">
        <v>1</v>
      </c>
      <c r="H293" t="s">
        <v>117</v>
      </c>
      <c r="I293">
        <v>1</v>
      </c>
      <c r="J293">
        <v>0</v>
      </c>
      <c r="K293" t="s">
        <v>109</v>
      </c>
      <c r="L293" t="s">
        <v>124</v>
      </c>
      <c r="M293">
        <v>10</v>
      </c>
      <c r="N293">
        <v>12</v>
      </c>
      <c r="O293">
        <v>3</v>
      </c>
      <c r="P293">
        <v>6</v>
      </c>
      <c r="Q293">
        <v>17</v>
      </c>
      <c r="R293">
        <v>18</v>
      </c>
      <c r="S293">
        <v>7</v>
      </c>
      <c r="T293">
        <v>6</v>
      </c>
      <c r="U293">
        <v>0</v>
      </c>
      <c r="V293">
        <v>1</v>
      </c>
      <c r="W293">
        <v>0</v>
      </c>
      <c r="X293">
        <v>0</v>
      </c>
      <c r="Y293">
        <v>3</v>
      </c>
      <c r="Z293">
        <v>3.4</v>
      </c>
      <c r="AA293">
        <v>2.37</v>
      </c>
      <c r="AB293">
        <v>2.95</v>
      </c>
      <c r="AC293">
        <v>3.4</v>
      </c>
      <c r="AD293">
        <v>2.4</v>
      </c>
      <c r="AE293">
        <v>3</v>
      </c>
      <c r="AF293">
        <v>3.35</v>
      </c>
      <c r="AG293">
        <v>2.4</v>
      </c>
      <c r="AH293">
        <v>3.14</v>
      </c>
      <c r="AI293">
        <v>3.41</v>
      </c>
      <c r="AJ293">
        <v>2.4300000000000002</v>
      </c>
      <c r="AK293">
        <v>3</v>
      </c>
      <c r="AL293">
        <v>3.4</v>
      </c>
      <c r="AM293">
        <v>2.38</v>
      </c>
      <c r="AN293">
        <v>3</v>
      </c>
      <c r="AO293">
        <v>3.4</v>
      </c>
      <c r="AP293">
        <v>2.4</v>
      </c>
      <c r="AQ293">
        <v>3.2</v>
      </c>
      <c r="AR293">
        <v>3.55</v>
      </c>
      <c r="AS293">
        <v>2.5</v>
      </c>
      <c r="AT293">
        <v>3.03</v>
      </c>
      <c r="AU293">
        <v>3.4</v>
      </c>
      <c r="AV293">
        <v>2.4300000000000002</v>
      </c>
      <c r="AW293">
        <v>1.9</v>
      </c>
      <c r="AX293">
        <v>1.9</v>
      </c>
      <c r="AY293">
        <v>1.98</v>
      </c>
      <c r="AZ293">
        <v>1.93</v>
      </c>
      <c r="BA293">
        <v>2.02</v>
      </c>
      <c r="BB293">
        <v>1.98</v>
      </c>
      <c r="BC293">
        <v>1.94</v>
      </c>
      <c r="BD293">
        <v>1.89</v>
      </c>
      <c r="BE293">
        <v>0.25</v>
      </c>
      <c r="BF293">
        <v>1.84</v>
      </c>
      <c r="BG293">
        <v>2.09</v>
      </c>
      <c r="BH293">
        <v>1.85</v>
      </c>
      <c r="BI293">
        <v>2.09</v>
      </c>
      <c r="BJ293">
        <v>1.86</v>
      </c>
      <c r="BK293">
        <v>2.11</v>
      </c>
      <c r="BL293">
        <v>1.82</v>
      </c>
      <c r="BM293">
        <v>2.0699999999999998</v>
      </c>
      <c r="BN293">
        <v>3.25</v>
      </c>
      <c r="BO293">
        <v>3.4</v>
      </c>
      <c r="BP293">
        <v>2.2000000000000002</v>
      </c>
      <c r="BQ293">
        <v>3.3</v>
      </c>
      <c r="BR293">
        <v>3.4</v>
      </c>
      <c r="BS293">
        <v>2.2000000000000002</v>
      </c>
      <c r="BT293">
        <v>3.2</v>
      </c>
      <c r="BU293">
        <v>3.3</v>
      </c>
      <c r="BV293">
        <v>2.2999999999999998</v>
      </c>
      <c r="BW293">
        <v>3.39</v>
      </c>
      <c r="BX293">
        <v>3.52</v>
      </c>
      <c r="BY293">
        <v>2.2599999999999998</v>
      </c>
      <c r="BZ293">
        <v>3.3</v>
      </c>
      <c r="CA293">
        <v>3.4</v>
      </c>
      <c r="CB293">
        <v>2.2000000000000002</v>
      </c>
      <c r="CC293">
        <v>3.4</v>
      </c>
      <c r="CD293">
        <v>3.4</v>
      </c>
      <c r="CE293">
        <v>2.2000000000000002</v>
      </c>
      <c r="CF293">
        <v>3.5</v>
      </c>
      <c r="CG293">
        <v>3.62</v>
      </c>
      <c r="CH293">
        <v>2.2999999999999998</v>
      </c>
      <c r="CI293">
        <v>3.27</v>
      </c>
      <c r="CJ293">
        <v>3.45</v>
      </c>
      <c r="CK293">
        <v>2.25</v>
      </c>
      <c r="CL293">
        <v>1.9</v>
      </c>
      <c r="CM293">
        <v>1.9</v>
      </c>
      <c r="CN293">
        <v>1.97</v>
      </c>
      <c r="CO293">
        <v>1.94</v>
      </c>
      <c r="CP293">
        <v>2.0099999999999998</v>
      </c>
      <c r="CQ293">
        <v>2.0299999999999998</v>
      </c>
      <c r="CR293">
        <v>1.92</v>
      </c>
      <c r="CS293">
        <v>1.91</v>
      </c>
      <c r="CT293">
        <v>0.25</v>
      </c>
      <c r="CU293">
        <v>1.98</v>
      </c>
      <c r="CV293">
        <v>1.95</v>
      </c>
      <c r="CW293">
        <v>1.98</v>
      </c>
      <c r="CX293">
        <v>1.94</v>
      </c>
      <c r="CY293">
        <v>2.02</v>
      </c>
      <c r="CZ293">
        <v>1.97</v>
      </c>
      <c r="DA293">
        <v>1.95</v>
      </c>
      <c r="DB293">
        <v>1.94</v>
      </c>
    </row>
    <row r="294" spans="1:106" x14ac:dyDescent="0.35">
      <c r="A294" t="s">
        <v>106</v>
      </c>
      <c r="B294" s="1">
        <v>44002</v>
      </c>
      <c r="C294" s="2">
        <v>0.52083333333333337</v>
      </c>
      <c r="D294" t="s">
        <v>125</v>
      </c>
      <c r="E294" t="s">
        <v>131</v>
      </c>
      <c r="F294">
        <v>1</v>
      </c>
      <c r="G294">
        <v>1</v>
      </c>
      <c r="H294" t="s">
        <v>117</v>
      </c>
      <c r="I294">
        <v>0</v>
      </c>
      <c r="J294">
        <v>0</v>
      </c>
      <c r="K294" t="s">
        <v>117</v>
      </c>
      <c r="L294" t="s">
        <v>127</v>
      </c>
      <c r="M294">
        <v>8</v>
      </c>
      <c r="N294">
        <v>15</v>
      </c>
      <c r="O294">
        <v>4</v>
      </c>
      <c r="P294">
        <v>2</v>
      </c>
      <c r="Q294">
        <v>15</v>
      </c>
      <c r="R294">
        <v>12</v>
      </c>
      <c r="S294">
        <v>2</v>
      </c>
      <c r="T294">
        <v>7</v>
      </c>
      <c r="U294">
        <v>0</v>
      </c>
      <c r="V294">
        <v>1</v>
      </c>
      <c r="W294">
        <v>0</v>
      </c>
      <c r="X294">
        <v>0</v>
      </c>
      <c r="Y294">
        <v>3.6</v>
      </c>
      <c r="Z294">
        <v>3.5</v>
      </c>
      <c r="AA294">
        <v>2.0499999999999998</v>
      </c>
      <c r="AB294">
        <v>3.3</v>
      </c>
      <c r="AC294">
        <v>3.6</v>
      </c>
      <c r="AD294">
        <v>2.15</v>
      </c>
      <c r="AE294">
        <v>3.6</v>
      </c>
      <c r="AF294">
        <v>3.5</v>
      </c>
      <c r="AG294">
        <v>2.0499999999999998</v>
      </c>
      <c r="AH294">
        <v>3.73</v>
      </c>
      <c r="AI294">
        <v>3.6</v>
      </c>
      <c r="AJ294">
        <v>2.1</v>
      </c>
      <c r="AK294">
        <v>3.6</v>
      </c>
      <c r="AL294">
        <v>3.5</v>
      </c>
      <c r="AM294">
        <v>2.0499999999999998</v>
      </c>
      <c r="AN294">
        <v>3.6</v>
      </c>
      <c r="AO294">
        <v>3.5</v>
      </c>
      <c r="AP294">
        <v>2.1</v>
      </c>
      <c r="AQ294">
        <v>3.75</v>
      </c>
      <c r="AR294">
        <v>3.7</v>
      </c>
      <c r="AS294">
        <v>2.17</v>
      </c>
      <c r="AT294">
        <v>3.59</v>
      </c>
      <c r="AU294">
        <v>3.52</v>
      </c>
      <c r="AV294">
        <v>2.09</v>
      </c>
      <c r="AW294">
        <v>1.9</v>
      </c>
      <c r="AX294">
        <v>1.9</v>
      </c>
      <c r="AY294">
        <v>1.95</v>
      </c>
      <c r="AZ294">
        <v>1.96</v>
      </c>
      <c r="BA294">
        <v>1.99</v>
      </c>
      <c r="BB294">
        <v>2</v>
      </c>
      <c r="BC294">
        <v>1.91</v>
      </c>
      <c r="BD294">
        <v>1.92</v>
      </c>
      <c r="BE294">
        <v>0.25</v>
      </c>
      <c r="BF294">
        <v>2.0499999999999998</v>
      </c>
      <c r="BG294">
        <v>1.75</v>
      </c>
      <c r="BH294">
        <v>2.14</v>
      </c>
      <c r="BI294">
        <v>1.81</v>
      </c>
      <c r="BJ294">
        <v>2.14</v>
      </c>
      <c r="BK294">
        <v>1.84</v>
      </c>
      <c r="BL294">
        <v>2.09</v>
      </c>
      <c r="BM294">
        <v>1.8</v>
      </c>
      <c r="BN294">
        <v>3.6</v>
      </c>
      <c r="BO294">
        <v>3.5</v>
      </c>
      <c r="BP294">
        <v>2.0499999999999998</v>
      </c>
      <c r="BQ294">
        <v>3.75</v>
      </c>
      <c r="BR294">
        <v>3.5</v>
      </c>
      <c r="BS294">
        <v>2</v>
      </c>
      <c r="BT294">
        <v>3.85</v>
      </c>
      <c r="BU294">
        <v>3.4</v>
      </c>
      <c r="BV294">
        <v>2</v>
      </c>
      <c r="BW294">
        <v>3.78</v>
      </c>
      <c r="BX294">
        <v>3.44</v>
      </c>
      <c r="BY294">
        <v>2.14</v>
      </c>
      <c r="BZ294">
        <v>3.9</v>
      </c>
      <c r="CA294">
        <v>3.4</v>
      </c>
      <c r="CB294">
        <v>2</v>
      </c>
      <c r="CC294">
        <v>3.9</v>
      </c>
      <c r="CD294">
        <v>3.3</v>
      </c>
      <c r="CE294">
        <v>2.1</v>
      </c>
      <c r="CF294">
        <v>3.95</v>
      </c>
      <c r="CG294">
        <v>3.6</v>
      </c>
      <c r="CH294">
        <v>2.17</v>
      </c>
      <c r="CI294">
        <v>3.78</v>
      </c>
      <c r="CJ294">
        <v>3.43</v>
      </c>
      <c r="CK294">
        <v>2.06</v>
      </c>
      <c r="CL294">
        <v>2.1</v>
      </c>
      <c r="CM294">
        <v>1.72</v>
      </c>
      <c r="CN294">
        <v>2.21</v>
      </c>
      <c r="CO294">
        <v>1.76</v>
      </c>
      <c r="CP294">
        <v>2.23</v>
      </c>
      <c r="CQ294">
        <v>1.82</v>
      </c>
      <c r="CR294">
        <v>2.14</v>
      </c>
      <c r="CS294">
        <v>1.73</v>
      </c>
      <c r="CT294">
        <v>0.5</v>
      </c>
      <c r="CU294">
        <v>1.75</v>
      </c>
      <c r="CV294">
        <v>2.0499999999999998</v>
      </c>
      <c r="CW294">
        <v>1.81</v>
      </c>
      <c r="CX294">
        <v>2.14</v>
      </c>
      <c r="CY294">
        <v>1.87</v>
      </c>
      <c r="CZ294">
        <v>2.1800000000000002</v>
      </c>
      <c r="DA294">
        <v>1.81</v>
      </c>
      <c r="DB294">
        <v>2.0699999999999998</v>
      </c>
    </row>
    <row r="295" spans="1:106" x14ac:dyDescent="0.35">
      <c r="A295" t="s">
        <v>106</v>
      </c>
      <c r="B295" s="1">
        <v>44002</v>
      </c>
      <c r="C295" s="2">
        <v>0.625</v>
      </c>
      <c r="D295" t="s">
        <v>126</v>
      </c>
      <c r="E295" t="s">
        <v>135</v>
      </c>
      <c r="F295">
        <v>2</v>
      </c>
      <c r="G295">
        <v>1</v>
      </c>
      <c r="H295" t="s">
        <v>109</v>
      </c>
      <c r="I295">
        <v>0</v>
      </c>
      <c r="J295">
        <v>0</v>
      </c>
      <c r="K295" t="s">
        <v>117</v>
      </c>
      <c r="L295" t="s">
        <v>136</v>
      </c>
      <c r="M295">
        <v>9</v>
      </c>
      <c r="N295">
        <v>13</v>
      </c>
      <c r="O295">
        <v>5</v>
      </c>
      <c r="P295">
        <v>6</v>
      </c>
      <c r="Q295">
        <v>13</v>
      </c>
      <c r="R295">
        <v>8</v>
      </c>
      <c r="S295">
        <v>10</v>
      </c>
      <c r="T295">
        <v>7</v>
      </c>
      <c r="U295">
        <v>2</v>
      </c>
      <c r="V295">
        <v>1</v>
      </c>
      <c r="W295">
        <v>0</v>
      </c>
      <c r="X295">
        <v>0</v>
      </c>
      <c r="Y295">
        <v>3.1</v>
      </c>
      <c r="Z295">
        <v>3.25</v>
      </c>
      <c r="AA295">
        <v>2.37</v>
      </c>
      <c r="AB295">
        <v>3.4</v>
      </c>
      <c r="AC295">
        <v>3.4</v>
      </c>
      <c r="AD295">
        <v>2.15</v>
      </c>
      <c r="AE295">
        <v>2.95</v>
      </c>
      <c r="AF295">
        <v>3.35</v>
      </c>
      <c r="AG295">
        <v>2.4</v>
      </c>
      <c r="AH295">
        <v>3.03</v>
      </c>
      <c r="AI295">
        <v>3.42</v>
      </c>
      <c r="AJ295">
        <v>2.5</v>
      </c>
      <c r="AK295">
        <v>3</v>
      </c>
      <c r="AL295">
        <v>3.3</v>
      </c>
      <c r="AM295">
        <v>2.4</v>
      </c>
      <c r="AN295">
        <v>3</v>
      </c>
      <c r="AO295">
        <v>3.4</v>
      </c>
      <c r="AP295">
        <v>2.4</v>
      </c>
      <c r="AQ295">
        <v>3.4</v>
      </c>
      <c r="AR295">
        <v>3.52</v>
      </c>
      <c r="AS295">
        <v>2.52</v>
      </c>
      <c r="AT295">
        <v>3.04</v>
      </c>
      <c r="AU295">
        <v>3.37</v>
      </c>
      <c r="AV295">
        <v>2.39</v>
      </c>
      <c r="AW295">
        <v>1.9</v>
      </c>
      <c r="AX295">
        <v>1.9</v>
      </c>
      <c r="AY295">
        <v>1.98</v>
      </c>
      <c r="AZ295">
        <v>1.93</v>
      </c>
      <c r="BA295">
        <v>2.0099999999999998</v>
      </c>
      <c r="BB295">
        <v>2</v>
      </c>
      <c r="BC295">
        <v>1.93</v>
      </c>
      <c r="BD295">
        <v>1.89</v>
      </c>
      <c r="BE295">
        <v>0.25</v>
      </c>
      <c r="BF295">
        <v>1.82</v>
      </c>
      <c r="BG295">
        <v>2.11</v>
      </c>
      <c r="BH295">
        <v>1.81</v>
      </c>
      <c r="BI295">
        <v>2.15</v>
      </c>
      <c r="BJ295">
        <v>1.86</v>
      </c>
      <c r="BK295">
        <v>2.15</v>
      </c>
      <c r="BL295">
        <v>1.82</v>
      </c>
      <c r="BM295">
        <v>2.0699999999999998</v>
      </c>
      <c r="BN295">
        <v>3.2</v>
      </c>
      <c r="BO295">
        <v>3.4</v>
      </c>
      <c r="BP295">
        <v>2.25</v>
      </c>
      <c r="BQ295">
        <v>3.2</v>
      </c>
      <c r="BR295">
        <v>3.4</v>
      </c>
      <c r="BS295">
        <v>2.25</v>
      </c>
      <c r="BT295">
        <v>3.2</v>
      </c>
      <c r="BU295">
        <v>3.3</v>
      </c>
      <c r="BV295">
        <v>2.2999999999999998</v>
      </c>
      <c r="BW295">
        <v>3.29</v>
      </c>
      <c r="BX295">
        <v>3.45</v>
      </c>
      <c r="BY295">
        <v>2.33</v>
      </c>
      <c r="BZ295">
        <v>3.3</v>
      </c>
      <c r="CA295">
        <v>3.3</v>
      </c>
      <c r="CB295">
        <v>2.25</v>
      </c>
      <c r="CC295">
        <v>3.25</v>
      </c>
      <c r="CD295">
        <v>3.4</v>
      </c>
      <c r="CE295">
        <v>2.2999999999999998</v>
      </c>
      <c r="CF295">
        <v>3.47</v>
      </c>
      <c r="CG295">
        <v>3.5</v>
      </c>
      <c r="CH295">
        <v>2.38</v>
      </c>
      <c r="CI295">
        <v>3.23</v>
      </c>
      <c r="CJ295">
        <v>3.37</v>
      </c>
      <c r="CK295">
        <v>2.29</v>
      </c>
      <c r="CL295">
        <v>2</v>
      </c>
      <c r="CM295">
        <v>1.8</v>
      </c>
      <c r="CN295">
        <v>2.0499999999999998</v>
      </c>
      <c r="CO295">
        <v>1.87</v>
      </c>
      <c r="CP295">
        <v>2.0699999999999998</v>
      </c>
      <c r="CQ295">
        <v>1.92</v>
      </c>
      <c r="CR295">
        <v>1.99</v>
      </c>
      <c r="CS295">
        <v>1.84</v>
      </c>
      <c r="CT295">
        <v>0.25</v>
      </c>
      <c r="CU295">
        <v>1.92</v>
      </c>
      <c r="CV295">
        <v>2.0099999999999998</v>
      </c>
      <c r="CW295">
        <v>1.92</v>
      </c>
      <c r="CX295">
        <v>2</v>
      </c>
      <c r="CY295">
        <v>1.95</v>
      </c>
      <c r="CZ295">
        <v>2.04</v>
      </c>
      <c r="DA295">
        <v>1.91</v>
      </c>
      <c r="DB295">
        <v>1.98</v>
      </c>
    </row>
    <row r="296" spans="1:106" x14ac:dyDescent="0.35">
      <c r="A296" t="s">
        <v>106</v>
      </c>
      <c r="B296" s="1">
        <v>44002</v>
      </c>
      <c r="C296" s="2">
        <v>0.72916666666666663</v>
      </c>
      <c r="D296" t="s">
        <v>111</v>
      </c>
      <c r="E296" t="s">
        <v>132</v>
      </c>
      <c r="F296">
        <v>0</v>
      </c>
      <c r="G296">
        <v>2</v>
      </c>
      <c r="H296" t="s">
        <v>113</v>
      </c>
      <c r="I296">
        <v>0</v>
      </c>
      <c r="J296">
        <v>0</v>
      </c>
      <c r="K296" t="s">
        <v>117</v>
      </c>
      <c r="L296" t="s">
        <v>139</v>
      </c>
      <c r="M296">
        <v>7</v>
      </c>
      <c r="N296">
        <v>10</v>
      </c>
      <c r="O296">
        <v>2</v>
      </c>
      <c r="P296">
        <v>6</v>
      </c>
      <c r="Q296">
        <v>8</v>
      </c>
      <c r="R296">
        <v>7</v>
      </c>
      <c r="S296">
        <v>5</v>
      </c>
      <c r="T296">
        <v>7</v>
      </c>
      <c r="U296">
        <v>1</v>
      </c>
      <c r="V296">
        <v>1</v>
      </c>
      <c r="W296">
        <v>0</v>
      </c>
      <c r="X296">
        <v>0</v>
      </c>
      <c r="Y296">
        <v>3.6</v>
      </c>
      <c r="Z296">
        <v>3.4</v>
      </c>
      <c r="AA296">
        <v>2.1</v>
      </c>
      <c r="AB296">
        <v>3.6</v>
      </c>
      <c r="AC296">
        <v>3.4</v>
      </c>
      <c r="AD296">
        <v>2.1</v>
      </c>
      <c r="AE296">
        <v>3.55</v>
      </c>
      <c r="AF296">
        <v>3.35</v>
      </c>
      <c r="AG296">
        <v>2.15</v>
      </c>
      <c r="AH296">
        <v>3.7</v>
      </c>
      <c r="AI296">
        <v>3.4</v>
      </c>
      <c r="AJ296">
        <v>2.19</v>
      </c>
      <c r="AK296">
        <v>3.6</v>
      </c>
      <c r="AL296">
        <v>3.3</v>
      </c>
      <c r="AM296">
        <v>2.15</v>
      </c>
      <c r="AN296">
        <v>3.6</v>
      </c>
      <c r="AO296">
        <v>3.4</v>
      </c>
      <c r="AP296">
        <v>2.15</v>
      </c>
      <c r="AQ296">
        <v>3.75</v>
      </c>
      <c r="AR296">
        <v>3.52</v>
      </c>
      <c r="AS296">
        <v>2.2200000000000002</v>
      </c>
      <c r="AT296">
        <v>3.57</v>
      </c>
      <c r="AU296">
        <v>3.36</v>
      </c>
      <c r="AV296">
        <v>2.15</v>
      </c>
      <c r="AW296">
        <v>2</v>
      </c>
      <c r="AX296">
        <v>1.8</v>
      </c>
      <c r="AY296">
        <v>2.15</v>
      </c>
      <c r="AZ296">
        <v>1.79</v>
      </c>
      <c r="BA296">
        <v>2.19</v>
      </c>
      <c r="BB296">
        <v>1.85</v>
      </c>
      <c r="BC296">
        <v>2.06</v>
      </c>
      <c r="BD296">
        <v>1.78</v>
      </c>
      <c r="BE296">
        <v>0.25</v>
      </c>
      <c r="BF296">
        <v>2.06</v>
      </c>
      <c r="BG296">
        <v>1.87</v>
      </c>
      <c r="BH296">
        <v>2.06</v>
      </c>
      <c r="BI296">
        <v>1.87</v>
      </c>
      <c r="BJ296">
        <v>2.08</v>
      </c>
      <c r="BK296">
        <v>1.89</v>
      </c>
      <c r="BL296">
        <v>2.0299999999999998</v>
      </c>
      <c r="BM296">
        <v>1.85</v>
      </c>
      <c r="BN296">
        <v>4</v>
      </c>
      <c r="BO296">
        <v>3.5</v>
      </c>
      <c r="BP296">
        <v>1.9</v>
      </c>
      <c r="BQ296">
        <v>3.9</v>
      </c>
      <c r="BR296">
        <v>3.3</v>
      </c>
      <c r="BS296">
        <v>2.0499999999999998</v>
      </c>
      <c r="BT296">
        <v>3.65</v>
      </c>
      <c r="BU296">
        <v>3.3</v>
      </c>
      <c r="BV296">
        <v>2.1</v>
      </c>
      <c r="BW296">
        <v>4.2</v>
      </c>
      <c r="BX296">
        <v>3.58</v>
      </c>
      <c r="BY296">
        <v>1.98</v>
      </c>
      <c r="BZ296">
        <v>4.2</v>
      </c>
      <c r="CA296">
        <v>3.4</v>
      </c>
      <c r="CB296">
        <v>1.95</v>
      </c>
      <c r="CC296">
        <v>4.4000000000000004</v>
      </c>
      <c r="CD296">
        <v>3.25</v>
      </c>
      <c r="CE296">
        <v>1.95</v>
      </c>
      <c r="CF296">
        <v>4.4000000000000004</v>
      </c>
      <c r="CG296">
        <v>3.59</v>
      </c>
      <c r="CH296">
        <v>2.1</v>
      </c>
      <c r="CI296">
        <v>4.09</v>
      </c>
      <c r="CJ296">
        <v>3.38</v>
      </c>
      <c r="CK296">
        <v>2</v>
      </c>
      <c r="CL296">
        <v>2.5</v>
      </c>
      <c r="CM296">
        <v>1.53</v>
      </c>
      <c r="CN296">
        <v>2.54</v>
      </c>
      <c r="CO296">
        <v>1.59</v>
      </c>
      <c r="CP296">
        <v>2.54</v>
      </c>
      <c r="CQ296">
        <v>1.69</v>
      </c>
      <c r="CR296">
        <v>2.34</v>
      </c>
      <c r="CS296">
        <v>1.61</v>
      </c>
      <c r="CT296">
        <v>0.5</v>
      </c>
      <c r="CU296">
        <v>1.93</v>
      </c>
      <c r="CV296">
        <v>2</v>
      </c>
      <c r="CW296">
        <v>1.94</v>
      </c>
      <c r="CX296">
        <v>1.98</v>
      </c>
      <c r="CY296">
        <v>1.95</v>
      </c>
      <c r="CZ296">
        <v>2.1</v>
      </c>
      <c r="DA296">
        <v>1.89</v>
      </c>
      <c r="DB296">
        <v>2</v>
      </c>
    </row>
    <row r="297" spans="1:106" x14ac:dyDescent="0.35">
      <c r="A297" t="s">
        <v>106</v>
      </c>
      <c r="B297" s="1">
        <v>44002</v>
      </c>
      <c r="C297" s="2">
        <v>0.82291666666666663</v>
      </c>
      <c r="D297" t="s">
        <v>115</v>
      </c>
      <c r="E297" t="s">
        <v>122</v>
      </c>
      <c r="F297">
        <v>0</v>
      </c>
      <c r="G297">
        <v>2</v>
      </c>
      <c r="H297" t="s">
        <v>113</v>
      </c>
      <c r="I297">
        <v>0</v>
      </c>
      <c r="J297">
        <v>2</v>
      </c>
      <c r="K297" t="s">
        <v>113</v>
      </c>
      <c r="L297" t="s">
        <v>141</v>
      </c>
      <c r="M297">
        <v>12</v>
      </c>
      <c r="N297">
        <v>7</v>
      </c>
      <c r="O297">
        <v>1</v>
      </c>
      <c r="P297">
        <v>2</v>
      </c>
      <c r="Q297">
        <v>13</v>
      </c>
      <c r="R297">
        <v>15</v>
      </c>
      <c r="S297">
        <v>11</v>
      </c>
      <c r="T297">
        <v>4</v>
      </c>
      <c r="U297">
        <v>3</v>
      </c>
      <c r="V297">
        <v>2</v>
      </c>
      <c r="W297">
        <v>0</v>
      </c>
      <c r="X297">
        <v>0</v>
      </c>
      <c r="Y297">
        <v>2.4500000000000002</v>
      </c>
      <c r="Z297">
        <v>3.2</v>
      </c>
      <c r="AA297">
        <v>3</v>
      </c>
      <c r="AB297">
        <v>2.4500000000000002</v>
      </c>
      <c r="AC297">
        <v>3.3</v>
      </c>
      <c r="AD297">
        <v>2.95</v>
      </c>
      <c r="AE297">
        <v>2.5</v>
      </c>
      <c r="AF297">
        <v>3.2</v>
      </c>
      <c r="AG297">
        <v>2.95</v>
      </c>
      <c r="AH297">
        <v>2.5499999999999998</v>
      </c>
      <c r="AI297">
        <v>3.32</v>
      </c>
      <c r="AJ297">
        <v>3.04</v>
      </c>
      <c r="AK297">
        <v>2.5</v>
      </c>
      <c r="AL297">
        <v>3.2</v>
      </c>
      <c r="AM297">
        <v>3</v>
      </c>
      <c r="AN297">
        <v>2.5</v>
      </c>
      <c r="AO297">
        <v>3.25</v>
      </c>
      <c r="AP297">
        <v>3</v>
      </c>
      <c r="AQ297">
        <v>2.6</v>
      </c>
      <c r="AR297">
        <v>3.38</v>
      </c>
      <c r="AS297">
        <v>3.2</v>
      </c>
      <c r="AT297">
        <v>2.5099999999999998</v>
      </c>
      <c r="AU297">
        <v>3.24</v>
      </c>
      <c r="AV297">
        <v>2.98</v>
      </c>
      <c r="AW297">
        <v>2.1</v>
      </c>
      <c r="AX297">
        <v>1.72</v>
      </c>
      <c r="AY297">
        <v>2.19</v>
      </c>
      <c r="AZ297">
        <v>1.77</v>
      </c>
      <c r="BA297">
        <v>2.2200000000000002</v>
      </c>
      <c r="BB297">
        <v>1.81</v>
      </c>
      <c r="BC297">
        <v>2.12</v>
      </c>
      <c r="BD297">
        <v>1.73</v>
      </c>
      <c r="BE297">
        <v>-0.25</v>
      </c>
      <c r="BF297">
        <v>2.1</v>
      </c>
      <c r="BG297">
        <v>1.7</v>
      </c>
      <c r="BH297">
        <v>2.17</v>
      </c>
      <c r="BI297">
        <v>1.79</v>
      </c>
      <c r="BJ297">
        <v>2.1800000000000002</v>
      </c>
      <c r="BK297">
        <v>1.81</v>
      </c>
      <c r="BL297">
        <v>2.13</v>
      </c>
      <c r="BM297">
        <v>1.76</v>
      </c>
      <c r="BN297">
        <v>2.7</v>
      </c>
      <c r="BO297">
        <v>3.1</v>
      </c>
      <c r="BP297">
        <v>2.75</v>
      </c>
      <c r="BQ297">
        <v>2.5</v>
      </c>
      <c r="BR297">
        <v>3.1</v>
      </c>
      <c r="BS297">
        <v>3.1</v>
      </c>
      <c r="BT297">
        <v>2.75</v>
      </c>
      <c r="BU297">
        <v>3.05</v>
      </c>
      <c r="BV297">
        <v>2.8</v>
      </c>
      <c r="BW297">
        <v>2.85</v>
      </c>
      <c r="BX297">
        <v>3.13</v>
      </c>
      <c r="BY297">
        <v>2.85</v>
      </c>
      <c r="BZ297">
        <v>2.7</v>
      </c>
      <c r="CA297">
        <v>3.1</v>
      </c>
      <c r="CB297">
        <v>2.8</v>
      </c>
      <c r="CC297">
        <v>2.7</v>
      </c>
      <c r="CD297">
        <v>3.1</v>
      </c>
      <c r="CE297">
        <v>2.88</v>
      </c>
      <c r="CF297">
        <v>2.88</v>
      </c>
      <c r="CG297">
        <v>3.2</v>
      </c>
      <c r="CH297">
        <v>3.2</v>
      </c>
      <c r="CI297">
        <v>2.71</v>
      </c>
      <c r="CJ297">
        <v>3.09</v>
      </c>
      <c r="CK297">
        <v>2.87</v>
      </c>
      <c r="CL297">
        <v>2.2999999999999998</v>
      </c>
      <c r="CM297">
        <v>1.61</v>
      </c>
      <c r="CN297">
        <v>2.39</v>
      </c>
      <c r="CO297">
        <v>1.65</v>
      </c>
      <c r="CP297">
        <v>2.4700000000000002</v>
      </c>
      <c r="CQ297">
        <v>1.69</v>
      </c>
      <c r="CR297">
        <v>2.3199999999999998</v>
      </c>
      <c r="CS297">
        <v>1.62</v>
      </c>
      <c r="CT297">
        <v>0</v>
      </c>
      <c r="CU297">
        <v>1.95</v>
      </c>
      <c r="CV297">
        <v>1.98</v>
      </c>
      <c r="CW297">
        <v>1.96</v>
      </c>
      <c r="CX297">
        <v>1.96</v>
      </c>
      <c r="CY297">
        <v>1.99</v>
      </c>
      <c r="CZ297">
        <v>2.12</v>
      </c>
      <c r="DA297">
        <v>1.9</v>
      </c>
      <c r="DB297">
        <v>1.98</v>
      </c>
    </row>
    <row r="298" spans="1:106" x14ac:dyDescent="0.35">
      <c r="A298" t="s">
        <v>106</v>
      </c>
      <c r="B298" s="1">
        <v>44003</v>
      </c>
      <c r="C298" s="2">
        <v>0.58333333333333337</v>
      </c>
      <c r="D298" t="s">
        <v>134</v>
      </c>
      <c r="E298" t="s">
        <v>116</v>
      </c>
      <c r="F298">
        <v>3</v>
      </c>
      <c r="G298">
        <v>0</v>
      </c>
      <c r="H298" t="s">
        <v>109</v>
      </c>
      <c r="I298">
        <v>0</v>
      </c>
      <c r="J298">
        <v>0</v>
      </c>
      <c r="K298" t="s">
        <v>117</v>
      </c>
      <c r="L298" t="s">
        <v>142</v>
      </c>
      <c r="M298">
        <v>12</v>
      </c>
      <c r="N298">
        <v>7</v>
      </c>
      <c r="O298">
        <v>8</v>
      </c>
      <c r="P298">
        <v>1</v>
      </c>
      <c r="Q298">
        <v>9</v>
      </c>
      <c r="R298">
        <v>10</v>
      </c>
      <c r="S298">
        <v>2</v>
      </c>
      <c r="T298">
        <v>4</v>
      </c>
      <c r="U298">
        <v>2</v>
      </c>
      <c r="V298">
        <v>0</v>
      </c>
      <c r="W298">
        <v>0</v>
      </c>
      <c r="X298">
        <v>1</v>
      </c>
      <c r="Y298">
        <v>3.3</v>
      </c>
      <c r="Z298">
        <v>3.1</v>
      </c>
      <c r="AA298">
        <v>2.37</v>
      </c>
      <c r="AB298">
        <v>3.3</v>
      </c>
      <c r="AC298">
        <v>3.2</v>
      </c>
      <c r="AD298">
        <v>2.2999999999999998</v>
      </c>
      <c r="AE298">
        <v>3.3</v>
      </c>
      <c r="AF298">
        <v>3.05</v>
      </c>
      <c r="AG298">
        <v>2.35</v>
      </c>
      <c r="AH298">
        <v>3.39</v>
      </c>
      <c r="AI298">
        <v>3.16</v>
      </c>
      <c r="AJ298">
        <v>2.4300000000000002</v>
      </c>
      <c r="AK298">
        <v>3.3</v>
      </c>
      <c r="AL298">
        <v>3.1</v>
      </c>
      <c r="AM298">
        <v>2.35</v>
      </c>
      <c r="AN298">
        <v>3.4</v>
      </c>
      <c r="AO298">
        <v>3</v>
      </c>
      <c r="AP298">
        <v>2.38</v>
      </c>
      <c r="AQ298">
        <v>3.45</v>
      </c>
      <c r="AR298">
        <v>3.25</v>
      </c>
      <c r="AS298">
        <v>2.5499999999999998</v>
      </c>
      <c r="AT298">
        <v>3.31</v>
      </c>
      <c r="AU298">
        <v>3.1</v>
      </c>
      <c r="AV298">
        <v>2.38</v>
      </c>
      <c r="AW298">
        <v>2.5</v>
      </c>
      <c r="AX298">
        <v>1.53</v>
      </c>
      <c r="AY298">
        <v>2.57</v>
      </c>
      <c r="AZ298">
        <v>1.58</v>
      </c>
      <c r="BA298">
        <v>2.63</v>
      </c>
      <c r="BB298">
        <v>1.61</v>
      </c>
      <c r="BC298">
        <v>2.46</v>
      </c>
      <c r="BD298">
        <v>1.55</v>
      </c>
      <c r="BE298">
        <v>0.25</v>
      </c>
      <c r="BF298">
        <v>1.89</v>
      </c>
      <c r="BG298">
        <v>2.04</v>
      </c>
      <c r="BH298">
        <v>1.87</v>
      </c>
      <c r="BI298">
        <v>2.06</v>
      </c>
      <c r="BJ298">
        <v>1.93</v>
      </c>
      <c r="BK298">
        <v>2.06</v>
      </c>
      <c r="BL298">
        <v>1.85</v>
      </c>
      <c r="BM298">
        <v>2.02</v>
      </c>
      <c r="BN298">
        <v>3.3</v>
      </c>
      <c r="BO298">
        <v>3</v>
      </c>
      <c r="BP298">
        <v>2.4</v>
      </c>
      <c r="BQ298">
        <v>3.3</v>
      </c>
      <c r="BR298">
        <v>3</v>
      </c>
      <c r="BS298">
        <v>2.4</v>
      </c>
      <c r="BT298">
        <v>3.3</v>
      </c>
      <c r="BU298">
        <v>2.95</v>
      </c>
      <c r="BV298">
        <v>2.4500000000000002</v>
      </c>
      <c r="BW298">
        <v>3.31</v>
      </c>
      <c r="BX298">
        <v>3.13</v>
      </c>
      <c r="BY298">
        <v>2.5</v>
      </c>
      <c r="BZ298">
        <v>3.3</v>
      </c>
      <c r="CA298">
        <v>3</v>
      </c>
      <c r="CB298">
        <v>2.4</v>
      </c>
      <c r="CC298">
        <v>3.4</v>
      </c>
      <c r="CD298">
        <v>3</v>
      </c>
      <c r="CE298">
        <v>2.4500000000000002</v>
      </c>
      <c r="CF298">
        <v>3.48</v>
      </c>
      <c r="CG298">
        <v>3.15</v>
      </c>
      <c r="CH298">
        <v>2.5299999999999998</v>
      </c>
      <c r="CI298">
        <v>3.32</v>
      </c>
      <c r="CJ298">
        <v>3.03</v>
      </c>
      <c r="CK298">
        <v>2.4300000000000002</v>
      </c>
      <c r="CL298">
        <v>2.75</v>
      </c>
      <c r="CM298">
        <v>1.44</v>
      </c>
      <c r="CN298">
        <v>2.91</v>
      </c>
      <c r="CO298">
        <v>1.47</v>
      </c>
      <c r="CP298">
        <v>2.98</v>
      </c>
      <c r="CQ298">
        <v>1.52</v>
      </c>
      <c r="CR298">
        <v>2.77</v>
      </c>
      <c r="CS298">
        <v>1.45</v>
      </c>
      <c r="CT298">
        <v>0.25</v>
      </c>
      <c r="CU298">
        <v>1.82</v>
      </c>
      <c r="CV298">
        <v>2.11</v>
      </c>
      <c r="CW298">
        <v>1.83</v>
      </c>
      <c r="CX298">
        <v>2.11</v>
      </c>
      <c r="CY298">
        <v>1.86</v>
      </c>
      <c r="CZ298">
        <v>2.2000000000000002</v>
      </c>
      <c r="DA298">
        <v>1.83</v>
      </c>
      <c r="DB298">
        <v>2.0699999999999998</v>
      </c>
    </row>
    <row r="299" spans="1:106" x14ac:dyDescent="0.35">
      <c r="A299" t="s">
        <v>106</v>
      </c>
      <c r="B299" s="1">
        <v>44003</v>
      </c>
      <c r="C299" s="2">
        <v>0.67708333333333337</v>
      </c>
      <c r="D299" t="s">
        <v>129</v>
      </c>
      <c r="E299" t="s">
        <v>138</v>
      </c>
      <c r="F299">
        <v>1</v>
      </c>
      <c r="G299">
        <v>2</v>
      </c>
      <c r="H299" t="s">
        <v>113</v>
      </c>
      <c r="I299">
        <v>1</v>
      </c>
      <c r="J299">
        <v>0</v>
      </c>
      <c r="K299" t="s">
        <v>109</v>
      </c>
      <c r="L299" t="s">
        <v>144</v>
      </c>
      <c r="M299">
        <v>8</v>
      </c>
      <c r="N299">
        <v>19</v>
      </c>
      <c r="O299">
        <v>4</v>
      </c>
      <c r="P299">
        <v>5</v>
      </c>
      <c r="Q299">
        <v>9</v>
      </c>
      <c r="R299">
        <v>17</v>
      </c>
      <c r="S299">
        <v>2</v>
      </c>
      <c r="T299">
        <v>10</v>
      </c>
      <c r="U299">
        <v>2</v>
      </c>
      <c r="V299">
        <v>1</v>
      </c>
      <c r="W299">
        <v>0</v>
      </c>
      <c r="X299">
        <v>0</v>
      </c>
      <c r="Y299">
        <v>6</v>
      </c>
      <c r="Z299">
        <v>4.5</v>
      </c>
      <c r="AA299">
        <v>1.5</v>
      </c>
      <c r="AB299">
        <v>5.75</v>
      </c>
      <c r="AC299">
        <v>4.0999999999999996</v>
      </c>
      <c r="AD299">
        <v>1.57</v>
      </c>
      <c r="AE299">
        <v>5.9</v>
      </c>
      <c r="AF299">
        <v>4.45</v>
      </c>
      <c r="AG299">
        <v>1.53</v>
      </c>
      <c r="AH299">
        <v>6.23</v>
      </c>
      <c r="AI299">
        <v>4.72</v>
      </c>
      <c r="AJ299">
        <v>1.53</v>
      </c>
      <c r="AK299">
        <v>6</v>
      </c>
      <c r="AL299">
        <v>4.5999999999999996</v>
      </c>
      <c r="AM299">
        <v>1.5</v>
      </c>
      <c r="AN299">
        <v>6.5</v>
      </c>
      <c r="AO299">
        <v>4.4000000000000004</v>
      </c>
      <c r="AP299">
        <v>1.5</v>
      </c>
      <c r="AQ299">
        <v>6.5</v>
      </c>
      <c r="AR299">
        <v>4.9000000000000004</v>
      </c>
      <c r="AS299">
        <v>1.57</v>
      </c>
      <c r="AT299">
        <v>6</v>
      </c>
      <c r="AU299">
        <v>4.5</v>
      </c>
      <c r="AV299">
        <v>1.53</v>
      </c>
      <c r="AW299">
        <v>1.57</v>
      </c>
      <c r="AX299">
        <v>2.37</v>
      </c>
      <c r="AY299">
        <v>1.6</v>
      </c>
      <c r="AZ299">
        <v>2.5099999999999998</v>
      </c>
      <c r="BA299">
        <v>1.65</v>
      </c>
      <c r="BB299">
        <v>2.52</v>
      </c>
      <c r="BC299">
        <v>1.59</v>
      </c>
      <c r="BD299">
        <v>2.38</v>
      </c>
      <c r="BE299">
        <v>1</v>
      </c>
      <c r="BF299">
        <v>2.0699999999999998</v>
      </c>
      <c r="BG299">
        <v>1.86</v>
      </c>
      <c r="BH299">
        <v>2.1</v>
      </c>
      <c r="BI299">
        <v>1.84</v>
      </c>
      <c r="BJ299">
        <v>2.11</v>
      </c>
      <c r="BK299">
        <v>1.89</v>
      </c>
      <c r="BL299">
        <v>2.0299999999999998</v>
      </c>
      <c r="BM299">
        <v>1.85</v>
      </c>
      <c r="BN299">
        <v>6.75</v>
      </c>
      <c r="BO299">
        <v>4.75</v>
      </c>
      <c r="BP299">
        <v>1.44</v>
      </c>
      <c r="BQ299">
        <v>6.5</v>
      </c>
      <c r="BR299">
        <v>4.5</v>
      </c>
      <c r="BS299">
        <v>1.48</v>
      </c>
      <c r="BT299">
        <v>7</v>
      </c>
      <c r="BU299">
        <v>4.5</v>
      </c>
      <c r="BV299">
        <v>1.45</v>
      </c>
      <c r="BW299">
        <v>7.25</v>
      </c>
      <c r="BX299">
        <v>4.6100000000000003</v>
      </c>
      <c r="BY299">
        <v>1.49</v>
      </c>
      <c r="BZ299">
        <v>7</v>
      </c>
      <c r="CA299">
        <v>4.5999999999999996</v>
      </c>
      <c r="CB299">
        <v>1.44</v>
      </c>
      <c r="CC299">
        <v>7.5</v>
      </c>
      <c r="CD299">
        <v>4.5</v>
      </c>
      <c r="CE299">
        <v>1.45</v>
      </c>
      <c r="CF299">
        <v>7.8</v>
      </c>
      <c r="CG299">
        <v>4.83</v>
      </c>
      <c r="CH299">
        <v>1.51</v>
      </c>
      <c r="CI299">
        <v>7</v>
      </c>
      <c r="CJ299">
        <v>4.59</v>
      </c>
      <c r="CK299">
        <v>1.47</v>
      </c>
      <c r="CL299">
        <v>1.72</v>
      </c>
      <c r="CM299">
        <v>2.1</v>
      </c>
      <c r="CN299">
        <v>1.78</v>
      </c>
      <c r="CO299">
        <v>2.1800000000000002</v>
      </c>
      <c r="CP299">
        <v>1.78</v>
      </c>
      <c r="CQ299">
        <v>2.27</v>
      </c>
      <c r="CR299">
        <v>1.7</v>
      </c>
      <c r="CS299">
        <v>2.1800000000000002</v>
      </c>
      <c r="CT299">
        <v>1.25</v>
      </c>
      <c r="CU299">
        <v>1.84</v>
      </c>
      <c r="CV299">
        <v>2.09</v>
      </c>
      <c r="CW299">
        <v>1.83</v>
      </c>
      <c r="CX299">
        <v>2.11</v>
      </c>
      <c r="CY299">
        <v>1.92</v>
      </c>
      <c r="CZ299">
        <v>2.12</v>
      </c>
      <c r="DA299">
        <v>1.83</v>
      </c>
      <c r="DB299">
        <v>2.06</v>
      </c>
    </row>
    <row r="300" spans="1:106" x14ac:dyDescent="0.35">
      <c r="A300" t="s">
        <v>106</v>
      </c>
      <c r="B300" s="1">
        <v>44003</v>
      </c>
      <c r="C300" s="2">
        <v>0.79166666666666663</v>
      </c>
      <c r="D300" t="s">
        <v>123</v>
      </c>
      <c r="E300" t="s">
        <v>107</v>
      </c>
      <c r="F300">
        <v>0</v>
      </c>
      <c r="G300">
        <v>0</v>
      </c>
      <c r="H300" t="s">
        <v>117</v>
      </c>
      <c r="I300">
        <v>0</v>
      </c>
      <c r="J300">
        <v>0</v>
      </c>
      <c r="K300" t="s">
        <v>117</v>
      </c>
      <c r="L300" t="s">
        <v>114</v>
      </c>
      <c r="M300">
        <v>9</v>
      </c>
      <c r="N300">
        <v>10</v>
      </c>
      <c r="O300">
        <v>3</v>
      </c>
      <c r="P300">
        <v>3</v>
      </c>
      <c r="Q300">
        <v>15</v>
      </c>
      <c r="R300">
        <v>12</v>
      </c>
      <c r="S300">
        <v>1</v>
      </c>
      <c r="T300">
        <v>6</v>
      </c>
      <c r="U300">
        <v>2</v>
      </c>
      <c r="V300">
        <v>2</v>
      </c>
      <c r="W300">
        <v>0</v>
      </c>
      <c r="X300">
        <v>0</v>
      </c>
      <c r="Y300">
        <v>6</v>
      </c>
      <c r="Z300">
        <v>4.2</v>
      </c>
      <c r="AA300">
        <v>1.55</v>
      </c>
      <c r="AB300">
        <v>5.5</v>
      </c>
      <c r="AC300">
        <v>4.25</v>
      </c>
      <c r="AD300">
        <v>1.57</v>
      </c>
      <c r="AE300">
        <v>5.5</v>
      </c>
      <c r="AF300">
        <v>4.2</v>
      </c>
      <c r="AG300">
        <v>1.57</v>
      </c>
      <c r="AH300">
        <v>5.9</v>
      </c>
      <c r="AI300">
        <v>4.37</v>
      </c>
      <c r="AJ300">
        <v>1.6</v>
      </c>
      <c r="AK300">
        <v>5.8</v>
      </c>
      <c r="AL300">
        <v>4.2</v>
      </c>
      <c r="AM300">
        <v>1.57</v>
      </c>
      <c r="AN300">
        <v>5.75</v>
      </c>
      <c r="AO300">
        <v>4.2</v>
      </c>
      <c r="AP300">
        <v>1.57</v>
      </c>
      <c r="AQ300">
        <v>6.05</v>
      </c>
      <c r="AR300">
        <v>4.4000000000000004</v>
      </c>
      <c r="AS300">
        <v>1.64</v>
      </c>
      <c r="AT300">
        <v>5.66</v>
      </c>
      <c r="AU300">
        <v>4.2300000000000004</v>
      </c>
      <c r="AV300">
        <v>1.59</v>
      </c>
      <c r="AW300">
        <v>1.66</v>
      </c>
      <c r="AX300">
        <v>2.2000000000000002</v>
      </c>
      <c r="AY300">
        <v>1.68</v>
      </c>
      <c r="AZ300">
        <v>2.33</v>
      </c>
      <c r="BA300">
        <v>1.73</v>
      </c>
      <c r="BB300">
        <v>2.35</v>
      </c>
      <c r="BC300">
        <v>1.66</v>
      </c>
      <c r="BD300">
        <v>2.23</v>
      </c>
      <c r="BE300">
        <v>1</v>
      </c>
      <c r="BF300">
        <v>1.9</v>
      </c>
      <c r="BG300">
        <v>2.0299999999999998</v>
      </c>
      <c r="BH300">
        <v>1.92</v>
      </c>
      <c r="BI300">
        <v>2.0099999999999998</v>
      </c>
      <c r="BJ300">
        <v>1.95</v>
      </c>
      <c r="BK300">
        <v>2.04</v>
      </c>
      <c r="BL300">
        <v>1.88</v>
      </c>
      <c r="BM300">
        <v>2</v>
      </c>
      <c r="BN300">
        <v>5.75</v>
      </c>
      <c r="BO300">
        <v>3.9</v>
      </c>
      <c r="BP300">
        <v>1.61</v>
      </c>
      <c r="BQ300">
        <v>5.5</v>
      </c>
      <c r="BR300">
        <v>4</v>
      </c>
      <c r="BS300">
        <v>1.62</v>
      </c>
      <c r="BT300">
        <v>5.7</v>
      </c>
      <c r="BU300">
        <v>4</v>
      </c>
      <c r="BV300">
        <v>1.6</v>
      </c>
      <c r="BW300">
        <v>6.04</v>
      </c>
      <c r="BX300">
        <v>4.05</v>
      </c>
      <c r="BY300">
        <v>1.63</v>
      </c>
      <c r="BZ300">
        <v>5.8</v>
      </c>
      <c r="CA300">
        <v>3.9</v>
      </c>
      <c r="CB300">
        <v>1.6</v>
      </c>
      <c r="CC300">
        <v>5.75</v>
      </c>
      <c r="CD300">
        <v>4</v>
      </c>
      <c r="CE300">
        <v>1.62</v>
      </c>
      <c r="CF300">
        <v>6.45</v>
      </c>
      <c r="CG300">
        <v>4.0999999999999996</v>
      </c>
      <c r="CH300">
        <v>1.68</v>
      </c>
      <c r="CI300">
        <v>5.75</v>
      </c>
      <c r="CJ300">
        <v>3.97</v>
      </c>
      <c r="CK300">
        <v>1.62</v>
      </c>
      <c r="CL300">
        <v>1.87</v>
      </c>
      <c r="CM300">
        <v>2.0299999999999998</v>
      </c>
      <c r="CN300">
        <v>1.86</v>
      </c>
      <c r="CO300">
        <v>2.06</v>
      </c>
      <c r="CP300">
        <v>1.92</v>
      </c>
      <c r="CQ300">
        <v>2.16</v>
      </c>
      <c r="CR300">
        <v>1.81</v>
      </c>
      <c r="CS300">
        <v>2.02</v>
      </c>
      <c r="CT300">
        <v>1</v>
      </c>
      <c r="CU300">
        <v>1.75</v>
      </c>
      <c r="CV300">
        <v>2.0499999999999998</v>
      </c>
      <c r="CW300">
        <v>1.82</v>
      </c>
      <c r="CX300">
        <v>2.13</v>
      </c>
      <c r="CY300">
        <v>1.89</v>
      </c>
      <c r="CZ300">
        <v>2.19</v>
      </c>
      <c r="DA300">
        <v>1.8</v>
      </c>
      <c r="DB300">
        <v>2.09</v>
      </c>
    </row>
    <row r="301" spans="1:106" x14ac:dyDescent="0.35">
      <c r="A301" t="s">
        <v>106</v>
      </c>
      <c r="B301" s="1">
        <v>44004</v>
      </c>
      <c r="C301" s="2">
        <v>0.83333333333333337</v>
      </c>
      <c r="D301" t="s">
        <v>112</v>
      </c>
      <c r="E301" t="s">
        <v>119</v>
      </c>
      <c r="F301">
        <v>5</v>
      </c>
      <c r="G301">
        <v>0</v>
      </c>
      <c r="H301" t="s">
        <v>109</v>
      </c>
      <c r="I301">
        <v>3</v>
      </c>
      <c r="J301">
        <v>0</v>
      </c>
      <c r="K301" t="s">
        <v>109</v>
      </c>
      <c r="L301" t="s">
        <v>133</v>
      </c>
      <c r="M301">
        <v>19</v>
      </c>
      <c r="N301">
        <v>1</v>
      </c>
      <c r="O301">
        <v>7</v>
      </c>
      <c r="P301">
        <v>0</v>
      </c>
      <c r="Q301">
        <v>8</v>
      </c>
      <c r="R301">
        <v>7</v>
      </c>
      <c r="S301">
        <v>3</v>
      </c>
      <c r="T301">
        <v>1</v>
      </c>
      <c r="U301">
        <v>1</v>
      </c>
      <c r="V301">
        <v>1</v>
      </c>
      <c r="W301">
        <v>0</v>
      </c>
      <c r="X301">
        <v>0</v>
      </c>
      <c r="Y301">
        <v>1.1200000000000001</v>
      </c>
      <c r="Z301">
        <v>9</v>
      </c>
      <c r="AA301">
        <v>15</v>
      </c>
      <c r="AB301">
        <v>1.1499999999999999</v>
      </c>
      <c r="AC301">
        <v>9</v>
      </c>
      <c r="AD301">
        <v>15</v>
      </c>
      <c r="AE301">
        <v>1.1299999999999999</v>
      </c>
      <c r="AF301">
        <v>8.6</v>
      </c>
      <c r="AG301">
        <v>18.5</v>
      </c>
      <c r="AH301">
        <v>1.1299999999999999</v>
      </c>
      <c r="AI301">
        <v>9.32</v>
      </c>
      <c r="AJ301">
        <v>20.02</v>
      </c>
      <c r="AK301">
        <v>1.1100000000000001</v>
      </c>
      <c r="AL301">
        <v>9</v>
      </c>
      <c r="AM301">
        <v>23</v>
      </c>
      <c r="AN301">
        <v>1.1100000000000001</v>
      </c>
      <c r="AO301">
        <v>9</v>
      </c>
      <c r="AP301">
        <v>26</v>
      </c>
      <c r="AQ301">
        <v>1.1599999999999999</v>
      </c>
      <c r="AR301">
        <v>10</v>
      </c>
      <c r="AS301">
        <v>26</v>
      </c>
      <c r="AT301">
        <v>1.1299999999999999</v>
      </c>
      <c r="AU301">
        <v>8.9700000000000006</v>
      </c>
      <c r="AV301">
        <v>19.850000000000001</v>
      </c>
      <c r="AW301">
        <v>1.33</v>
      </c>
      <c r="AX301">
        <v>3.4</v>
      </c>
      <c r="AY301">
        <v>1.32</v>
      </c>
      <c r="AZ301">
        <v>3.59</v>
      </c>
      <c r="BA301">
        <v>1.36</v>
      </c>
      <c r="BB301">
        <v>3.62</v>
      </c>
      <c r="BC301">
        <v>1.32</v>
      </c>
      <c r="BD301">
        <v>3.35</v>
      </c>
      <c r="BE301">
        <v>-2.5</v>
      </c>
      <c r="BF301">
        <v>2.06</v>
      </c>
      <c r="BG301">
        <v>1.87</v>
      </c>
      <c r="BH301">
        <v>2.0499999999999998</v>
      </c>
      <c r="BI301">
        <v>1.85</v>
      </c>
      <c r="BJ301">
        <v>2.1</v>
      </c>
      <c r="BK301">
        <v>1.9</v>
      </c>
      <c r="BL301">
        <v>2.04</v>
      </c>
      <c r="BM301">
        <v>1.84</v>
      </c>
      <c r="BN301">
        <v>1.1200000000000001</v>
      </c>
      <c r="BO301">
        <v>9</v>
      </c>
      <c r="BP301">
        <v>23</v>
      </c>
      <c r="BQ301">
        <v>1.1499999999999999</v>
      </c>
      <c r="BR301">
        <v>8.5</v>
      </c>
      <c r="BS301">
        <v>16.5</v>
      </c>
      <c r="BT301">
        <v>1.2</v>
      </c>
      <c r="BU301">
        <v>7</v>
      </c>
      <c r="BV301">
        <v>13</v>
      </c>
      <c r="BW301">
        <v>1.1299999999999999</v>
      </c>
      <c r="BX301">
        <v>9.76</v>
      </c>
      <c r="BY301">
        <v>28.4</v>
      </c>
      <c r="BZ301">
        <v>1.1100000000000001</v>
      </c>
      <c r="CA301">
        <v>9</v>
      </c>
      <c r="CB301">
        <v>23</v>
      </c>
      <c r="CC301">
        <v>1.1299999999999999</v>
      </c>
      <c r="CD301">
        <v>9</v>
      </c>
      <c r="CE301">
        <v>23</v>
      </c>
      <c r="CF301">
        <v>1.2</v>
      </c>
      <c r="CG301">
        <v>10.75</v>
      </c>
      <c r="CH301">
        <v>30</v>
      </c>
      <c r="CI301">
        <v>1.1399999999999999</v>
      </c>
      <c r="CJ301">
        <v>8.85</v>
      </c>
      <c r="CK301">
        <v>21.48</v>
      </c>
      <c r="CL301">
        <v>1.5</v>
      </c>
      <c r="CM301">
        <v>2.62</v>
      </c>
      <c r="CN301">
        <v>1.5</v>
      </c>
      <c r="CO301">
        <v>2.8</v>
      </c>
      <c r="CP301">
        <v>1.53</v>
      </c>
      <c r="CQ301">
        <v>2.85</v>
      </c>
      <c r="CR301">
        <v>1.48</v>
      </c>
      <c r="CS301">
        <v>2.67</v>
      </c>
      <c r="CT301">
        <v>-2.25</v>
      </c>
      <c r="CU301">
        <v>1.93</v>
      </c>
      <c r="CV301">
        <v>2</v>
      </c>
      <c r="CW301">
        <v>1.93</v>
      </c>
      <c r="CX301">
        <v>1.99</v>
      </c>
      <c r="CY301">
        <v>1.98</v>
      </c>
      <c r="CZ301">
        <v>2.0299999999999998</v>
      </c>
      <c r="DA301">
        <v>1.93</v>
      </c>
      <c r="DB301">
        <v>1.95</v>
      </c>
    </row>
    <row r="302" spans="1:106" x14ac:dyDescent="0.35">
      <c r="A302" t="s">
        <v>106</v>
      </c>
      <c r="B302" s="1">
        <v>44005</v>
      </c>
      <c r="C302" s="2">
        <v>0.75</v>
      </c>
      <c r="D302" t="s">
        <v>131</v>
      </c>
      <c r="E302" t="s">
        <v>126</v>
      </c>
      <c r="F302">
        <v>0</v>
      </c>
      <c r="G302">
        <v>0</v>
      </c>
      <c r="H302" t="s">
        <v>117</v>
      </c>
      <c r="I302">
        <v>0</v>
      </c>
      <c r="J302">
        <v>0</v>
      </c>
      <c r="K302" t="s">
        <v>117</v>
      </c>
      <c r="L302" t="s">
        <v>140</v>
      </c>
      <c r="M302">
        <v>11</v>
      </c>
      <c r="N302">
        <v>10</v>
      </c>
      <c r="O302">
        <v>2</v>
      </c>
      <c r="P302">
        <v>2</v>
      </c>
      <c r="Q302">
        <v>10</v>
      </c>
      <c r="R302">
        <v>13</v>
      </c>
      <c r="S302">
        <v>6</v>
      </c>
      <c r="T302">
        <v>7</v>
      </c>
      <c r="U302">
        <v>2</v>
      </c>
      <c r="V302">
        <v>2</v>
      </c>
      <c r="W302">
        <v>0</v>
      </c>
      <c r="X302">
        <v>0</v>
      </c>
      <c r="Y302">
        <v>1.6</v>
      </c>
      <c r="Z302">
        <v>4</v>
      </c>
      <c r="AA302">
        <v>5.75</v>
      </c>
      <c r="AB302">
        <v>1.65</v>
      </c>
      <c r="AC302">
        <v>3.9</v>
      </c>
      <c r="AD302">
        <v>5.25</v>
      </c>
      <c r="AE302">
        <v>1.65</v>
      </c>
      <c r="AF302">
        <v>3.8</v>
      </c>
      <c r="AG302">
        <v>5.4</v>
      </c>
      <c r="AH302">
        <v>1.64</v>
      </c>
      <c r="AI302">
        <v>4.07</v>
      </c>
      <c r="AJ302">
        <v>5.8</v>
      </c>
      <c r="AK302">
        <v>1.62</v>
      </c>
      <c r="AL302">
        <v>3.9</v>
      </c>
      <c r="AM302">
        <v>5.8</v>
      </c>
      <c r="AN302">
        <v>1.62</v>
      </c>
      <c r="AO302">
        <v>3.9</v>
      </c>
      <c r="AP302">
        <v>6</v>
      </c>
      <c r="AQ302">
        <v>1.68</v>
      </c>
      <c r="AR302">
        <v>4.1500000000000004</v>
      </c>
      <c r="AS302">
        <v>6.15</v>
      </c>
      <c r="AT302">
        <v>1.64</v>
      </c>
      <c r="AU302">
        <v>3.97</v>
      </c>
      <c r="AV302">
        <v>5.64</v>
      </c>
      <c r="AW302">
        <v>1.9</v>
      </c>
      <c r="AX302">
        <v>1.9</v>
      </c>
      <c r="AY302">
        <v>1.98</v>
      </c>
      <c r="AZ302">
        <v>1.92</v>
      </c>
      <c r="BA302">
        <v>2.04</v>
      </c>
      <c r="BB302">
        <v>1.96</v>
      </c>
      <c r="BC302">
        <v>1.95</v>
      </c>
      <c r="BD302">
        <v>1.88</v>
      </c>
      <c r="BE302">
        <v>-0.75</v>
      </c>
      <c r="BF302">
        <v>1.81</v>
      </c>
      <c r="BG302">
        <v>2.09</v>
      </c>
      <c r="BH302">
        <v>1.83</v>
      </c>
      <c r="BI302">
        <v>2.1</v>
      </c>
      <c r="BJ302">
        <v>1.86</v>
      </c>
      <c r="BK302">
        <v>2.12</v>
      </c>
      <c r="BL302">
        <v>1.82</v>
      </c>
      <c r="BM302">
        <v>2.0699999999999998</v>
      </c>
      <c r="BN302">
        <v>1.61</v>
      </c>
      <c r="BO302">
        <v>3.9</v>
      </c>
      <c r="BP302">
        <v>5.75</v>
      </c>
      <c r="BQ302">
        <v>1.6</v>
      </c>
      <c r="BR302">
        <v>4</v>
      </c>
      <c r="BS302">
        <v>5.75</v>
      </c>
      <c r="BT302">
        <v>1.65</v>
      </c>
      <c r="BU302">
        <v>3.8</v>
      </c>
      <c r="BV302">
        <v>5.4</v>
      </c>
      <c r="BW302">
        <v>1.65</v>
      </c>
      <c r="BX302">
        <v>3.99</v>
      </c>
      <c r="BY302">
        <v>6.02</v>
      </c>
      <c r="BZ302">
        <v>1.6</v>
      </c>
      <c r="CA302">
        <v>3.9</v>
      </c>
      <c r="CB302">
        <v>5.8</v>
      </c>
      <c r="CC302">
        <v>1.6</v>
      </c>
      <c r="CD302">
        <v>4</v>
      </c>
      <c r="CE302">
        <v>6</v>
      </c>
      <c r="CF302">
        <v>1.66</v>
      </c>
      <c r="CG302">
        <v>4.25</v>
      </c>
      <c r="CH302">
        <v>6.25</v>
      </c>
      <c r="CI302">
        <v>1.62</v>
      </c>
      <c r="CJ302">
        <v>3.94</v>
      </c>
      <c r="CK302">
        <v>5.86</v>
      </c>
      <c r="CL302">
        <v>2</v>
      </c>
      <c r="CM302">
        <v>1.8</v>
      </c>
      <c r="CN302">
        <v>2.0499999999999998</v>
      </c>
      <c r="CO302">
        <v>1.88</v>
      </c>
      <c r="CP302">
        <v>2.11</v>
      </c>
      <c r="CQ302">
        <v>1.92</v>
      </c>
      <c r="CR302">
        <v>1.99</v>
      </c>
      <c r="CS302">
        <v>1.84</v>
      </c>
      <c r="CT302">
        <v>-1</v>
      </c>
      <c r="CU302">
        <v>2.02</v>
      </c>
      <c r="CV302">
        <v>1.77</v>
      </c>
      <c r="CW302">
        <v>2.15</v>
      </c>
      <c r="CX302">
        <v>1.8</v>
      </c>
      <c r="CY302">
        <v>2.17</v>
      </c>
      <c r="CZ302">
        <v>1.85</v>
      </c>
      <c r="DA302">
        <v>2.1</v>
      </c>
      <c r="DB302">
        <v>1.79</v>
      </c>
    </row>
    <row r="303" spans="1:106" x14ac:dyDescent="0.35">
      <c r="A303" t="s">
        <v>106</v>
      </c>
      <c r="B303" s="1">
        <v>44005</v>
      </c>
      <c r="C303" s="2">
        <v>0.84375</v>
      </c>
      <c r="D303" t="s">
        <v>128</v>
      </c>
      <c r="E303" t="s">
        <v>111</v>
      </c>
      <c r="F303">
        <v>2</v>
      </c>
      <c r="G303">
        <v>0</v>
      </c>
      <c r="H303" t="s">
        <v>109</v>
      </c>
      <c r="I303">
        <v>0</v>
      </c>
      <c r="J303">
        <v>0</v>
      </c>
      <c r="K303" t="s">
        <v>117</v>
      </c>
      <c r="L303" t="s">
        <v>127</v>
      </c>
      <c r="M303">
        <v>15</v>
      </c>
      <c r="N303">
        <v>10</v>
      </c>
      <c r="O303">
        <v>4</v>
      </c>
      <c r="P303">
        <v>2</v>
      </c>
      <c r="Q303">
        <v>12</v>
      </c>
      <c r="R303">
        <v>7</v>
      </c>
      <c r="S303">
        <v>9</v>
      </c>
      <c r="T303">
        <v>4</v>
      </c>
      <c r="U303">
        <v>2</v>
      </c>
      <c r="V303">
        <v>2</v>
      </c>
      <c r="W303">
        <v>0</v>
      </c>
      <c r="X303">
        <v>0</v>
      </c>
      <c r="Y303">
        <v>1.66</v>
      </c>
      <c r="Z303">
        <v>4</v>
      </c>
      <c r="AA303">
        <v>5</v>
      </c>
      <c r="AB303">
        <v>1.65</v>
      </c>
      <c r="AC303">
        <v>4.0999999999999996</v>
      </c>
      <c r="AD303">
        <v>5</v>
      </c>
      <c r="AE303">
        <v>1.65</v>
      </c>
      <c r="AF303">
        <v>3.9</v>
      </c>
      <c r="AG303">
        <v>5.2</v>
      </c>
      <c r="AH303">
        <v>1.68</v>
      </c>
      <c r="AI303">
        <v>4.12</v>
      </c>
      <c r="AJ303">
        <v>5.22</v>
      </c>
      <c r="AK303">
        <v>1.65</v>
      </c>
      <c r="AL303">
        <v>3.9</v>
      </c>
      <c r="AM303">
        <v>5.25</v>
      </c>
      <c r="AN303">
        <v>1.67</v>
      </c>
      <c r="AO303">
        <v>4</v>
      </c>
      <c r="AP303">
        <v>5.25</v>
      </c>
      <c r="AQ303">
        <v>1.71</v>
      </c>
      <c r="AR303">
        <v>4.1500000000000004</v>
      </c>
      <c r="AS303">
        <v>5.65</v>
      </c>
      <c r="AT303">
        <v>1.67</v>
      </c>
      <c r="AU303">
        <v>4.01</v>
      </c>
      <c r="AV303">
        <v>5.21</v>
      </c>
      <c r="AW303">
        <v>1.8</v>
      </c>
      <c r="AX303">
        <v>2</v>
      </c>
      <c r="AY303">
        <v>1.82</v>
      </c>
      <c r="AZ303">
        <v>2.09</v>
      </c>
      <c r="BA303">
        <v>1.87</v>
      </c>
      <c r="BB303">
        <v>2.14</v>
      </c>
      <c r="BC303">
        <v>1.79</v>
      </c>
      <c r="BD303">
        <v>2.0499999999999998</v>
      </c>
      <c r="BE303">
        <v>-0.75</v>
      </c>
      <c r="BF303">
        <v>1.87</v>
      </c>
      <c r="BG303">
        <v>2.0299999999999998</v>
      </c>
      <c r="BH303">
        <v>1.89</v>
      </c>
      <c r="BI303">
        <v>2.0299999999999998</v>
      </c>
      <c r="BJ303">
        <v>1.9</v>
      </c>
      <c r="BK303">
        <v>2.08</v>
      </c>
      <c r="BL303">
        <v>1.86</v>
      </c>
      <c r="BM303">
        <v>2.0299999999999998</v>
      </c>
      <c r="BN303">
        <v>1.55</v>
      </c>
      <c r="BO303">
        <v>4.2</v>
      </c>
      <c r="BP303">
        <v>6</v>
      </c>
      <c r="BQ303">
        <v>1.6</v>
      </c>
      <c r="BR303">
        <v>4</v>
      </c>
      <c r="BS303">
        <v>5.75</v>
      </c>
      <c r="BT303">
        <v>1.65</v>
      </c>
      <c r="BU303">
        <v>3.9</v>
      </c>
      <c r="BV303">
        <v>5.2</v>
      </c>
      <c r="BW303">
        <v>1.56</v>
      </c>
      <c r="BX303">
        <v>4.1900000000000004</v>
      </c>
      <c r="BY303">
        <v>6.86</v>
      </c>
      <c r="BZ303">
        <v>1.53</v>
      </c>
      <c r="CA303">
        <v>4.2</v>
      </c>
      <c r="CB303">
        <v>6.5</v>
      </c>
      <c r="CC303">
        <v>1.53</v>
      </c>
      <c r="CD303">
        <v>4.2</v>
      </c>
      <c r="CE303">
        <v>6.5</v>
      </c>
      <c r="CF303">
        <v>1.65</v>
      </c>
      <c r="CG303">
        <v>4.45</v>
      </c>
      <c r="CH303">
        <v>7.08</v>
      </c>
      <c r="CI303">
        <v>1.56</v>
      </c>
      <c r="CJ303">
        <v>4.16</v>
      </c>
      <c r="CK303">
        <v>6.29</v>
      </c>
      <c r="CL303">
        <v>1.8</v>
      </c>
      <c r="CM303">
        <v>2</v>
      </c>
      <c r="CN303">
        <v>1.86</v>
      </c>
      <c r="CO303">
        <v>2.06</v>
      </c>
      <c r="CP303">
        <v>1.88</v>
      </c>
      <c r="CQ303">
        <v>2.13</v>
      </c>
      <c r="CR303">
        <v>1.8</v>
      </c>
      <c r="CS303">
        <v>2.0299999999999998</v>
      </c>
      <c r="CT303">
        <v>-1</v>
      </c>
      <c r="CU303">
        <v>1.94</v>
      </c>
      <c r="CV303">
        <v>1.96</v>
      </c>
      <c r="CW303">
        <v>1.98</v>
      </c>
      <c r="CX303">
        <v>1.94</v>
      </c>
      <c r="CY303">
        <v>2.0499999999999998</v>
      </c>
      <c r="CZ303">
        <v>2.0499999999999998</v>
      </c>
      <c r="DA303">
        <v>1.95</v>
      </c>
      <c r="DB303">
        <v>1.94</v>
      </c>
    </row>
    <row r="304" spans="1:106" x14ac:dyDescent="0.35">
      <c r="A304" t="s">
        <v>106</v>
      </c>
      <c r="B304" s="1">
        <v>44006</v>
      </c>
      <c r="C304" s="2">
        <v>0.75</v>
      </c>
      <c r="D304" t="s">
        <v>137</v>
      </c>
      <c r="E304" t="s">
        <v>116</v>
      </c>
      <c r="F304">
        <v>3</v>
      </c>
      <c r="G304">
        <v>0</v>
      </c>
      <c r="H304" t="s">
        <v>109</v>
      </c>
      <c r="I304">
        <v>2</v>
      </c>
      <c r="J304">
        <v>0</v>
      </c>
      <c r="K304" t="s">
        <v>109</v>
      </c>
      <c r="L304" t="s">
        <v>139</v>
      </c>
      <c r="M304">
        <v>15</v>
      </c>
      <c r="N304">
        <v>4</v>
      </c>
      <c r="O304">
        <v>6</v>
      </c>
      <c r="P304">
        <v>1</v>
      </c>
      <c r="Q304">
        <v>10</v>
      </c>
      <c r="R304">
        <v>6</v>
      </c>
      <c r="S304">
        <v>10</v>
      </c>
      <c r="T304">
        <v>5</v>
      </c>
      <c r="U304">
        <v>1</v>
      </c>
      <c r="V304">
        <v>0</v>
      </c>
      <c r="W304">
        <v>0</v>
      </c>
      <c r="X304">
        <v>0</v>
      </c>
      <c r="Y304">
        <v>1.4</v>
      </c>
      <c r="Z304">
        <v>4.5</v>
      </c>
      <c r="AA304">
        <v>8.5</v>
      </c>
      <c r="AB304">
        <v>1.42</v>
      </c>
      <c r="AC304">
        <v>4.5</v>
      </c>
      <c r="AD304">
        <v>8</v>
      </c>
      <c r="AE304">
        <v>1.41</v>
      </c>
      <c r="AF304">
        <v>4.4000000000000004</v>
      </c>
      <c r="AG304">
        <v>8.5</v>
      </c>
      <c r="AH304">
        <v>1.4</v>
      </c>
      <c r="AI304">
        <v>4.47</v>
      </c>
      <c r="AJ304">
        <v>9.32</v>
      </c>
      <c r="AK304">
        <v>1.42</v>
      </c>
      <c r="AL304">
        <v>4.2</v>
      </c>
      <c r="AM304">
        <v>9</v>
      </c>
      <c r="AN304">
        <v>1.44</v>
      </c>
      <c r="AO304">
        <v>4.2</v>
      </c>
      <c r="AP304">
        <v>9</v>
      </c>
      <c r="AQ304">
        <v>1.5</v>
      </c>
      <c r="AR304">
        <v>4.5999999999999996</v>
      </c>
      <c r="AS304">
        <v>9.6</v>
      </c>
      <c r="AT304">
        <v>1.43</v>
      </c>
      <c r="AU304">
        <v>4.3899999999999997</v>
      </c>
      <c r="AV304">
        <v>8.6199999999999992</v>
      </c>
      <c r="AW304">
        <v>2</v>
      </c>
      <c r="AX304">
        <v>1.8</v>
      </c>
      <c r="AY304">
        <v>2.04</v>
      </c>
      <c r="AZ304">
        <v>1.85</v>
      </c>
      <c r="BA304">
        <v>2.1</v>
      </c>
      <c r="BB304">
        <v>1.91</v>
      </c>
      <c r="BC304">
        <v>2</v>
      </c>
      <c r="BD304">
        <v>1.83</v>
      </c>
      <c r="BE304">
        <v>-1.25</v>
      </c>
      <c r="BF304">
        <v>2.06</v>
      </c>
      <c r="BG304">
        <v>1.84</v>
      </c>
      <c r="BH304">
        <v>2.06</v>
      </c>
      <c r="BI304">
        <v>1.84</v>
      </c>
      <c r="BJ304">
        <v>2.08</v>
      </c>
      <c r="BK304">
        <v>1.91</v>
      </c>
      <c r="BL304">
        <v>2.0299999999999998</v>
      </c>
      <c r="BM304">
        <v>1.85</v>
      </c>
      <c r="BN304">
        <v>1.33</v>
      </c>
      <c r="BO304">
        <v>5</v>
      </c>
      <c r="BP304">
        <v>9.5</v>
      </c>
      <c r="BQ304">
        <v>1.36</v>
      </c>
      <c r="BR304">
        <v>4.75</v>
      </c>
      <c r="BS304">
        <v>9.75</v>
      </c>
      <c r="BT304">
        <v>1.37</v>
      </c>
      <c r="BU304">
        <v>5</v>
      </c>
      <c r="BV304">
        <v>8</v>
      </c>
      <c r="BW304">
        <v>1.37</v>
      </c>
      <c r="BX304">
        <v>5</v>
      </c>
      <c r="BY304">
        <v>10.32</v>
      </c>
      <c r="BZ304">
        <v>1.35</v>
      </c>
      <c r="CA304">
        <v>4.8</v>
      </c>
      <c r="CB304">
        <v>9.5</v>
      </c>
      <c r="CC304">
        <v>1.36</v>
      </c>
      <c r="CD304">
        <v>4.8</v>
      </c>
      <c r="CE304">
        <v>10</v>
      </c>
      <c r="CF304">
        <v>1.4</v>
      </c>
      <c r="CG304">
        <v>5.3</v>
      </c>
      <c r="CH304">
        <v>11.25</v>
      </c>
      <c r="CI304">
        <v>1.37</v>
      </c>
      <c r="CJ304">
        <v>4.8499999999999996</v>
      </c>
      <c r="CK304">
        <v>9.61</v>
      </c>
      <c r="CL304">
        <v>1.9</v>
      </c>
      <c r="CM304">
        <v>1.9</v>
      </c>
      <c r="CN304">
        <v>1.92</v>
      </c>
      <c r="CO304">
        <v>2</v>
      </c>
      <c r="CP304">
        <v>1.96</v>
      </c>
      <c r="CQ304">
        <v>2.0499999999999998</v>
      </c>
      <c r="CR304">
        <v>1.89</v>
      </c>
      <c r="CS304">
        <v>1.94</v>
      </c>
      <c r="CT304">
        <v>-1.25</v>
      </c>
      <c r="CU304">
        <v>1.9</v>
      </c>
      <c r="CV304">
        <v>2</v>
      </c>
      <c r="CW304">
        <v>1.93</v>
      </c>
      <c r="CX304">
        <v>1.99</v>
      </c>
      <c r="CY304">
        <v>1.95</v>
      </c>
      <c r="CZ304">
        <v>2.08</v>
      </c>
      <c r="DA304">
        <v>1.88</v>
      </c>
      <c r="DB304">
        <v>2</v>
      </c>
    </row>
    <row r="305" spans="1:106" x14ac:dyDescent="0.35">
      <c r="A305" t="s">
        <v>106</v>
      </c>
      <c r="B305" s="1">
        <v>44006</v>
      </c>
      <c r="C305" s="2">
        <v>0.75</v>
      </c>
      <c r="D305" t="s">
        <v>134</v>
      </c>
      <c r="E305" t="s">
        <v>129</v>
      </c>
      <c r="F305">
        <v>1</v>
      </c>
      <c r="G305">
        <v>1</v>
      </c>
      <c r="H305" t="s">
        <v>117</v>
      </c>
      <c r="I305">
        <v>0</v>
      </c>
      <c r="J305">
        <v>0</v>
      </c>
      <c r="K305" t="s">
        <v>117</v>
      </c>
      <c r="L305" t="s">
        <v>130</v>
      </c>
      <c r="M305">
        <v>13</v>
      </c>
      <c r="N305">
        <v>14</v>
      </c>
      <c r="O305">
        <v>3</v>
      </c>
      <c r="P305">
        <v>2</v>
      </c>
      <c r="Q305">
        <v>15</v>
      </c>
      <c r="R305">
        <v>13</v>
      </c>
      <c r="S305">
        <v>6</v>
      </c>
      <c r="T305">
        <v>9</v>
      </c>
      <c r="U305">
        <v>2</v>
      </c>
      <c r="V305">
        <v>2</v>
      </c>
      <c r="W305">
        <v>0</v>
      </c>
      <c r="X305">
        <v>0</v>
      </c>
      <c r="Y305">
        <v>2.2999999999999998</v>
      </c>
      <c r="Z305">
        <v>3.3</v>
      </c>
      <c r="AA305">
        <v>3.2</v>
      </c>
      <c r="AB305">
        <v>2.2999999999999998</v>
      </c>
      <c r="AC305">
        <v>3.3</v>
      </c>
      <c r="AD305">
        <v>3.25</v>
      </c>
      <c r="AE305">
        <v>2.2999999999999998</v>
      </c>
      <c r="AF305">
        <v>3.3</v>
      </c>
      <c r="AG305">
        <v>3.15</v>
      </c>
      <c r="AH305">
        <v>2.35</v>
      </c>
      <c r="AI305">
        <v>3.39</v>
      </c>
      <c r="AJ305">
        <v>3.22</v>
      </c>
      <c r="AK305">
        <v>2.2999999999999998</v>
      </c>
      <c r="AL305">
        <v>3.3</v>
      </c>
      <c r="AM305">
        <v>3.2</v>
      </c>
      <c r="AN305">
        <v>2.38</v>
      </c>
      <c r="AO305">
        <v>3.3</v>
      </c>
      <c r="AP305">
        <v>3.2</v>
      </c>
      <c r="AQ305">
        <v>2.42</v>
      </c>
      <c r="AR305">
        <v>3.5</v>
      </c>
      <c r="AS305">
        <v>3.32</v>
      </c>
      <c r="AT305">
        <v>2.33</v>
      </c>
      <c r="AU305">
        <v>3.33</v>
      </c>
      <c r="AV305">
        <v>3.17</v>
      </c>
      <c r="AW305">
        <v>2.1</v>
      </c>
      <c r="AX305">
        <v>1.72</v>
      </c>
      <c r="AY305">
        <v>2.15</v>
      </c>
      <c r="AZ305">
        <v>1.78</v>
      </c>
      <c r="BA305">
        <v>2.19</v>
      </c>
      <c r="BB305">
        <v>1.83</v>
      </c>
      <c r="BC305">
        <v>2.09</v>
      </c>
      <c r="BD305">
        <v>1.76</v>
      </c>
      <c r="BE305">
        <v>-0.25</v>
      </c>
      <c r="BF305">
        <v>2.02</v>
      </c>
      <c r="BG305">
        <v>1.88</v>
      </c>
      <c r="BH305">
        <v>2.0299999999999998</v>
      </c>
      <c r="BI305">
        <v>1.9</v>
      </c>
      <c r="BJ305">
        <v>2.04</v>
      </c>
      <c r="BK305">
        <v>1.92</v>
      </c>
      <c r="BL305">
        <v>2.0099999999999998</v>
      </c>
      <c r="BM305">
        <v>1.87</v>
      </c>
      <c r="BN305">
        <v>2.2999999999999998</v>
      </c>
      <c r="BO305">
        <v>3.3</v>
      </c>
      <c r="BP305">
        <v>3.2</v>
      </c>
      <c r="BQ305">
        <v>2.35</v>
      </c>
      <c r="BR305">
        <v>3.3</v>
      </c>
      <c r="BS305">
        <v>3.1</v>
      </c>
      <c r="BT305">
        <v>2.35</v>
      </c>
      <c r="BU305">
        <v>3.4</v>
      </c>
      <c r="BV305">
        <v>3.05</v>
      </c>
      <c r="BW305">
        <v>2.4</v>
      </c>
      <c r="BX305">
        <v>3.45</v>
      </c>
      <c r="BY305">
        <v>3.17</v>
      </c>
      <c r="BZ305">
        <v>2.25</v>
      </c>
      <c r="CA305">
        <v>3.5</v>
      </c>
      <c r="CB305">
        <v>3.1</v>
      </c>
      <c r="CC305">
        <v>2.38</v>
      </c>
      <c r="CD305">
        <v>3.4</v>
      </c>
      <c r="CE305">
        <v>3.1</v>
      </c>
      <c r="CF305">
        <v>2.4500000000000002</v>
      </c>
      <c r="CG305">
        <v>3.6</v>
      </c>
      <c r="CH305">
        <v>3.25</v>
      </c>
      <c r="CI305">
        <v>2.36</v>
      </c>
      <c r="CJ305">
        <v>3.36</v>
      </c>
      <c r="CK305">
        <v>3.12</v>
      </c>
      <c r="CL305">
        <v>1.9</v>
      </c>
      <c r="CM305">
        <v>1.9</v>
      </c>
      <c r="CN305">
        <v>1.96</v>
      </c>
      <c r="CO305">
        <v>1.95</v>
      </c>
      <c r="CP305">
        <v>2.12</v>
      </c>
      <c r="CQ305">
        <v>1.99</v>
      </c>
      <c r="CR305">
        <v>1.96</v>
      </c>
      <c r="CS305">
        <v>1.87</v>
      </c>
      <c r="CT305">
        <v>-0.25</v>
      </c>
      <c r="CU305">
        <v>2.0499999999999998</v>
      </c>
      <c r="CV305">
        <v>1.85</v>
      </c>
      <c r="CW305">
        <v>2.06</v>
      </c>
      <c r="CX305">
        <v>1.87</v>
      </c>
      <c r="CY305">
        <v>2.09</v>
      </c>
      <c r="CZ305">
        <v>1.9</v>
      </c>
      <c r="DA305">
        <v>2.04</v>
      </c>
      <c r="DB305">
        <v>1.85</v>
      </c>
    </row>
    <row r="306" spans="1:106" x14ac:dyDescent="0.35">
      <c r="A306" t="s">
        <v>106</v>
      </c>
      <c r="B306" s="1">
        <v>44006</v>
      </c>
      <c r="C306" s="2">
        <v>0.75</v>
      </c>
      <c r="D306" t="s">
        <v>108</v>
      </c>
      <c r="E306" t="s">
        <v>123</v>
      </c>
      <c r="F306">
        <v>0</v>
      </c>
      <c r="G306">
        <v>1</v>
      </c>
      <c r="H306" t="s">
        <v>113</v>
      </c>
      <c r="I306">
        <v>0</v>
      </c>
      <c r="J306">
        <v>0</v>
      </c>
      <c r="K306" t="s">
        <v>117</v>
      </c>
      <c r="L306" t="s">
        <v>145</v>
      </c>
      <c r="M306">
        <v>9</v>
      </c>
      <c r="N306">
        <v>12</v>
      </c>
      <c r="O306">
        <v>1</v>
      </c>
      <c r="P306">
        <v>5</v>
      </c>
      <c r="Q306">
        <v>8</v>
      </c>
      <c r="R306">
        <v>13</v>
      </c>
      <c r="S306">
        <v>6</v>
      </c>
      <c r="T306">
        <v>5</v>
      </c>
      <c r="U306">
        <v>0</v>
      </c>
      <c r="V306">
        <v>1</v>
      </c>
      <c r="W306">
        <v>0</v>
      </c>
      <c r="X306">
        <v>0</v>
      </c>
      <c r="Y306">
        <v>3.9</v>
      </c>
      <c r="Z306">
        <v>3.6</v>
      </c>
      <c r="AA306">
        <v>1.9</v>
      </c>
      <c r="AB306">
        <v>3.75</v>
      </c>
      <c r="AC306">
        <v>3.7</v>
      </c>
      <c r="AD306">
        <v>1.95</v>
      </c>
      <c r="AE306">
        <v>3.95</v>
      </c>
      <c r="AF306">
        <v>3.65</v>
      </c>
      <c r="AG306">
        <v>1.9</v>
      </c>
      <c r="AH306">
        <v>4.0599999999999996</v>
      </c>
      <c r="AI306">
        <v>3.76</v>
      </c>
      <c r="AJ306">
        <v>1.93</v>
      </c>
      <c r="AK306">
        <v>4</v>
      </c>
      <c r="AL306">
        <v>3.6</v>
      </c>
      <c r="AM306">
        <v>1.91</v>
      </c>
      <c r="AN306">
        <v>4</v>
      </c>
      <c r="AO306">
        <v>3.6</v>
      </c>
      <c r="AP306">
        <v>1.95</v>
      </c>
      <c r="AQ306">
        <v>4.25</v>
      </c>
      <c r="AR306">
        <v>3.8</v>
      </c>
      <c r="AS306">
        <v>2</v>
      </c>
      <c r="AT306">
        <v>3.94</v>
      </c>
      <c r="AU306">
        <v>3.66</v>
      </c>
      <c r="AV306">
        <v>1.94</v>
      </c>
      <c r="AW306">
        <v>1.8</v>
      </c>
      <c r="AX306">
        <v>2</v>
      </c>
      <c r="AY306">
        <v>1.87</v>
      </c>
      <c r="AZ306">
        <v>2.0499999999999998</v>
      </c>
      <c r="BA306">
        <v>1.88</v>
      </c>
      <c r="BB306">
        <v>2.1</v>
      </c>
      <c r="BC306">
        <v>1.82</v>
      </c>
      <c r="BD306">
        <v>2.0099999999999998</v>
      </c>
      <c r="BE306">
        <v>0.5</v>
      </c>
      <c r="BF306">
        <v>1.95</v>
      </c>
      <c r="BG306">
        <v>1.95</v>
      </c>
      <c r="BH306">
        <v>1.99</v>
      </c>
      <c r="BI306">
        <v>1.93</v>
      </c>
      <c r="BJ306">
        <v>1.99</v>
      </c>
      <c r="BK306">
        <v>1.99</v>
      </c>
      <c r="BL306">
        <v>1.94</v>
      </c>
      <c r="BM306">
        <v>1.93</v>
      </c>
      <c r="BN306">
        <v>4.5</v>
      </c>
      <c r="BO306">
        <v>3.6</v>
      </c>
      <c r="BP306">
        <v>1.83</v>
      </c>
      <c r="BQ306">
        <v>4.33</v>
      </c>
      <c r="BR306">
        <v>3.6</v>
      </c>
      <c r="BS306">
        <v>1.85</v>
      </c>
      <c r="BT306">
        <v>4.25</v>
      </c>
      <c r="BU306">
        <v>3.5</v>
      </c>
      <c r="BV306">
        <v>1.87</v>
      </c>
      <c r="BW306">
        <v>4.4800000000000004</v>
      </c>
      <c r="BX306">
        <v>3.62</v>
      </c>
      <c r="BY306">
        <v>1.91</v>
      </c>
      <c r="BZ306">
        <v>4.5</v>
      </c>
      <c r="CA306">
        <v>3.5</v>
      </c>
      <c r="CB306">
        <v>1.83</v>
      </c>
      <c r="CC306">
        <v>4.5</v>
      </c>
      <c r="CD306">
        <v>3.5</v>
      </c>
      <c r="CE306">
        <v>1.87</v>
      </c>
      <c r="CF306">
        <v>4.8600000000000003</v>
      </c>
      <c r="CG306">
        <v>3.78</v>
      </c>
      <c r="CH306">
        <v>1.92</v>
      </c>
      <c r="CI306">
        <v>4.42</v>
      </c>
      <c r="CJ306">
        <v>3.57</v>
      </c>
      <c r="CK306">
        <v>1.87</v>
      </c>
      <c r="CL306">
        <v>1.9</v>
      </c>
      <c r="CM306">
        <v>1.9</v>
      </c>
      <c r="CN306">
        <v>2.0299999999999998</v>
      </c>
      <c r="CO306">
        <v>1.89</v>
      </c>
      <c r="CP306">
        <v>2.0699999999999998</v>
      </c>
      <c r="CQ306">
        <v>1.92</v>
      </c>
      <c r="CR306">
        <v>1.98</v>
      </c>
      <c r="CS306">
        <v>1.85</v>
      </c>
      <c r="CT306">
        <v>0.5</v>
      </c>
      <c r="CU306">
        <v>2.0099999999999998</v>
      </c>
      <c r="CV306">
        <v>1.89</v>
      </c>
      <c r="CW306">
        <v>2.02</v>
      </c>
      <c r="CX306">
        <v>1.91</v>
      </c>
      <c r="CY306">
        <v>2.0499999999999998</v>
      </c>
      <c r="CZ306">
        <v>1.93</v>
      </c>
      <c r="DA306">
        <v>2</v>
      </c>
      <c r="DB306">
        <v>1.87</v>
      </c>
    </row>
    <row r="307" spans="1:106" x14ac:dyDescent="0.35">
      <c r="A307" t="s">
        <v>106</v>
      </c>
      <c r="B307" s="1">
        <v>44006</v>
      </c>
      <c r="C307" s="2">
        <v>0.75</v>
      </c>
      <c r="D307" t="s">
        <v>132</v>
      </c>
      <c r="E307" t="s">
        <v>115</v>
      </c>
      <c r="F307">
        <v>1</v>
      </c>
      <c r="G307">
        <v>0</v>
      </c>
      <c r="H307" t="s">
        <v>109</v>
      </c>
      <c r="I307">
        <v>0</v>
      </c>
      <c r="J307">
        <v>0</v>
      </c>
      <c r="K307" t="s">
        <v>117</v>
      </c>
      <c r="L307" t="s">
        <v>110</v>
      </c>
      <c r="M307">
        <v>10</v>
      </c>
      <c r="N307">
        <v>4</v>
      </c>
      <c r="O307">
        <v>2</v>
      </c>
      <c r="P307">
        <v>0</v>
      </c>
      <c r="Q307">
        <v>11</v>
      </c>
      <c r="R307">
        <v>11</v>
      </c>
      <c r="S307">
        <v>6</v>
      </c>
      <c r="T307">
        <v>4</v>
      </c>
      <c r="U307">
        <v>3</v>
      </c>
      <c r="V307">
        <v>3</v>
      </c>
      <c r="W307">
        <v>0</v>
      </c>
      <c r="X307">
        <v>0</v>
      </c>
      <c r="Y307">
        <v>1.55</v>
      </c>
      <c r="Z307">
        <v>4</v>
      </c>
      <c r="AA307">
        <v>6</v>
      </c>
      <c r="AB307">
        <v>1.57</v>
      </c>
      <c r="AC307">
        <v>4.0999999999999996</v>
      </c>
      <c r="AD307">
        <v>6</v>
      </c>
      <c r="AE307">
        <v>1.57</v>
      </c>
      <c r="AF307">
        <v>3.95</v>
      </c>
      <c r="AG307">
        <v>6</v>
      </c>
      <c r="AH307">
        <v>1.6</v>
      </c>
      <c r="AI307">
        <v>4.09</v>
      </c>
      <c r="AJ307">
        <v>6.21</v>
      </c>
      <c r="AK307">
        <v>1.55</v>
      </c>
      <c r="AL307">
        <v>4</v>
      </c>
      <c r="AM307">
        <v>6.5</v>
      </c>
      <c r="AN307">
        <v>1.57</v>
      </c>
      <c r="AO307">
        <v>3.9</v>
      </c>
      <c r="AP307">
        <v>6.5</v>
      </c>
      <c r="AQ307">
        <v>1.63</v>
      </c>
      <c r="AR307">
        <v>4.25</v>
      </c>
      <c r="AS307">
        <v>6.65</v>
      </c>
      <c r="AT307">
        <v>1.58</v>
      </c>
      <c r="AU307">
        <v>4.03</v>
      </c>
      <c r="AV307">
        <v>6.11</v>
      </c>
      <c r="AW307">
        <v>2.1</v>
      </c>
      <c r="AX307">
        <v>1.72</v>
      </c>
      <c r="AY307">
        <v>2.16</v>
      </c>
      <c r="AZ307">
        <v>1.78</v>
      </c>
      <c r="BA307">
        <v>2.16</v>
      </c>
      <c r="BB307">
        <v>1.86</v>
      </c>
      <c r="BC307">
        <v>2.0699999999999998</v>
      </c>
      <c r="BD307">
        <v>1.77</v>
      </c>
      <c r="BE307">
        <v>-1</v>
      </c>
      <c r="BF307">
        <v>2.08</v>
      </c>
      <c r="BG307">
        <v>1.82</v>
      </c>
      <c r="BH307">
        <v>2.1</v>
      </c>
      <c r="BI307">
        <v>1.83</v>
      </c>
      <c r="BJ307">
        <v>2.12</v>
      </c>
      <c r="BK307">
        <v>1.91</v>
      </c>
      <c r="BL307">
        <v>2.06</v>
      </c>
      <c r="BM307">
        <v>1.83</v>
      </c>
      <c r="BN307">
        <v>1.55</v>
      </c>
      <c r="BO307">
        <v>4</v>
      </c>
      <c r="BP307">
        <v>6</v>
      </c>
      <c r="BQ307">
        <v>1.57</v>
      </c>
      <c r="BR307">
        <v>3.9</v>
      </c>
      <c r="BS307">
        <v>6.5</v>
      </c>
      <c r="BT307">
        <v>1.57</v>
      </c>
      <c r="BU307">
        <v>3.8</v>
      </c>
      <c r="BV307">
        <v>6.7</v>
      </c>
      <c r="BW307">
        <v>1.59</v>
      </c>
      <c r="BX307">
        <v>3.83</v>
      </c>
      <c r="BY307">
        <v>7.43</v>
      </c>
      <c r="BZ307">
        <v>1.55</v>
      </c>
      <c r="CA307">
        <v>3.9</v>
      </c>
      <c r="CB307">
        <v>7</v>
      </c>
      <c r="CC307">
        <v>1.57</v>
      </c>
      <c r="CD307">
        <v>3.75</v>
      </c>
      <c r="CE307">
        <v>7</v>
      </c>
      <c r="CF307">
        <v>1.63</v>
      </c>
      <c r="CG307">
        <v>4.1100000000000003</v>
      </c>
      <c r="CH307">
        <v>7.5</v>
      </c>
      <c r="CI307">
        <v>1.57</v>
      </c>
      <c r="CJ307">
        <v>3.87</v>
      </c>
      <c r="CK307">
        <v>6.76</v>
      </c>
      <c r="CL307">
        <v>2.2999999999999998</v>
      </c>
      <c r="CM307">
        <v>1.61</v>
      </c>
      <c r="CN307">
        <v>2.35</v>
      </c>
      <c r="CO307">
        <v>1.68</v>
      </c>
      <c r="CP307">
        <v>2.41</v>
      </c>
      <c r="CQ307">
        <v>1.7</v>
      </c>
      <c r="CR307">
        <v>2.29</v>
      </c>
      <c r="CS307">
        <v>1.64</v>
      </c>
      <c r="CT307">
        <v>-1</v>
      </c>
      <c r="CU307">
        <v>2.0699999999999998</v>
      </c>
      <c r="CV307">
        <v>1.83</v>
      </c>
      <c r="CW307">
        <v>2.09</v>
      </c>
      <c r="CX307">
        <v>1.85</v>
      </c>
      <c r="CY307">
        <v>2.12</v>
      </c>
      <c r="CZ307">
        <v>1.92</v>
      </c>
      <c r="DA307">
        <v>2.0499999999999998</v>
      </c>
      <c r="DB307">
        <v>1.84</v>
      </c>
    </row>
    <row r="308" spans="1:106" x14ac:dyDescent="0.35">
      <c r="A308" t="s">
        <v>106</v>
      </c>
      <c r="B308" s="1">
        <v>44006</v>
      </c>
      <c r="C308" s="2">
        <v>0.84375</v>
      </c>
      <c r="D308" t="s">
        <v>107</v>
      </c>
      <c r="E308" t="s">
        <v>122</v>
      </c>
      <c r="F308">
        <v>4</v>
      </c>
      <c r="G308">
        <v>0</v>
      </c>
      <c r="H308" t="s">
        <v>109</v>
      </c>
      <c r="I308">
        <v>2</v>
      </c>
      <c r="J308">
        <v>0</v>
      </c>
      <c r="K308" t="s">
        <v>109</v>
      </c>
      <c r="L308" t="s">
        <v>136</v>
      </c>
      <c r="M308">
        <v>21</v>
      </c>
      <c r="N308">
        <v>3</v>
      </c>
      <c r="O308">
        <v>7</v>
      </c>
      <c r="P308">
        <v>0</v>
      </c>
      <c r="Q308">
        <v>7</v>
      </c>
      <c r="R308">
        <v>5</v>
      </c>
      <c r="S308">
        <v>6</v>
      </c>
      <c r="T308">
        <v>0</v>
      </c>
      <c r="U308">
        <v>0</v>
      </c>
      <c r="V308">
        <v>0</v>
      </c>
      <c r="W308">
        <v>0</v>
      </c>
      <c r="X308">
        <v>0</v>
      </c>
      <c r="Y308">
        <v>1.22</v>
      </c>
      <c r="Z308">
        <v>6.5</v>
      </c>
      <c r="AA308">
        <v>13</v>
      </c>
      <c r="AB308">
        <v>1.22</v>
      </c>
      <c r="AC308">
        <v>6.25</v>
      </c>
      <c r="AD308">
        <v>14</v>
      </c>
      <c r="AE308">
        <v>1.26</v>
      </c>
      <c r="AF308">
        <v>5.7</v>
      </c>
      <c r="AG308">
        <v>12</v>
      </c>
      <c r="AH308">
        <v>1.25</v>
      </c>
      <c r="AI308">
        <v>6.42</v>
      </c>
      <c r="AJ308">
        <v>13.96</v>
      </c>
      <c r="AK308">
        <v>1.22</v>
      </c>
      <c r="AL308">
        <v>6</v>
      </c>
      <c r="AM308">
        <v>15</v>
      </c>
      <c r="AN308">
        <v>1.25</v>
      </c>
      <c r="AO308">
        <v>6</v>
      </c>
      <c r="AP308">
        <v>13</v>
      </c>
      <c r="AQ308">
        <v>1.27</v>
      </c>
      <c r="AR308">
        <v>6.61</v>
      </c>
      <c r="AS308">
        <v>16</v>
      </c>
      <c r="AT308">
        <v>1.24</v>
      </c>
      <c r="AU308">
        <v>6.13</v>
      </c>
      <c r="AV308">
        <v>13.09</v>
      </c>
      <c r="AW308">
        <v>1.66</v>
      </c>
      <c r="AX308">
        <v>2.2000000000000002</v>
      </c>
      <c r="AY308">
        <v>1.73</v>
      </c>
      <c r="AZ308">
        <v>2.23</v>
      </c>
      <c r="BA308">
        <v>1.77</v>
      </c>
      <c r="BB308">
        <v>2.2799999999999998</v>
      </c>
      <c r="BC308">
        <v>1.69</v>
      </c>
      <c r="BD308">
        <v>2.19</v>
      </c>
      <c r="BE308">
        <v>-1.5</v>
      </c>
      <c r="BF308">
        <v>1.8</v>
      </c>
      <c r="BG308">
        <v>2</v>
      </c>
      <c r="BH308">
        <v>1.88</v>
      </c>
      <c r="BI308">
        <v>2.0499999999999998</v>
      </c>
      <c r="BJ308">
        <v>1.91</v>
      </c>
      <c r="BK308">
        <v>2.12</v>
      </c>
      <c r="BL308">
        <v>1.82</v>
      </c>
      <c r="BM308">
        <v>2.0699999999999998</v>
      </c>
      <c r="BN308">
        <v>1.25</v>
      </c>
      <c r="BO308">
        <v>5.75</v>
      </c>
      <c r="BP308">
        <v>12</v>
      </c>
      <c r="BQ308">
        <v>1.28</v>
      </c>
      <c r="BR308">
        <v>5.75</v>
      </c>
      <c r="BS308">
        <v>11</v>
      </c>
      <c r="BT308">
        <v>1.33</v>
      </c>
      <c r="BU308">
        <v>5.3</v>
      </c>
      <c r="BV308">
        <v>8.8000000000000007</v>
      </c>
      <c r="BW308">
        <v>1.3</v>
      </c>
      <c r="BX308">
        <v>5.85</v>
      </c>
      <c r="BY308">
        <v>11.67</v>
      </c>
      <c r="BZ308">
        <v>1.27</v>
      </c>
      <c r="CA308">
        <v>5.8</v>
      </c>
      <c r="CB308">
        <v>12</v>
      </c>
      <c r="CC308">
        <v>1.29</v>
      </c>
      <c r="CD308">
        <v>5.5</v>
      </c>
      <c r="CE308">
        <v>12</v>
      </c>
      <c r="CF308">
        <v>1.33</v>
      </c>
      <c r="CG308">
        <v>6.5</v>
      </c>
      <c r="CH308">
        <v>14</v>
      </c>
      <c r="CI308">
        <v>1.28</v>
      </c>
      <c r="CJ308">
        <v>5.78</v>
      </c>
      <c r="CK308">
        <v>11.79</v>
      </c>
      <c r="CL308">
        <v>1.66</v>
      </c>
      <c r="CM308">
        <v>2.2000000000000002</v>
      </c>
      <c r="CN308">
        <v>1.74</v>
      </c>
      <c r="CO308">
        <v>2.2400000000000002</v>
      </c>
      <c r="CP308">
        <v>1.76</v>
      </c>
      <c r="CQ308">
        <v>2.34</v>
      </c>
      <c r="CR308">
        <v>1.7</v>
      </c>
      <c r="CS308">
        <v>2.19</v>
      </c>
      <c r="CT308">
        <v>-1.5</v>
      </c>
      <c r="CU308">
        <v>1.92</v>
      </c>
      <c r="CV308">
        <v>1.98</v>
      </c>
      <c r="CW308">
        <v>1.95</v>
      </c>
      <c r="CX308">
        <v>1.97</v>
      </c>
      <c r="CY308">
        <v>1.96</v>
      </c>
      <c r="CZ308">
        <v>2.17</v>
      </c>
      <c r="DA308">
        <v>1.88</v>
      </c>
      <c r="DB308">
        <v>2</v>
      </c>
    </row>
    <row r="309" spans="1:106" x14ac:dyDescent="0.35">
      <c r="A309" t="s">
        <v>106</v>
      </c>
      <c r="B309" s="1">
        <v>44007</v>
      </c>
      <c r="C309" s="2">
        <v>0.75</v>
      </c>
      <c r="D309" t="s">
        <v>119</v>
      </c>
      <c r="E309" t="s">
        <v>125</v>
      </c>
      <c r="F309">
        <v>1</v>
      </c>
      <c r="G309">
        <v>0</v>
      </c>
      <c r="H309" t="s">
        <v>109</v>
      </c>
      <c r="I309">
        <v>0</v>
      </c>
      <c r="J309">
        <v>0</v>
      </c>
      <c r="K309" t="s">
        <v>117</v>
      </c>
      <c r="L309" t="s">
        <v>114</v>
      </c>
      <c r="M309">
        <v>9</v>
      </c>
      <c r="N309">
        <v>10</v>
      </c>
      <c r="O309">
        <v>5</v>
      </c>
      <c r="P309">
        <v>4</v>
      </c>
      <c r="Q309">
        <v>13</v>
      </c>
      <c r="R309">
        <v>15</v>
      </c>
      <c r="S309">
        <v>1</v>
      </c>
      <c r="T309">
        <v>7</v>
      </c>
      <c r="U309">
        <v>1</v>
      </c>
      <c r="V309">
        <v>0</v>
      </c>
      <c r="W309">
        <v>0</v>
      </c>
      <c r="X309">
        <v>0</v>
      </c>
      <c r="Y309">
        <v>3</v>
      </c>
      <c r="Z309">
        <v>3.25</v>
      </c>
      <c r="AA309">
        <v>2.4500000000000002</v>
      </c>
      <c r="AB309">
        <v>2.95</v>
      </c>
      <c r="AC309">
        <v>3.2</v>
      </c>
      <c r="AD309">
        <v>2.5</v>
      </c>
      <c r="AE309">
        <v>3</v>
      </c>
      <c r="AF309">
        <v>3.2</v>
      </c>
      <c r="AG309">
        <v>2.5</v>
      </c>
      <c r="AH309">
        <v>3.09</v>
      </c>
      <c r="AI309">
        <v>3.25</v>
      </c>
      <c r="AJ309">
        <v>2.5099999999999998</v>
      </c>
      <c r="AK309">
        <v>3</v>
      </c>
      <c r="AL309">
        <v>3.2</v>
      </c>
      <c r="AM309">
        <v>2.4500000000000002</v>
      </c>
      <c r="AN309">
        <v>3</v>
      </c>
      <c r="AO309">
        <v>3.2</v>
      </c>
      <c r="AP309">
        <v>2.5</v>
      </c>
      <c r="AQ309">
        <v>3.18</v>
      </c>
      <c r="AR309">
        <v>3.3</v>
      </c>
      <c r="AS309">
        <v>2.59</v>
      </c>
      <c r="AT309">
        <v>3.02</v>
      </c>
      <c r="AU309">
        <v>3.22</v>
      </c>
      <c r="AV309">
        <v>2.48</v>
      </c>
      <c r="AW309">
        <v>2.2000000000000002</v>
      </c>
      <c r="AX309">
        <v>1.66</v>
      </c>
      <c r="AY309">
        <v>2.2599999999999998</v>
      </c>
      <c r="AZ309">
        <v>1.71</v>
      </c>
      <c r="BA309">
        <v>2.2999999999999998</v>
      </c>
      <c r="BB309">
        <v>1.76</v>
      </c>
      <c r="BC309">
        <v>2.1800000000000002</v>
      </c>
      <c r="BD309">
        <v>1.7</v>
      </c>
      <c r="BE309">
        <v>0</v>
      </c>
      <c r="BF309">
        <v>2.1</v>
      </c>
      <c r="BG309">
        <v>1.8</v>
      </c>
      <c r="BH309">
        <v>2.1800000000000002</v>
      </c>
      <c r="BI309">
        <v>1.77</v>
      </c>
      <c r="BJ309">
        <v>2.2000000000000002</v>
      </c>
      <c r="BK309">
        <v>1.83</v>
      </c>
      <c r="BL309">
        <v>2.12</v>
      </c>
      <c r="BM309">
        <v>1.78</v>
      </c>
      <c r="BN309">
        <v>3.5</v>
      </c>
      <c r="BO309">
        <v>3.3</v>
      </c>
      <c r="BP309">
        <v>2.15</v>
      </c>
      <c r="BQ309">
        <v>3.2</v>
      </c>
      <c r="BR309">
        <v>3.2</v>
      </c>
      <c r="BS309">
        <v>2.35</v>
      </c>
      <c r="BT309">
        <v>3.55</v>
      </c>
      <c r="BU309">
        <v>3.15</v>
      </c>
      <c r="BV309">
        <v>2.2000000000000002</v>
      </c>
      <c r="BW309">
        <v>3.72</v>
      </c>
      <c r="BX309">
        <v>3.33</v>
      </c>
      <c r="BY309">
        <v>2.2000000000000002</v>
      </c>
      <c r="BZ309">
        <v>3.6</v>
      </c>
      <c r="CA309">
        <v>3.25</v>
      </c>
      <c r="CB309">
        <v>2.15</v>
      </c>
      <c r="CC309">
        <v>3.75</v>
      </c>
      <c r="CD309">
        <v>3.1</v>
      </c>
      <c r="CE309">
        <v>2.2000000000000002</v>
      </c>
      <c r="CF309">
        <v>3.86</v>
      </c>
      <c r="CG309">
        <v>3.37</v>
      </c>
      <c r="CH309">
        <v>2.33</v>
      </c>
      <c r="CI309">
        <v>3.59</v>
      </c>
      <c r="CJ309">
        <v>3.2</v>
      </c>
      <c r="CK309">
        <v>2.2200000000000002</v>
      </c>
      <c r="CL309">
        <v>2.5</v>
      </c>
      <c r="CM309">
        <v>1.53</v>
      </c>
      <c r="CN309">
        <v>2.5499999999999998</v>
      </c>
      <c r="CO309">
        <v>1.58</v>
      </c>
      <c r="CP309">
        <v>2.67</v>
      </c>
      <c r="CQ309">
        <v>1.6</v>
      </c>
      <c r="CR309">
        <v>2.5099999999999998</v>
      </c>
      <c r="CS309">
        <v>1.54</v>
      </c>
      <c r="CT309">
        <v>0.25</v>
      </c>
      <c r="CU309">
        <v>2.0299999999999998</v>
      </c>
      <c r="CV309">
        <v>1.87</v>
      </c>
      <c r="CW309">
        <v>2.0499999999999998</v>
      </c>
      <c r="CX309">
        <v>1.88</v>
      </c>
      <c r="CY309">
        <v>2.0699999999999998</v>
      </c>
      <c r="CZ309">
        <v>1.95</v>
      </c>
      <c r="DA309">
        <v>1.99</v>
      </c>
      <c r="DB309">
        <v>1.89</v>
      </c>
    </row>
    <row r="310" spans="1:106" x14ac:dyDescent="0.35">
      <c r="A310" t="s">
        <v>106</v>
      </c>
      <c r="B310" s="1">
        <v>44007</v>
      </c>
      <c r="C310" s="2">
        <v>0.75</v>
      </c>
      <c r="D310" t="s">
        <v>120</v>
      </c>
      <c r="E310" t="s">
        <v>135</v>
      </c>
      <c r="F310">
        <v>0</v>
      </c>
      <c r="G310">
        <v>2</v>
      </c>
      <c r="H310" t="s">
        <v>113</v>
      </c>
      <c r="I310">
        <v>0</v>
      </c>
      <c r="J310">
        <v>1</v>
      </c>
      <c r="K310" t="s">
        <v>113</v>
      </c>
      <c r="L310" t="s">
        <v>121</v>
      </c>
      <c r="M310">
        <v>12</v>
      </c>
      <c r="N310">
        <v>10</v>
      </c>
      <c r="O310">
        <v>3</v>
      </c>
      <c r="P310">
        <v>5</v>
      </c>
      <c r="Q310">
        <v>10</v>
      </c>
      <c r="R310">
        <v>14</v>
      </c>
      <c r="S310">
        <v>4</v>
      </c>
      <c r="T310">
        <v>6</v>
      </c>
      <c r="U310">
        <v>0</v>
      </c>
      <c r="V310">
        <v>2</v>
      </c>
      <c r="W310">
        <v>1</v>
      </c>
      <c r="X310">
        <v>0</v>
      </c>
      <c r="Y310">
        <v>2.6</v>
      </c>
      <c r="Z310">
        <v>3.5</v>
      </c>
      <c r="AA310">
        <v>2.62</v>
      </c>
      <c r="AB310">
        <v>2.65</v>
      </c>
      <c r="AC310">
        <v>3.4</v>
      </c>
      <c r="AD310">
        <v>2.65</v>
      </c>
      <c r="AE310">
        <v>2.6</v>
      </c>
      <c r="AF310">
        <v>3.45</v>
      </c>
      <c r="AG310">
        <v>2.65</v>
      </c>
      <c r="AH310">
        <v>2.69</v>
      </c>
      <c r="AI310">
        <v>3.53</v>
      </c>
      <c r="AJ310">
        <v>2.67</v>
      </c>
      <c r="AK310">
        <v>2.6</v>
      </c>
      <c r="AL310">
        <v>3.5</v>
      </c>
      <c r="AM310">
        <v>2.62</v>
      </c>
      <c r="AN310">
        <v>2.63</v>
      </c>
      <c r="AO310">
        <v>3.5</v>
      </c>
      <c r="AP310">
        <v>2.63</v>
      </c>
      <c r="AQ310">
        <v>2.75</v>
      </c>
      <c r="AR310">
        <v>3.65</v>
      </c>
      <c r="AS310">
        <v>2.8</v>
      </c>
      <c r="AT310">
        <v>2.64</v>
      </c>
      <c r="AU310">
        <v>3.47</v>
      </c>
      <c r="AV310">
        <v>2.65</v>
      </c>
      <c r="AW310">
        <v>1.8</v>
      </c>
      <c r="AX310">
        <v>2</v>
      </c>
      <c r="AY310">
        <v>1.83</v>
      </c>
      <c r="AZ310">
        <v>2.1</v>
      </c>
      <c r="BA310">
        <v>1.87</v>
      </c>
      <c r="BB310">
        <v>2.13</v>
      </c>
      <c r="BC310">
        <v>1.8</v>
      </c>
      <c r="BD310">
        <v>2.0299999999999998</v>
      </c>
      <c r="BE310">
        <v>0</v>
      </c>
      <c r="BF310">
        <v>1.94</v>
      </c>
      <c r="BG310">
        <v>1.96</v>
      </c>
      <c r="BH310">
        <v>1.97</v>
      </c>
      <c r="BI310">
        <v>1.96</v>
      </c>
      <c r="BJ310">
        <v>1.99</v>
      </c>
      <c r="BK310">
        <v>2</v>
      </c>
      <c r="BL310">
        <v>1.93</v>
      </c>
      <c r="BM310">
        <v>1.94</v>
      </c>
      <c r="BN310">
        <v>2.62</v>
      </c>
      <c r="BO310">
        <v>3.5</v>
      </c>
      <c r="BP310">
        <v>2.5499999999999998</v>
      </c>
      <c r="BQ310">
        <v>2.6</v>
      </c>
      <c r="BR310">
        <v>3.5</v>
      </c>
      <c r="BS310">
        <v>2.6</v>
      </c>
      <c r="BT310">
        <v>2.6</v>
      </c>
      <c r="BU310">
        <v>3.5</v>
      </c>
      <c r="BV310">
        <v>2.65</v>
      </c>
      <c r="BW310">
        <v>2.7</v>
      </c>
      <c r="BX310">
        <v>3.65</v>
      </c>
      <c r="BY310">
        <v>2.65</v>
      </c>
      <c r="BZ310">
        <v>2.7</v>
      </c>
      <c r="CA310">
        <v>3.5</v>
      </c>
      <c r="CB310">
        <v>2.5499999999999998</v>
      </c>
      <c r="CC310">
        <v>2.63</v>
      </c>
      <c r="CD310">
        <v>3.5</v>
      </c>
      <c r="CE310">
        <v>2.63</v>
      </c>
      <c r="CF310">
        <v>2.84</v>
      </c>
      <c r="CG310">
        <v>3.68</v>
      </c>
      <c r="CH310">
        <v>2.72</v>
      </c>
      <c r="CI310">
        <v>2.66</v>
      </c>
      <c r="CJ310">
        <v>3.52</v>
      </c>
      <c r="CK310">
        <v>2.63</v>
      </c>
      <c r="CL310">
        <v>1.72</v>
      </c>
      <c r="CM310">
        <v>2.1</v>
      </c>
      <c r="CN310">
        <v>1.8</v>
      </c>
      <c r="CO310">
        <v>2.14</v>
      </c>
      <c r="CP310">
        <v>1.9</v>
      </c>
      <c r="CQ310">
        <v>2.21</v>
      </c>
      <c r="CR310">
        <v>1.75</v>
      </c>
      <c r="CS310">
        <v>2.1</v>
      </c>
      <c r="CT310">
        <v>0</v>
      </c>
      <c r="CU310">
        <v>1.93</v>
      </c>
      <c r="CV310">
        <v>1.97</v>
      </c>
      <c r="CW310">
        <v>1.98</v>
      </c>
      <c r="CX310">
        <v>1.94</v>
      </c>
      <c r="CY310">
        <v>2.02</v>
      </c>
      <c r="CZ310">
        <v>1.99</v>
      </c>
      <c r="DA310">
        <v>1.95</v>
      </c>
      <c r="DB310">
        <v>1.93</v>
      </c>
    </row>
    <row r="311" spans="1:106" x14ac:dyDescent="0.35">
      <c r="A311" t="s">
        <v>106</v>
      </c>
      <c r="B311" s="1">
        <v>44007</v>
      </c>
      <c r="C311" s="2">
        <v>0.84375</v>
      </c>
      <c r="D311" t="s">
        <v>138</v>
      </c>
      <c r="E311" t="s">
        <v>112</v>
      </c>
      <c r="F311">
        <v>2</v>
      </c>
      <c r="G311">
        <v>1</v>
      </c>
      <c r="H311" t="s">
        <v>109</v>
      </c>
      <c r="I311">
        <v>1</v>
      </c>
      <c r="J311">
        <v>0</v>
      </c>
      <c r="K311" t="s">
        <v>109</v>
      </c>
      <c r="L311" t="s">
        <v>141</v>
      </c>
      <c r="M311">
        <v>15</v>
      </c>
      <c r="N311">
        <v>11</v>
      </c>
      <c r="O311">
        <v>10</v>
      </c>
      <c r="P311">
        <v>2</v>
      </c>
      <c r="Q311">
        <v>13</v>
      </c>
      <c r="R311">
        <v>3</v>
      </c>
      <c r="S311">
        <v>5</v>
      </c>
      <c r="T311">
        <v>7</v>
      </c>
      <c r="U311">
        <v>1</v>
      </c>
      <c r="V311">
        <v>1</v>
      </c>
      <c r="W311">
        <v>0</v>
      </c>
      <c r="X311">
        <v>1</v>
      </c>
      <c r="Y311">
        <v>4</v>
      </c>
      <c r="Z311">
        <v>4</v>
      </c>
      <c r="AA311">
        <v>1.8</v>
      </c>
      <c r="AB311">
        <v>4.0999999999999996</v>
      </c>
      <c r="AC311">
        <v>4</v>
      </c>
      <c r="AD311">
        <v>1.8</v>
      </c>
      <c r="AE311">
        <v>4.1500000000000004</v>
      </c>
      <c r="AF311">
        <v>4</v>
      </c>
      <c r="AG311">
        <v>1.8</v>
      </c>
      <c r="AH311">
        <v>4.0999999999999996</v>
      </c>
      <c r="AI311">
        <v>4.24</v>
      </c>
      <c r="AJ311">
        <v>1.82</v>
      </c>
      <c r="AK311">
        <v>4.2</v>
      </c>
      <c r="AL311">
        <v>4</v>
      </c>
      <c r="AM311">
        <v>1.78</v>
      </c>
      <c r="AN311">
        <v>4.4000000000000004</v>
      </c>
      <c r="AO311">
        <v>4</v>
      </c>
      <c r="AP311">
        <v>1.75</v>
      </c>
      <c r="AQ311">
        <v>4.4000000000000004</v>
      </c>
      <c r="AR311">
        <v>4.25</v>
      </c>
      <c r="AS311">
        <v>1.87</v>
      </c>
      <c r="AT311">
        <v>4.1399999999999997</v>
      </c>
      <c r="AU311">
        <v>4.07</v>
      </c>
      <c r="AV311">
        <v>1.8</v>
      </c>
      <c r="AW311">
        <v>1.61</v>
      </c>
      <c r="AX311">
        <v>2.2999999999999998</v>
      </c>
      <c r="AY311">
        <v>1.66</v>
      </c>
      <c r="AZ311">
        <v>2.36</v>
      </c>
      <c r="BA311">
        <v>1.7</v>
      </c>
      <c r="BB311">
        <v>2.41</v>
      </c>
      <c r="BC311">
        <v>1.63</v>
      </c>
      <c r="BD311">
        <v>2.29</v>
      </c>
      <c r="BE311">
        <v>0.75</v>
      </c>
      <c r="BF311">
        <v>1.85</v>
      </c>
      <c r="BG311">
        <v>2.0499999999999998</v>
      </c>
      <c r="BH311">
        <v>1.87</v>
      </c>
      <c r="BI311">
        <v>2.06</v>
      </c>
      <c r="BJ311">
        <v>1.91</v>
      </c>
      <c r="BK311">
        <v>2.06</v>
      </c>
      <c r="BL311">
        <v>1.85</v>
      </c>
      <c r="BM311">
        <v>2.02</v>
      </c>
      <c r="BN311">
        <v>4.2</v>
      </c>
      <c r="BO311">
        <v>4</v>
      </c>
      <c r="BP311">
        <v>1.8</v>
      </c>
      <c r="BQ311">
        <v>4.33</v>
      </c>
      <c r="BR311">
        <v>4.0999999999999996</v>
      </c>
      <c r="BS311">
        <v>1.75</v>
      </c>
      <c r="BT311">
        <v>4.1500000000000004</v>
      </c>
      <c r="BU311">
        <v>3.85</v>
      </c>
      <c r="BV311">
        <v>1.8</v>
      </c>
      <c r="BW311">
        <v>4.29</v>
      </c>
      <c r="BX311">
        <v>3.96</v>
      </c>
      <c r="BY311">
        <v>1.85</v>
      </c>
      <c r="BZ311">
        <v>4.33</v>
      </c>
      <c r="CA311">
        <v>3.9</v>
      </c>
      <c r="CB311">
        <v>1.78</v>
      </c>
      <c r="CC311">
        <v>4.33</v>
      </c>
      <c r="CD311">
        <v>3.7</v>
      </c>
      <c r="CE311">
        <v>1.85</v>
      </c>
      <c r="CF311">
        <v>4.45</v>
      </c>
      <c r="CG311">
        <v>4.42</v>
      </c>
      <c r="CH311">
        <v>1.98</v>
      </c>
      <c r="CI311">
        <v>4.2</v>
      </c>
      <c r="CJ311">
        <v>3.93</v>
      </c>
      <c r="CK311">
        <v>1.82</v>
      </c>
      <c r="CL311">
        <v>1.72</v>
      </c>
      <c r="CM311">
        <v>2.1</v>
      </c>
      <c r="CN311">
        <v>1.84</v>
      </c>
      <c r="CO311">
        <v>2.09</v>
      </c>
      <c r="CP311">
        <v>1.85</v>
      </c>
      <c r="CQ311">
        <v>3</v>
      </c>
      <c r="CR311">
        <v>1.75</v>
      </c>
      <c r="CS311">
        <v>2.1</v>
      </c>
      <c r="CT311">
        <v>0.75</v>
      </c>
      <c r="CU311">
        <v>1.77</v>
      </c>
      <c r="CV311">
        <v>2.02</v>
      </c>
      <c r="CW311">
        <v>1.83</v>
      </c>
      <c r="CX311">
        <v>2.12</v>
      </c>
      <c r="CY311">
        <v>1.86</v>
      </c>
      <c r="CZ311">
        <v>2.16</v>
      </c>
      <c r="DA311">
        <v>1.82</v>
      </c>
      <c r="DB311">
        <v>2.0699999999999998</v>
      </c>
    </row>
    <row r="312" spans="1:106" x14ac:dyDescent="0.35">
      <c r="A312" t="s">
        <v>106</v>
      </c>
      <c r="B312" s="1">
        <v>44009</v>
      </c>
      <c r="C312" s="2">
        <v>0.52083333333333337</v>
      </c>
      <c r="D312" t="s">
        <v>129</v>
      </c>
      <c r="E312" t="s">
        <v>132</v>
      </c>
      <c r="F312">
        <v>0</v>
      </c>
      <c r="G312">
        <v>1</v>
      </c>
      <c r="H312" t="s">
        <v>113</v>
      </c>
      <c r="I312">
        <v>0</v>
      </c>
      <c r="J312">
        <v>0</v>
      </c>
      <c r="K312" t="s">
        <v>117</v>
      </c>
      <c r="L312" t="s">
        <v>127</v>
      </c>
      <c r="M312">
        <v>11</v>
      </c>
      <c r="N312">
        <v>9</v>
      </c>
      <c r="O312">
        <v>1</v>
      </c>
      <c r="P312">
        <v>2</v>
      </c>
      <c r="Q312">
        <v>16</v>
      </c>
      <c r="R312">
        <v>16</v>
      </c>
      <c r="S312">
        <v>2</v>
      </c>
      <c r="T312">
        <v>2</v>
      </c>
      <c r="U312">
        <v>1</v>
      </c>
      <c r="V312">
        <v>1</v>
      </c>
      <c r="W312">
        <v>0</v>
      </c>
      <c r="X312">
        <v>0</v>
      </c>
      <c r="Y312">
        <v>4.5999999999999996</v>
      </c>
      <c r="Z312">
        <v>3.7</v>
      </c>
      <c r="AA312">
        <v>1.75</v>
      </c>
      <c r="AB312">
        <v>4.75</v>
      </c>
      <c r="AC312">
        <v>3.6</v>
      </c>
      <c r="AD312">
        <v>1.78</v>
      </c>
      <c r="AE312">
        <v>4.8</v>
      </c>
      <c r="AF312">
        <v>3.65</v>
      </c>
      <c r="AG312">
        <v>1.77</v>
      </c>
      <c r="AH312">
        <v>4.9800000000000004</v>
      </c>
      <c r="AI312">
        <v>3.81</v>
      </c>
      <c r="AJ312">
        <v>1.76</v>
      </c>
      <c r="AK312">
        <v>4.8</v>
      </c>
      <c r="AL312">
        <v>3.7</v>
      </c>
      <c r="AM312">
        <v>1.75</v>
      </c>
      <c r="AN312">
        <v>5</v>
      </c>
      <c r="AO312">
        <v>3.6</v>
      </c>
      <c r="AP312">
        <v>1.8</v>
      </c>
      <c r="AQ312">
        <v>5.0999999999999996</v>
      </c>
      <c r="AR312">
        <v>3.92</v>
      </c>
      <c r="AS312">
        <v>1.82</v>
      </c>
      <c r="AT312">
        <v>4.79</v>
      </c>
      <c r="AU312">
        <v>3.68</v>
      </c>
      <c r="AV312">
        <v>1.78</v>
      </c>
      <c r="AW312">
        <v>2.1</v>
      </c>
      <c r="AX312">
        <v>1.72</v>
      </c>
      <c r="AY312">
        <v>2.13</v>
      </c>
      <c r="AZ312">
        <v>1.8</v>
      </c>
      <c r="BA312">
        <v>2.2000000000000002</v>
      </c>
      <c r="BB312">
        <v>1.84</v>
      </c>
      <c r="BC312">
        <v>2.08</v>
      </c>
      <c r="BD312">
        <v>1.76</v>
      </c>
      <c r="BE312">
        <v>0.75</v>
      </c>
      <c r="BF312">
        <v>1.86</v>
      </c>
      <c r="BG312">
        <v>2.04</v>
      </c>
      <c r="BH312">
        <v>1.91</v>
      </c>
      <c r="BI312">
        <v>2.02</v>
      </c>
      <c r="BJ312">
        <v>1.91</v>
      </c>
      <c r="BK312">
        <v>2.08</v>
      </c>
      <c r="BL312">
        <v>1.85</v>
      </c>
      <c r="BM312">
        <v>2.0099999999999998</v>
      </c>
      <c r="BN312">
        <v>4.5</v>
      </c>
      <c r="BO312">
        <v>3.5</v>
      </c>
      <c r="BP312">
        <v>1.85</v>
      </c>
      <c r="BQ312">
        <v>4.5</v>
      </c>
      <c r="BR312">
        <v>3.4</v>
      </c>
      <c r="BS312">
        <v>1.87</v>
      </c>
      <c r="BT312">
        <v>4.2</v>
      </c>
      <c r="BU312">
        <v>3.1</v>
      </c>
      <c r="BV312">
        <v>1.85</v>
      </c>
      <c r="BW312">
        <v>4.6100000000000003</v>
      </c>
      <c r="BX312">
        <v>3.48</v>
      </c>
      <c r="BY312">
        <v>1.93</v>
      </c>
      <c r="BZ312">
        <v>4.5</v>
      </c>
      <c r="CA312">
        <v>3.4</v>
      </c>
      <c r="CB312">
        <v>1.88</v>
      </c>
      <c r="CC312">
        <v>4.5999999999999996</v>
      </c>
      <c r="CD312">
        <v>3.3</v>
      </c>
      <c r="CE312">
        <v>1.93</v>
      </c>
      <c r="CF312">
        <v>4.8600000000000003</v>
      </c>
      <c r="CG312">
        <v>3.6</v>
      </c>
      <c r="CH312">
        <v>1.97</v>
      </c>
      <c r="CI312">
        <v>4.49</v>
      </c>
      <c r="CJ312">
        <v>3.42</v>
      </c>
      <c r="CK312">
        <v>1.9</v>
      </c>
      <c r="CL312">
        <v>2.5</v>
      </c>
      <c r="CM312">
        <v>1.53</v>
      </c>
      <c r="CN312">
        <v>2.58</v>
      </c>
      <c r="CO312">
        <v>1.57</v>
      </c>
      <c r="CP312">
        <v>2.6</v>
      </c>
      <c r="CQ312">
        <v>1.64</v>
      </c>
      <c r="CR312">
        <v>2.44</v>
      </c>
      <c r="CS312">
        <v>1.56</v>
      </c>
      <c r="CT312">
        <v>0.5</v>
      </c>
      <c r="CU312">
        <v>1.97</v>
      </c>
      <c r="CV312">
        <v>1.93</v>
      </c>
      <c r="CW312">
        <v>2</v>
      </c>
      <c r="CX312">
        <v>1.93</v>
      </c>
      <c r="CY312">
        <v>2.0299999999999998</v>
      </c>
      <c r="CZ312">
        <v>1.99</v>
      </c>
      <c r="DA312">
        <v>1.96</v>
      </c>
      <c r="DB312">
        <v>1.91</v>
      </c>
    </row>
    <row r="313" spans="1:106" x14ac:dyDescent="0.35">
      <c r="A313" t="s">
        <v>106</v>
      </c>
      <c r="B313" s="1">
        <v>44010</v>
      </c>
      <c r="C313" s="2">
        <v>0.6875</v>
      </c>
      <c r="D313" t="s">
        <v>125</v>
      </c>
      <c r="E313" t="s">
        <v>120</v>
      </c>
      <c r="F313">
        <v>1</v>
      </c>
      <c r="G313">
        <v>3</v>
      </c>
      <c r="H313" t="s">
        <v>113</v>
      </c>
      <c r="I313">
        <v>0</v>
      </c>
      <c r="J313">
        <v>1</v>
      </c>
      <c r="K313" t="s">
        <v>113</v>
      </c>
      <c r="L313" t="s">
        <v>110</v>
      </c>
      <c r="M313">
        <v>8</v>
      </c>
      <c r="N313">
        <v>11</v>
      </c>
      <c r="O313">
        <v>0</v>
      </c>
      <c r="P313">
        <v>7</v>
      </c>
      <c r="Q313">
        <v>18</v>
      </c>
      <c r="R313">
        <v>9</v>
      </c>
      <c r="S313">
        <v>5</v>
      </c>
      <c r="T313">
        <v>3</v>
      </c>
      <c r="U313">
        <v>3</v>
      </c>
      <c r="V313">
        <v>0</v>
      </c>
      <c r="W313">
        <v>0</v>
      </c>
      <c r="X313">
        <v>0</v>
      </c>
      <c r="Y313">
        <v>2.5</v>
      </c>
      <c r="Z313">
        <v>3.3</v>
      </c>
      <c r="AA313">
        <v>2.87</v>
      </c>
      <c r="AB313">
        <v>2.5</v>
      </c>
      <c r="AC313">
        <v>3.3</v>
      </c>
      <c r="AD313">
        <v>2.9</v>
      </c>
      <c r="AE313">
        <v>2.5</v>
      </c>
      <c r="AF313">
        <v>3.3</v>
      </c>
      <c r="AG313">
        <v>2.9</v>
      </c>
      <c r="AH313">
        <v>2.5099999999999998</v>
      </c>
      <c r="AI313">
        <v>3.39</v>
      </c>
      <c r="AJ313">
        <v>2.96</v>
      </c>
      <c r="AK313">
        <v>2.4500000000000002</v>
      </c>
      <c r="AL313">
        <v>3.3</v>
      </c>
      <c r="AM313">
        <v>2.9</v>
      </c>
      <c r="AN313">
        <v>2.5</v>
      </c>
      <c r="AO313">
        <v>3.3</v>
      </c>
      <c r="AP313">
        <v>2.9</v>
      </c>
      <c r="AQ313">
        <v>2.6</v>
      </c>
      <c r="AR313">
        <v>3.42</v>
      </c>
      <c r="AS313">
        <v>3.1</v>
      </c>
      <c r="AT313">
        <v>2.4900000000000002</v>
      </c>
      <c r="AU313">
        <v>3.32</v>
      </c>
      <c r="AV313">
        <v>2.92</v>
      </c>
      <c r="AW313">
        <v>2</v>
      </c>
      <c r="AX313">
        <v>1.8</v>
      </c>
      <c r="AY313">
        <v>2.06</v>
      </c>
      <c r="AZ313">
        <v>1.86</v>
      </c>
      <c r="BA313">
        <v>2.1</v>
      </c>
      <c r="BB313">
        <v>1.91</v>
      </c>
      <c r="BC313">
        <v>2</v>
      </c>
      <c r="BD313">
        <v>1.83</v>
      </c>
      <c r="BE313">
        <v>0</v>
      </c>
      <c r="BF313">
        <v>1.8</v>
      </c>
      <c r="BG313">
        <v>2.1</v>
      </c>
      <c r="BH313">
        <v>1.81</v>
      </c>
      <c r="BI313">
        <v>2.13</v>
      </c>
      <c r="BJ313">
        <v>1.86</v>
      </c>
      <c r="BK313">
        <v>2.16</v>
      </c>
      <c r="BL313">
        <v>1.8</v>
      </c>
      <c r="BM313">
        <v>2.09</v>
      </c>
      <c r="BN313">
        <v>2.4</v>
      </c>
      <c r="BO313">
        <v>3.25</v>
      </c>
      <c r="BP313">
        <v>3.1</v>
      </c>
      <c r="BQ313">
        <v>2.35</v>
      </c>
      <c r="BR313">
        <v>3.3</v>
      </c>
      <c r="BS313">
        <v>3.1</v>
      </c>
      <c r="BT313">
        <v>2.35</v>
      </c>
      <c r="BU313">
        <v>3.2</v>
      </c>
      <c r="BV313">
        <v>3.2</v>
      </c>
      <c r="BW313">
        <v>2.41</v>
      </c>
      <c r="BX313">
        <v>3.28</v>
      </c>
      <c r="BY313">
        <v>3.31</v>
      </c>
      <c r="BZ313">
        <v>2.35</v>
      </c>
      <c r="CA313">
        <v>3.2</v>
      </c>
      <c r="CB313">
        <v>3.2</v>
      </c>
      <c r="CC313">
        <v>2.38</v>
      </c>
      <c r="CD313">
        <v>3.2</v>
      </c>
      <c r="CE313">
        <v>3.25</v>
      </c>
      <c r="CF313">
        <v>2.4900000000000002</v>
      </c>
      <c r="CG313">
        <v>3.34</v>
      </c>
      <c r="CH313">
        <v>3.4</v>
      </c>
      <c r="CI313">
        <v>2.38</v>
      </c>
      <c r="CJ313">
        <v>3.23</v>
      </c>
      <c r="CK313">
        <v>3.2</v>
      </c>
      <c r="CL313">
        <v>2.2000000000000002</v>
      </c>
      <c r="CM313">
        <v>1.66</v>
      </c>
      <c r="CN313">
        <v>2.2799999999999998</v>
      </c>
      <c r="CO313">
        <v>1.71</v>
      </c>
      <c r="CP313">
        <v>2.34</v>
      </c>
      <c r="CQ313">
        <v>1.75</v>
      </c>
      <c r="CR313">
        <v>2.21</v>
      </c>
      <c r="CS313">
        <v>1.68</v>
      </c>
      <c r="CT313">
        <v>-0.25</v>
      </c>
      <c r="CU313">
        <v>2.04</v>
      </c>
      <c r="CV313">
        <v>1.86</v>
      </c>
      <c r="CW313">
        <v>2.0499999999999998</v>
      </c>
      <c r="CX313">
        <v>1.88</v>
      </c>
      <c r="CY313">
        <v>2.08</v>
      </c>
      <c r="CZ313">
        <v>1.9</v>
      </c>
      <c r="DA313">
        <v>2.0299999999999998</v>
      </c>
      <c r="DB313">
        <v>1.85</v>
      </c>
    </row>
    <row r="314" spans="1:106" x14ac:dyDescent="0.35">
      <c r="A314" t="s">
        <v>106</v>
      </c>
      <c r="B314" s="1">
        <v>44011</v>
      </c>
      <c r="C314" s="2">
        <v>0.83333333333333337</v>
      </c>
      <c r="D314" t="s">
        <v>122</v>
      </c>
      <c r="E314" t="s">
        <v>119</v>
      </c>
      <c r="F314">
        <v>0</v>
      </c>
      <c r="G314">
        <v>1</v>
      </c>
      <c r="H314" t="s">
        <v>113</v>
      </c>
      <c r="I314">
        <v>0</v>
      </c>
      <c r="J314">
        <v>0</v>
      </c>
      <c r="K314" t="s">
        <v>117</v>
      </c>
      <c r="L314" t="s">
        <v>147</v>
      </c>
      <c r="M314">
        <v>17</v>
      </c>
      <c r="N314">
        <v>8</v>
      </c>
      <c r="O314">
        <v>4</v>
      </c>
      <c r="P314">
        <v>4</v>
      </c>
      <c r="Q314">
        <v>12</v>
      </c>
      <c r="R314">
        <v>13</v>
      </c>
      <c r="S314">
        <v>9</v>
      </c>
      <c r="T314">
        <v>1</v>
      </c>
      <c r="U314">
        <v>1</v>
      </c>
      <c r="V314">
        <v>1</v>
      </c>
      <c r="W314">
        <v>0</v>
      </c>
      <c r="X314">
        <v>0</v>
      </c>
      <c r="Y314">
        <v>2.25</v>
      </c>
      <c r="Z314">
        <v>3.2</v>
      </c>
      <c r="AA314">
        <v>3.4</v>
      </c>
      <c r="AB314">
        <v>2.25</v>
      </c>
      <c r="AC314">
        <v>3.2</v>
      </c>
      <c r="AD314">
        <v>3.4</v>
      </c>
      <c r="AE314">
        <v>2.2999999999999998</v>
      </c>
      <c r="AF314">
        <v>3.1</v>
      </c>
      <c r="AG314">
        <v>3.35</v>
      </c>
      <c r="AH314">
        <v>2.37</v>
      </c>
      <c r="AI314">
        <v>3.18</v>
      </c>
      <c r="AJ314">
        <v>3.41</v>
      </c>
      <c r="AK314">
        <v>2.2999999999999998</v>
      </c>
      <c r="AL314">
        <v>3.2</v>
      </c>
      <c r="AM314">
        <v>3.3</v>
      </c>
      <c r="AN314">
        <v>2.25</v>
      </c>
      <c r="AO314">
        <v>3.1</v>
      </c>
      <c r="AP314">
        <v>3.5</v>
      </c>
      <c r="AQ314">
        <v>2.42</v>
      </c>
      <c r="AR314">
        <v>3.32</v>
      </c>
      <c r="AS314">
        <v>3.55</v>
      </c>
      <c r="AT314">
        <v>2.29</v>
      </c>
      <c r="AU314">
        <v>3.16</v>
      </c>
      <c r="AV314">
        <v>3.41</v>
      </c>
      <c r="AW314">
        <v>2.5</v>
      </c>
      <c r="AX314">
        <v>1.53</v>
      </c>
      <c r="AY314">
        <v>2.56</v>
      </c>
      <c r="AZ314">
        <v>1.57</v>
      </c>
      <c r="BA314">
        <v>2.63</v>
      </c>
      <c r="BB314">
        <v>1.61</v>
      </c>
      <c r="BC314">
        <v>2.42</v>
      </c>
      <c r="BD314">
        <v>1.57</v>
      </c>
      <c r="BE314">
        <v>-0.25</v>
      </c>
      <c r="BF314">
        <v>1.97</v>
      </c>
      <c r="BG314">
        <v>1.93</v>
      </c>
      <c r="BH314">
        <v>2.02</v>
      </c>
      <c r="BI314">
        <v>1.91</v>
      </c>
      <c r="BJ314">
        <v>2.02</v>
      </c>
      <c r="BK314">
        <v>1.97</v>
      </c>
      <c r="BL314">
        <v>1.95</v>
      </c>
      <c r="BM314">
        <v>1.92</v>
      </c>
      <c r="BN314">
        <v>2</v>
      </c>
      <c r="BO314">
        <v>3.2</v>
      </c>
      <c r="BP314">
        <v>4.2</v>
      </c>
      <c r="BQ314">
        <v>1.95</v>
      </c>
      <c r="BR314">
        <v>3.25</v>
      </c>
      <c r="BS314">
        <v>4.4000000000000004</v>
      </c>
      <c r="BT314">
        <v>2</v>
      </c>
      <c r="BU314">
        <v>3.1</v>
      </c>
      <c r="BV314">
        <v>4.3</v>
      </c>
      <c r="BW314">
        <v>2.06</v>
      </c>
      <c r="BX314">
        <v>3.18</v>
      </c>
      <c r="BY314">
        <v>4.5</v>
      </c>
      <c r="BZ314">
        <v>2</v>
      </c>
      <c r="CA314">
        <v>3.1</v>
      </c>
      <c r="CB314">
        <v>4.33</v>
      </c>
      <c r="CC314">
        <v>2.0499999999999998</v>
      </c>
      <c r="CD314">
        <v>3.1</v>
      </c>
      <c r="CE314">
        <v>4.33</v>
      </c>
      <c r="CF314">
        <v>2.11</v>
      </c>
      <c r="CG314">
        <v>3.3</v>
      </c>
      <c r="CH314">
        <v>4.5599999999999996</v>
      </c>
      <c r="CI314">
        <v>2.02</v>
      </c>
      <c r="CJ314">
        <v>3.17</v>
      </c>
      <c r="CK314">
        <v>4.3099999999999996</v>
      </c>
      <c r="CL314">
        <v>2.62</v>
      </c>
      <c r="CM314">
        <v>1.5</v>
      </c>
      <c r="CN314">
        <v>2.83</v>
      </c>
      <c r="CO314">
        <v>1.5</v>
      </c>
      <c r="CP314">
        <v>2.83</v>
      </c>
      <c r="CQ314">
        <v>1.56</v>
      </c>
      <c r="CR314">
        <v>2.68</v>
      </c>
      <c r="CS314">
        <v>1.48</v>
      </c>
      <c r="CT314">
        <v>-0.5</v>
      </c>
      <c r="CU314">
        <v>2.06</v>
      </c>
      <c r="CV314">
        <v>1.87</v>
      </c>
      <c r="CW314">
        <v>2.06</v>
      </c>
      <c r="CX314">
        <v>1.88</v>
      </c>
      <c r="CY314">
        <v>2.11</v>
      </c>
      <c r="CZ314">
        <v>1.88</v>
      </c>
      <c r="DA314">
        <v>2.04</v>
      </c>
      <c r="DB314">
        <v>1.84</v>
      </c>
    </row>
    <row r="315" spans="1:106" x14ac:dyDescent="0.35">
      <c r="A315" t="s">
        <v>106</v>
      </c>
      <c r="B315" s="1">
        <v>44012</v>
      </c>
      <c r="C315" s="2">
        <v>0.84375</v>
      </c>
      <c r="D315" t="s">
        <v>126</v>
      </c>
      <c r="E315" t="s">
        <v>137</v>
      </c>
      <c r="F315">
        <v>0</v>
      </c>
      <c r="G315">
        <v>3</v>
      </c>
      <c r="H315" t="s">
        <v>113</v>
      </c>
      <c r="I315">
        <v>0</v>
      </c>
      <c r="J315">
        <v>2</v>
      </c>
      <c r="K315" t="s">
        <v>113</v>
      </c>
      <c r="L315" t="s">
        <v>133</v>
      </c>
      <c r="M315">
        <v>8</v>
      </c>
      <c r="N315">
        <v>12</v>
      </c>
      <c r="O315">
        <v>2</v>
      </c>
      <c r="P315">
        <v>6</v>
      </c>
      <c r="Q315">
        <v>10</v>
      </c>
      <c r="R315">
        <v>9</v>
      </c>
      <c r="S315">
        <v>4</v>
      </c>
      <c r="T315">
        <v>5</v>
      </c>
      <c r="U315">
        <v>0</v>
      </c>
      <c r="V315">
        <v>1</v>
      </c>
      <c r="W315">
        <v>0</v>
      </c>
      <c r="X315">
        <v>0</v>
      </c>
      <c r="Y315">
        <v>6</v>
      </c>
      <c r="Z315">
        <v>3.8</v>
      </c>
      <c r="AA315">
        <v>1.61</v>
      </c>
      <c r="AB315">
        <v>6</v>
      </c>
      <c r="AC315">
        <v>3.8</v>
      </c>
      <c r="AD315">
        <v>1.62</v>
      </c>
      <c r="AE315">
        <v>6.1</v>
      </c>
      <c r="AF315">
        <v>3.85</v>
      </c>
      <c r="AG315">
        <v>1.6</v>
      </c>
      <c r="AH315">
        <v>6.61</v>
      </c>
      <c r="AI315">
        <v>3.92</v>
      </c>
      <c r="AJ315">
        <v>1.62</v>
      </c>
      <c r="AK315">
        <v>6.5</v>
      </c>
      <c r="AL315">
        <v>3.9</v>
      </c>
      <c r="AM315">
        <v>1.57</v>
      </c>
      <c r="AN315">
        <v>7</v>
      </c>
      <c r="AO315">
        <v>3.9</v>
      </c>
      <c r="AP315">
        <v>1.57</v>
      </c>
      <c r="AQ315">
        <v>7</v>
      </c>
      <c r="AR315">
        <v>4.0999999999999996</v>
      </c>
      <c r="AS315">
        <v>1.64</v>
      </c>
      <c r="AT315">
        <v>6.31</v>
      </c>
      <c r="AU315">
        <v>3.85</v>
      </c>
      <c r="AV315">
        <v>1.61</v>
      </c>
      <c r="AW315">
        <v>2.1</v>
      </c>
      <c r="AX315">
        <v>1.72</v>
      </c>
      <c r="AY315">
        <v>2.15</v>
      </c>
      <c r="AZ315">
        <v>1.79</v>
      </c>
      <c r="BA315">
        <v>2.19</v>
      </c>
      <c r="BB315">
        <v>1.83</v>
      </c>
      <c r="BC315">
        <v>2.1</v>
      </c>
      <c r="BD315">
        <v>1.76</v>
      </c>
      <c r="BE315">
        <v>1</v>
      </c>
      <c r="BF315">
        <v>1.85</v>
      </c>
      <c r="BG315">
        <v>2.08</v>
      </c>
      <c r="BH315">
        <v>1.85</v>
      </c>
      <c r="BI315">
        <v>2.08</v>
      </c>
      <c r="BJ315">
        <v>1.88</v>
      </c>
      <c r="BK315">
        <v>2.14</v>
      </c>
      <c r="BL315">
        <v>1.82</v>
      </c>
      <c r="BM315">
        <v>2.08</v>
      </c>
      <c r="BN315">
        <v>6.5</v>
      </c>
      <c r="BO315">
        <v>4.2</v>
      </c>
      <c r="BP315">
        <v>1.53</v>
      </c>
      <c r="BQ315">
        <v>6.75</v>
      </c>
      <c r="BR315">
        <v>4.2</v>
      </c>
      <c r="BS315">
        <v>1.5</v>
      </c>
      <c r="BT315">
        <v>6.7</v>
      </c>
      <c r="BU315">
        <v>4.05</v>
      </c>
      <c r="BV315">
        <v>1.53</v>
      </c>
      <c r="BW315">
        <v>7.42</v>
      </c>
      <c r="BX315">
        <v>4.1399999999999997</v>
      </c>
      <c r="BY315">
        <v>1.54</v>
      </c>
      <c r="BZ315">
        <v>7</v>
      </c>
      <c r="CA315">
        <v>4</v>
      </c>
      <c r="CB315">
        <v>1.52</v>
      </c>
      <c r="CC315">
        <v>7.5</v>
      </c>
      <c r="CD315">
        <v>4</v>
      </c>
      <c r="CE315">
        <v>1.53</v>
      </c>
      <c r="CF315">
        <v>7.6</v>
      </c>
      <c r="CG315">
        <v>4.33</v>
      </c>
      <c r="CH315">
        <v>1.57</v>
      </c>
      <c r="CI315">
        <v>6.82</v>
      </c>
      <c r="CJ315">
        <v>4.12</v>
      </c>
      <c r="CK315">
        <v>1.53</v>
      </c>
      <c r="CL315">
        <v>2</v>
      </c>
      <c r="CM315">
        <v>1.8</v>
      </c>
      <c r="CN315">
        <v>2.08</v>
      </c>
      <c r="CO315">
        <v>1.85</v>
      </c>
      <c r="CP315">
        <v>2.13</v>
      </c>
      <c r="CQ315">
        <v>1.92</v>
      </c>
      <c r="CR315">
        <v>2.0099999999999998</v>
      </c>
      <c r="CS315">
        <v>1.82</v>
      </c>
      <c r="CT315">
        <v>1</v>
      </c>
      <c r="CU315">
        <v>1.97</v>
      </c>
      <c r="CV315">
        <v>1.96</v>
      </c>
      <c r="CW315">
        <v>1.98</v>
      </c>
      <c r="CX315">
        <v>1.94</v>
      </c>
      <c r="CY315">
        <v>2.02</v>
      </c>
      <c r="CZ315">
        <v>1.99</v>
      </c>
      <c r="DA315">
        <v>1.95</v>
      </c>
      <c r="DB315">
        <v>1.93</v>
      </c>
    </row>
    <row r="316" spans="1:106" x14ac:dyDescent="0.35">
      <c r="A316" t="s">
        <v>106</v>
      </c>
      <c r="B316" s="1">
        <v>44013</v>
      </c>
      <c r="C316" s="2">
        <v>0.75</v>
      </c>
      <c r="D316" t="s">
        <v>135</v>
      </c>
      <c r="E316" t="s">
        <v>108</v>
      </c>
      <c r="F316">
        <v>4</v>
      </c>
      <c r="G316">
        <v>0</v>
      </c>
      <c r="H316" t="s">
        <v>109</v>
      </c>
      <c r="I316">
        <v>2</v>
      </c>
      <c r="J316">
        <v>0</v>
      </c>
      <c r="K316" t="s">
        <v>109</v>
      </c>
      <c r="L316" t="s">
        <v>146</v>
      </c>
      <c r="M316">
        <v>13</v>
      </c>
      <c r="N316">
        <v>8</v>
      </c>
      <c r="O316">
        <v>8</v>
      </c>
      <c r="P316">
        <v>2</v>
      </c>
      <c r="Q316">
        <v>10</v>
      </c>
      <c r="R316">
        <v>10</v>
      </c>
      <c r="S316">
        <v>6</v>
      </c>
      <c r="T316">
        <v>2</v>
      </c>
      <c r="U316">
        <v>1</v>
      </c>
      <c r="V316">
        <v>4</v>
      </c>
      <c r="W316">
        <v>0</v>
      </c>
      <c r="X316">
        <v>0</v>
      </c>
      <c r="Y316">
        <v>1.44</v>
      </c>
      <c r="Z316">
        <v>4.75</v>
      </c>
      <c r="AA316">
        <v>7</v>
      </c>
      <c r="AB316">
        <v>1.45</v>
      </c>
      <c r="AC316">
        <v>4.75</v>
      </c>
      <c r="AD316">
        <v>6.5</v>
      </c>
      <c r="AE316">
        <v>1.45</v>
      </c>
      <c r="AF316">
        <v>4.6500000000000004</v>
      </c>
      <c r="AG316">
        <v>6.9</v>
      </c>
      <c r="AH316">
        <v>1.46</v>
      </c>
      <c r="AI316">
        <v>4.8499999999999996</v>
      </c>
      <c r="AJ316">
        <v>7.42</v>
      </c>
      <c r="AK316">
        <v>1.42</v>
      </c>
      <c r="AL316">
        <v>4.5999999999999996</v>
      </c>
      <c r="AM316">
        <v>8</v>
      </c>
      <c r="AN316">
        <v>1.44</v>
      </c>
      <c r="AO316">
        <v>4.5999999999999996</v>
      </c>
      <c r="AP316">
        <v>7.5</v>
      </c>
      <c r="AQ316">
        <v>1.48</v>
      </c>
      <c r="AR316">
        <v>4.9000000000000004</v>
      </c>
      <c r="AS316">
        <v>8.1999999999999993</v>
      </c>
      <c r="AT316">
        <v>1.44</v>
      </c>
      <c r="AU316">
        <v>4.6900000000000004</v>
      </c>
      <c r="AV316">
        <v>7.23</v>
      </c>
      <c r="AW316">
        <v>1.72</v>
      </c>
      <c r="AX316">
        <v>2.1</v>
      </c>
      <c r="AY316">
        <v>1.74</v>
      </c>
      <c r="AZ316">
        <v>2.2400000000000002</v>
      </c>
      <c r="BA316">
        <v>1.77</v>
      </c>
      <c r="BB316">
        <v>2.2799999999999998</v>
      </c>
      <c r="BC316">
        <v>1.7</v>
      </c>
      <c r="BD316">
        <v>2.1800000000000002</v>
      </c>
      <c r="BE316">
        <v>-1.25</v>
      </c>
      <c r="BF316">
        <v>2.06</v>
      </c>
      <c r="BG316">
        <v>1.87</v>
      </c>
      <c r="BH316">
        <v>2.0699999999999998</v>
      </c>
      <c r="BI316">
        <v>1.86</v>
      </c>
      <c r="BJ316">
        <v>2.09</v>
      </c>
      <c r="BK316">
        <v>1.92</v>
      </c>
      <c r="BL316">
        <v>2.02</v>
      </c>
      <c r="BM316">
        <v>1.86</v>
      </c>
      <c r="BN316">
        <v>1.45</v>
      </c>
      <c r="BO316">
        <v>4.75</v>
      </c>
      <c r="BP316">
        <v>6.5</v>
      </c>
      <c r="BQ316">
        <v>1.42</v>
      </c>
      <c r="BR316">
        <v>5</v>
      </c>
      <c r="BS316">
        <v>6.75</v>
      </c>
      <c r="BT316">
        <v>1.4</v>
      </c>
      <c r="BU316">
        <v>4.8499999999999996</v>
      </c>
      <c r="BV316">
        <v>7.6</v>
      </c>
      <c r="BW316">
        <v>1.47</v>
      </c>
      <c r="BX316">
        <v>4.8899999999999997</v>
      </c>
      <c r="BY316">
        <v>7.05</v>
      </c>
      <c r="BZ316">
        <v>1.42</v>
      </c>
      <c r="CA316">
        <v>4.75</v>
      </c>
      <c r="CB316">
        <v>7.5</v>
      </c>
      <c r="CC316">
        <v>1.44</v>
      </c>
      <c r="CD316">
        <v>4.75</v>
      </c>
      <c r="CE316">
        <v>7.5</v>
      </c>
      <c r="CF316">
        <v>1.48</v>
      </c>
      <c r="CG316">
        <v>5.15</v>
      </c>
      <c r="CH316">
        <v>7.8</v>
      </c>
      <c r="CI316">
        <v>1.45</v>
      </c>
      <c r="CJ316">
        <v>4.83</v>
      </c>
      <c r="CK316">
        <v>6.97</v>
      </c>
      <c r="CL316">
        <v>1.57</v>
      </c>
      <c r="CM316">
        <v>2.37</v>
      </c>
      <c r="CN316">
        <v>1.63</v>
      </c>
      <c r="CO316">
        <v>2.46</v>
      </c>
      <c r="CP316">
        <v>1.66</v>
      </c>
      <c r="CQ316">
        <v>2.5299999999999998</v>
      </c>
      <c r="CR316">
        <v>1.6</v>
      </c>
      <c r="CS316">
        <v>2.36</v>
      </c>
      <c r="CT316">
        <v>-1.25</v>
      </c>
      <c r="CU316">
        <v>2.0299999999999998</v>
      </c>
      <c r="CV316">
        <v>1.9</v>
      </c>
      <c r="CW316">
        <v>2.0499999999999998</v>
      </c>
      <c r="CX316">
        <v>1.88</v>
      </c>
      <c r="CY316">
        <v>2.0699999999999998</v>
      </c>
      <c r="CZ316">
        <v>1.95</v>
      </c>
      <c r="DA316">
        <v>2</v>
      </c>
      <c r="DB316">
        <v>1.89</v>
      </c>
    </row>
    <row r="317" spans="1:106" x14ac:dyDescent="0.35">
      <c r="A317" t="s">
        <v>106</v>
      </c>
      <c r="B317" s="1">
        <v>44013</v>
      </c>
      <c r="C317" s="2">
        <v>0.75</v>
      </c>
      <c r="D317" t="s">
        <v>115</v>
      </c>
      <c r="E317" t="s">
        <v>134</v>
      </c>
      <c r="F317">
        <v>1</v>
      </c>
      <c r="G317">
        <v>4</v>
      </c>
      <c r="H317" t="s">
        <v>113</v>
      </c>
      <c r="I317">
        <v>0</v>
      </c>
      <c r="J317">
        <v>2</v>
      </c>
      <c r="K317" t="s">
        <v>113</v>
      </c>
      <c r="L317" t="s">
        <v>118</v>
      </c>
      <c r="M317">
        <v>12</v>
      </c>
      <c r="N317">
        <v>12</v>
      </c>
      <c r="O317">
        <v>1</v>
      </c>
      <c r="P317">
        <v>7</v>
      </c>
      <c r="Q317">
        <v>11</v>
      </c>
      <c r="R317">
        <v>10</v>
      </c>
      <c r="S317">
        <v>6</v>
      </c>
      <c r="T317">
        <v>3</v>
      </c>
      <c r="U317">
        <v>2</v>
      </c>
      <c r="V317">
        <v>0</v>
      </c>
      <c r="W317">
        <v>0</v>
      </c>
      <c r="X317">
        <v>0</v>
      </c>
      <c r="Y317">
        <v>2.4</v>
      </c>
      <c r="Z317">
        <v>3.1</v>
      </c>
      <c r="AA317">
        <v>3.2</v>
      </c>
      <c r="AB317">
        <v>2.2999999999999998</v>
      </c>
      <c r="AC317">
        <v>3.25</v>
      </c>
      <c r="AD317">
        <v>3.2</v>
      </c>
      <c r="AE317">
        <v>2.4</v>
      </c>
      <c r="AF317">
        <v>3.1</v>
      </c>
      <c r="AG317">
        <v>3.15</v>
      </c>
      <c r="AH317">
        <v>2.4700000000000002</v>
      </c>
      <c r="AI317">
        <v>3.23</v>
      </c>
      <c r="AJ317">
        <v>3.25</v>
      </c>
      <c r="AK317">
        <v>2.38</v>
      </c>
      <c r="AL317">
        <v>3.2</v>
      </c>
      <c r="AM317">
        <v>3.2</v>
      </c>
      <c r="AN317">
        <v>2.4</v>
      </c>
      <c r="AO317">
        <v>3.1</v>
      </c>
      <c r="AP317">
        <v>3.3</v>
      </c>
      <c r="AQ317">
        <v>2.5099999999999998</v>
      </c>
      <c r="AR317">
        <v>3.3</v>
      </c>
      <c r="AS317">
        <v>3.32</v>
      </c>
      <c r="AT317">
        <v>2.4</v>
      </c>
      <c r="AU317">
        <v>3.16</v>
      </c>
      <c r="AV317">
        <v>3.21</v>
      </c>
      <c r="AW317">
        <v>2.37</v>
      </c>
      <c r="AX317">
        <v>1.57</v>
      </c>
      <c r="AY317">
        <v>2.4900000000000002</v>
      </c>
      <c r="AZ317">
        <v>1.61</v>
      </c>
      <c r="BA317">
        <v>2.52</v>
      </c>
      <c r="BB317">
        <v>1.65</v>
      </c>
      <c r="BC317">
        <v>2.38</v>
      </c>
      <c r="BD317">
        <v>1.59</v>
      </c>
      <c r="BE317">
        <v>-0.25</v>
      </c>
      <c r="BF317">
        <v>2.08</v>
      </c>
      <c r="BG317">
        <v>1.85</v>
      </c>
      <c r="BH317">
        <v>2.1</v>
      </c>
      <c r="BI317">
        <v>1.84</v>
      </c>
      <c r="BJ317">
        <v>2.1</v>
      </c>
      <c r="BK317">
        <v>1.88</v>
      </c>
      <c r="BL317">
        <v>2.0499999999999998</v>
      </c>
      <c r="BM317">
        <v>1.83</v>
      </c>
      <c r="BN317">
        <v>2.15</v>
      </c>
      <c r="BO317">
        <v>3.2</v>
      </c>
      <c r="BP317">
        <v>3.75</v>
      </c>
      <c r="BQ317">
        <v>2.4</v>
      </c>
      <c r="BR317">
        <v>3</v>
      </c>
      <c r="BS317">
        <v>3.3</v>
      </c>
      <c r="BT317">
        <v>2.15</v>
      </c>
      <c r="BU317">
        <v>3.15</v>
      </c>
      <c r="BV317">
        <v>3.7</v>
      </c>
      <c r="BW317">
        <v>2.2000000000000002</v>
      </c>
      <c r="BX317">
        <v>3.22</v>
      </c>
      <c r="BY317">
        <v>3.88</v>
      </c>
      <c r="BZ317">
        <v>2.15</v>
      </c>
      <c r="CA317">
        <v>3.1</v>
      </c>
      <c r="CB317">
        <v>3.75</v>
      </c>
      <c r="CC317">
        <v>2.2000000000000002</v>
      </c>
      <c r="CD317">
        <v>3.13</v>
      </c>
      <c r="CE317">
        <v>3.75</v>
      </c>
      <c r="CF317">
        <v>2.2799999999999998</v>
      </c>
      <c r="CG317">
        <v>3.34</v>
      </c>
      <c r="CH317">
        <v>3.94</v>
      </c>
      <c r="CI317">
        <v>2.19</v>
      </c>
      <c r="CJ317">
        <v>3.17</v>
      </c>
      <c r="CK317">
        <v>3.72</v>
      </c>
      <c r="CL317">
        <v>2.37</v>
      </c>
      <c r="CM317">
        <v>1.57</v>
      </c>
      <c r="CN317">
        <v>2.4700000000000002</v>
      </c>
      <c r="CO317">
        <v>1.62</v>
      </c>
      <c r="CP317">
        <v>2.52</v>
      </c>
      <c r="CQ317">
        <v>1.65</v>
      </c>
      <c r="CR317">
        <v>2.4</v>
      </c>
      <c r="CS317">
        <v>1.58</v>
      </c>
      <c r="CT317">
        <v>-0.25</v>
      </c>
      <c r="CU317">
        <v>1.85</v>
      </c>
      <c r="CV317">
        <v>2.08</v>
      </c>
      <c r="CW317">
        <v>1.87</v>
      </c>
      <c r="CX317">
        <v>2.0699999999999998</v>
      </c>
      <c r="CY317">
        <v>1.88</v>
      </c>
      <c r="CZ317">
        <v>2.1</v>
      </c>
      <c r="DA317">
        <v>1.85</v>
      </c>
      <c r="DB317">
        <v>2.0299999999999998</v>
      </c>
    </row>
    <row r="318" spans="1:106" x14ac:dyDescent="0.35">
      <c r="A318" t="s">
        <v>106</v>
      </c>
      <c r="B318" s="1">
        <v>44013</v>
      </c>
      <c r="C318" s="2">
        <v>0.75</v>
      </c>
      <c r="D318" t="s">
        <v>123</v>
      </c>
      <c r="E318" t="s">
        <v>131</v>
      </c>
      <c r="F318">
        <v>2</v>
      </c>
      <c r="G318">
        <v>1</v>
      </c>
      <c r="H318" t="s">
        <v>109</v>
      </c>
      <c r="I318">
        <v>2</v>
      </c>
      <c r="J318">
        <v>0</v>
      </c>
      <c r="K318" t="s">
        <v>109</v>
      </c>
      <c r="L318" t="s">
        <v>142</v>
      </c>
      <c r="M318">
        <v>7</v>
      </c>
      <c r="N318">
        <v>15</v>
      </c>
      <c r="O318">
        <v>2</v>
      </c>
      <c r="P318">
        <v>3</v>
      </c>
      <c r="Q318">
        <v>13</v>
      </c>
      <c r="R318">
        <v>10</v>
      </c>
      <c r="S318">
        <v>3</v>
      </c>
      <c r="T318">
        <v>5</v>
      </c>
      <c r="U318">
        <v>1</v>
      </c>
      <c r="V318">
        <v>1</v>
      </c>
      <c r="W318">
        <v>0</v>
      </c>
      <c r="X318">
        <v>0</v>
      </c>
      <c r="Y318">
        <v>2.5</v>
      </c>
      <c r="Z318">
        <v>3.3</v>
      </c>
      <c r="AA318">
        <v>2.9</v>
      </c>
      <c r="AB318">
        <v>2.5</v>
      </c>
      <c r="AC318">
        <v>3.3</v>
      </c>
      <c r="AD318">
        <v>2.85</v>
      </c>
      <c r="AE318">
        <v>2.5</v>
      </c>
      <c r="AF318">
        <v>3.25</v>
      </c>
      <c r="AG318">
        <v>2.85</v>
      </c>
      <c r="AH318">
        <v>2.59</v>
      </c>
      <c r="AI318">
        <v>3.36</v>
      </c>
      <c r="AJ318">
        <v>2.96</v>
      </c>
      <c r="AK318">
        <v>2.5499999999999998</v>
      </c>
      <c r="AL318">
        <v>3.25</v>
      </c>
      <c r="AM318">
        <v>2.88</v>
      </c>
      <c r="AN318">
        <v>2.5499999999999998</v>
      </c>
      <c r="AO318">
        <v>3.25</v>
      </c>
      <c r="AP318">
        <v>2.9</v>
      </c>
      <c r="AQ318">
        <v>2.64</v>
      </c>
      <c r="AR318">
        <v>3.42</v>
      </c>
      <c r="AS318">
        <v>3.05</v>
      </c>
      <c r="AT318">
        <v>2.54</v>
      </c>
      <c r="AU318">
        <v>3.28</v>
      </c>
      <c r="AV318">
        <v>2.9</v>
      </c>
      <c r="AW318">
        <v>2.1</v>
      </c>
      <c r="AX318">
        <v>1.72</v>
      </c>
      <c r="AY318">
        <v>2.16</v>
      </c>
      <c r="AZ318">
        <v>1.79</v>
      </c>
      <c r="BA318">
        <v>2.2000000000000002</v>
      </c>
      <c r="BB318">
        <v>1.84</v>
      </c>
      <c r="BC318">
        <v>2.08</v>
      </c>
      <c r="BD318">
        <v>1.76</v>
      </c>
      <c r="BE318">
        <v>0</v>
      </c>
      <c r="BF318">
        <v>1.82</v>
      </c>
      <c r="BG318">
        <v>2.11</v>
      </c>
      <c r="BH318">
        <v>1.84</v>
      </c>
      <c r="BI318">
        <v>2.1</v>
      </c>
      <c r="BJ318">
        <v>1.88</v>
      </c>
      <c r="BK318">
        <v>2.14</v>
      </c>
      <c r="BL318">
        <v>1.81</v>
      </c>
      <c r="BM318">
        <v>2.08</v>
      </c>
      <c r="BN318">
        <v>2.5499999999999998</v>
      </c>
      <c r="BO318">
        <v>3.25</v>
      </c>
      <c r="BP318">
        <v>2.87</v>
      </c>
      <c r="BQ318">
        <v>2.5499999999999998</v>
      </c>
      <c r="BR318">
        <v>3.2</v>
      </c>
      <c r="BS318">
        <v>2.9</v>
      </c>
      <c r="BT318">
        <v>2.5499999999999998</v>
      </c>
      <c r="BU318">
        <v>3.15</v>
      </c>
      <c r="BV318">
        <v>2.9</v>
      </c>
      <c r="BW318">
        <v>2.64</v>
      </c>
      <c r="BX318">
        <v>3.25</v>
      </c>
      <c r="BY318">
        <v>2.99</v>
      </c>
      <c r="BZ318">
        <v>2.5499999999999998</v>
      </c>
      <c r="CA318">
        <v>3.2</v>
      </c>
      <c r="CB318">
        <v>2.9</v>
      </c>
      <c r="CC318">
        <v>2.6</v>
      </c>
      <c r="CD318">
        <v>3.2</v>
      </c>
      <c r="CE318">
        <v>2.9</v>
      </c>
      <c r="CF318">
        <v>2.7</v>
      </c>
      <c r="CG318">
        <v>3.32</v>
      </c>
      <c r="CH318">
        <v>3.02</v>
      </c>
      <c r="CI318">
        <v>2.58</v>
      </c>
      <c r="CJ318">
        <v>3.21</v>
      </c>
      <c r="CK318">
        <v>2.9</v>
      </c>
      <c r="CL318">
        <v>2.2000000000000002</v>
      </c>
      <c r="CM318">
        <v>1.66</v>
      </c>
      <c r="CN318">
        <v>2.2799999999999998</v>
      </c>
      <c r="CO318">
        <v>1.71</v>
      </c>
      <c r="CP318">
        <v>2.34</v>
      </c>
      <c r="CQ318">
        <v>1.75</v>
      </c>
      <c r="CR318">
        <v>2.2200000000000002</v>
      </c>
      <c r="CS318">
        <v>1.68</v>
      </c>
      <c r="CT318">
        <v>0</v>
      </c>
      <c r="CU318">
        <v>1.84</v>
      </c>
      <c r="CV318">
        <v>2.09</v>
      </c>
      <c r="CW318">
        <v>1.85</v>
      </c>
      <c r="CX318">
        <v>2.09</v>
      </c>
      <c r="CY318">
        <v>1.9</v>
      </c>
      <c r="CZ318">
        <v>2.14</v>
      </c>
      <c r="DA318">
        <v>1.83</v>
      </c>
      <c r="DB318">
        <v>2.06</v>
      </c>
    </row>
    <row r="319" spans="1:106" x14ac:dyDescent="0.35">
      <c r="A319" t="s">
        <v>106</v>
      </c>
      <c r="B319" s="1">
        <v>44013</v>
      </c>
      <c r="C319" s="2">
        <v>0.84375</v>
      </c>
      <c r="D319" t="s">
        <v>111</v>
      </c>
      <c r="E319" t="s">
        <v>138</v>
      </c>
      <c r="F319">
        <v>3</v>
      </c>
      <c r="G319">
        <v>2</v>
      </c>
      <c r="H319" t="s">
        <v>109</v>
      </c>
      <c r="I319">
        <v>1</v>
      </c>
      <c r="J319">
        <v>1</v>
      </c>
      <c r="K319" t="s">
        <v>117</v>
      </c>
      <c r="L319" t="s">
        <v>136</v>
      </c>
      <c r="M319">
        <v>10</v>
      </c>
      <c r="N319">
        <v>17</v>
      </c>
      <c r="O319">
        <v>4</v>
      </c>
      <c r="P319">
        <v>6</v>
      </c>
      <c r="Q319">
        <v>10</v>
      </c>
      <c r="R319">
        <v>9</v>
      </c>
      <c r="S319">
        <v>2</v>
      </c>
      <c r="T319">
        <v>3</v>
      </c>
      <c r="U319">
        <v>2</v>
      </c>
      <c r="V319">
        <v>1</v>
      </c>
      <c r="W319">
        <v>0</v>
      </c>
      <c r="X319">
        <v>0</v>
      </c>
      <c r="Y319">
        <v>5.5</v>
      </c>
      <c r="Z319">
        <v>4.33</v>
      </c>
      <c r="AA319">
        <v>1.57</v>
      </c>
      <c r="AB319">
        <v>5.25</v>
      </c>
      <c r="AC319">
        <v>4.2</v>
      </c>
      <c r="AD319">
        <v>1.62</v>
      </c>
      <c r="AE319">
        <v>5.4</v>
      </c>
      <c r="AF319">
        <v>4.2</v>
      </c>
      <c r="AG319">
        <v>1.6</v>
      </c>
      <c r="AH319">
        <v>5.71</v>
      </c>
      <c r="AI319">
        <v>4.41</v>
      </c>
      <c r="AJ319">
        <v>1.61</v>
      </c>
      <c r="AK319">
        <v>5.8</v>
      </c>
      <c r="AL319">
        <v>4.2</v>
      </c>
      <c r="AM319">
        <v>1.57</v>
      </c>
      <c r="AN319">
        <v>6</v>
      </c>
      <c r="AO319">
        <v>4.2</v>
      </c>
      <c r="AP319">
        <v>1.57</v>
      </c>
      <c r="AQ319">
        <v>6</v>
      </c>
      <c r="AR319">
        <v>4.5</v>
      </c>
      <c r="AS319">
        <v>1.65</v>
      </c>
      <c r="AT319">
        <v>5.48</v>
      </c>
      <c r="AU319">
        <v>4.2699999999999996</v>
      </c>
      <c r="AV319">
        <v>1.59</v>
      </c>
      <c r="AW319">
        <v>1.72</v>
      </c>
      <c r="AX319">
        <v>2.1</v>
      </c>
      <c r="AY319">
        <v>1.78</v>
      </c>
      <c r="AZ319">
        <v>2.1800000000000002</v>
      </c>
      <c r="BA319">
        <v>1.81</v>
      </c>
      <c r="BB319">
        <v>2.25</v>
      </c>
      <c r="BC319">
        <v>1.72</v>
      </c>
      <c r="BD319">
        <v>2.14</v>
      </c>
      <c r="BE319">
        <v>1</v>
      </c>
      <c r="BF319">
        <v>1.88</v>
      </c>
      <c r="BG319">
        <v>2.0499999999999998</v>
      </c>
      <c r="BH319">
        <v>1.89</v>
      </c>
      <c r="BI319">
        <v>2.04</v>
      </c>
      <c r="BJ319">
        <v>1.93</v>
      </c>
      <c r="BK319">
        <v>2.0699999999999998</v>
      </c>
      <c r="BL319">
        <v>1.86</v>
      </c>
      <c r="BM319">
        <v>2.02</v>
      </c>
      <c r="BN319">
        <v>6.5</v>
      </c>
      <c r="BO319">
        <v>4.75</v>
      </c>
      <c r="BP319">
        <v>1.44</v>
      </c>
      <c r="BQ319">
        <v>7</v>
      </c>
      <c r="BR319">
        <v>4.5</v>
      </c>
      <c r="BS319">
        <v>1.45</v>
      </c>
      <c r="BT319">
        <v>6.6</v>
      </c>
      <c r="BU319">
        <v>4.5</v>
      </c>
      <c r="BV319">
        <v>1.47</v>
      </c>
      <c r="BW319">
        <v>7.15</v>
      </c>
      <c r="BX319">
        <v>4.78</v>
      </c>
      <c r="BY319">
        <v>1.48</v>
      </c>
      <c r="BZ319">
        <v>7</v>
      </c>
      <c r="CA319">
        <v>4.5999999999999996</v>
      </c>
      <c r="CB319">
        <v>1.44</v>
      </c>
      <c r="CC319">
        <v>7.5</v>
      </c>
      <c r="CD319">
        <v>4.5999999999999996</v>
      </c>
      <c r="CE319">
        <v>1.44</v>
      </c>
      <c r="CF319">
        <v>8</v>
      </c>
      <c r="CG319">
        <v>4.87</v>
      </c>
      <c r="CH319">
        <v>1.49</v>
      </c>
      <c r="CI319">
        <v>7.02</v>
      </c>
      <c r="CJ319">
        <v>4.6500000000000004</v>
      </c>
      <c r="CK319">
        <v>1.46</v>
      </c>
      <c r="CL319">
        <v>1.72</v>
      </c>
      <c r="CM319">
        <v>2.1</v>
      </c>
      <c r="CN319">
        <v>1.82</v>
      </c>
      <c r="CO319">
        <v>2.12</v>
      </c>
      <c r="CP319">
        <v>1.85</v>
      </c>
      <c r="CQ319">
        <v>2.16</v>
      </c>
      <c r="CR319">
        <v>1.77</v>
      </c>
      <c r="CS319">
        <v>2.08</v>
      </c>
      <c r="CT319">
        <v>1.25</v>
      </c>
      <c r="CU319">
        <v>1.89</v>
      </c>
      <c r="CV319">
        <v>2.04</v>
      </c>
      <c r="CW319">
        <v>1.88</v>
      </c>
      <c r="CX319">
        <v>2.0499999999999998</v>
      </c>
      <c r="CY319">
        <v>1.98</v>
      </c>
      <c r="CZ319">
        <v>2.09</v>
      </c>
      <c r="DA319">
        <v>1.86</v>
      </c>
      <c r="DB319">
        <v>2.0299999999999998</v>
      </c>
    </row>
    <row r="320" spans="1:106" x14ac:dyDescent="0.35">
      <c r="A320" t="s">
        <v>106</v>
      </c>
      <c r="B320" s="1">
        <v>44014</v>
      </c>
      <c r="C320" s="2">
        <v>0.75</v>
      </c>
      <c r="D320" t="s">
        <v>116</v>
      </c>
      <c r="E320" t="s">
        <v>128</v>
      </c>
      <c r="F320">
        <v>3</v>
      </c>
      <c r="G320">
        <v>1</v>
      </c>
      <c r="H320" t="s">
        <v>109</v>
      </c>
      <c r="I320">
        <v>1</v>
      </c>
      <c r="J320">
        <v>0</v>
      </c>
      <c r="K320" t="s">
        <v>109</v>
      </c>
      <c r="L320" t="s">
        <v>130</v>
      </c>
      <c r="M320">
        <v>7</v>
      </c>
      <c r="N320">
        <v>9</v>
      </c>
      <c r="O320">
        <v>5</v>
      </c>
      <c r="P320">
        <v>2</v>
      </c>
      <c r="Q320">
        <v>13</v>
      </c>
      <c r="R320">
        <v>13</v>
      </c>
      <c r="S320">
        <v>1</v>
      </c>
      <c r="T320">
        <v>6</v>
      </c>
      <c r="U320">
        <v>2</v>
      </c>
      <c r="V320">
        <v>0</v>
      </c>
      <c r="W320">
        <v>0</v>
      </c>
      <c r="X320">
        <v>0</v>
      </c>
      <c r="Y320">
        <v>4.2</v>
      </c>
      <c r="Z320">
        <v>3.4</v>
      </c>
      <c r="AA320">
        <v>1.95</v>
      </c>
      <c r="AB320">
        <v>4.2</v>
      </c>
      <c r="AC320">
        <v>3.4</v>
      </c>
      <c r="AD320">
        <v>1.95</v>
      </c>
      <c r="AE320">
        <v>4.05</v>
      </c>
      <c r="AF320">
        <v>3.4</v>
      </c>
      <c r="AG320">
        <v>1.97</v>
      </c>
      <c r="AH320">
        <v>4.17</v>
      </c>
      <c r="AI320">
        <v>3.49</v>
      </c>
      <c r="AJ320">
        <v>2.0099999999999998</v>
      </c>
      <c r="AK320">
        <v>4.2</v>
      </c>
      <c r="AL320">
        <v>3.4</v>
      </c>
      <c r="AM320">
        <v>1.95</v>
      </c>
      <c r="AN320">
        <v>4.2</v>
      </c>
      <c r="AO320">
        <v>3.4</v>
      </c>
      <c r="AP320">
        <v>1.93</v>
      </c>
      <c r="AQ320">
        <v>4.3</v>
      </c>
      <c r="AR320">
        <v>3.54</v>
      </c>
      <c r="AS320">
        <v>2.08</v>
      </c>
      <c r="AT320">
        <v>4.0999999999999996</v>
      </c>
      <c r="AU320">
        <v>3.41</v>
      </c>
      <c r="AV320">
        <v>1.98</v>
      </c>
      <c r="AW320">
        <v>2.2000000000000002</v>
      </c>
      <c r="AX320">
        <v>1.66</v>
      </c>
      <c r="AY320">
        <v>2.23</v>
      </c>
      <c r="AZ320">
        <v>1.74</v>
      </c>
      <c r="BA320">
        <v>2.27</v>
      </c>
      <c r="BB320">
        <v>1.78</v>
      </c>
      <c r="BC320">
        <v>2.15</v>
      </c>
      <c r="BD320">
        <v>1.71</v>
      </c>
      <c r="BE320">
        <v>0.5</v>
      </c>
      <c r="BF320">
        <v>1.94</v>
      </c>
      <c r="BG320">
        <v>1.99</v>
      </c>
      <c r="BH320">
        <v>1.92</v>
      </c>
      <c r="BI320">
        <v>2.0099999999999998</v>
      </c>
      <c r="BJ320">
        <v>1.95</v>
      </c>
      <c r="BK320">
        <v>2.0099999999999998</v>
      </c>
      <c r="BL320">
        <v>1.9</v>
      </c>
      <c r="BM320">
        <v>1.97</v>
      </c>
      <c r="BN320">
        <v>4.75</v>
      </c>
      <c r="BO320">
        <v>3.75</v>
      </c>
      <c r="BP320">
        <v>1.75</v>
      </c>
      <c r="BQ320">
        <v>4.75</v>
      </c>
      <c r="BR320">
        <v>3.7</v>
      </c>
      <c r="BS320">
        <v>1.75</v>
      </c>
      <c r="BT320">
        <v>4.55</v>
      </c>
      <c r="BU320">
        <v>3.55</v>
      </c>
      <c r="BV320">
        <v>1.8</v>
      </c>
      <c r="BW320">
        <v>4.66</v>
      </c>
      <c r="BX320">
        <v>3.7</v>
      </c>
      <c r="BY320">
        <v>1.83</v>
      </c>
      <c r="BZ320">
        <v>4.75</v>
      </c>
      <c r="CA320">
        <v>3.6</v>
      </c>
      <c r="CB320">
        <v>1.78</v>
      </c>
      <c r="CC320">
        <v>4.8</v>
      </c>
      <c r="CD320">
        <v>3.6</v>
      </c>
      <c r="CE320">
        <v>1.8</v>
      </c>
      <c r="CF320">
        <v>5.15</v>
      </c>
      <c r="CG320">
        <v>3.85</v>
      </c>
      <c r="CH320">
        <v>1.85</v>
      </c>
      <c r="CI320">
        <v>4.72</v>
      </c>
      <c r="CJ320">
        <v>3.67</v>
      </c>
      <c r="CK320">
        <v>1.79</v>
      </c>
      <c r="CL320">
        <v>2.1</v>
      </c>
      <c r="CM320">
        <v>1.72</v>
      </c>
      <c r="CN320">
        <v>2.1</v>
      </c>
      <c r="CO320">
        <v>1.83</v>
      </c>
      <c r="CP320">
        <v>2.1800000000000002</v>
      </c>
      <c r="CQ320">
        <v>1.84</v>
      </c>
      <c r="CR320">
        <v>2.09</v>
      </c>
      <c r="CS320">
        <v>1.76</v>
      </c>
      <c r="CT320">
        <v>0.75</v>
      </c>
      <c r="CU320">
        <v>1.77</v>
      </c>
      <c r="CV320">
        <v>2.02</v>
      </c>
      <c r="CW320">
        <v>1.83</v>
      </c>
      <c r="CX320">
        <v>2.1</v>
      </c>
      <c r="CY320">
        <v>1.89</v>
      </c>
      <c r="CZ320">
        <v>2.12</v>
      </c>
      <c r="DA320">
        <v>1.83</v>
      </c>
      <c r="DB320">
        <v>2.0499999999999998</v>
      </c>
    </row>
    <row r="321" spans="1:106" x14ac:dyDescent="0.35">
      <c r="A321" t="s">
        <v>106</v>
      </c>
      <c r="B321" s="1">
        <v>44014</v>
      </c>
      <c r="C321" s="2">
        <v>0.84375</v>
      </c>
      <c r="D321" t="s">
        <v>112</v>
      </c>
      <c r="E321" t="s">
        <v>107</v>
      </c>
      <c r="F321">
        <v>4</v>
      </c>
      <c r="G321">
        <v>0</v>
      </c>
      <c r="H321" t="s">
        <v>109</v>
      </c>
      <c r="I321">
        <v>3</v>
      </c>
      <c r="J321">
        <v>0</v>
      </c>
      <c r="K321" t="s">
        <v>109</v>
      </c>
      <c r="L321" t="s">
        <v>139</v>
      </c>
      <c r="M321">
        <v>14</v>
      </c>
      <c r="N321">
        <v>11</v>
      </c>
      <c r="O321">
        <v>6</v>
      </c>
      <c r="P321">
        <v>3</v>
      </c>
      <c r="Q321">
        <v>8</v>
      </c>
      <c r="R321">
        <v>7</v>
      </c>
      <c r="S321">
        <v>3</v>
      </c>
      <c r="T321">
        <v>3</v>
      </c>
      <c r="U321">
        <v>2</v>
      </c>
      <c r="V321">
        <v>2</v>
      </c>
      <c r="W321">
        <v>0</v>
      </c>
      <c r="X321">
        <v>0</v>
      </c>
      <c r="Y321">
        <v>2.0499999999999998</v>
      </c>
      <c r="Z321">
        <v>3.9</v>
      </c>
      <c r="AA321">
        <v>3.3</v>
      </c>
      <c r="AB321">
        <v>2.0499999999999998</v>
      </c>
      <c r="AC321">
        <v>3.8</v>
      </c>
      <c r="AD321">
        <v>3.3</v>
      </c>
      <c r="AE321">
        <v>2.0499999999999998</v>
      </c>
      <c r="AF321">
        <v>3.8</v>
      </c>
      <c r="AG321">
        <v>3.3</v>
      </c>
      <c r="AH321">
        <v>2.08</v>
      </c>
      <c r="AI321">
        <v>4.01</v>
      </c>
      <c r="AJ321">
        <v>3.42</v>
      </c>
      <c r="AK321">
        <v>2.0499999999999998</v>
      </c>
      <c r="AL321">
        <v>3.8</v>
      </c>
      <c r="AM321">
        <v>3.3</v>
      </c>
      <c r="AN321">
        <v>2.1</v>
      </c>
      <c r="AO321">
        <v>3.75</v>
      </c>
      <c r="AP321">
        <v>3.3</v>
      </c>
      <c r="AQ321">
        <v>2.14</v>
      </c>
      <c r="AR321">
        <v>4.32</v>
      </c>
      <c r="AS321">
        <v>3.52</v>
      </c>
      <c r="AT321">
        <v>2.0699999999999998</v>
      </c>
      <c r="AU321">
        <v>3.85</v>
      </c>
      <c r="AV321">
        <v>3.32</v>
      </c>
      <c r="AW321">
        <v>1.57</v>
      </c>
      <c r="AX321">
        <v>2.37</v>
      </c>
      <c r="AY321">
        <v>1.6</v>
      </c>
      <c r="AZ321">
        <v>2.52</v>
      </c>
      <c r="BA321">
        <v>1.64</v>
      </c>
      <c r="BB321">
        <v>2.5499999999999998</v>
      </c>
      <c r="BC321">
        <v>1.57</v>
      </c>
      <c r="BD321">
        <v>2.42</v>
      </c>
      <c r="BE321">
        <v>-0.5</v>
      </c>
      <c r="BF321">
        <v>2.0499999999999998</v>
      </c>
      <c r="BG321">
        <v>1.75</v>
      </c>
      <c r="BH321">
        <v>2.08</v>
      </c>
      <c r="BI321">
        <v>1.85</v>
      </c>
      <c r="BJ321">
        <v>2.12</v>
      </c>
      <c r="BK321">
        <v>1.85</v>
      </c>
      <c r="BL321">
        <v>2.06</v>
      </c>
      <c r="BM321">
        <v>1.81</v>
      </c>
      <c r="BN321">
        <v>1.95</v>
      </c>
      <c r="BO321">
        <v>3.8</v>
      </c>
      <c r="BP321">
        <v>3.6</v>
      </c>
      <c r="BQ321">
        <v>1.95</v>
      </c>
      <c r="BR321">
        <v>3.75</v>
      </c>
      <c r="BS321">
        <v>3.7</v>
      </c>
      <c r="BT321">
        <v>2</v>
      </c>
      <c r="BU321">
        <v>3.8</v>
      </c>
      <c r="BV321">
        <v>3.5</v>
      </c>
      <c r="BW321">
        <v>2.0499999999999998</v>
      </c>
      <c r="BX321">
        <v>3.79</v>
      </c>
      <c r="BY321">
        <v>3.59</v>
      </c>
      <c r="BZ321">
        <v>2</v>
      </c>
      <c r="CA321">
        <v>3.75</v>
      </c>
      <c r="CB321">
        <v>3.5</v>
      </c>
      <c r="CC321">
        <v>2.0499999999999998</v>
      </c>
      <c r="CD321">
        <v>3.7</v>
      </c>
      <c r="CE321">
        <v>3.6</v>
      </c>
      <c r="CF321">
        <v>2.1</v>
      </c>
      <c r="CG321">
        <v>3.94</v>
      </c>
      <c r="CH321">
        <v>3.88</v>
      </c>
      <c r="CI321">
        <v>2.02</v>
      </c>
      <c r="CJ321">
        <v>3.74</v>
      </c>
      <c r="CK321">
        <v>3.57</v>
      </c>
      <c r="CL321">
        <v>1.72</v>
      </c>
      <c r="CM321">
        <v>2.1</v>
      </c>
      <c r="CN321">
        <v>1.72</v>
      </c>
      <c r="CO321">
        <v>2.2400000000000002</v>
      </c>
      <c r="CP321">
        <v>1.79</v>
      </c>
      <c r="CQ321">
        <v>2.4</v>
      </c>
      <c r="CR321">
        <v>1.68</v>
      </c>
      <c r="CS321">
        <v>2.2000000000000002</v>
      </c>
      <c r="CT321">
        <v>-0.5</v>
      </c>
      <c r="CU321">
        <v>2.06</v>
      </c>
      <c r="CV321">
        <v>1.87</v>
      </c>
      <c r="CW321">
        <v>2.0499999999999998</v>
      </c>
      <c r="CX321">
        <v>1.87</v>
      </c>
      <c r="CY321">
        <v>2.0699999999999998</v>
      </c>
      <c r="CZ321">
        <v>1.99</v>
      </c>
      <c r="DA321">
        <v>2.0299999999999998</v>
      </c>
      <c r="DB321">
        <v>1.85</v>
      </c>
    </row>
    <row r="322" spans="1:106" x14ac:dyDescent="0.35">
      <c r="A322" t="s">
        <v>106</v>
      </c>
      <c r="B322" s="1">
        <v>44016</v>
      </c>
      <c r="C322" s="2">
        <v>0.52083333333333337</v>
      </c>
      <c r="D322" t="s">
        <v>108</v>
      </c>
      <c r="E322" t="s">
        <v>126</v>
      </c>
      <c r="F322">
        <v>0</v>
      </c>
      <c r="G322">
        <v>1</v>
      </c>
      <c r="H322" t="s">
        <v>113</v>
      </c>
      <c r="I322">
        <v>0</v>
      </c>
      <c r="J322">
        <v>1</v>
      </c>
      <c r="K322" t="s">
        <v>113</v>
      </c>
      <c r="L322" t="s">
        <v>141</v>
      </c>
      <c r="M322">
        <v>12</v>
      </c>
      <c r="N322">
        <v>8</v>
      </c>
      <c r="O322">
        <v>1</v>
      </c>
      <c r="P322">
        <v>2</v>
      </c>
      <c r="Q322">
        <v>11</v>
      </c>
      <c r="R322">
        <v>13</v>
      </c>
      <c r="S322">
        <v>0</v>
      </c>
      <c r="T322">
        <v>2</v>
      </c>
      <c r="U322">
        <v>2</v>
      </c>
      <c r="V322">
        <v>2</v>
      </c>
      <c r="W322">
        <v>0</v>
      </c>
      <c r="X322">
        <v>0</v>
      </c>
      <c r="Y322">
        <v>3.3</v>
      </c>
      <c r="Z322">
        <v>3.4</v>
      </c>
      <c r="AA322">
        <v>2.2000000000000002</v>
      </c>
      <c r="AB322">
        <v>3.3</v>
      </c>
      <c r="AC322">
        <v>3.3</v>
      </c>
      <c r="AD322">
        <v>2.25</v>
      </c>
      <c r="AE322">
        <v>3.35</v>
      </c>
      <c r="AF322">
        <v>3.3</v>
      </c>
      <c r="AG322">
        <v>2.2000000000000002</v>
      </c>
      <c r="AH322">
        <v>3.47</v>
      </c>
      <c r="AI322">
        <v>3.38</v>
      </c>
      <c r="AJ322">
        <v>2.2400000000000002</v>
      </c>
      <c r="AK322">
        <v>3.4</v>
      </c>
      <c r="AL322">
        <v>3.3</v>
      </c>
      <c r="AM322">
        <v>2.2000000000000002</v>
      </c>
      <c r="AN322">
        <v>3.5</v>
      </c>
      <c r="AO322">
        <v>3.3</v>
      </c>
      <c r="AP322">
        <v>2.2000000000000002</v>
      </c>
      <c r="AQ322">
        <v>3.56</v>
      </c>
      <c r="AR322">
        <v>3.45</v>
      </c>
      <c r="AS322">
        <v>2.33</v>
      </c>
      <c r="AT322">
        <v>3.39</v>
      </c>
      <c r="AU322">
        <v>3.32</v>
      </c>
      <c r="AV322">
        <v>2.23</v>
      </c>
      <c r="AW322">
        <v>2.1</v>
      </c>
      <c r="AX322">
        <v>1.72</v>
      </c>
      <c r="AY322">
        <v>2.13</v>
      </c>
      <c r="AZ322">
        <v>1.79</v>
      </c>
      <c r="BA322">
        <v>2.2000000000000002</v>
      </c>
      <c r="BB322">
        <v>1.84</v>
      </c>
      <c r="BC322">
        <v>2.08</v>
      </c>
      <c r="BD322">
        <v>1.77</v>
      </c>
      <c r="BE322">
        <v>0.25</v>
      </c>
      <c r="BF322">
        <v>1.98</v>
      </c>
      <c r="BG322">
        <v>1.92</v>
      </c>
      <c r="BH322">
        <v>1.99</v>
      </c>
      <c r="BI322">
        <v>1.93</v>
      </c>
      <c r="BJ322">
        <v>2</v>
      </c>
      <c r="BK322">
        <v>1.95</v>
      </c>
      <c r="BL322">
        <v>1.96</v>
      </c>
      <c r="BM322">
        <v>1.92</v>
      </c>
      <c r="BN322">
        <v>3.5</v>
      </c>
      <c r="BO322">
        <v>3.3</v>
      </c>
      <c r="BP322">
        <v>2.15</v>
      </c>
      <c r="BQ322">
        <v>3.6</v>
      </c>
      <c r="BR322">
        <v>3.4</v>
      </c>
      <c r="BS322">
        <v>2.1</v>
      </c>
      <c r="BT322">
        <v>3.45</v>
      </c>
      <c r="BU322">
        <v>3.2</v>
      </c>
      <c r="BV322">
        <v>2.2000000000000002</v>
      </c>
      <c r="BW322">
        <v>3.41</v>
      </c>
      <c r="BX322">
        <v>3.25</v>
      </c>
      <c r="BY322">
        <v>2.33</v>
      </c>
      <c r="BZ322">
        <v>3.5</v>
      </c>
      <c r="CA322">
        <v>3.25</v>
      </c>
      <c r="CB322">
        <v>2.2000000000000002</v>
      </c>
      <c r="CC322">
        <v>3.7</v>
      </c>
      <c r="CD322">
        <v>3.25</v>
      </c>
      <c r="CE322">
        <v>2.15</v>
      </c>
      <c r="CF322">
        <v>3.75</v>
      </c>
      <c r="CG322">
        <v>3.55</v>
      </c>
      <c r="CH322">
        <v>2.33</v>
      </c>
      <c r="CI322">
        <v>3.56</v>
      </c>
      <c r="CJ322">
        <v>3.27</v>
      </c>
      <c r="CK322">
        <v>2.2000000000000002</v>
      </c>
      <c r="CL322">
        <v>2.2000000000000002</v>
      </c>
      <c r="CM322">
        <v>1.66</v>
      </c>
      <c r="CN322">
        <v>2.33</v>
      </c>
      <c r="CO322">
        <v>1.68</v>
      </c>
      <c r="CP322">
        <v>2.33</v>
      </c>
      <c r="CQ322">
        <v>1.81</v>
      </c>
      <c r="CR322">
        <v>2.21</v>
      </c>
      <c r="CS322">
        <v>1.68</v>
      </c>
      <c r="CT322">
        <v>0.25</v>
      </c>
      <c r="CU322">
        <v>1.96</v>
      </c>
      <c r="CV322">
        <v>1.94</v>
      </c>
      <c r="CW322">
        <v>1.93</v>
      </c>
      <c r="CX322">
        <v>2</v>
      </c>
      <c r="CY322">
        <v>2.08</v>
      </c>
      <c r="CZ322">
        <v>2</v>
      </c>
      <c r="DA322">
        <v>1.99</v>
      </c>
      <c r="DB322">
        <v>1.89</v>
      </c>
    </row>
    <row r="323" spans="1:106" x14ac:dyDescent="0.35">
      <c r="A323" t="s">
        <v>106</v>
      </c>
      <c r="B323" s="1">
        <v>44016</v>
      </c>
      <c r="C323" s="2">
        <v>0.625</v>
      </c>
      <c r="D323" t="s">
        <v>131</v>
      </c>
      <c r="E323" t="s">
        <v>122</v>
      </c>
      <c r="F323">
        <v>3</v>
      </c>
      <c r="G323">
        <v>0</v>
      </c>
      <c r="H323" t="s">
        <v>109</v>
      </c>
      <c r="I323">
        <v>0</v>
      </c>
      <c r="J323">
        <v>0</v>
      </c>
      <c r="K323" t="s">
        <v>117</v>
      </c>
      <c r="L323" t="s">
        <v>124</v>
      </c>
      <c r="M323">
        <v>15</v>
      </c>
      <c r="N323">
        <v>7</v>
      </c>
      <c r="O323">
        <v>4</v>
      </c>
      <c r="P323">
        <v>1</v>
      </c>
      <c r="Q323">
        <v>18</v>
      </c>
      <c r="R323">
        <v>8</v>
      </c>
      <c r="S323">
        <v>3</v>
      </c>
      <c r="T323">
        <v>7</v>
      </c>
      <c r="U323">
        <v>2</v>
      </c>
      <c r="V323">
        <v>1</v>
      </c>
      <c r="W323">
        <v>0</v>
      </c>
      <c r="X323">
        <v>0</v>
      </c>
      <c r="Y323">
        <v>1.66</v>
      </c>
      <c r="Z323">
        <v>3.6</v>
      </c>
      <c r="AA323">
        <v>5.75</v>
      </c>
      <c r="AB323">
        <v>1.65</v>
      </c>
      <c r="AC323">
        <v>3.6</v>
      </c>
      <c r="AD323">
        <v>6</v>
      </c>
      <c r="AE323">
        <v>1.67</v>
      </c>
      <c r="AF323">
        <v>3.6</v>
      </c>
      <c r="AG323">
        <v>5.6</v>
      </c>
      <c r="AH323">
        <v>1.68</v>
      </c>
      <c r="AI323">
        <v>3.66</v>
      </c>
      <c r="AJ323">
        <v>6.08</v>
      </c>
      <c r="AK323">
        <v>1.65</v>
      </c>
      <c r="AL323">
        <v>3.6</v>
      </c>
      <c r="AM323">
        <v>6</v>
      </c>
      <c r="AN323">
        <v>1.67</v>
      </c>
      <c r="AO323">
        <v>3.6</v>
      </c>
      <c r="AP323">
        <v>6</v>
      </c>
      <c r="AQ323">
        <v>1.72</v>
      </c>
      <c r="AR323">
        <v>3.8</v>
      </c>
      <c r="AS323">
        <v>6.5</v>
      </c>
      <c r="AT323">
        <v>1.68</v>
      </c>
      <c r="AU323">
        <v>3.63</v>
      </c>
      <c r="AV323">
        <v>5.84</v>
      </c>
      <c r="AW323">
        <v>2.2000000000000002</v>
      </c>
      <c r="AX323">
        <v>1.66</v>
      </c>
      <c r="AY323">
        <v>2.2999999999999998</v>
      </c>
      <c r="AZ323">
        <v>1.69</v>
      </c>
      <c r="BA323">
        <v>2.34</v>
      </c>
      <c r="BB323">
        <v>1.76</v>
      </c>
      <c r="BC323">
        <v>2.21</v>
      </c>
      <c r="BD323">
        <v>1.69</v>
      </c>
      <c r="BE323">
        <v>-0.75</v>
      </c>
      <c r="BF323">
        <v>1.9</v>
      </c>
      <c r="BG323">
        <v>2</v>
      </c>
      <c r="BH323">
        <v>1.92</v>
      </c>
      <c r="BI323">
        <v>2.0099999999999998</v>
      </c>
      <c r="BJ323">
        <v>1.93</v>
      </c>
      <c r="BK323">
        <v>2.0299999999999998</v>
      </c>
      <c r="BL323">
        <v>1.89</v>
      </c>
      <c r="BM323">
        <v>1.99</v>
      </c>
      <c r="BN323">
        <v>1.61</v>
      </c>
      <c r="BO323">
        <v>3.7</v>
      </c>
      <c r="BP323">
        <v>6</v>
      </c>
      <c r="BQ323">
        <v>1.62</v>
      </c>
      <c r="BR323">
        <v>3.7</v>
      </c>
      <c r="BS323">
        <v>6</v>
      </c>
      <c r="BT323">
        <v>1.67</v>
      </c>
      <c r="BU323">
        <v>3.7</v>
      </c>
      <c r="BV323">
        <v>5.4</v>
      </c>
      <c r="BW323">
        <v>1.66</v>
      </c>
      <c r="BX323">
        <v>3.86</v>
      </c>
      <c r="BY323">
        <v>5.85</v>
      </c>
      <c r="BZ323">
        <v>1.62</v>
      </c>
      <c r="CA323">
        <v>3.75</v>
      </c>
      <c r="CB323">
        <v>6</v>
      </c>
      <c r="CC323">
        <v>1.65</v>
      </c>
      <c r="CD323">
        <v>3.6</v>
      </c>
      <c r="CE323">
        <v>6.5</v>
      </c>
      <c r="CF323">
        <v>1.7</v>
      </c>
      <c r="CG323">
        <v>3.95</v>
      </c>
      <c r="CH323">
        <v>6.5</v>
      </c>
      <c r="CI323">
        <v>1.65</v>
      </c>
      <c r="CJ323">
        <v>3.73</v>
      </c>
      <c r="CK323">
        <v>5.91</v>
      </c>
      <c r="CL323">
        <v>2.1</v>
      </c>
      <c r="CM323">
        <v>1.72</v>
      </c>
      <c r="CN323">
        <v>2.19</v>
      </c>
      <c r="CO323">
        <v>1.76</v>
      </c>
      <c r="CP323">
        <v>2.27</v>
      </c>
      <c r="CQ323">
        <v>1.8</v>
      </c>
      <c r="CR323">
        <v>2.16</v>
      </c>
      <c r="CS323">
        <v>1.71</v>
      </c>
      <c r="CT323">
        <v>-0.75</v>
      </c>
      <c r="CU323">
        <v>1.86</v>
      </c>
      <c r="CV323">
        <v>2.04</v>
      </c>
      <c r="CW323">
        <v>1.88</v>
      </c>
      <c r="CX323">
        <v>2.0499999999999998</v>
      </c>
      <c r="CY323">
        <v>1.9</v>
      </c>
      <c r="CZ323">
        <v>2.1</v>
      </c>
      <c r="DA323">
        <v>1.85</v>
      </c>
      <c r="DB323">
        <v>2.04</v>
      </c>
    </row>
    <row r="324" spans="1:106" x14ac:dyDescent="0.35">
      <c r="A324" t="s">
        <v>106</v>
      </c>
      <c r="B324" s="1">
        <v>44016</v>
      </c>
      <c r="C324" s="2">
        <v>0.625</v>
      </c>
      <c r="D324" t="s">
        <v>137</v>
      </c>
      <c r="E324" t="s">
        <v>115</v>
      </c>
      <c r="F324">
        <v>5</v>
      </c>
      <c r="G324">
        <v>2</v>
      </c>
      <c r="H324" t="s">
        <v>109</v>
      </c>
      <c r="I324">
        <v>3</v>
      </c>
      <c r="J324">
        <v>1</v>
      </c>
      <c r="K324" t="s">
        <v>109</v>
      </c>
      <c r="L324" t="s">
        <v>114</v>
      </c>
      <c r="M324">
        <v>19</v>
      </c>
      <c r="N324">
        <v>7</v>
      </c>
      <c r="O324">
        <v>10</v>
      </c>
      <c r="P324">
        <v>3</v>
      </c>
      <c r="Q324">
        <v>13</v>
      </c>
      <c r="R324">
        <v>12</v>
      </c>
      <c r="S324">
        <v>8</v>
      </c>
      <c r="T324">
        <v>3</v>
      </c>
      <c r="U324">
        <v>0</v>
      </c>
      <c r="V324">
        <v>1</v>
      </c>
      <c r="W324">
        <v>0</v>
      </c>
      <c r="X324">
        <v>0</v>
      </c>
      <c r="Y324">
        <v>1.1599999999999999</v>
      </c>
      <c r="Z324">
        <v>7.5</v>
      </c>
      <c r="AA324">
        <v>17</v>
      </c>
      <c r="AB324">
        <v>1.17</v>
      </c>
      <c r="AC324">
        <v>7</v>
      </c>
      <c r="AD324">
        <v>18</v>
      </c>
      <c r="AE324">
        <v>1.18</v>
      </c>
      <c r="AF324">
        <v>7.1</v>
      </c>
      <c r="AG324">
        <v>16</v>
      </c>
      <c r="AH324">
        <v>1.17</v>
      </c>
      <c r="AI324">
        <v>7.66</v>
      </c>
      <c r="AJ324">
        <v>18.7</v>
      </c>
      <c r="AK324">
        <v>1.1499999999999999</v>
      </c>
      <c r="AL324">
        <v>7.5</v>
      </c>
      <c r="AM324">
        <v>19</v>
      </c>
      <c r="AN324">
        <v>1.17</v>
      </c>
      <c r="AO324">
        <v>7.5</v>
      </c>
      <c r="AP324">
        <v>20</v>
      </c>
      <c r="AQ324">
        <v>1.19</v>
      </c>
      <c r="AR324">
        <v>8.3000000000000007</v>
      </c>
      <c r="AS324">
        <v>21</v>
      </c>
      <c r="AT324">
        <v>1.17</v>
      </c>
      <c r="AU324">
        <v>7.46</v>
      </c>
      <c r="AV324">
        <v>17.41</v>
      </c>
      <c r="AW324">
        <v>1.53</v>
      </c>
      <c r="AX324">
        <v>2.5</v>
      </c>
      <c r="AY324">
        <v>1.53</v>
      </c>
      <c r="AZ324">
        <v>2.62</v>
      </c>
      <c r="BA324">
        <v>1.59</v>
      </c>
      <c r="BB324">
        <v>2.71</v>
      </c>
      <c r="BC324">
        <v>1.53</v>
      </c>
      <c r="BD324">
        <v>2.54</v>
      </c>
      <c r="BE324">
        <v>-2</v>
      </c>
      <c r="BF324">
        <v>1.92</v>
      </c>
      <c r="BG324">
        <v>1.98</v>
      </c>
      <c r="BH324">
        <v>1.93</v>
      </c>
      <c r="BI324">
        <v>1.98</v>
      </c>
      <c r="BJ324">
        <v>1.99</v>
      </c>
      <c r="BK324">
        <v>2.02</v>
      </c>
      <c r="BL324">
        <v>1.92</v>
      </c>
      <c r="BM324">
        <v>1.96</v>
      </c>
      <c r="BN324">
        <v>1.18</v>
      </c>
      <c r="BO324">
        <v>7.5</v>
      </c>
      <c r="BP324">
        <v>13</v>
      </c>
      <c r="BQ324">
        <v>1.18</v>
      </c>
      <c r="BR324">
        <v>7.5</v>
      </c>
      <c r="BS324">
        <v>14.5</v>
      </c>
      <c r="BT324">
        <v>1.22</v>
      </c>
      <c r="BU324">
        <v>6.2</v>
      </c>
      <c r="BV324">
        <v>13.5</v>
      </c>
      <c r="BW324">
        <v>1.19</v>
      </c>
      <c r="BX324">
        <v>7.81</v>
      </c>
      <c r="BY324">
        <v>16</v>
      </c>
      <c r="BZ324">
        <v>1.17</v>
      </c>
      <c r="CA324">
        <v>7.5</v>
      </c>
      <c r="CB324">
        <v>17</v>
      </c>
      <c r="CC324">
        <v>1.2</v>
      </c>
      <c r="CD324">
        <v>7</v>
      </c>
      <c r="CE324">
        <v>17</v>
      </c>
      <c r="CF324">
        <v>1.22</v>
      </c>
      <c r="CG324">
        <v>8.1999999999999993</v>
      </c>
      <c r="CH324">
        <v>19.5</v>
      </c>
      <c r="CI324">
        <v>1.19</v>
      </c>
      <c r="CJ324">
        <v>7.3</v>
      </c>
      <c r="CK324">
        <v>15.59</v>
      </c>
      <c r="CL324">
        <v>1.53</v>
      </c>
      <c r="CM324">
        <v>2.5</v>
      </c>
      <c r="CN324">
        <v>1.54</v>
      </c>
      <c r="CO324">
        <v>2.61</v>
      </c>
      <c r="CP324">
        <v>1.61</v>
      </c>
      <c r="CQ324">
        <v>2.63</v>
      </c>
      <c r="CR324">
        <v>1.55</v>
      </c>
      <c r="CS324">
        <v>2.48</v>
      </c>
      <c r="CT324">
        <v>-1.75</v>
      </c>
      <c r="CU324">
        <v>1.82</v>
      </c>
      <c r="CV324">
        <v>2.08</v>
      </c>
      <c r="CW324">
        <v>1.81</v>
      </c>
      <c r="CX324">
        <v>2.11</v>
      </c>
      <c r="CY324">
        <v>1.85</v>
      </c>
      <c r="CZ324">
        <v>2.16</v>
      </c>
      <c r="DA324">
        <v>1.8</v>
      </c>
      <c r="DB324">
        <v>2.09</v>
      </c>
    </row>
    <row r="325" spans="1:106" x14ac:dyDescent="0.35">
      <c r="A325" t="s">
        <v>106</v>
      </c>
      <c r="B325" s="1">
        <v>44016</v>
      </c>
      <c r="C325" s="2">
        <v>0.72916666666666663</v>
      </c>
      <c r="D325" t="s">
        <v>132</v>
      </c>
      <c r="E325" t="s">
        <v>135</v>
      </c>
      <c r="F325">
        <v>0</v>
      </c>
      <c r="G325">
        <v>2</v>
      </c>
      <c r="H325" t="s">
        <v>113</v>
      </c>
      <c r="I325">
        <v>0</v>
      </c>
      <c r="J325">
        <v>1</v>
      </c>
      <c r="K325" t="s">
        <v>113</v>
      </c>
      <c r="L325" t="s">
        <v>110</v>
      </c>
      <c r="M325">
        <v>10</v>
      </c>
      <c r="N325">
        <v>8</v>
      </c>
      <c r="O325">
        <v>1</v>
      </c>
      <c r="P325">
        <v>5</v>
      </c>
      <c r="Q325">
        <v>6</v>
      </c>
      <c r="R325">
        <v>11</v>
      </c>
      <c r="S325">
        <v>3</v>
      </c>
      <c r="T325">
        <v>5</v>
      </c>
      <c r="U325">
        <v>2</v>
      </c>
      <c r="V325">
        <v>4</v>
      </c>
      <c r="W325">
        <v>0</v>
      </c>
      <c r="X325">
        <v>0</v>
      </c>
      <c r="Y325">
        <v>2.25</v>
      </c>
      <c r="Z325">
        <v>3.4</v>
      </c>
      <c r="AA325">
        <v>3.25</v>
      </c>
      <c r="AB325">
        <v>2.25</v>
      </c>
      <c r="AC325">
        <v>3.25</v>
      </c>
      <c r="AD325">
        <v>3.4</v>
      </c>
      <c r="AE325">
        <v>2.25</v>
      </c>
      <c r="AF325">
        <v>3.25</v>
      </c>
      <c r="AG325">
        <v>3.3</v>
      </c>
      <c r="AH325">
        <v>2.2799999999999998</v>
      </c>
      <c r="AI325">
        <v>3.33</v>
      </c>
      <c r="AJ325">
        <v>3.43</v>
      </c>
      <c r="AK325">
        <v>2.25</v>
      </c>
      <c r="AL325">
        <v>3.3</v>
      </c>
      <c r="AM325">
        <v>3.3</v>
      </c>
      <c r="AN325">
        <v>2.2999999999999998</v>
      </c>
      <c r="AO325">
        <v>3.3</v>
      </c>
      <c r="AP325">
        <v>3.3</v>
      </c>
      <c r="AQ325">
        <v>2.36</v>
      </c>
      <c r="AR325">
        <v>3.48</v>
      </c>
      <c r="AS325">
        <v>3.5</v>
      </c>
      <c r="AT325">
        <v>2.27</v>
      </c>
      <c r="AU325">
        <v>3.3</v>
      </c>
      <c r="AV325">
        <v>3.32</v>
      </c>
      <c r="AW325">
        <v>2.1</v>
      </c>
      <c r="AX325">
        <v>1.72</v>
      </c>
      <c r="AY325">
        <v>2.1800000000000002</v>
      </c>
      <c r="AZ325">
        <v>1.76</v>
      </c>
      <c r="BA325">
        <v>2.2200000000000002</v>
      </c>
      <c r="BB325">
        <v>1.83</v>
      </c>
      <c r="BC325">
        <v>2.1</v>
      </c>
      <c r="BD325">
        <v>1.75</v>
      </c>
      <c r="BE325">
        <v>-0.25</v>
      </c>
      <c r="BF325">
        <v>1.97</v>
      </c>
      <c r="BG325">
        <v>1.93</v>
      </c>
      <c r="BH325">
        <v>1.96</v>
      </c>
      <c r="BI325">
        <v>1.97</v>
      </c>
      <c r="BJ325">
        <v>2.0099999999999998</v>
      </c>
      <c r="BK325">
        <v>2</v>
      </c>
      <c r="BL325">
        <v>1.96</v>
      </c>
      <c r="BM325">
        <v>1.92</v>
      </c>
      <c r="BN325">
        <v>2.2999999999999998</v>
      </c>
      <c r="BO325">
        <v>3.25</v>
      </c>
      <c r="BP325">
        <v>3.2</v>
      </c>
      <c r="BQ325">
        <v>2.35</v>
      </c>
      <c r="BR325">
        <v>3.2</v>
      </c>
      <c r="BS325">
        <v>3.2</v>
      </c>
      <c r="BT325">
        <v>2.35</v>
      </c>
      <c r="BU325">
        <v>3.1</v>
      </c>
      <c r="BV325">
        <v>3.25</v>
      </c>
      <c r="BW325">
        <v>2.4</v>
      </c>
      <c r="BX325">
        <v>3.21</v>
      </c>
      <c r="BY325">
        <v>3.32</v>
      </c>
      <c r="BZ325">
        <v>2.38</v>
      </c>
      <c r="CA325">
        <v>3.2</v>
      </c>
      <c r="CB325">
        <v>3.2</v>
      </c>
      <c r="CC325">
        <v>2.4500000000000002</v>
      </c>
      <c r="CD325">
        <v>3.13</v>
      </c>
      <c r="CE325">
        <v>3.25</v>
      </c>
      <c r="CF325">
        <v>2.48</v>
      </c>
      <c r="CG325">
        <v>3.36</v>
      </c>
      <c r="CH325">
        <v>3.4</v>
      </c>
      <c r="CI325">
        <v>2.37</v>
      </c>
      <c r="CJ325">
        <v>3.18</v>
      </c>
      <c r="CK325">
        <v>3.26</v>
      </c>
      <c r="CL325">
        <v>2.2999999999999998</v>
      </c>
      <c r="CM325">
        <v>1.61</v>
      </c>
      <c r="CN325">
        <v>2.42</v>
      </c>
      <c r="CO325">
        <v>1.63</v>
      </c>
      <c r="CP325">
        <v>2.48</v>
      </c>
      <c r="CQ325">
        <v>1.7</v>
      </c>
      <c r="CR325">
        <v>2.34</v>
      </c>
      <c r="CS325">
        <v>1.61</v>
      </c>
      <c r="CT325">
        <v>-0.25</v>
      </c>
      <c r="CU325">
        <v>2.06</v>
      </c>
      <c r="CV325">
        <v>1.84</v>
      </c>
      <c r="CW325">
        <v>2.0499999999999998</v>
      </c>
      <c r="CX325">
        <v>1.88</v>
      </c>
      <c r="CY325">
        <v>2.14</v>
      </c>
      <c r="CZ325">
        <v>1.91</v>
      </c>
      <c r="DA325">
        <v>2.04</v>
      </c>
      <c r="DB325">
        <v>1.85</v>
      </c>
    </row>
    <row r="326" spans="1:106" x14ac:dyDescent="0.35">
      <c r="A326" t="s">
        <v>106</v>
      </c>
      <c r="B326" s="1">
        <v>44016</v>
      </c>
      <c r="C326" s="2">
        <v>0.83333333333333337</v>
      </c>
      <c r="D326" t="s">
        <v>138</v>
      </c>
      <c r="E326" t="s">
        <v>125</v>
      </c>
      <c r="F326">
        <v>3</v>
      </c>
      <c r="G326">
        <v>0</v>
      </c>
      <c r="H326" t="s">
        <v>109</v>
      </c>
      <c r="I326">
        <v>2</v>
      </c>
      <c r="J326">
        <v>0</v>
      </c>
      <c r="K326" t="s">
        <v>109</v>
      </c>
      <c r="L326" t="s">
        <v>118</v>
      </c>
      <c r="M326">
        <v>21</v>
      </c>
      <c r="N326">
        <v>7</v>
      </c>
      <c r="O326">
        <v>9</v>
      </c>
      <c r="P326">
        <v>3</v>
      </c>
      <c r="Q326">
        <v>9</v>
      </c>
      <c r="R326">
        <v>12</v>
      </c>
      <c r="S326">
        <v>5</v>
      </c>
      <c r="T326">
        <v>3</v>
      </c>
      <c r="U326">
        <v>0</v>
      </c>
      <c r="V326">
        <v>2</v>
      </c>
      <c r="W326">
        <v>0</v>
      </c>
      <c r="X326">
        <v>0</v>
      </c>
      <c r="Y326">
        <v>1.4</v>
      </c>
      <c r="Z326">
        <v>4.75</v>
      </c>
      <c r="AA326">
        <v>8</v>
      </c>
      <c r="AB326">
        <v>1.42</v>
      </c>
      <c r="AC326">
        <v>4.5</v>
      </c>
      <c r="AD326">
        <v>8</v>
      </c>
      <c r="AE326">
        <v>1.45</v>
      </c>
      <c r="AF326">
        <v>4.55</v>
      </c>
      <c r="AG326">
        <v>7.4</v>
      </c>
      <c r="AH326">
        <v>1.43</v>
      </c>
      <c r="AI326">
        <v>4.5999999999999996</v>
      </c>
      <c r="AJ326">
        <v>8.69</v>
      </c>
      <c r="AK326">
        <v>1.38</v>
      </c>
      <c r="AL326">
        <v>4.5999999999999996</v>
      </c>
      <c r="AM326">
        <v>9</v>
      </c>
      <c r="AN326">
        <v>1.44</v>
      </c>
      <c r="AO326">
        <v>4.5999999999999996</v>
      </c>
      <c r="AP326">
        <v>8</v>
      </c>
      <c r="AQ326">
        <v>1.46</v>
      </c>
      <c r="AR326">
        <v>4.9000000000000004</v>
      </c>
      <c r="AS326">
        <v>9.3000000000000007</v>
      </c>
      <c r="AT326">
        <v>1.43</v>
      </c>
      <c r="AU326">
        <v>4.6100000000000003</v>
      </c>
      <c r="AV326">
        <v>7.96</v>
      </c>
      <c r="AW326">
        <v>1.72</v>
      </c>
      <c r="AX326">
        <v>2.1</v>
      </c>
      <c r="AY326">
        <v>1.79</v>
      </c>
      <c r="AZ326">
        <v>2.15</v>
      </c>
      <c r="BA326">
        <v>1.82</v>
      </c>
      <c r="BB326">
        <v>2.21</v>
      </c>
      <c r="BC326">
        <v>1.73</v>
      </c>
      <c r="BD326">
        <v>2.13</v>
      </c>
      <c r="BE326">
        <v>-1.25</v>
      </c>
      <c r="BF326">
        <v>2.0099999999999998</v>
      </c>
      <c r="BG326">
        <v>1.89</v>
      </c>
      <c r="BH326">
        <v>2.04</v>
      </c>
      <c r="BI326">
        <v>1.88</v>
      </c>
      <c r="BJ326">
        <v>2.04</v>
      </c>
      <c r="BK326">
        <v>1.95</v>
      </c>
      <c r="BL326">
        <v>1.99</v>
      </c>
      <c r="BM326">
        <v>1.89</v>
      </c>
      <c r="BN326">
        <v>1.33</v>
      </c>
      <c r="BO326">
        <v>5.25</v>
      </c>
      <c r="BP326">
        <v>8.5</v>
      </c>
      <c r="BQ326">
        <v>1.36</v>
      </c>
      <c r="BR326">
        <v>5</v>
      </c>
      <c r="BS326">
        <v>8.5</v>
      </c>
      <c r="BT326">
        <v>1.45</v>
      </c>
      <c r="BU326">
        <v>4.4000000000000004</v>
      </c>
      <c r="BV326">
        <v>7.2</v>
      </c>
      <c r="BW326">
        <v>1.37</v>
      </c>
      <c r="BX326">
        <v>5.16</v>
      </c>
      <c r="BY326">
        <v>9.16</v>
      </c>
      <c r="BZ326">
        <v>1.33</v>
      </c>
      <c r="CA326">
        <v>5.25</v>
      </c>
      <c r="CB326">
        <v>9</v>
      </c>
      <c r="CC326">
        <v>1.36</v>
      </c>
      <c r="CD326">
        <v>5</v>
      </c>
      <c r="CE326">
        <v>9.5</v>
      </c>
      <c r="CF326">
        <v>1.45</v>
      </c>
      <c r="CG326">
        <v>5.45</v>
      </c>
      <c r="CH326">
        <v>10</v>
      </c>
      <c r="CI326">
        <v>1.37</v>
      </c>
      <c r="CJ326">
        <v>5.0599999999999996</v>
      </c>
      <c r="CK326">
        <v>8.84</v>
      </c>
      <c r="CL326">
        <v>1.66</v>
      </c>
      <c r="CM326">
        <v>2.2000000000000002</v>
      </c>
      <c r="CN326">
        <v>1.71</v>
      </c>
      <c r="CO326">
        <v>2.2599999999999998</v>
      </c>
      <c r="CP326">
        <v>1.82</v>
      </c>
      <c r="CQ326">
        <v>2.2999999999999998</v>
      </c>
      <c r="CR326">
        <v>1.71</v>
      </c>
      <c r="CS326">
        <v>2.17</v>
      </c>
      <c r="CT326">
        <v>-1.25</v>
      </c>
      <c r="CU326">
        <v>1.86</v>
      </c>
      <c r="CV326">
        <v>2.04</v>
      </c>
      <c r="CW326">
        <v>1.87</v>
      </c>
      <c r="CX326">
        <v>2.06</v>
      </c>
      <c r="CY326">
        <v>1.9</v>
      </c>
      <c r="CZ326">
        <v>2.08</v>
      </c>
      <c r="DA326">
        <v>1.84</v>
      </c>
      <c r="DB326">
        <v>2.04</v>
      </c>
    </row>
    <row r="327" spans="1:106" x14ac:dyDescent="0.35">
      <c r="A327" t="s">
        <v>106</v>
      </c>
      <c r="B327" s="1">
        <v>44017</v>
      </c>
      <c r="C327" s="2">
        <v>0.5</v>
      </c>
      <c r="D327" t="s">
        <v>119</v>
      </c>
      <c r="E327" t="s">
        <v>116</v>
      </c>
      <c r="F327">
        <v>1</v>
      </c>
      <c r="G327">
        <v>1</v>
      </c>
      <c r="H327" t="s">
        <v>117</v>
      </c>
      <c r="I327">
        <v>1</v>
      </c>
      <c r="J327">
        <v>0</v>
      </c>
      <c r="K327" t="s">
        <v>109</v>
      </c>
      <c r="L327" t="s">
        <v>146</v>
      </c>
      <c r="M327">
        <v>9</v>
      </c>
      <c r="N327">
        <v>10</v>
      </c>
      <c r="O327">
        <v>4</v>
      </c>
      <c r="P327">
        <v>3</v>
      </c>
      <c r="Q327">
        <v>8</v>
      </c>
      <c r="R327">
        <v>14</v>
      </c>
      <c r="S327">
        <v>3</v>
      </c>
      <c r="T327">
        <v>9</v>
      </c>
      <c r="U327">
        <v>0</v>
      </c>
      <c r="V327">
        <v>0</v>
      </c>
      <c r="W327">
        <v>0</v>
      </c>
      <c r="X327">
        <v>0</v>
      </c>
      <c r="Y327">
        <v>2.9</v>
      </c>
      <c r="Z327">
        <v>3</v>
      </c>
      <c r="AA327">
        <v>2.7</v>
      </c>
      <c r="AB327">
        <v>2.9</v>
      </c>
      <c r="AC327">
        <v>2.95</v>
      </c>
      <c r="AD327">
        <v>2.75</v>
      </c>
      <c r="AE327">
        <v>2.9</v>
      </c>
      <c r="AF327">
        <v>2.95</v>
      </c>
      <c r="AG327">
        <v>2.7</v>
      </c>
      <c r="AH327">
        <v>2.96</v>
      </c>
      <c r="AI327">
        <v>3</v>
      </c>
      <c r="AJ327">
        <v>2.79</v>
      </c>
      <c r="AK327">
        <v>2.9</v>
      </c>
      <c r="AL327">
        <v>3</v>
      </c>
      <c r="AM327">
        <v>2.7</v>
      </c>
      <c r="AN327">
        <v>2.9</v>
      </c>
      <c r="AO327">
        <v>2.9</v>
      </c>
      <c r="AP327">
        <v>2.75</v>
      </c>
      <c r="AQ327">
        <v>3.02</v>
      </c>
      <c r="AR327">
        <v>3.1</v>
      </c>
      <c r="AS327">
        <v>2.86</v>
      </c>
      <c r="AT327">
        <v>2.91</v>
      </c>
      <c r="AU327">
        <v>2.97</v>
      </c>
      <c r="AV327">
        <v>2.75</v>
      </c>
      <c r="AW327">
        <v>2.62</v>
      </c>
      <c r="AX327">
        <v>1.5</v>
      </c>
      <c r="AY327">
        <v>2.73</v>
      </c>
      <c r="AZ327">
        <v>1.51</v>
      </c>
      <c r="BA327">
        <v>2.8</v>
      </c>
      <c r="BB327">
        <v>1.55</v>
      </c>
      <c r="BC327">
        <v>2.65</v>
      </c>
      <c r="BD327">
        <v>1.49</v>
      </c>
      <c r="BE327">
        <v>0</v>
      </c>
      <c r="BF327">
        <v>2.0099999999999998</v>
      </c>
      <c r="BG327">
        <v>1.89</v>
      </c>
      <c r="BH327">
        <v>2.02</v>
      </c>
      <c r="BI327">
        <v>1.91</v>
      </c>
      <c r="BJ327">
        <v>2.04</v>
      </c>
      <c r="BK327">
        <v>1.95</v>
      </c>
      <c r="BL327">
        <v>1.99</v>
      </c>
      <c r="BM327">
        <v>1.89</v>
      </c>
      <c r="BN327">
        <v>3.1</v>
      </c>
      <c r="BO327">
        <v>2.9</v>
      </c>
      <c r="BP327">
        <v>2.6</v>
      </c>
      <c r="BQ327">
        <v>3.1</v>
      </c>
      <c r="BR327">
        <v>2.9</v>
      </c>
      <c r="BS327">
        <v>2.6</v>
      </c>
      <c r="BT327">
        <v>3.15</v>
      </c>
      <c r="BU327">
        <v>2.9</v>
      </c>
      <c r="BV327">
        <v>2.5499999999999998</v>
      </c>
      <c r="BW327">
        <v>3.21</v>
      </c>
      <c r="BX327">
        <v>2.95</v>
      </c>
      <c r="BY327">
        <v>2.64</v>
      </c>
      <c r="BZ327">
        <v>3.2</v>
      </c>
      <c r="CA327">
        <v>2.88</v>
      </c>
      <c r="CB327">
        <v>2.5499999999999998</v>
      </c>
      <c r="CC327">
        <v>3.2</v>
      </c>
      <c r="CD327">
        <v>2.9</v>
      </c>
      <c r="CE327">
        <v>2.63</v>
      </c>
      <c r="CF327">
        <v>3.36</v>
      </c>
      <c r="CG327">
        <v>3.02</v>
      </c>
      <c r="CH327">
        <v>2.75</v>
      </c>
      <c r="CI327">
        <v>3.16</v>
      </c>
      <c r="CJ327">
        <v>2.92</v>
      </c>
      <c r="CK327">
        <v>2.6</v>
      </c>
      <c r="CL327">
        <v>2.75</v>
      </c>
      <c r="CM327">
        <v>1.44</v>
      </c>
      <c r="CN327">
        <v>2.78</v>
      </c>
      <c r="CO327">
        <v>1.5</v>
      </c>
      <c r="CP327">
        <v>2.78</v>
      </c>
      <c r="CQ327">
        <v>1.56</v>
      </c>
      <c r="CR327">
        <v>2.67</v>
      </c>
      <c r="CS327">
        <v>1.48</v>
      </c>
      <c r="CT327">
        <v>0.25</v>
      </c>
      <c r="CU327">
        <v>1.7</v>
      </c>
      <c r="CV327">
        <v>2.1</v>
      </c>
      <c r="CW327">
        <v>1.75</v>
      </c>
      <c r="CX327">
        <v>2.21</v>
      </c>
      <c r="CY327">
        <v>1.84</v>
      </c>
      <c r="CZ327">
        <v>2.2799999999999998</v>
      </c>
      <c r="DA327">
        <v>1.74</v>
      </c>
      <c r="DB327">
        <v>2.1800000000000002</v>
      </c>
    </row>
    <row r="328" spans="1:106" x14ac:dyDescent="0.35">
      <c r="A328" t="s">
        <v>106</v>
      </c>
      <c r="B328" s="1">
        <v>44017</v>
      </c>
      <c r="C328" s="2">
        <v>0.59375</v>
      </c>
      <c r="D328" t="s">
        <v>134</v>
      </c>
      <c r="E328" t="s">
        <v>111</v>
      </c>
      <c r="F328">
        <v>2</v>
      </c>
      <c r="G328">
        <v>2</v>
      </c>
      <c r="H328" t="s">
        <v>117</v>
      </c>
      <c r="I328">
        <v>1</v>
      </c>
      <c r="J328">
        <v>1</v>
      </c>
      <c r="K328" t="s">
        <v>117</v>
      </c>
      <c r="L328" t="s">
        <v>127</v>
      </c>
      <c r="M328">
        <v>11</v>
      </c>
      <c r="N328">
        <v>17</v>
      </c>
      <c r="O328">
        <v>4</v>
      </c>
      <c r="P328">
        <v>7</v>
      </c>
      <c r="Q328">
        <v>9</v>
      </c>
      <c r="R328">
        <v>11</v>
      </c>
      <c r="S328">
        <v>6</v>
      </c>
      <c r="T328">
        <v>4</v>
      </c>
      <c r="U328">
        <v>0</v>
      </c>
      <c r="V328">
        <v>0</v>
      </c>
      <c r="W328">
        <v>0</v>
      </c>
      <c r="X328">
        <v>0</v>
      </c>
      <c r="Y328">
        <v>2.6</v>
      </c>
      <c r="Z328">
        <v>3.3</v>
      </c>
      <c r="AA328">
        <v>2.75</v>
      </c>
      <c r="AB328">
        <v>2.65</v>
      </c>
      <c r="AC328">
        <v>3.25</v>
      </c>
      <c r="AD328">
        <v>2.75</v>
      </c>
      <c r="AE328">
        <v>2.65</v>
      </c>
      <c r="AF328">
        <v>3.25</v>
      </c>
      <c r="AG328">
        <v>2.7</v>
      </c>
      <c r="AH328">
        <v>2.72</v>
      </c>
      <c r="AI328">
        <v>3.31</v>
      </c>
      <c r="AJ328">
        <v>2.77</v>
      </c>
      <c r="AK328">
        <v>2.62</v>
      </c>
      <c r="AL328">
        <v>3.3</v>
      </c>
      <c r="AM328">
        <v>2.7</v>
      </c>
      <c r="AN328">
        <v>2.63</v>
      </c>
      <c r="AO328">
        <v>3.25</v>
      </c>
      <c r="AP328">
        <v>2.75</v>
      </c>
      <c r="AQ328">
        <v>2.77</v>
      </c>
      <c r="AR328">
        <v>3.48</v>
      </c>
      <c r="AS328">
        <v>2.9</v>
      </c>
      <c r="AT328">
        <v>2.66</v>
      </c>
      <c r="AU328">
        <v>3.28</v>
      </c>
      <c r="AV328">
        <v>2.74</v>
      </c>
      <c r="AW328">
        <v>2</v>
      </c>
      <c r="AX328">
        <v>1.8</v>
      </c>
      <c r="AY328">
        <v>2.0499999999999998</v>
      </c>
      <c r="AZ328">
        <v>1.86</v>
      </c>
      <c r="BA328">
        <v>2.09</v>
      </c>
      <c r="BB328">
        <v>1.91</v>
      </c>
      <c r="BC328">
        <v>2</v>
      </c>
      <c r="BD328">
        <v>1.82</v>
      </c>
      <c r="BE328">
        <v>0</v>
      </c>
      <c r="BF328">
        <v>1.92</v>
      </c>
      <c r="BG328">
        <v>1.98</v>
      </c>
      <c r="BH328">
        <v>1.94</v>
      </c>
      <c r="BI328">
        <v>1.98</v>
      </c>
      <c r="BJ328">
        <v>1.99</v>
      </c>
      <c r="BK328">
        <v>2.0099999999999998</v>
      </c>
      <c r="BL328">
        <v>1.91</v>
      </c>
      <c r="BM328">
        <v>1.96</v>
      </c>
      <c r="BN328">
        <v>2.7</v>
      </c>
      <c r="BO328">
        <v>3.4</v>
      </c>
      <c r="BP328">
        <v>2.6</v>
      </c>
      <c r="BQ328">
        <v>2.7</v>
      </c>
      <c r="BR328">
        <v>3.3</v>
      </c>
      <c r="BS328">
        <v>2.65</v>
      </c>
      <c r="BT328">
        <v>2.7</v>
      </c>
      <c r="BU328">
        <v>3.35</v>
      </c>
      <c r="BV328">
        <v>2.6</v>
      </c>
      <c r="BW328">
        <v>2.75</v>
      </c>
      <c r="BX328">
        <v>3.43</v>
      </c>
      <c r="BY328">
        <v>2.66</v>
      </c>
      <c r="BZ328">
        <v>2.75</v>
      </c>
      <c r="CA328">
        <v>3.3</v>
      </c>
      <c r="CB328">
        <v>2.6</v>
      </c>
      <c r="CC328">
        <v>2.75</v>
      </c>
      <c r="CD328">
        <v>3.4</v>
      </c>
      <c r="CE328">
        <v>2.63</v>
      </c>
      <c r="CF328">
        <v>2.82</v>
      </c>
      <c r="CG328">
        <v>3.52</v>
      </c>
      <c r="CH328">
        <v>2.8</v>
      </c>
      <c r="CI328">
        <v>2.73</v>
      </c>
      <c r="CJ328">
        <v>3.36</v>
      </c>
      <c r="CK328">
        <v>2.65</v>
      </c>
      <c r="CL328">
        <v>1.9</v>
      </c>
      <c r="CM328">
        <v>1.9</v>
      </c>
      <c r="CN328">
        <v>1.96</v>
      </c>
      <c r="CO328">
        <v>1.96</v>
      </c>
      <c r="CP328">
        <v>2</v>
      </c>
      <c r="CQ328">
        <v>2.0499999999999998</v>
      </c>
      <c r="CR328">
        <v>1.9</v>
      </c>
      <c r="CS328">
        <v>1.92</v>
      </c>
      <c r="CT328">
        <v>0</v>
      </c>
      <c r="CU328">
        <v>1.99</v>
      </c>
      <c r="CV328">
        <v>1.91</v>
      </c>
      <c r="CW328">
        <v>2</v>
      </c>
      <c r="CX328">
        <v>1.93</v>
      </c>
      <c r="CY328">
        <v>2.0299999999999998</v>
      </c>
      <c r="CZ328">
        <v>1.98</v>
      </c>
      <c r="DA328">
        <v>1.98</v>
      </c>
      <c r="DB328">
        <v>1.9</v>
      </c>
    </row>
    <row r="329" spans="1:106" x14ac:dyDescent="0.35">
      <c r="A329" t="s">
        <v>106</v>
      </c>
      <c r="B329" s="1">
        <v>44017</v>
      </c>
      <c r="C329" s="2">
        <v>0.6875</v>
      </c>
      <c r="D329" t="s">
        <v>107</v>
      </c>
      <c r="E329" t="s">
        <v>129</v>
      </c>
      <c r="F329">
        <v>2</v>
      </c>
      <c r="G329">
        <v>0</v>
      </c>
      <c r="H329" t="s">
        <v>109</v>
      </c>
      <c r="I329">
        <v>0</v>
      </c>
      <c r="J329">
        <v>0</v>
      </c>
      <c r="K329" t="s">
        <v>117</v>
      </c>
      <c r="L329" t="s">
        <v>144</v>
      </c>
      <c r="M329">
        <v>6</v>
      </c>
      <c r="N329">
        <v>9</v>
      </c>
      <c r="O329">
        <v>4</v>
      </c>
      <c r="P329">
        <v>3</v>
      </c>
      <c r="Q329">
        <v>18</v>
      </c>
      <c r="R329">
        <v>8</v>
      </c>
      <c r="S329">
        <v>7</v>
      </c>
      <c r="T329">
        <v>5</v>
      </c>
      <c r="U329">
        <v>1</v>
      </c>
      <c r="V329">
        <v>1</v>
      </c>
      <c r="W329">
        <v>0</v>
      </c>
      <c r="X329">
        <v>0</v>
      </c>
      <c r="Y329">
        <v>1.33</v>
      </c>
      <c r="Z329">
        <v>5.5</v>
      </c>
      <c r="AA329">
        <v>8.5</v>
      </c>
      <c r="AB329">
        <v>1.34</v>
      </c>
      <c r="AC329">
        <v>5.5</v>
      </c>
      <c r="AD329">
        <v>8.25</v>
      </c>
      <c r="AE329">
        <v>1.35</v>
      </c>
      <c r="AF329">
        <v>5.3</v>
      </c>
      <c r="AG329">
        <v>8</v>
      </c>
      <c r="AH329">
        <v>1.35</v>
      </c>
      <c r="AI329">
        <v>5.51</v>
      </c>
      <c r="AJ329">
        <v>8.94</v>
      </c>
      <c r="AK329">
        <v>1.32</v>
      </c>
      <c r="AL329">
        <v>5.5</v>
      </c>
      <c r="AM329">
        <v>9</v>
      </c>
      <c r="AN329">
        <v>1.33</v>
      </c>
      <c r="AO329">
        <v>5.5</v>
      </c>
      <c r="AP329">
        <v>9</v>
      </c>
      <c r="AQ329">
        <v>1.38</v>
      </c>
      <c r="AR329">
        <v>5.9</v>
      </c>
      <c r="AS329">
        <v>9.8000000000000007</v>
      </c>
      <c r="AT329">
        <v>1.35</v>
      </c>
      <c r="AU329">
        <v>5.45</v>
      </c>
      <c r="AV329">
        <v>8.4</v>
      </c>
      <c r="AW329">
        <v>1.5</v>
      </c>
      <c r="AX329">
        <v>2.62</v>
      </c>
      <c r="AY329">
        <v>1.5</v>
      </c>
      <c r="AZ329">
        <v>2.77</v>
      </c>
      <c r="BA329">
        <v>1.51</v>
      </c>
      <c r="BB329">
        <v>2.77</v>
      </c>
      <c r="BC329">
        <v>1.49</v>
      </c>
      <c r="BD329">
        <v>2.62</v>
      </c>
      <c r="BE329">
        <v>-1.5</v>
      </c>
      <c r="BF329">
        <v>1.98</v>
      </c>
      <c r="BG329">
        <v>1.92</v>
      </c>
      <c r="BH329">
        <v>2</v>
      </c>
      <c r="BI329">
        <v>1.93</v>
      </c>
      <c r="BJ329">
        <v>2.02</v>
      </c>
      <c r="BK329">
        <v>1.97</v>
      </c>
      <c r="BL329">
        <v>1.98</v>
      </c>
      <c r="BM329">
        <v>1.9</v>
      </c>
      <c r="BN329">
        <v>1.18</v>
      </c>
      <c r="BO329">
        <v>7.5</v>
      </c>
      <c r="BP329">
        <v>13</v>
      </c>
      <c r="BQ329">
        <v>1.18</v>
      </c>
      <c r="BR329">
        <v>7.5</v>
      </c>
      <c r="BS329">
        <v>14.5</v>
      </c>
      <c r="BT329">
        <v>1.27</v>
      </c>
      <c r="BU329">
        <v>5.8</v>
      </c>
      <c r="BV329">
        <v>10.5</v>
      </c>
      <c r="BW329">
        <v>1.18</v>
      </c>
      <c r="BX329">
        <v>8</v>
      </c>
      <c r="BY329">
        <v>15.87</v>
      </c>
      <c r="BZ329">
        <v>1.18</v>
      </c>
      <c r="CA329">
        <v>7.5</v>
      </c>
      <c r="CB329">
        <v>15</v>
      </c>
      <c r="CC329">
        <v>1.22</v>
      </c>
      <c r="CD329">
        <v>7</v>
      </c>
      <c r="CE329">
        <v>12</v>
      </c>
      <c r="CF329">
        <v>1.27</v>
      </c>
      <c r="CG329">
        <v>8.35</v>
      </c>
      <c r="CH329">
        <v>17</v>
      </c>
      <c r="CI329">
        <v>1.2</v>
      </c>
      <c r="CJ329">
        <v>7.49</v>
      </c>
      <c r="CK329">
        <v>13.94</v>
      </c>
      <c r="CL329">
        <v>1.44</v>
      </c>
      <c r="CM329">
        <v>2.75</v>
      </c>
      <c r="CN329">
        <v>1.42</v>
      </c>
      <c r="CO329">
        <v>3.05</v>
      </c>
      <c r="CP329">
        <v>1.46</v>
      </c>
      <c r="CQ329">
        <v>3.08</v>
      </c>
      <c r="CR329">
        <v>1.42</v>
      </c>
      <c r="CS329">
        <v>2.86</v>
      </c>
      <c r="CT329">
        <v>-2</v>
      </c>
      <c r="CU329">
        <v>2.0099999999999998</v>
      </c>
      <c r="CV329">
        <v>1.89</v>
      </c>
      <c r="CW329">
        <v>1.98</v>
      </c>
      <c r="CX329">
        <v>1.94</v>
      </c>
      <c r="CY329">
        <v>2.2000000000000002</v>
      </c>
      <c r="CZ329">
        <v>1.95</v>
      </c>
      <c r="DA329">
        <v>1.99</v>
      </c>
      <c r="DB329">
        <v>1.89</v>
      </c>
    </row>
    <row r="330" spans="1:106" x14ac:dyDescent="0.35">
      <c r="A330" t="s">
        <v>106</v>
      </c>
      <c r="B330" s="1">
        <v>44017</v>
      </c>
      <c r="C330" s="2">
        <v>0.79166666666666663</v>
      </c>
      <c r="D330" t="s">
        <v>120</v>
      </c>
      <c r="E330" t="s">
        <v>112</v>
      </c>
      <c r="F330">
        <v>1</v>
      </c>
      <c r="G330">
        <v>0</v>
      </c>
      <c r="H330" t="s">
        <v>109</v>
      </c>
      <c r="I330">
        <v>1</v>
      </c>
      <c r="J330">
        <v>0</v>
      </c>
      <c r="K330" t="s">
        <v>109</v>
      </c>
      <c r="L330" t="s">
        <v>133</v>
      </c>
      <c r="M330">
        <v>8</v>
      </c>
      <c r="N330">
        <v>26</v>
      </c>
      <c r="O330">
        <v>4</v>
      </c>
      <c r="P330">
        <v>6</v>
      </c>
      <c r="Q330">
        <v>6</v>
      </c>
      <c r="R330">
        <v>7</v>
      </c>
      <c r="S330">
        <v>2</v>
      </c>
      <c r="T330">
        <v>13</v>
      </c>
      <c r="U330">
        <v>1</v>
      </c>
      <c r="V330">
        <v>2</v>
      </c>
      <c r="W330">
        <v>0</v>
      </c>
      <c r="X330">
        <v>0</v>
      </c>
      <c r="Y330">
        <v>8.5</v>
      </c>
      <c r="Z330">
        <v>6</v>
      </c>
      <c r="AA330">
        <v>1.3</v>
      </c>
      <c r="AB330">
        <v>8.5</v>
      </c>
      <c r="AC330">
        <v>5.5</v>
      </c>
      <c r="AD330">
        <v>1.33</v>
      </c>
      <c r="AE330">
        <v>8.6</v>
      </c>
      <c r="AF330">
        <v>5.4</v>
      </c>
      <c r="AG330">
        <v>1.33</v>
      </c>
      <c r="AH330">
        <v>9.17</v>
      </c>
      <c r="AI330">
        <v>5.61</v>
      </c>
      <c r="AJ330">
        <v>1.34</v>
      </c>
      <c r="AK330">
        <v>10</v>
      </c>
      <c r="AL330">
        <v>5.5</v>
      </c>
      <c r="AM330">
        <v>1.3</v>
      </c>
      <c r="AN330">
        <v>10</v>
      </c>
      <c r="AO330">
        <v>5.5</v>
      </c>
      <c r="AP330">
        <v>1.3</v>
      </c>
      <c r="AQ330">
        <v>11.31</v>
      </c>
      <c r="AR330">
        <v>6.1</v>
      </c>
      <c r="AS330">
        <v>1.36</v>
      </c>
      <c r="AT330">
        <v>9.0299999999999994</v>
      </c>
      <c r="AU330">
        <v>5.56</v>
      </c>
      <c r="AV330">
        <v>1.33</v>
      </c>
      <c r="AW330">
        <v>1.53</v>
      </c>
      <c r="AX330">
        <v>2.5</v>
      </c>
      <c r="AY330">
        <v>1.56</v>
      </c>
      <c r="AZ330">
        <v>2.59</v>
      </c>
      <c r="BA330">
        <v>1.57</v>
      </c>
      <c r="BB330">
        <v>2.59</v>
      </c>
      <c r="BC330">
        <v>1.54</v>
      </c>
      <c r="BD330">
        <v>2.4700000000000002</v>
      </c>
      <c r="BE330">
        <v>1.5</v>
      </c>
      <c r="BF330">
        <v>1.94</v>
      </c>
      <c r="BG330">
        <v>1.96</v>
      </c>
      <c r="BH330">
        <v>1.95</v>
      </c>
      <c r="BI330">
        <v>1.98</v>
      </c>
      <c r="BJ330">
        <v>2.0099999999999998</v>
      </c>
      <c r="BK330">
        <v>2</v>
      </c>
      <c r="BL330">
        <v>1.93</v>
      </c>
      <c r="BM330">
        <v>1.94</v>
      </c>
      <c r="BN330">
        <v>9</v>
      </c>
      <c r="BO330">
        <v>5.75</v>
      </c>
      <c r="BP330">
        <v>1.3</v>
      </c>
      <c r="BQ330">
        <v>8.75</v>
      </c>
      <c r="BR330">
        <v>5.5</v>
      </c>
      <c r="BS330">
        <v>1.33</v>
      </c>
      <c r="BT330">
        <v>8.5</v>
      </c>
      <c r="BU330">
        <v>5.6</v>
      </c>
      <c r="BV330">
        <v>1.32</v>
      </c>
      <c r="BW330">
        <v>8.93</v>
      </c>
      <c r="BX330">
        <v>5.99</v>
      </c>
      <c r="BY330">
        <v>1.32</v>
      </c>
      <c r="BZ330">
        <v>9.5</v>
      </c>
      <c r="CA330">
        <v>5.5</v>
      </c>
      <c r="CB330">
        <v>1.3</v>
      </c>
      <c r="CC330">
        <v>10.5</v>
      </c>
      <c r="CD330">
        <v>5.5</v>
      </c>
      <c r="CE330">
        <v>1.3</v>
      </c>
      <c r="CF330">
        <v>10.5</v>
      </c>
      <c r="CG330">
        <v>6.3</v>
      </c>
      <c r="CH330">
        <v>1.35</v>
      </c>
      <c r="CI330">
        <v>9.11</v>
      </c>
      <c r="CJ330">
        <v>5.69</v>
      </c>
      <c r="CK330">
        <v>1.32</v>
      </c>
      <c r="CL330">
        <v>1.5</v>
      </c>
      <c r="CM330">
        <v>2.62</v>
      </c>
      <c r="CN330">
        <v>1.47</v>
      </c>
      <c r="CO330">
        <v>2.83</v>
      </c>
      <c r="CP330">
        <v>1.53</v>
      </c>
      <c r="CQ330">
        <v>2.83</v>
      </c>
      <c r="CR330">
        <v>1.49</v>
      </c>
      <c r="CS330">
        <v>2.65</v>
      </c>
      <c r="CT330">
        <v>1.5</v>
      </c>
      <c r="CU330">
        <v>1.97</v>
      </c>
      <c r="CV330">
        <v>1.93</v>
      </c>
      <c r="CW330">
        <v>1.99</v>
      </c>
      <c r="CX330">
        <v>1.93</v>
      </c>
      <c r="CY330">
        <v>2.0099999999999998</v>
      </c>
      <c r="CZ330">
        <v>1.99</v>
      </c>
      <c r="DA330">
        <v>1.96</v>
      </c>
      <c r="DB330">
        <v>1.93</v>
      </c>
    </row>
    <row r="331" spans="1:106" x14ac:dyDescent="0.35">
      <c r="A331" t="s">
        <v>106</v>
      </c>
      <c r="B331" s="1">
        <v>44018</v>
      </c>
      <c r="C331" s="2">
        <v>0.83333333333333337</v>
      </c>
      <c r="D331" t="s">
        <v>128</v>
      </c>
      <c r="E331" t="s">
        <v>123</v>
      </c>
      <c r="F331">
        <v>1</v>
      </c>
      <c r="G331">
        <v>0</v>
      </c>
      <c r="H331" t="s">
        <v>109</v>
      </c>
      <c r="I331">
        <v>1</v>
      </c>
      <c r="J331">
        <v>0</v>
      </c>
      <c r="K331" t="s">
        <v>109</v>
      </c>
      <c r="L331" t="s">
        <v>121</v>
      </c>
      <c r="M331">
        <v>12</v>
      </c>
      <c r="N331">
        <v>11</v>
      </c>
      <c r="O331">
        <v>2</v>
      </c>
      <c r="P331">
        <v>3</v>
      </c>
      <c r="Q331">
        <v>14</v>
      </c>
      <c r="R331">
        <v>18</v>
      </c>
      <c r="S331">
        <v>5</v>
      </c>
      <c r="T331">
        <v>6</v>
      </c>
      <c r="U331">
        <v>3</v>
      </c>
      <c r="V331">
        <v>2</v>
      </c>
      <c r="W331">
        <v>0</v>
      </c>
      <c r="X331">
        <v>0</v>
      </c>
      <c r="Y331">
        <v>2.1</v>
      </c>
      <c r="Z331">
        <v>3.5</v>
      </c>
      <c r="AA331">
        <v>3.4</v>
      </c>
      <c r="AB331">
        <v>2.0499999999999998</v>
      </c>
      <c r="AC331">
        <v>3.6</v>
      </c>
      <c r="AD331">
        <v>3.5</v>
      </c>
      <c r="AE331">
        <v>2.1</v>
      </c>
      <c r="AF331">
        <v>3.5</v>
      </c>
      <c r="AG331">
        <v>3.4</v>
      </c>
      <c r="AH331">
        <v>2.19</v>
      </c>
      <c r="AI331">
        <v>3.54</v>
      </c>
      <c r="AJ331">
        <v>3.53</v>
      </c>
      <c r="AK331">
        <v>2.1</v>
      </c>
      <c r="AL331">
        <v>3.6</v>
      </c>
      <c r="AM331">
        <v>3.4</v>
      </c>
      <c r="AN331">
        <v>2.1</v>
      </c>
      <c r="AO331">
        <v>3.5</v>
      </c>
      <c r="AP331">
        <v>3.5</v>
      </c>
      <c r="AQ331">
        <v>2.2200000000000002</v>
      </c>
      <c r="AR331">
        <v>3.74</v>
      </c>
      <c r="AS331">
        <v>3.58</v>
      </c>
      <c r="AT331">
        <v>2.13</v>
      </c>
      <c r="AU331">
        <v>3.51</v>
      </c>
      <c r="AV331">
        <v>3.45</v>
      </c>
      <c r="AW331">
        <v>1.9</v>
      </c>
      <c r="AX331">
        <v>1.9</v>
      </c>
      <c r="AY331">
        <v>1.93</v>
      </c>
      <c r="AZ331">
        <v>1.99</v>
      </c>
      <c r="BA331">
        <v>1.96</v>
      </c>
      <c r="BB331">
        <v>2.04</v>
      </c>
      <c r="BC331">
        <v>1.86</v>
      </c>
      <c r="BD331">
        <v>1.97</v>
      </c>
      <c r="BE331">
        <v>-0.25</v>
      </c>
      <c r="BF331">
        <v>1.85</v>
      </c>
      <c r="BG331">
        <v>2.0499999999999998</v>
      </c>
      <c r="BH331">
        <v>1.88</v>
      </c>
      <c r="BI331">
        <v>2.04</v>
      </c>
      <c r="BJ331">
        <v>1.88</v>
      </c>
      <c r="BK331">
        <v>2.13</v>
      </c>
      <c r="BL331">
        <v>1.84</v>
      </c>
      <c r="BM331">
        <v>2.04</v>
      </c>
      <c r="BN331">
        <v>1.95</v>
      </c>
      <c r="BO331">
        <v>3.6</v>
      </c>
      <c r="BP331">
        <v>3.8</v>
      </c>
      <c r="BQ331">
        <v>2</v>
      </c>
      <c r="BR331">
        <v>3.5</v>
      </c>
      <c r="BS331">
        <v>3.75</v>
      </c>
      <c r="BT331">
        <v>1.97</v>
      </c>
      <c r="BU331">
        <v>3.55</v>
      </c>
      <c r="BV331">
        <v>3.85</v>
      </c>
      <c r="BW331">
        <v>2.0099999999999998</v>
      </c>
      <c r="BX331">
        <v>3.64</v>
      </c>
      <c r="BY331">
        <v>3.92</v>
      </c>
      <c r="BZ331">
        <v>1.95</v>
      </c>
      <c r="CA331">
        <v>3.5</v>
      </c>
      <c r="CB331">
        <v>4</v>
      </c>
      <c r="CC331">
        <v>2.0499999999999998</v>
      </c>
      <c r="CD331">
        <v>3.4</v>
      </c>
      <c r="CE331">
        <v>3.9</v>
      </c>
      <c r="CF331">
        <v>2.08</v>
      </c>
      <c r="CG331">
        <v>3.77</v>
      </c>
      <c r="CH331">
        <v>4.13</v>
      </c>
      <c r="CI331">
        <v>1.99</v>
      </c>
      <c r="CJ331">
        <v>3.56</v>
      </c>
      <c r="CK331">
        <v>3.88</v>
      </c>
      <c r="CL331">
        <v>1.9</v>
      </c>
      <c r="CM331">
        <v>1.9</v>
      </c>
      <c r="CN331">
        <v>1.93</v>
      </c>
      <c r="CO331">
        <v>1.99</v>
      </c>
      <c r="CP331">
        <v>1.98</v>
      </c>
      <c r="CQ331">
        <v>2.0299999999999998</v>
      </c>
      <c r="CR331">
        <v>1.89</v>
      </c>
      <c r="CS331">
        <v>1.93</v>
      </c>
      <c r="CT331">
        <v>-0.5</v>
      </c>
      <c r="CU331">
        <v>1.97</v>
      </c>
      <c r="CV331">
        <v>1.93</v>
      </c>
      <c r="CW331">
        <v>2.0099999999999998</v>
      </c>
      <c r="CX331">
        <v>1.92</v>
      </c>
      <c r="CY331">
        <v>2.02</v>
      </c>
      <c r="CZ331">
        <v>1.98</v>
      </c>
      <c r="DA331">
        <v>1.98</v>
      </c>
      <c r="DB331">
        <v>1.9</v>
      </c>
    </row>
    <row r="332" spans="1:106" x14ac:dyDescent="0.35">
      <c r="A332" t="s">
        <v>106</v>
      </c>
      <c r="B332" s="1">
        <v>44019</v>
      </c>
      <c r="C332" s="2">
        <v>0.75</v>
      </c>
      <c r="D332" t="s">
        <v>122</v>
      </c>
      <c r="E332" t="s">
        <v>138</v>
      </c>
      <c r="F332">
        <v>2</v>
      </c>
      <c r="G332">
        <v>3</v>
      </c>
      <c r="H332" t="s">
        <v>113</v>
      </c>
      <c r="I332">
        <v>1</v>
      </c>
      <c r="J332">
        <v>2</v>
      </c>
      <c r="K332" t="s">
        <v>113</v>
      </c>
      <c r="L332" t="s">
        <v>142</v>
      </c>
      <c r="M332">
        <v>13</v>
      </c>
      <c r="N332">
        <v>14</v>
      </c>
      <c r="O332">
        <v>4</v>
      </c>
      <c r="P332">
        <v>6</v>
      </c>
      <c r="Q332">
        <v>11</v>
      </c>
      <c r="R332">
        <v>10</v>
      </c>
      <c r="S332">
        <v>7</v>
      </c>
      <c r="T332">
        <v>9</v>
      </c>
      <c r="U332">
        <v>1</v>
      </c>
      <c r="V332">
        <v>0</v>
      </c>
      <c r="W332">
        <v>0</v>
      </c>
      <c r="X332">
        <v>0</v>
      </c>
      <c r="Y332">
        <v>8.5</v>
      </c>
      <c r="Z332">
        <v>4.5</v>
      </c>
      <c r="AA332">
        <v>1.4</v>
      </c>
      <c r="AB332">
        <v>8</v>
      </c>
      <c r="AC332">
        <v>4.5</v>
      </c>
      <c r="AD332">
        <v>1.42</v>
      </c>
      <c r="AE332">
        <v>8.5</v>
      </c>
      <c r="AF332">
        <v>4.5</v>
      </c>
      <c r="AG332">
        <v>1.4</v>
      </c>
      <c r="AH332">
        <v>8.61</v>
      </c>
      <c r="AI332">
        <v>4.45</v>
      </c>
      <c r="AJ332">
        <v>1.45</v>
      </c>
      <c r="AK332">
        <v>8.5</v>
      </c>
      <c r="AL332">
        <v>4.5</v>
      </c>
      <c r="AM332">
        <v>1.4</v>
      </c>
      <c r="AN332">
        <v>9</v>
      </c>
      <c r="AO332">
        <v>4.5</v>
      </c>
      <c r="AP332">
        <v>1.4</v>
      </c>
      <c r="AQ332">
        <v>9.0500000000000007</v>
      </c>
      <c r="AR332">
        <v>4.8499999999999996</v>
      </c>
      <c r="AS332">
        <v>1.46</v>
      </c>
      <c r="AT332">
        <v>8.43</v>
      </c>
      <c r="AU332">
        <v>4.5</v>
      </c>
      <c r="AV332">
        <v>1.43</v>
      </c>
      <c r="AW332">
        <v>1.86</v>
      </c>
      <c r="AX332">
        <v>2.04</v>
      </c>
      <c r="AY332">
        <v>1.85</v>
      </c>
      <c r="AZ332">
        <v>2.06</v>
      </c>
      <c r="BA332">
        <v>1.91</v>
      </c>
      <c r="BB332">
        <v>2.1</v>
      </c>
      <c r="BC332">
        <v>1.83</v>
      </c>
      <c r="BD332">
        <v>2</v>
      </c>
      <c r="BE332">
        <v>1.25</v>
      </c>
      <c r="BF332">
        <v>1.9</v>
      </c>
      <c r="BG332">
        <v>2</v>
      </c>
      <c r="BH332">
        <v>1.91</v>
      </c>
      <c r="BI332">
        <v>2.02</v>
      </c>
      <c r="BJ332">
        <v>1.94</v>
      </c>
      <c r="BK332">
        <v>2.04</v>
      </c>
      <c r="BL332">
        <v>1.89</v>
      </c>
      <c r="BM332">
        <v>1.99</v>
      </c>
      <c r="BN332">
        <v>8</v>
      </c>
      <c r="BO332">
        <v>4.33</v>
      </c>
      <c r="BP332">
        <v>1.44</v>
      </c>
      <c r="BQ332">
        <v>8</v>
      </c>
      <c r="BR332">
        <v>4.4000000000000004</v>
      </c>
      <c r="BS332">
        <v>1.44</v>
      </c>
      <c r="BT332">
        <v>8.5</v>
      </c>
      <c r="BU332">
        <v>4.5</v>
      </c>
      <c r="BV332">
        <v>1.4</v>
      </c>
      <c r="BW332">
        <v>7.51</v>
      </c>
      <c r="BX332">
        <v>4.4000000000000004</v>
      </c>
      <c r="BY332">
        <v>1.49</v>
      </c>
      <c r="BZ332">
        <v>8.5</v>
      </c>
      <c r="CA332">
        <v>4.2</v>
      </c>
      <c r="CB332">
        <v>1.44</v>
      </c>
      <c r="CC332">
        <v>8.5</v>
      </c>
      <c r="CD332">
        <v>4.33</v>
      </c>
      <c r="CE332">
        <v>1.45</v>
      </c>
      <c r="CF332">
        <v>8.5</v>
      </c>
      <c r="CG332">
        <v>4.55</v>
      </c>
      <c r="CH332">
        <v>1.51</v>
      </c>
      <c r="CI332">
        <v>7.62</v>
      </c>
      <c r="CJ332">
        <v>4.3600000000000003</v>
      </c>
      <c r="CK332">
        <v>1.47</v>
      </c>
      <c r="CL332">
        <v>1.9</v>
      </c>
      <c r="CM332">
        <v>1.9</v>
      </c>
      <c r="CN332">
        <v>1.96</v>
      </c>
      <c r="CO332">
        <v>1.96</v>
      </c>
      <c r="CP332">
        <v>2</v>
      </c>
      <c r="CQ332">
        <v>2.0299999999999998</v>
      </c>
      <c r="CR332">
        <v>1.9</v>
      </c>
      <c r="CS332">
        <v>1.93</v>
      </c>
      <c r="CT332">
        <v>1</v>
      </c>
      <c r="CU332">
        <v>2.11</v>
      </c>
      <c r="CV332">
        <v>1.79</v>
      </c>
      <c r="CW332">
        <v>2.11</v>
      </c>
      <c r="CX332">
        <v>1.82</v>
      </c>
      <c r="CY332">
        <v>2.16</v>
      </c>
      <c r="CZ332">
        <v>1.87</v>
      </c>
      <c r="DA332">
        <v>2.11</v>
      </c>
      <c r="DB332">
        <v>1.79</v>
      </c>
    </row>
    <row r="333" spans="1:106" x14ac:dyDescent="0.35">
      <c r="A333" t="s">
        <v>106</v>
      </c>
      <c r="B333" s="1">
        <v>44019</v>
      </c>
      <c r="C333" s="2">
        <v>0.75</v>
      </c>
      <c r="D333" t="s">
        <v>125</v>
      </c>
      <c r="E333" t="s">
        <v>108</v>
      </c>
      <c r="F333">
        <v>2</v>
      </c>
      <c r="G333">
        <v>1</v>
      </c>
      <c r="H333" t="s">
        <v>109</v>
      </c>
      <c r="I333">
        <v>1</v>
      </c>
      <c r="J333">
        <v>1</v>
      </c>
      <c r="K333" t="s">
        <v>117</v>
      </c>
      <c r="L333" t="s">
        <v>139</v>
      </c>
      <c r="M333">
        <v>9</v>
      </c>
      <c r="N333">
        <v>12</v>
      </c>
      <c r="O333">
        <v>4</v>
      </c>
      <c r="P333">
        <v>3</v>
      </c>
      <c r="Q333">
        <v>11</v>
      </c>
      <c r="R333">
        <v>15</v>
      </c>
      <c r="S333">
        <v>4</v>
      </c>
      <c r="T333">
        <v>3</v>
      </c>
      <c r="U333">
        <v>2</v>
      </c>
      <c r="V333">
        <v>4</v>
      </c>
      <c r="W333">
        <v>0</v>
      </c>
      <c r="X333">
        <v>0</v>
      </c>
      <c r="Y333">
        <v>1.7</v>
      </c>
      <c r="Z333">
        <v>3.75</v>
      </c>
      <c r="AA333">
        <v>5</v>
      </c>
      <c r="AB333">
        <v>1.72</v>
      </c>
      <c r="AC333">
        <v>3.7</v>
      </c>
      <c r="AD333">
        <v>5</v>
      </c>
      <c r="AE333">
        <v>1.77</v>
      </c>
      <c r="AF333">
        <v>3.65</v>
      </c>
      <c r="AG333">
        <v>4.8</v>
      </c>
      <c r="AH333">
        <v>1.77</v>
      </c>
      <c r="AI333">
        <v>3.75</v>
      </c>
      <c r="AJ333">
        <v>5.05</v>
      </c>
      <c r="AK333">
        <v>1.73</v>
      </c>
      <c r="AL333">
        <v>3.6</v>
      </c>
      <c r="AM333">
        <v>5.25</v>
      </c>
      <c r="AN333">
        <v>1.75</v>
      </c>
      <c r="AO333">
        <v>3.6</v>
      </c>
      <c r="AP333">
        <v>5.25</v>
      </c>
      <c r="AQ333">
        <v>1.8</v>
      </c>
      <c r="AR333">
        <v>3.94</v>
      </c>
      <c r="AS333">
        <v>5.5</v>
      </c>
      <c r="AT333">
        <v>1.75</v>
      </c>
      <c r="AU333">
        <v>3.71</v>
      </c>
      <c r="AV333">
        <v>5.0199999999999996</v>
      </c>
      <c r="AW333">
        <v>2</v>
      </c>
      <c r="AX333">
        <v>1.8</v>
      </c>
      <c r="AY333">
        <v>2.12</v>
      </c>
      <c r="AZ333">
        <v>1.81</v>
      </c>
      <c r="BA333">
        <v>2.15</v>
      </c>
      <c r="BB333">
        <v>1.88</v>
      </c>
      <c r="BC333">
        <v>2.0499999999999998</v>
      </c>
      <c r="BD333">
        <v>1.8</v>
      </c>
      <c r="BE333">
        <v>-0.75</v>
      </c>
      <c r="BF333">
        <v>2.02</v>
      </c>
      <c r="BG333">
        <v>1.88</v>
      </c>
      <c r="BH333">
        <v>2.02</v>
      </c>
      <c r="BI333">
        <v>1.9</v>
      </c>
      <c r="BJ333">
        <v>2.08</v>
      </c>
      <c r="BK333">
        <v>1.95</v>
      </c>
      <c r="BL333">
        <v>2</v>
      </c>
      <c r="BM333">
        <v>1.89</v>
      </c>
      <c r="BN333">
        <v>1.7</v>
      </c>
      <c r="BO333">
        <v>3.8</v>
      </c>
      <c r="BP333">
        <v>5</v>
      </c>
      <c r="BQ333">
        <v>1.72</v>
      </c>
      <c r="BR333">
        <v>3.7</v>
      </c>
      <c r="BS333">
        <v>5</v>
      </c>
      <c r="BT333">
        <v>1.77</v>
      </c>
      <c r="BU333">
        <v>3.6</v>
      </c>
      <c r="BV333">
        <v>4.75</v>
      </c>
      <c r="BW333">
        <v>1.8</v>
      </c>
      <c r="BX333">
        <v>3.74</v>
      </c>
      <c r="BY333">
        <v>4.8</v>
      </c>
      <c r="BZ333">
        <v>1.73</v>
      </c>
      <c r="CA333">
        <v>3.7</v>
      </c>
      <c r="CB333">
        <v>5</v>
      </c>
      <c r="CC333">
        <v>1.75</v>
      </c>
      <c r="CD333">
        <v>3.6</v>
      </c>
      <c r="CE333">
        <v>5.25</v>
      </c>
      <c r="CF333">
        <v>1.81</v>
      </c>
      <c r="CG333">
        <v>3.9</v>
      </c>
      <c r="CH333">
        <v>5.4</v>
      </c>
      <c r="CI333">
        <v>1.75</v>
      </c>
      <c r="CJ333">
        <v>3.71</v>
      </c>
      <c r="CK333">
        <v>4.9400000000000004</v>
      </c>
      <c r="CL333">
        <v>2.1</v>
      </c>
      <c r="CM333">
        <v>1.72</v>
      </c>
      <c r="CN333">
        <v>2.15</v>
      </c>
      <c r="CO333">
        <v>1.78</v>
      </c>
      <c r="CP333">
        <v>2.2000000000000002</v>
      </c>
      <c r="CQ333">
        <v>1.9</v>
      </c>
      <c r="CR333">
        <v>2.0699999999999998</v>
      </c>
      <c r="CS333">
        <v>1.77</v>
      </c>
      <c r="CT333">
        <v>-0.75</v>
      </c>
      <c r="CU333">
        <v>2.0499999999999998</v>
      </c>
      <c r="CV333">
        <v>1.85</v>
      </c>
      <c r="CW333">
        <v>2.0699999999999998</v>
      </c>
      <c r="CX333">
        <v>1.85</v>
      </c>
      <c r="CY333">
        <v>2.09</v>
      </c>
      <c r="CZ333">
        <v>1.94</v>
      </c>
      <c r="DA333">
        <v>2.0099999999999998</v>
      </c>
      <c r="DB333">
        <v>1.87</v>
      </c>
    </row>
    <row r="334" spans="1:106" x14ac:dyDescent="0.35">
      <c r="A334" t="s">
        <v>106</v>
      </c>
      <c r="B334" s="1">
        <v>44019</v>
      </c>
      <c r="C334" s="2">
        <v>0.84375</v>
      </c>
      <c r="D334" t="s">
        <v>135</v>
      </c>
      <c r="E334" t="s">
        <v>131</v>
      </c>
      <c r="F334">
        <v>1</v>
      </c>
      <c r="G334">
        <v>1</v>
      </c>
      <c r="H334" t="s">
        <v>117</v>
      </c>
      <c r="I334">
        <v>1</v>
      </c>
      <c r="J334">
        <v>0</v>
      </c>
      <c r="K334" t="s">
        <v>109</v>
      </c>
      <c r="L334" t="s">
        <v>130</v>
      </c>
      <c r="M334">
        <v>11</v>
      </c>
      <c r="N334">
        <v>13</v>
      </c>
      <c r="O334">
        <v>7</v>
      </c>
      <c r="P334">
        <v>5</v>
      </c>
      <c r="Q334">
        <v>10</v>
      </c>
      <c r="R334">
        <v>14</v>
      </c>
      <c r="S334">
        <v>10</v>
      </c>
      <c r="T334">
        <v>1</v>
      </c>
      <c r="U334">
        <v>1</v>
      </c>
      <c r="V334">
        <v>0</v>
      </c>
      <c r="W334">
        <v>1</v>
      </c>
      <c r="X334">
        <v>0</v>
      </c>
      <c r="Y334">
        <v>2.2999999999999998</v>
      </c>
      <c r="Z334">
        <v>3.5</v>
      </c>
      <c r="AA334">
        <v>3</v>
      </c>
      <c r="AB334">
        <v>2.2999999999999998</v>
      </c>
      <c r="AC334">
        <v>3.4</v>
      </c>
      <c r="AD334">
        <v>3.1</v>
      </c>
      <c r="AE334">
        <v>2.35</v>
      </c>
      <c r="AF334">
        <v>3.4</v>
      </c>
      <c r="AG334">
        <v>3</v>
      </c>
      <c r="AH334">
        <v>2.4300000000000002</v>
      </c>
      <c r="AI334">
        <v>3.43</v>
      </c>
      <c r="AJ334">
        <v>3.06</v>
      </c>
      <c r="AK334">
        <v>2.38</v>
      </c>
      <c r="AL334">
        <v>3.4</v>
      </c>
      <c r="AM334">
        <v>3</v>
      </c>
      <c r="AN334">
        <v>2.4</v>
      </c>
      <c r="AO334">
        <v>3.4</v>
      </c>
      <c r="AP334">
        <v>3</v>
      </c>
      <c r="AQ334">
        <v>2.4900000000000002</v>
      </c>
      <c r="AR334">
        <v>3.59</v>
      </c>
      <c r="AS334">
        <v>3.15</v>
      </c>
      <c r="AT334">
        <v>2.38</v>
      </c>
      <c r="AU334">
        <v>3.43</v>
      </c>
      <c r="AV334">
        <v>3.03</v>
      </c>
      <c r="AW334">
        <v>1.9</v>
      </c>
      <c r="AX334">
        <v>1.9</v>
      </c>
      <c r="AY334">
        <v>1.93</v>
      </c>
      <c r="AZ334">
        <v>1.98</v>
      </c>
      <c r="BA334">
        <v>1.99</v>
      </c>
      <c r="BB334">
        <v>2.0499999999999998</v>
      </c>
      <c r="BC334">
        <v>1.88</v>
      </c>
      <c r="BD334">
        <v>1.95</v>
      </c>
      <c r="BE334">
        <v>-0.25</v>
      </c>
      <c r="BF334">
        <v>2.06</v>
      </c>
      <c r="BG334">
        <v>1.84</v>
      </c>
      <c r="BH334">
        <v>2.1</v>
      </c>
      <c r="BI334">
        <v>1.83</v>
      </c>
      <c r="BJ334">
        <v>2.1</v>
      </c>
      <c r="BK334">
        <v>1.87</v>
      </c>
      <c r="BL334">
        <v>2.06</v>
      </c>
      <c r="BM334">
        <v>1.83</v>
      </c>
      <c r="BN334">
        <v>2.2000000000000002</v>
      </c>
      <c r="BO334">
        <v>3.5</v>
      </c>
      <c r="BP334">
        <v>3.2</v>
      </c>
      <c r="BQ334">
        <v>2.2000000000000002</v>
      </c>
      <c r="BR334">
        <v>3.4</v>
      </c>
      <c r="BS334">
        <v>3.3</v>
      </c>
      <c r="BT334">
        <v>2.2000000000000002</v>
      </c>
      <c r="BU334">
        <v>3.4</v>
      </c>
      <c r="BV334">
        <v>3.3</v>
      </c>
      <c r="BW334">
        <v>2.2400000000000002</v>
      </c>
      <c r="BX334">
        <v>3.46</v>
      </c>
      <c r="BY334">
        <v>3.39</v>
      </c>
      <c r="BZ334">
        <v>2.2000000000000002</v>
      </c>
      <c r="CA334">
        <v>3.4</v>
      </c>
      <c r="CB334">
        <v>3.3</v>
      </c>
      <c r="CC334">
        <v>2.2000000000000002</v>
      </c>
      <c r="CD334">
        <v>3.4</v>
      </c>
      <c r="CE334">
        <v>3.4</v>
      </c>
      <c r="CF334">
        <v>2.2999999999999998</v>
      </c>
      <c r="CG334">
        <v>3.57</v>
      </c>
      <c r="CH334">
        <v>3.55</v>
      </c>
      <c r="CI334">
        <v>2.21</v>
      </c>
      <c r="CJ334">
        <v>3.44</v>
      </c>
      <c r="CK334">
        <v>3.34</v>
      </c>
      <c r="CL334">
        <v>1.9</v>
      </c>
      <c r="CM334">
        <v>1.9</v>
      </c>
      <c r="CN334">
        <v>1.97</v>
      </c>
      <c r="CO334">
        <v>1.95</v>
      </c>
      <c r="CP334">
        <v>2</v>
      </c>
      <c r="CQ334">
        <v>2.0299999999999998</v>
      </c>
      <c r="CR334">
        <v>1.91</v>
      </c>
      <c r="CS334">
        <v>1.92</v>
      </c>
      <c r="CT334">
        <v>-0.25</v>
      </c>
      <c r="CU334">
        <v>1.94</v>
      </c>
      <c r="CV334">
        <v>1.96</v>
      </c>
      <c r="CW334">
        <v>1.94</v>
      </c>
      <c r="CX334">
        <v>1.99</v>
      </c>
      <c r="CY334">
        <v>1.99</v>
      </c>
      <c r="CZ334">
        <v>2</v>
      </c>
      <c r="DA334">
        <v>1.92</v>
      </c>
      <c r="DB334">
        <v>1.96</v>
      </c>
    </row>
    <row r="335" spans="1:106" x14ac:dyDescent="0.35">
      <c r="A335" t="s">
        <v>106</v>
      </c>
      <c r="B335" s="1">
        <v>44020</v>
      </c>
      <c r="C335" s="2">
        <v>0.75</v>
      </c>
      <c r="D335" t="s">
        <v>112</v>
      </c>
      <c r="E335" t="s">
        <v>134</v>
      </c>
      <c r="F335">
        <v>5</v>
      </c>
      <c r="G335">
        <v>0</v>
      </c>
      <c r="H335" t="s">
        <v>109</v>
      </c>
      <c r="I335">
        <v>2</v>
      </c>
      <c r="J335">
        <v>0</v>
      </c>
      <c r="K335" t="s">
        <v>109</v>
      </c>
      <c r="L335" t="s">
        <v>145</v>
      </c>
      <c r="M335">
        <v>23</v>
      </c>
      <c r="N335">
        <v>6</v>
      </c>
      <c r="O335">
        <v>9</v>
      </c>
      <c r="P335">
        <v>1</v>
      </c>
      <c r="Q335">
        <v>12</v>
      </c>
      <c r="R335">
        <v>7</v>
      </c>
      <c r="S335">
        <v>8</v>
      </c>
      <c r="T335">
        <v>1</v>
      </c>
      <c r="U335">
        <v>0</v>
      </c>
      <c r="V335">
        <v>0</v>
      </c>
      <c r="W335">
        <v>0</v>
      </c>
      <c r="X335">
        <v>0</v>
      </c>
      <c r="Y335">
        <v>1.1200000000000001</v>
      </c>
      <c r="Z335">
        <v>9</v>
      </c>
      <c r="AA335">
        <v>21</v>
      </c>
      <c r="AB335">
        <v>1.1200000000000001</v>
      </c>
      <c r="AC335">
        <v>9.25</v>
      </c>
      <c r="AD335">
        <v>21</v>
      </c>
      <c r="AE335">
        <v>1.1299999999999999</v>
      </c>
      <c r="AF335">
        <v>8.5</v>
      </c>
      <c r="AG335">
        <v>20</v>
      </c>
      <c r="AH335">
        <v>1.1200000000000001</v>
      </c>
      <c r="AI335">
        <v>9.75</v>
      </c>
      <c r="AJ335">
        <v>25.19</v>
      </c>
      <c r="AK335">
        <v>1.1100000000000001</v>
      </c>
      <c r="AL335">
        <v>9</v>
      </c>
      <c r="AM335">
        <v>26</v>
      </c>
      <c r="AN335">
        <v>1.1200000000000001</v>
      </c>
      <c r="AO335">
        <v>9</v>
      </c>
      <c r="AP335">
        <v>29</v>
      </c>
      <c r="AQ335">
        <v>1.1599999999999999</v>
      </c>
      <c r="AR335">
        <v>10.5</v>
      </c>
      <c r="AS335">
        <v>29</v>
      </c>
      <c r="AT335">
        <v>1.1299999999999999</v>
      </c>
      <c r="AU335">
        <v>9.15</v>
      </c>
      <c r="AV335">
        <v>22.2</v>
      </c>
      <c r="AW335">
        <v>1.36</v>
      </c>
      <c r="AX335">
        <v>3.2</v>
      </c>
      <c r="AY335">
        <v>1.4</v>
      </c>
      <c r="AZ335">
        <v>3.09</v>
      </c>
      <c r="BA335">
        <v>1.43</v>
      </c>
      <c r="BB335">
        <v>3.2</v>
      </c>
      <c r="BC335">
        <v>1.39</v>
      </c>
      <c r="BD335">
        <v>3.01</v>
      </c>
      <c r="BE335">
        <v>-2.25</v>
      </c>
      <c r="BF335">
        <v>1.88</v>
      </c>
      <c r="BG335">
        <v>2.02</v>
      </c>
      <c r="BH335">
        <v>1.88</v>
      </c>
      <c r="BI335">
        <v>2.02</v>
      </c>
      <c r="BJ335">
        <v>1.92</v>
      </c>
      <c r="BK335">
        <v>2.06</v>
      </c>
      <c r="BL335">
        <v>1.86</v>
      </c>
      <c r="BM335">
        <v>2.02</v>
      </c>
      <c r="BN335">
        <v>1.1100000000000001</v>
      </c>
      <c r="BO335">
        <v>10</v>
      </c>
      <c r="BP335">
        <v>21</v>
      </c>
      <c r="BQ335">
        <v>1.1000000000000001</v>
      </c>
      <c r="BR335">
        <v>11.5</v>
      </c>
      <c r="BS335">
        <v>19.5</v>
      </c>
      <c r="BT335">
        <v>1.1200000000000001</v>
      </c>
      <c r="BU335">
        <v>9</v>
      </c>
      <c r="BV335">
        <v>20</v>
      </c>
      <c r="BW335">
        <v>1.0900000000000001</v>
      </c>
      <c r="BX335">
        <v>12.02</v>
      </c>
      <c r="BY335">
        <v>25.19</v>
      </c>
      <c r="BZ335">
        <v>1.1000000000000001</v>
      </c>
      <c r="CA335">
        <v>11</v>
      </c>
      <c r="CB335">
        <v>23</v>
      </c>
      <c r="CC335">
        <v>1.06</v>
      </c>
      <c r="CD335">
        <v>11.5</v>
      </c>
      <c r="CE335">
        <v>23</v>
      </c>
      <c r="CF335">
        <v>1.1200000000000001</v>
      </c>
      <c r="CG335">
        <v>13</v>
      </c>
      <c r="CH335">
        <v>32</v>
      </c>
      <c r="CI335">
        <v>1.1000000000000001</v>
      </c>
      <c r="CJ335">
        <v>11.17</v>
      </c>
      <c r="CK335">
        <v>23.23</v>
      </c>
      <c r="CL335">
        <v>1.3</v>
      </c>
      <c r="CM335">
        <v>3.5</v>
      </c>
      <c r="CN335">
        <v>1.31</v>
      </c>
      <c r="CO335">
        <v>3.62</v>
      </c>
      <c r="CP335">
        <v>1.37</v>
      </c>
      <c r="CQ335">
        <v>3.66</v>
      </c>
      <c r="CR335">
        <v>1.32</v>
      </c>
      <c r="CS335">
        <v>3.39</v>
      </c>
      <c r="CT335">
        <v>-2.75</v>
      </c>
      <c r="CU335">
        <v>2.04</v>
      </c>
      <c r="CV335">
        <v>1.86</v>
      </c>
      <c r="CW335">
        <v>1.98</v>
      </c>
      <c r="CX335">
        <v>1.92</v>
      </c>
      <c r="CY335">
        <v>2.08</v>
      </c>
      <c r="CZ335">
        <v>1.92</v>
      </c>
      <c r="DA335">
        <v>2.02</v>
      </c>
      <c r="DB335">
        <v>1.87</v>
      </c>
    </row>
    <row r="336" spans="1:106" x14ac:dyDescent="0.35">
      <c r="A336" t="s">
        <v>106</v>
      </c>
      <c r="B336" s="1">
        <v>44020</v>
      </c>
      <c r="C336" s="2">
        <v>0.75</v>
      </c>
      <c r="D336" t="s">
        <v>116</v>
      </c>
      <c r="E336" t="s">
        <v>132</v>
      </c>
      <c r="F336">
        <v>1</v>
      </c>
      <c r="G336">
        <v>0</v>
      </c>
      <c r="H336" t="s">
        <v>109</v>
      </c>
      <c r="I336">
        <v>0</v>
      </c>
      <c r="J336">
        <v>0</v>
      </c>
      <c r="K336" t="s">
        <v>117</v>
      </c>
      <c r="L336" t="s">
        <v>136</v>
      </c>
      <c r="M336">
        <v>7</v>
      </c>
      <c r="N336">
        <v>6</v>
      </c>
      <c r="O336">
        <v>3</v>
      </c>
      <c r="P336">
        <v>1</v>
      </c>
      <c r="Q336">
        <v>5</v>
      </c>
      <c r="R336">
        <v>6</v>
      </c>
      <c r="S336">
        <v>6</v>
      </c>
      <c r="T336">
        <v>1</v>
      </c>
      <c r="U336">
        <v>2</v>
      </c>
      <c r="V336">
        <v>0</v>
      </c>
      <c r="W336">
        <v>0</v>
      </c>
      <c r="X336">
        <v>0</v>
      </c>
      <c r="Y336">
        <v>3.8</v>
      </c>
      <c r="Z336">
        <v>3.2</v>
      </c>
      <c r="AA336">
        <v>2.1</v>
      </c>
      <c r="AB336">
        <v>3.9</v>
      </c>
      <c r="AC336">
        <v>3</v>
      </c>
      <c r="AD336">
        <v>2.15</v>
      </c>
      <c r="AE336">
        <v>3.95</v>
      </c>
      <c r="AF336">
        <v>3.05</v>
      </c>
      <c r="AG336">
        <v>2.15</v>
      </c>
      <c r="AH336">
        <v>4.08</v>
      </c>
      <c r="AI336">
        <v>3.05</v>
      </c>
      <c r="AJ336">
        <v>2.19</v>
      </c>
      <c r="AK336">
        <v>4</v>
      </c>
      <c r="AL336">
        <v>3.1</v>
      </c>
      <c r="AM336">
        <v>2.1</v>
      </c>
      <c r="AN336">
        <v>4.0999999999999996</v>
      </c>
      <c r="AO336">
        <v>3.1</v>
      </c>
      <c r="AP336">
        <v>2.1</v>
      </c>
      <c r="AQ336">
        <v>4.0999999999999996</v>
      </c>
      <c r="AR336">
        <v>3.26</v>
      </c>
      <c r="AS336">
        <v>2.25</v>
      </c>
      <c r="AT336">
        <v>3.96</v>
      </c>
      <c r="AU336">
        <v>3.08</v>
      </c>
      <c r="AV336">
        <v>2.14</v>
      </c>
      <c r="AW336">
        <v>2.75</v>
      </c>
      <c r="AX336">
        <v>1.44</v>
      </c>
      <c r="AY336">
        <v>2.86</v>
      </c>
      <c r="AZ336">
        <v>1.47</v>
      </c>
      <c r="BA336">
        <v>2.86</v>
      </c>
      <c r="BB336">
        <v>1.51</v>
      </c>
      <c r="BC336">
        <v>2.69</v>
      </c>
      <c r="BD336">
        <v>1.47</v>
      </c>
      <c r="BE336">
        <v>0.25</v>
      </c>
      <c r="BF336">
        <v>2.08</v>
      </c>
      <c r="BG336">
        <v>1.82</v>
      </c>
      <c r="BH336">
        <v>2.08</v>
      </c>
      <c r="BI336">
        <v>1.85</v>
      </c>
      <c r="BJ336">
        <v>2.13</v>
      </c>
      <c r="BK336">
        <v>1.85</v>
      </c>
      <c r="BL336">
        <v>2.0699999999999998</v>
      </c>
      <c r="BM336">
        <v>1.81</v>
      </c>
      <c r="BN336">
        <v>4.2</v>
      </c>
      <c r="BO336">
        <v>3</v>
      </c>
      <c r="BP336">
        <v>2.0499999999999998</v>
      </c>
      <c r="BQ336">
        <v>4.0999999999999996</v>
      </c>
      <c r="BR336">
        <v>3</v>
      </c>
      <c r="BS336">
        <v>2.1</v>
      </c>
      <c r="BT336">
        <v>4.1500000000000004</v>
      </c>
      <c r="BU336">
        <v>3.05</v>
      </c>
      <c r="BV336">
        <v>2.0499999999999998</v>
      </c>
      <c r="BW336">
        <v>4.2699999999999996</v>
      </c>
      <c r="BX336">
        <v>3.11</v>
      </c>
      <c r="BY336">
        <v>2.11</v>
      </c>
      <c r="BZ336">
        <v>4.2</v>
      </c>
      <c r="CA336">
        <v>3</v>
      </c>
      <c r="CB336">
        <v>2.1</v>
      </c>
      <c r="CC336">
        <v>4.2</v>
      </c>
      <c r="CD336">
        <v>3.1</v>
      </c>
      <c r="CE336">
        <v>2.1</v>
      </c>
      <c r="CF336">
        <v>4.32</v>
      </c>
      <c r="CG336">
        <v>3.2</v>
      </c>
      <c r="CH336">
        <v>2.21</v>
      </c>
      <c r="CI336">
        <v>4.13</v>
      </c>
      <c r="CJ336">
        <v>3.07</v>
      </c>
      <c r="CK336">
        <v>2.11</v>
      </c>
      <c r="CL336">
        <v>2.75</v>
      </c>
      <c r="CM336">
        <v>1.44</v>
      </c>
      <c r="CN336">
        <v>2.78</v>
      </c>
      <c r="CO336">
        <v>1.5</v>
      </c>
      <c r="CP336">
        <v>2.83</v>
      </c>
      <c r="CQ336">
        <v>1.5</v>
      </c>
      <c r="CR336">
        <v>2.7</v>
      </c>
      <c r="CS336">
        <v>1.47</v>
      </c>
      <c r="CT336">
        <v>0.25</v>
      </c>
      <c r="CU336">
        <v>2.13</v>
      </c>
      <c r="CV336">
        <v>1.78</v>
      </c>
      <c r="CW336">
        <v>2.17</v>
      </c>
      <c r="CX336">
        <v>1.78</v>
      </c>
      <c r="CY336">
        <v>2.17</v>
      </c>
      <c r="CZ336">
        <v>1.83</v>
      </c>
      <c r="DA336">
        <v>2.11</v>
      </c>
      <c r="DB336">
        <v>1.79</v>
      </c>
    </row>
    <row r="337" spans="1:106" x14ac:dyDescent="0.35">
      <c r="A337" t="s">
        <v>106</v>
      </c>
      <c r="B337" s="1">
        <v>44020</v>
      </c>
      <c r="C337" s="2">
        <v>0.75</v>
      </c>
      <c r="D337" t="s">
        <v>111</v>
      </c>
      <c r="E337" t="s">
        <v>119</v>
      </c>
      <c r="F337">
        <v>0</v>
      </c>
      <c r="G337">
        <v>1</v>
      </c>
      <c r="H337" t="s">
        <v>113</v>
      </c>
      <c r="I337">
        <v>0</v>
      </c>
      <c r="J337">
        <v>1</v>
      </c>
      <c r="K337" t="s">
        <v>113</v>
      </c>
      <c r="L337" t="s">
        <v>110</v>
      </c>
      <c r="M337">
        <v>21</v>
      </c>
      <c r="N337">
        <v>8</v>
      </c>
      <c r="O337">
        <v>5</v>
      </c>
      <c r="P337">
        <v>4</v>
      </c>
      <c r="Q337">
        <v>7</v>
      </c>
      <c r="R337">
        <v>7</v>
      </c>
      <c r="S337">
        <v>10</v>
      </c>
      <c r="T337">
        <v>3</v>
      </c>
      <c r="U337">
        <v>1</v>
      </c>
      <c r="V337">
        <v>1</v>
      </c>
      <c r="W337">
        <v>0</v>
      </c>
      <c r="X337">
        <v>0</v>
      </c>
      <c r="Y337">
        <v>2</v>
      </c>
      <c r="Z337">
        <v>3.4</v>
      </c>
      <c r="AA337">
        <v>3.9</v>
      </c>
      <c r="AB337">
        <v>2</v>
      </c>
      <c r="AC337">
        <v>3.4</v>
      </c>
      <c r="AD337">
        <v>3.9</v>
      </c>
      <c r="AE337">
        <v>2</v>
      </c>
      <c r="AF337">
        <v>3.4</v>
      </c>
      <c r="AG337">
        <v>3.85</v>
      </c>
      <c r="AH337">
        <v>2.0499999999999998</v>
      </c>
      <c r="AI337">
        <v>3.51</v>
      </c>
      <c r="AJ337">
        <v>3.9</v>
      </c>
      <c r="AK337">
        <v>2</v>
      </c>
      <c r="AL337">
        <v>3.4</v>
      </c>
      <c r="AM337">
        <v>3.9</v>
      </c>
      <c r="AN337">
        <v>2</v>
      </c>
      <c r="AO337">
        <v>3.4</v>
      </c>
      <c r="AP337">
        <v>4</v>
      </c>
      <c r="AQ337">
        <v>2.1</v>
      </c>
      <c r="AR337">
        <v>3.6</v>
      </c>
      <c r="AS337">
        <v>4.05</v>
      </c>
      <c r="AT337">
        <v>2.02</v>
      </c>
      <c r="AU337">
        <v>3.42</v>
      </c>
      <c r="AV337">
        <v>3.89</v>
      </c>
      <c r="AW337">
        <v>2</v>
      </c>
      <c r="AX337">
        <v>1.8</v>
      </c>
      <c r="AY337">
        <v>2.08</v>
      </c>
      <c r="AZ337">
        <v>1.83</v>
      </c>
      <c r="BA337">
        <v>2.2000000000000002</v>
      </c>
      <c r="BB337">
        <v>1.87</v>
      </c>
      <c r="BC337">
        <v>2.06</v>
      </c>
      <c r="BD337">
        <v>1.78</v>
      </c>
      <c r="BE337">
        <v>-0.5</v>
      </c>
      <c r="BF337">
        <v>2.0299999999999998</v>
      </c>
      <c r="BG337">
        <v>1.87</v>
      </c>
      <c r="BH337">
        <v>2.0499999999999998</v>
      </c>
      <c r="BI337">
        <v>1.88</v>
      </c>
      <c r="BJ337">
        <v>2.0499999999999998</v>
      </c>
      <c r="BK337">
        <v>1.9</v>
      </c>
      <c r="BL337">
        <v>2.02</v>
      </c>
      <c r="BM337">
        <v>1.85</v>
      </c>
      <c r="BN337">
        <v>1.85</v>
      </c>
      <c r="BO337">
        <v>3.6</v>
      </c>
      <c r="BP337">
        <v>4.2</v>
      </c>
      <c r="BQ337">
        <v>1.83</v>
      </c>
      <c r="BR337">
        <v>3.6</v>
      </c>
      <c r="BS337">
        <v>4.4000000000000004</v>
      </c>
      <c r="BT337">
        <v>1.85</v>
      </c>
      <c r="BU337">
        <v>3.55</v>
      </c>
      <c r="BV337">
        <v>4.4000000000000004</v>
      </c>
      <c r="BW337">
        <v>1.87</v>
      </c>
      <c r="BX337">
        <v>3.67</v>
      </c>
      <c r="BY337">
        <v>4.5</v>
      </c>
      <c r="BZ337">
        <v>1.83</v>
      </c>
      <c r="CA337">
        <v>3.6</v>
      </c>
      <c r="CB337">
        <v>4.4000000000000004</v>
      </c>
      <c r="CC337">
        <v>1.8</v>
      </c>
      <c r="CD337">
        <v>3.6</v>
      </c>
      <c r="CE337">
        <v>4.75</v>
      </c>
      <c r="CF337">
        <v>1.93</v>
      </c>
      <c r="CG337">
        <v>3.8</v>
      </c>
      <c r="CH337">
        <v>4.75</v>
      </c>
      <c r="CI337">
        <v>1.85</v>
      </c>
      <c r="CJ337">
        <v>3.61</v>
      </c>
      <c r="CK337">
        <v>4.4400000000000004</v>
      </c>
      <c r="CL337">
        <v>2</v>
      </c>
      <c r="CM337">
        <v>1.8</v>
      </c>
      <c r="CN337">
        <v>2.09</v>
      </c>
      <c r="CO337">
        <v>1.83</v>
      </c>
      <c r="CP337">
        <v>2.11</v>
      </c>
      <c r="CQ337">
        <v>1.9</v>
      </c>
      <c r="CR337">
        <v>2.0299999999999998</v>
      </c>
      <c r="CS337">
        <v>1.8</v>
      </c>
      <c r="CT337">
        <v>-0.5</v>
      </c>
      <c r="CU337">
        <v>1.85</v>
      </c>
      <c r="CV337">
        <v>2.0499999999999998</v>
      </c>
      <c r="CW337">
        <v>1.87</v>
      </c>
      <c r="CX337">
        <v>2.06</v>
      </c>
      <c r="CY337">
        <v>1.93</v>
      </c>
      <c r="CZ337">
        <v>2.1</v>
      </c>
      <c r="DA337">
        <v>1.85</v>
      </c>
      <c r="DB337">
        <v>2.0299999999999998</v>
      </c>
    </row>
    <row r="338" spans="1:106" x14ac:dyDescent="0.35">
      <c r="A338" t="s">
        <v>106</v>
      </c>
      <c r="B338" s="1">
        <v>44020</v>
      </c>
      <c r="C338" s="2">
        <v>0.84375</v>
      </c>
      <c r="D338" t="s">
        <v>126</v>
      </c>
      <c r="E338" t="s">
        <v>107</v>
      </c>
      <c r="F338">
        <v>1</v>
      </c>
      <c r="G338">
        <v>3</v>
      </c>
      <c r="H338" t="s">
        <v>113</v>
      </c>
      <c r="I338">
        <v>1</v>
      </c>
      <c r="J338">
        <v>2</v>
      </c>
      <c r="K338" t="s">
        <v>113</v>
      </c>
      <c r="L338" t="s">
        <v>127</v>
      </c>
      <c r="M338">
        <v>12</v>
      </c>
      <c r="N338">
        <v>19</v>
      </c>
      <c r="O338">
        <v>2</v>
      </c>
      <c r="P338">
        <v>8</v>
      </c>
      <c r="Q338">
        <v>7</v>
      </c>
      <c r="R338">
        <v>15</v>
      </c>
      <c r="S338">
        <v>6</v>
      </c>
      <c r="T338">
        <v>10</v>
      </c>
      <c r="U338">
        <v>1</v>
      </c>
      <c r="V338">
        <v>4</v>
      </c>
      <c r="W338">
        <v>0</v>
      </c>
      <c r="X338">
        <v>0</v>
      </c>
      <c r="Y338">
        <v>6</v>
      </c>
      <c r="Z338">
        <v>4.33</v>
      </c>
      <c r="AA338">
        <v>1.53</v>
      </c>
      <c r="AB338">
        <v>5.75</v>
      </c>
      <c r="AC338">
        <v>4.33</v>
      </c>
      <c r="AD338">
        <v>1.55</v>
      </c>
      <c r="AE338">
        <v>5.9</v>
      </c>
      <c r="AF338">
        <v>4.2</v>
      </c>
      <c r="AG338">
        <v>1.55</v>
      </c>
      <c r="AH338">
        <v>6.08</v>
      </c>
      <c r="AI338">
        <v>4.3</v>
      </c>
      <c r="AJ338">
        <v>1.58</v>
      </c>
      <c r="AK338">
        <v>6</v>
      </c>
      <c r="AL338">
        <v>4.2</v>
      </c>
      <c r="AM338">
        <v>1.55</v>
      </c>
      <c r="AN338">
        <v>6.5</v>
      </c>
      <c r="AO338">
        <v>4.2</v>
      </c>
      <c r="AP338">
        <v>1.55</v>
      </c>
      <c r="AQ338">
        <v>6.5</v>
      </c>
      <c r="AR338">
        <v>4.45</v>
      </c>
      <c r="AS338">
        <v>1.62</v>
      </c>
      <c r="AT338">
        <v>5.99</v>
      </c>
      <c r="AU338">
        <v>4.26</v>
      </c>
      <c r="AV338">
        <v>1.56</v>
      </c>
      <c r="AW338">
        <v>1.72</v>
      </c>
      <c r="AX338">
        <v>2.1</v>
      </c>
      <c r="AY338">
        <v>1.78</v>
      </c>
      <c r="AZ338">
        <v>2.16</v>
      </c>
      <c r="BA338">
        <v>1.82</v>
      </c>
      <c r="BB338">
        <v>2.2000000000000002</v>
      </c>
      <c r="BC338">
        <v>1.73</v>
      </c>
      <c r="BD338">
        <v>2.12</v>
      </c>
      <c r="BE338">
        <v>1</v>
      </c>
      <c r="BF338">
        <v>1.93</v>
      </c>
      <c r="BG338">
        <v>1.97</v>
      </c>
      <c r="BH338">
        <v>1.93</v>
      </c>
      <c r="BI338">
        <v>2</v>
      </c>
      <c r="BJ338">
        <v>1.98</v>
      </c>
      <c r="BK338">
        <v>2.0099999999999998</v>
      </c>
      <c r="BL338">
        <v>1.92</v>
      </c>
      <c r="BM338">
        <v>1.96</v>
      </c>
      <c r="BN338">
        <v>6</v>
      </c>
      <c r="BO338">
        <v>4.0999999999999996</v>
      </c>
      <c r="BP338">
        <v>1.57</v>
      </c>
      <c r="BQ338">
        <v>6.2</v>
      </c>
      <c r="BR338">
        <v>4.0999999999999996</v>
      </c>
      <c r="BS338">
        <v>1.55</v>
      </c>
      <c r="BT338">
        <v>5.8</v>
      </c>
      <c r="BU338">
        <v>3.95</v>
      </c>
      <c r="BV338">
        <v>1.6</v>
      </c>
      <c r="BW338">
        <v>5.95</v>
      </c>
      <c r="BX338">
        <v>4.07</v>
      </c>
      <c r="BY338">
        <v>1.62</v>
      </c>
      <c r="BZ338">
        <v>6</v>
      </c>
      <c r="CA338">
        <v>4</v>
      </c>
      <c r="CB338">
        <v>1.57</v>
      </c>
      <c r="CC338">
        <v>6.5</v>
      </c>
      <c r="CD338">
        <v>4</v>
      </c>
      <c r="CE338">
        <v>1.57</v>
      </c>
      <c r="CF338">
        <v>6.6</v>
      </c>
      <c r="CG338">
        <v>4.3</v>
      </c>
      <c r="CH338">
        <v>1.64</v>
      </c>
      <c r="CI338">
        <v>6.1</v>
      </c>
      <c r="CJ338">
        <v>4.04</v>
      </c>
      <c r="CK338">
        <v>1.58</v>
      </c>
      <c r="CL338">
        <v>2</v>
      </c>
      <c r="CM338">
        <v>1.9</v>
      </c>
      <c r="CN338">
        <v>1.98</v>
      </c>
      <c r="CO338">
        <v>1.94</v>
      </c>
      <c r="CP338">
        <v>2.0299999999999998</v>
      </c>
      <c r="CQ338">
        <v>2.06</v>
      </c>
      <c r="CR338">
        <v>1.93</v>
      </c>
      <c r="CS338">
        <v>1.9</v>
      </c>
      <c r="CT338">
        <v>1</v>
      </c>
      <c r="CU338">
        <v>1.81</v>
      </c>
      <c r="CV338">
        <v>2.09</v>
      </c>
      <c r="CW338">
        <v>1.8</v>
      </c>
      <c r="CX338">
        <v>2.14</v>
      </c>
      <c r="CY338">
        <v>1.89</v>
      </c>
      <c r="CZ338">
        <v>2.17</v>
      </c>
      <c r="DA338">
        <v>1.83</v>
      </c>
      <c r="DB338">
        <v>2.06</v>
      </c>
    </row>
    <row r="339" spans="1:106" x14ac:dyDescent="0.35">
      <c r="A339" t="s">
        <v>106</v>
      </c>
      <c r="B339" s="1">
        <v>44021</v>
      </c>
      <c r="C339" s="2">
        <v>0.75</v>
      </c>
      <c r="D339" t="s">
        <v>115</v>
      </c>
      <c r="E339" t="s">
        <v>128</v>
      </c>
      <c r="F339">
        <v>0</v>
      </c>
      <c r="G339">
        <v>0</v>
      </c>
      <c r="H339" t="s">
        <v>117</v>
      </c>
      <c r="I339">
        <v>0</v>
      </c>
      <c r="J339">
        <v>0</v>
      </c>
      <c r="K339" t="s">
        <v>117</v>
      </c>
      <c r="L339" t="s">
        <v>144</v>
      </c>
      <c r="M339">
        <v>9</v>
      </c>
      <c r="N339">
        <v>9</v>
      </c>
      <c r="O339">
        <v>2</v>
      </c>
      <c r="P339">
        <v>0</v>
      </c>
      <c r="Q339">
        <v>11</v>
      </c>
      <c r="R339">
        <v>14</v>
      </c>
      <c r="S339">
        <v>8</v>
      </c>
      <c r="T339">
        <v>12</v>
      </c>
      <c r="U339">
        <v>3</v>
      </c>
      <c r="V339">
        <v>2</v>
      </c>
      <c r="W339">
        <v>0</v>
      </c>
      <c r="X339">
        <v>0</v>
      </c>
      <c r="Y339">
        <v>5.25</v>
      </c>
      <c r="Z339">
        <v>3.8</v>
      </c>
      <c r="AA339">
        <v>1.66</v>
      </c>
      <c r="AB339">
        <v>5</v>
      </c>
      <c r="AC339">
        <v>4.0999999999999996</v>
      </c>
      <c r="AD339">
        <v>1.65</v>
      </c>
      <c r="AE339">
        <v>4.8499999999999996</v>
      </c>
      <c r="AF339">
        <v>3.95</v>
      </c>
      <c r="AG339">
        <v>1.7</v>
      </c>
      <c r="AH339">
        <v>4.9800000000000004</v>
      </c>
      <c r="AI339">
        <v>4.1100000000000003</v>
      </c>
      <c r="AJ339">
        <v>1.7</v>
      </c>
      <c r="AK339">
        <v>5</v>
      </c>
      <c r="AL339">
        <v>4</v>
      </c>
      <c r="AM339">
        <v>1.67</v>
      </c>
      <c r="AN339">
        <v>5</v>
      </c>
      <c r="AO339">
        <v>4</v>
      </c>
      <c r="AP339">
        <v>1.67</v>
      </c>
      <c r="AQ339">
        <v>5.45</v>
      </c>
      <c r="AR339">
        <v>4.2</v>
      </c>
      <c r="AS339">
        <v>1.72</v>
      </c>
      <c r="AT339">
        <v>5.03</v>
      </c>
      <c r="AU339">
        <v>4</v>
      </c>
      <c r="AV339">
        <v>1.68</v>
      </c>
      <c r="AW339">
        <v>1.72</v>
      </c>
      <c r="AX339">
        <v>2.1</v>
      </c>
      <c r="AY339">
        <v>1.77</v>
      </c>
      <c r="AZ339">
        <v>2.17</v>
      </c>
      <c r="BA339">
        <v>1.82</v>
      </c>
      <c r="BB339">
        <v>2.2200000000000002</v>
      </c>
      <c r="BC339">
        <v>1.73</v>
      </c>
      <c r="BD339">
        <v>2.12</v>
      </c>
      <c r="BE339">
        <v>0.75</v>
      </c>
      <c r="BF339">
        <v>2.0099999999999998</v>
      </c>
      <c r="BG339">
        <v>1.89</v>
      </c>
      <c r="BH339">
        <v>2.02</v>
      </c>
      <c r="BI339">
        <v>1.91</v>
      </c>
      <c r="BJ339">
        <v>2.0499999999999998</v>
      </c>
      <c r="BK339">
        <v>1.94</v>
      </c>
      <c r="BL339">
        <v>2</v>
      </c>
      <c r="BM339">
        <v>1.87</v>
      </c>
      <c r="BN339">
        <v>4.5</v>
      </c>
      <c r="BO339">
        <v>3.9</v>
      </c>
      <c r="BP339">
        <v>1.72</v>
      </c>
      <c r="BQ339">
        <v>4.75</v>
      </c>
      <c r="BR339">
        <v>3.9</v>
      </c>
      <c r="BS339">
        <v>1.72</v>
      </c>
      <c r="BT339">
        <v>4.5999999999999996</v>
      </c>
      <c r="BU339">
        <v>3.8</v>
      </c>
      <c r="BV339">
        <v>1.75</v>
      </c>
      <c r="BW339">
        <v>4.8</v>
      </c>
      <c r="BX339">
        <v>3.81</v>
      </c>
      <c r="BY339">
        <v>1.79</v>
      </c>
      <c r="BZ339">
        <v>4.75</v>
      </c>
      <c r="CA339">
        <v>3.8</v>
      </c>
      <c r="CB339">
        <v>1.73</v>
      </c>
      <c r="CC339">
        <v>4.8</v>
      </c>
      <c r="CD339">
        <v>3.8</v>
      </c>
      <c r="CE339">
        <v>1.75</v>
      </c>
      <c r="CF339">
        <v>5.3</v>
      </c>
      <c r="CG339">
        <v>4.12</v>
      </c>
      <c r="CH339">
        <v>1.82</v>
      </c>
      <c r="CI339">
        <v>4.76</v>
      </c>
      <c r="CJ339">
        <v>3.87</v>
      </c>
      <c r="CK339">
        <v>1.75</v>
      </c>
      <c r="CL339">
        <v>1.8</v>
      </c>
      <c r="CM339">
        <v>2</v>
      </c>
      <c r="CN339">
        <v>1.86</v>
      </c>
      <c r="CO339">
        <v>2.0499999999999998</v>
      </c>
      <c r="CP339">
        <v>1.9</v>
      </c>
      <c r="CQ339">
        <v>2.13</v>
      </c>
      <c r="CR339">
        <v>1.8</v>
      </c>
      <c r="CS339">
        <v>2.04</v>
      </c>
      <c r="CT339">
        <v>0.75</v>
      </c>
      <c r="CU339">
        <v>1.9</v>
      </c>
      <c r="CV339">
        <v>2</v>
      </c>
      <c r="CW339">
        <v>1.91</v>
      </c>
      <c r="CX339">
        <v>2.02</v>
      </c>
      <c r="CY339">
        <v>2</v>
      </c>
      <c r="CZ339">
        <v>2.08</v>
      </c>
      <c r="DA339">
        <v>1.92</v>
      </c>
      <c r="DB339">
        <v>1.97</v>
      </c>
    </row>
    <row r="340" spans="1:106" x14ac:dyDescent="0.35">
      <c r="A340" t="s">
        <v>106</v>
      </c>
      <c r="B340" s="1">
        <v>44021</v>
      </c>
      <c r="C340" s="2">
        <v>0.75</v>
      </c>
      <c r="D340" t="s">
        <v>123</v>
      </c>
      <c r="E340" t="s">
        <v>120</v>
      </c>
      <c r="F340">
        <v>1</v>
      </c>
      <c r="G340">
        <v>1</v>
      </c>
      <c r="H340" t="s">
        <v>117</v>
      </c>
      <c r="I340">
        <v>1</v>
      </c>
      <c r="J340">
        <v>1</v>
      </c>
      <c r="K340" t="s">
        <v>117</v>
      </c>
      <c r="L340" t="s">
        <v>140</v>
      </c>
      <c r="M340">
        <v>11</v>
      </c>
      <c r="N340">
        <v>17</v>
      </c>
      <c r="O340">
        <v>4</v>
      </c>
      <c r="P340">
        <v>4</v>
      </c>
      <c r="Q340">
        <v>13</v>
      </c>
      <c r="R340">
        <v>14</v>
      </c>
      <c r="S340">
        <v>3</v>
      </c>
      <c r="T340">
        <v>5</v>
      </c>
      <c r="U340">
        <v>3</v>
      </c>
      <c r="V340">
        <v>3</v>
      </c>
      <c r="W340">
        <v>0</v>
      </c>
      <c r="X340">
        <v>0</v>
      </c>
      <c r="Y340">
        <v>2.0499999999999998</v>
      </c>
      <c r="Z340">
        <v>3.5</v>
      </c>
      <c r="AA340">
        <v>3.6</v>
      </c>
      <c r="AB340">
        <v>2</v>
      </c>
      <c r="AC340">
        <v>3.5</v>
      </c>
      <c r="AD340">
        <v>3.75</v>
      </c>
      <c r="AE340">
        <v>2.0499999999999998</v>
      </c>
      <c r="AF340">
        <v>3.45</v>
      </c>
      <c r="AG340">
        <v>3.6</v>
      </c>
      <c r="AH340">
        <v>2.11</v>
      </c>
      <c r="AI340">
        <v>3.57</v>
      </c>
      <c r="AJ340">
        <v>3.61</v>
      </c>
      <c r="AK340">
        <v>2.0499999999999998</v>
      </c>
      <c r="AL340">
        <v>3.5</v>
      </c>
      <c r="AM340">
        <v>3.6</v>
      </c>
      <c r="AN340">
        <v>2.0499999999999998</v>
      </c>
      <c r="AO340">
        <v>3.5</v>
      </c>
      <c r="AP340">
        <v>3.6</v>
      </c>
      <c r="AQ340">
        <v>2.15</v>
      </c>
      <c r="AR340">
        <v>3.65</v>
      </c>
      <c r="AS340">
        <v>3.86</v>
      </c>
      <c r="AT340">
        <v>2.0699999999999998</v>
      </c>
      <c r="AU340">
        <v>3.51</v>
      </c>
      <c r="AV340">
        <v>3.62</v>
      </c>
      <c r="AW340">
        <v>1.9</v>
      </c>
      <c r="AX340">
        <v>1.9</v>
      </c>
      <c r="AY340">
        <v>1.99</v>
      </c>
      <c r="AZ340">
        <v>1.93</v>
      </c>
      <c r="BA340">
        <v>2.0099999999999998</v>
      </c>
      <c r="BB340">
        <v>1.98</v>
      </c>
      <c r="BC340">
        <v>1.92</v>
      </c>
      <c r="BD340">
        <v>1.9</v>
      </c>
      <c r="BE340">
        <v>-0.5</v>
      </c>
      <c r="BF340">
        <v>2.0699999999999998</v>
      </c>
      <c r="BG340">
        <v>1.83</v>
      </c>
      <c r="BH340">
        <v>2.11</v>
      </c>
      <c r="BI340">
        <v>1.82</v>
      </c>
      <c r="BJ340">
        <v>2.12</v>
      </c>
      <c r="BK340">
        <v>1.86</v>
      </c>
      <c r="BL340">
        <v>2.06</v>
      </c>
      <c r="BM340">
        <v>1.81</v>
      </c>
      <c r="BN340">
        <v>2.0499999999999998</v>
      </c>
      <c r="BO340">
        <v>3.5</v>
      </c>
      <c r="BP340">
        <v>3.6</v>
      </c>
      <c r="BQ340">
        <v>2.1</v>
      </c>
      <c r="BR340">
        <v>3.5</v>
      </c>
      <c r="BS340">
        <v>3.5</v>
      </c>
      <c r="BT340">
        <v>2.0499999999999998</v>
      </c>
      <c r="BU340">
        <v>3.4</v>
      </c>
      <c r="BV340">
        <v>3.65</v>
      </c>
      <c r="BW340">
        <v>2.1</v>
      </c>
      <c r="BX340">
        <v>3.44</v>
      </c>
      <c r="BY340">
        <v>3.81</v>
      </c>
      <c r="BZ340">
        <v>2.0499999999999998</v>
      </c>
      <c r="CA340">
        <v>3.4</v>
      </c>
      <c r="CB340">
        <v>3.7</v>
      </c>
      <c r="CC340">
        <v>2.1</v>
      </c>
      <c r="CD340">
        <v>3.4</v>
      </c>
      <c r="CE340">
        <v>3.7</v>
      </c>
      <c r="CF340">
        <v>2.17</v>
      </c>
      <c r="CG340">
        <v>3.57</v>
      </c>
      <c r="CH340">
        <v>3.92</v>
      </c>
      <c r="CI340">
        <v>2.09</v>
      </c>
      <c r="CJ340">
        <v>3.42</v>
      </c>
      <c r="CK340">
        <v>3.68</v>
      </c>
      <c r="CL340">
        <v>2</v>
      </c>
      <c r="CM340">
        <v>1.8</v>
      </c>
      <c r="CN340">
        <v>2.04</v>
      </c>
      <c r="CO340">
        <v>1.88</v>
      </c>
      <c r="CP340">
        <v>2.11</v>
      </c>
      <c r="CQ340">
        <v>1.92</v>
      </c>
      <c r="CR340">
        <v>2.0099999999999998</v>
      </c>
      <c r="CS340">
        <v>1.82</v>
      </c>
      <c r="CT340">
        <v>-0.25</v>
      </c>
      <c r="CU340">
        <v>1.79</v>
      </c>
      <c r="CV340">
        <v>2.11</v>
      </c>
      <c r="CW340">
        <v>1.81</v>
      </c>
      <c r="CX340">
        <v>2.13</v>
      </c>
      <c r="CY340">
        <v>1.86</v>
      </c>
      <c r="CZ340">
        <v>2.16</v>
      </c>
      <c r="DA340">
        <v>1.8</v>
      </c>
      <c r="DB340">
        <v>2.1</v>
      </c>
    </row>
    <row r="341" spans="1:106" x14ac:dyDescent="0.35">
      <c r="A341" t="s">
        <v>106</v>
      </c>
      <c r="B341" s="1">
        <v>44021</v>
      </c>
      <c r="C341" s="2">
        <v>0.84375</v>
      </c>
      <c r="D341" t="s">
        <v>129</v>
      </c>
      <c r="E341" t="s">
        <v>137</v>
      </c>
      <c r="F341">
        <v>0</v>
      </c>
      <c r="G341">
        <v>3</v>
      </c>
      <c r="H341" t="s">
        <v>113</v>
      </c>
      <c r="I341">
        <v>0</v>
      </c>
      <c r="J341">
        <v>2</v>
      </c>
      <c r="K341" t="s">
        <v>113</v>
      </c>
      <c r="L341" t="s">
        <v>124</v>
      </c>
      <c r="M341">
        <v>9</v>
      </c>
      <c r="N341">
        <v>14</v>
      </c>
      <c r="O341">
        <v>1</v>
      </c>
      <c r="P341">
        <v>6</v>
      </c>
      <c r="Q341">
        <v>7</v>
      </c>
      <c r="R341">
        <v>13</v>
      </c>
      <c r="S341">
        <v>3</v>
      </c>
      <c r="T341">
        <v>5</v>
      </c>
      <c r="U341">
        <v>2</v>
      </c>
      <c r="V341">
        <v>3</v>
      </c>
      <c r="W341">
        <v>0</v>
      </c>
      <c r="X341">
        <v>0</v>
      </c>
      <c r="Y341">
        <v>9</v>
      </c>
      <c r="Z341">
        <v>5.25</v>
      </c>
      <c r="AA341">
        <v>1.33</v>
      </c>
      <c r="AB341">
        <v>9.25</v>
      </c>
      <c r="AC341">
        <v>5.25</v>
      </c>
      <c r="AD341">
        <v>1.33</v>
      </c>
      <c r="AE341">
        <v>8.6999999999999993</v>
      </c>
      <c r="AF341">
        <v>5.0999999999999996</v>
      </c>
      <c r="AG341">
        <v>1.35</v>
      </c>
      <c r="AH341">
        <v>9.4700000000000006</v>
      </c>
      <c r="AI341">
        <v>5.22</v>
      </c>
      <c r="AJ341">
        <v>1.36</v>
      </c>
      <c r="AK341">
        <v>10</v>
      </c>
      <c r="AL341">
        <v>5</v>
      </c>
      <c r="AM341">
        <v>1.33</v>
      </c>
      <c r="AN341">
        <v>10</v>
      </c>
      <c r="AO341">
        <v>5</v>
      </c>
      <c r="AP341">
        <v>1.33</v>
      </c>
      <c r="AQ341">
        <v>10.5</v>
      </c>
      <c r="AR341">
        <v>5.45</v>
      </c>
      <c r="AS341">
        <v>1.38</v>
      </c>
      <c r="AT341">
        <v>9.26</v>
      </c>
      <c r="AU341">
        <v>5.15</v>
      </c>
      <c r="AV341">
        <v>1.35</v>
      </c>
      <c r="AW341">
        <v>1.66</v>
      </c>
      <c r="AX341">
        <v>2.2000000000000002</v>
      </c>
      <c r="AY341">
        <v>1.7</v>
      </c>
      <c r="AZ341">
        <v>2.2799999999999998</v>
      </c>
      <c r="BA341">
        <v>1.74</v>
      </c>
      <c r="BB341">
        <v>2.36</v>
      </c>
      <c r="BC341">
        <v>1.65</v>
      </c>
      <c r="BD341">
        <v>2.25</v>
      </c>
      <c r="BE341">
        <v>1.5</v>
      </c>
      <c r="BF341">
        <v>1.87</v>
      </c>
      <c r="BG341">
        <v>2.0299999999999998</v>
      </c>
      <c r="BH341">
        <v>1.88</v>
      </c>
      <c r="BI341">
        <v>2.04</v>
      </c>
      <c r="BJ341">
        <v>1.93</v>
      </c>
      <c r="BK341">
        <v>2.06</v>
      </c>
      <c r="BL341">
        <v>1.86</v>
      </c>
      <c r="BM341">
        <v>2.0099999999999998</v>
      </c>
      <c r="BN341">
        <v>8.5</v>
      </c>
      <c r="BO341">
        <v>5.5</v>
      </c>
      <c r="BP341">
        <v>1.33</v>
      </c>
      <c r="BQ341">
        <v>8.5</v>
      </c>
      <c r="BR341">
        <v>5.5</v>
      </c>
      <c r="BS341">
        <v>1.33</v>
      </c>
      <c r="BT341">
        <v>9.6999999999999993</v>
      </c>
      <c r="BU341">
        <v>5.5</v>
      </c>
      <c r="BV341">
        <v>1.3</v>
      </c>
      <c r="BW341">
        <v>9.2899999999999991</v>
      </c>
      <c r="BX341">
        <v>5.84</v>
      </c>
      <c r="BY341">
        <v>1.33</v>
      </c>
      <c r="BZ341">
        <v>9</v>
      </c>
      <c r="CA341">
        <v>5.5</v>
      </c>
      <c r="CB341">
        <v>1.32</v>
      </c>
      <c r="CC341">
        <v>9.5</v>
      </c>
      <c r="CD341">
        <v>5.5</v>
      </c>
      <c r="CE341">
        <v>1.33</v>
      </c>
      <c r="CF341">
        <v>10</v>
      </c>
      <c r="CG341">
        <v>6.29</v>
      </c>
      <c r="CH341">
        <v>1.36</v>
      </c>
      <c r="CI341">
        <v>9.0500000000000007</v>
      </c>
      <c r="CJ341">
        <v>5.62</v>
      </c>
      <c r="CK341">
        <v>1.33</v>
      </c>
      <c r="CL341">
        <v>1.53</v>
      </c>
      <c r="CM341">
        <v>2.5</v>
      </c>
      <c r="CN341">
        <v>1.57</v>
      </c>
      <c r="CO341">
        <v>2.56</v>
      </c>
      <c r="CP341">
        <v>1.61</v>
      </c>
      <c r="CQ341">
        <v>2.66</v>
      </c>
      <c r="CR341">
        <v>1.55</v>
      </c>
      <c r="CS341">
        <v>2.4700000000000002</v>
      </c>
      <c r="CT341">
        <v>1.5</v>
      </c>
      <c r="CU341">
        <v>1.92</v>
      </c>
      <c r="CV341">
        <v>1.98</v>
      </c>
      <c r="CW341">
        <v>1.93</v>
      </c>
      <c r="CX341">
        <v>2</v>
      </c>
      <c r="CY341">
        <v>1.99</v>
      </c>
      <c r="CZ341">
        <v>2.0299999999999998</v>
      </c>
      <c r="DA341">
        <v>1.92</v>
      </c>
      <c r="DB341">
        <v>1.96</v>
      </c>
    </row>
    <row r="342" spans="1:106" x14ac:dyDescent="0.35">
      <c r="A342" t="s">
        <v>106</v>
      </c>
      <c r="B342" s="1">
        <v>44023</v>
      </c>
      <c r="C342" s="2">
        <v>0.52083333333333337</v>
      </c>
      <c r="D342" t="s">
        <v>108</v>
      </c>
      <c r="E342" t="s">
        <v>111</v>
      </c>
      <c r="F342">
        <v>0</v>
      </c>
      <c r="G342">
        <v>4</v>
      </c>
      <c r="H342" t="s">
        <v>113</v>
      </c>
      <c r="I342">
        <v>0</v>
      </c>
      <c r="J342">
        <v>2</v>
      </c>
      <c r="K342" t="s">
        <v>113</v>
      </c>
      <c r="L342" t="s">
        <v>118</v>
      </c>
      <c r="M342">
        <v>11</v>
      </c>
      <c r="N342">
        <v>19</v>
      </c>
      <c r="O342">
        <v>2</v>
      </c>
      <c r="P342">
        <v>7</v>
      </c>
      <c r="Q342">
        <v>9</v>
      </c>
      <c r="R342">
        <v>8</v>
      </c>
      <c r="S342">
        <v>1</v>
      </c>
      <c r="T342">
        <v>6</v>
      </c>
      <c r="U342">
        <v>1</v>
      </c>
      <c r="V342">
        <v>0</v>
      </c>
      <c r="W342">
        <v>0</v>
      </c>
      <c r="X342">
        <v>0</v>
      </c>
      <c r="Y342">
        <v>3.75</v>
      </c>
      <c r="Z342">
        <v>3.75</v>
      </c>
      <c r="AA342">
        <v>1.95</v>
      </c>
      <c r="AB342">
        <v>3.8</v>
      </c>
      <c r="AC342">
        <v>3.6</v>
      </c>
      <c r="AD342">
        <v>1.95</v>
      </c>
      <c r="AE342">
        <v>3.9</v>
      </c>
      <c r="AF342">
        <v>3.55</v>
      </c>
      <c r="AG342">
        <v>1.95</v>
      </c>
      <c r="AH342">
        <v>3.84</v>
      </c>
      <c r="AI342">
        <v>3.71</v>
      </c>
      <c r="AJ342">
        <v>2.0099999999999998</v>
      </c>
      <c r="AK342">
        <v>3.7</v>
      </c>
      <c r="AL342">
        <v>3.6</v>
      </c>
      <c r="AM342">
        <v>2</v>
      </c>
      <c r="AN342">
        <v>3.8</v>
      </c>
      <c r="AO342">
        <v>3.6</v>
      </c>
      <c r="AP342">
        <v>2</v>
      </c>
      <c r="AQ342">
        <v>3.9</v>
      </c>
      <c r="AR342">
        <v>3.8</v>
      </c>
      <c r="AS342">
        <v>2.0699999999999998</v>
      </c>
      <c r="AT342">
        <v>3.76</v>
      </c>
      <c r="AU342">
        <v>3.65</v>
      </c>
      <c r="AV342">
        <v>1.99</v>
      </c>
      <c r="AW342">
        <v>1.8</v>
      </c>
      <c r="AX342">
        <v>2</v>
      </c>
      <c r="AY342">
        <v>1.88</v>
      </c>
      <c r="AZ342">
        <v>2.0299999999999998</v>
      </c>
      <c r="BA342">
        <v>1.89</v>
      </c>
      <c r="BB342">
        <v>2.11</v>
      </c>
      <c r="BC342">
        <v>1.83</v>
      </c>
      <c r="BD342">
        <v>2.0099999999999998</v>
      </c>
      <c r="BE342">
        <v>0.5</v>
      </c>
      <c r="BF342">
        <v>1.9</v>
      </c>
      <c r="BG342">
        <v>2</v>
      </c>
      <c r="BH342">
        <v>1.92</v>
      </c>
      <c r="BI342">
        <v>2.0099999999999998</v>
      </c>
      <c r="BJ342">
        <v>1.92</v>
      </c>
      <c r="BK342">
        <v>2.0299999999999998</v>
      </c>
      <c r="BL342">
        <v>1.88</v>
      </c>
      <c r="BM342">
        <v>2</v>
      </c>
      <c r="BN342">
        <v>3.6</v>
      </c>
      <c r="BO342">
        <v>3.5</v>
      </c>
      <c r="BP342">
        <v>2.0499999999999998</v>
      </c>
      <c r="BQ342">
        <v>3.6</v>
      </c>
      <c r="BR342">
        <v>3.5</v>
      </c>
      <c r="BS342">
        <v>2.0499999999999998</v>
      </c>
      <c r="BT342">
        <v>3.75</v>
      </c>
      <c r="BU342">
        <v>3.5</v>
      </c>
      <c r="BV342">
        <v>2</v>
      </c>
      <c r="BW342">
        <v>3.64</v>
      </c>
      <c r="BX342">
        <v>3.55</v>
      </c>
      <c r="BY342">
        <v>2.11</v>
      </c>
      <c r="BZ342">
        <v>3.7</v>
      </c>
      <c r="CA342">
        <v>3.4</v>
      </c>
      <c r="CB342">
        <v>2.0499999999999998</v>
      </c>
      <c r="CC342">
        <v>3.7</v>
      </c>
      <c r="CD342">
        <v>3.5</v>
      </c>
      <c r="CE342">
        <v>2.0499999999999998</v>
      </c>
      <c r="CF342">
        <v>3.85</v>
      </c>
      <c r="CG342">
        <v>3.72</v>
      </c>
      <c r="CH342">
        <v>2.14</v>
      </c>
      <c r="CI342">
        <v>3.65</v>
      </c>
      <c r="CJ342">
        <v>3.53</v>
      </c>
      <c r="CK342">
        <v>2.0699999999999998</v>
      </c>
      <c r="CL342">
        <v>1.9</v>
      </c>
      <c r="CM342">
        <v>1.9</v>
      </c>
      <c r="CN342">
        <v>1.95</v>
      </c>
      <c r="CO342">
        <v>1.97</v>
      </c>
      <c r="CP342">
        <v>2</v>
      </c>
      <c r="CQ342">
        <v>2.0299999999999998</v>
      </c>
      <c r="CR342">
        <v>1.91</v>
      </c>
      <c r="CS342">
        <v>1.92</v>
      </c>
      <c r="CT342">
        <v>0.5</v>
      </c>
      <c r="CU342">
        <v>1.77</v>
      </c>
      <c r="CV342">
        <v>2.02</v>
      </c>
      <c r="CW342">
        <v>1.82</v>
      </c>
      <c r="CX342">
        <v>2.11</v>
      </c>
      <c r="CY342">
        <v>1.89</v>
      </c>
      <c r="CZ342">
        <v>2.11</v>
      </c>
      <c r="DA342">
        <v>1.83</v>
      </c>
      <c r="DB342">
        <v>2.0499999999999998</v>
      </c>
    </row>
    <row r="343" spans="1:106" x14ac:dyDescent="0.35">
      <c r="A343" t="s">
        <v>106</v>
      </c>
      <c r="B343" s="1">
        <v>44023</v>
      </c>
      <c r="C343" s="2">
        <v>0.52083333333333337</v>
      </c>
      <c r="D343" t="s">
        <v>125</v>
      </c>
      <c r="E343" t="s">
        <v>134</v>
      </c>
      <c r="F343">
        <v>2</v>
      </c>
      <c r="G343">
        <v>1</v>
      </c>
      <c r="H343" t="s">
        <v>109</v>
      </c>
      <c r="I343">
        <v>0</v>
      </c>
      <c r="J343">
        <v>1</v>
      </c>
      <c r="K343" t="s">
        <v>113</v>
      </c>
      <c r="L343" t="s">
        <v>127</v>
      </c>
      <c r="M343">
        <v>17</v>
      </c>
      <c r="N343">
        <v>8</v>
      </c>
      <c r="O343">
        <v>5</v>
      </c>
      <c r="P343">
        <v>4</v>
      </c>
      <c r="Q343">
        <v>23</v>
      </c>
      <c r="R343">
        <v>15</v>
      </c>
      <c r="S343">
        <v>2</v>
      </c>
      <c r="T343">
        <v>4</v>
      </c>
      <c r="U343">
        <v>1</v>
      </c>
      <c r="V343">
        <v>4</v>
      </c>
      <c r="W343">
        <v>0</v>
      </c>
      <c r="X343">
        <v>0</v>
      </c>
      <c r="Y343">
        <v>1.8</v>
      </c>
      <c r="Z343">
        <v>3.6</v>
      </c>
      <c r="AA343">
        <v>4.5</v>
      </c>
      <c r="AB343">
        <v>1.83</v>
      </c>
      <c r="AC343">
        <v>3.6</v>
      </c>
      <c r="AD343">
        <v>4.5</v>
      </c>
      <c r="AE343">
        <v>1.8</v>
      </c>
      <c r="AF343">
        <v>3.55</v>
      </c>
      <c r="AG343">
        <v>4.55</v>
      </c>
      <c r="AH343">
        <v>1.83</v>
      </c>
      <c r="AI343">
        <v>3.65</v>
      </c>
      <c r="AJ343">
        <v>4.74</v>
      </c>
      <c r="AK343">
        <v>1.8</v>
      </c>
      <c r="AL343">
        <v>3.5</v>
      </c>
      <c r="AM343">
        <v>4.75</v>
      </c>
      <c r="AN343">
        <v>1.83</v>
      </c>
      <c r="AO343">
        <v>3.5</v>
      </c>
      <c r="AP343">
        <v>4.8</v>
      </c>
      <c r="AQ343">
        <v>1.88</v>
      </c>
      <c r="AR343">
        <v>3.72</v>
      </c>
      <c r="AS343">
        <v>5</v>
      </c>
      <c r="AT343">
        <v>1.82</v>
      </c>
      <c r="AU343">
        <v>3.58</v>
      </c>
      <c r="AV343">
        <v>4.6500000000000004</v>
      </c>
      <c r="AW343">
        <v>2.1</v>
      </c>
      <c r="AX343">
        <v>1.72</v>
      </c>
      <c r="AY343">
        <v>2.13</v>
      </c>
      <c r="AZ343">
        <v>1.79</v>
      </c>
      <c r="BA343">
        <v>2.13</v>
      </c>
      <c r="BB343">
        <v>1.87</v>
      </c>
      <c r="BC343">
        <v>2.06</v>
      </c>
      <c r="BD343">
        <v>1.78</v>
      </c>
      <c r="BE343">
        <v>-0.75</v>
      </c>
      <c r="BF343">
        <v>2.02</v>
      </c>
      <c r="BG343">
        <v>1.77</v>
      </c>
      <c r="BH343">
        <v>2.11</v>
      </c>
      <c r="BI343">
        <v>1.82</v>
      </c>
      <c r="BJ343">
        <v>2.13</v>
      </c>
      <c r="BK343">
        <v>1.85</v>
      </c>
      <c r="BL343">
        <v>2.08</v>
      </c>
      <c r="BM343">
        <v>1.81</v>
      </c>
      <c r="BN343">
        <v>1.85</v>
      </c>
      <c r="BO343">
        <v>3.6</v>
      </c>
      <c r="BP343">
        <v>4.33</v>
      </c>
      <c r="BQ343">
        <v>1.9</v>
      </c>
      <c r="BR343">
        <v>3.5</v>
      </c>
      <c r="BS343">
        <v>4.25</v>
      </c>
      <c r="BT343">
        <v>1.9</v>
      </c>
      <c r="BU343">
        <v>3.45</v>
      </c>
      <c r="BV343">
        <v>4.2</v>
      </c>
      <c r="BW343">
        <v>1.92</v>
      </c>
      <c r="BX343">
        <v>3.57</v>
      </c>
      <c r="BY343">
        <v>4.41</v>
      </c>
      <c r="BZ343">
        <v>1.91</v>
      </c>
      <c r="CA343">
        <v>3.5</v>
      </c>
      <c r="CB343">
        <v>4.2</v>
      </c>
      <c r="CC343">
        <v>1.91</v>
      </c>
      <c r="CD343">
        <v>3.5</v>
      </c>
      <c r="CE343">
        <v>4.33</v>
      </c>
      <c r="CF343">
        <v>1.99</v>
      </c>
      <c r="CG343">
        <v>3.66</v>
      </c>
      <c r="CH343">
        <v>4.55</v>
      </c>
      <c r="CI343">
        <v>1.91</v>
      </c>
      <c r="CJ343">
        <v>3.51</v>
      </c>
      <c r="CK343">
        <v>4.28</v>
      </c>
      <c r="CL343">
        <v>2.1</v>
      </c>
      <c r="CM343">
        <v>1.72</v>
      </c>
      <c r="CN343">
        <v>2.13</v>
      </c>
      <c r="CO343">
        <v>1.79</v>
      </c>
      <c r="CP343">
        <v>2.2200000000000002</v>
      </c>
      <c r="CQ343">
        <v>1.84</v>
      </c>
      <c r="CR343">
        <v>2.08</v>
      </c>
      <c r="CS343">
        <v>1.76</v>
      </c>
      <c r="CT343">
        <v>-0.5</v>
      </c>
      <c r="CU343">
        <v>1.93</v>
      </c>
      <c r="CV343">
        <v>1.97</v>
      </c>
      <c r="CW343">
        <v>1.92</v>
      </c>
      <c r="CX343">
        <v>2.0099999999999998</v>
      </c>
      <c r="CY343">
        <v>1.97</v>
      </c>
      <c r="CZ343">
        <v>2.0099999999999998</v>
      </c>
      <c r="DA343">
        <v>1.92</v>
      </c>
      <c r="DB343">
        <v>1.96</v>
      </c>
    </row>
    <row r="344" spans="1:106" x14ac:dyDescent="0.35">
      <c r="A344" t="s">
        <v>106</v>
      </c>
      <c r="B344" s="1">
        <v>44023</v>
      </c>
      <c r="C344" s="2">
        <v>0.625</v>
      </c>
      <c r="D344" t="s">
        <v>107</v>
      </c>
      <c r="E344" t="s">
        <v>119</v>
      </c>
      <c r="F344">
        <v>1</v>
      </c>
      <c r="G344">
        <v>1</v>
      </c>
      <c r="H344" t="s">
        <v>117</v>
      </c>
      <c r="I344">
        <v>1</v>
      </c>
      <c r="J344">
        <v>0</v>
      </c>
      <c r="K344" t="s">
        <v>109</v>
      </c>
      <c r="L344" t="s">
        <v>142</v>
      </c>
      <c r="M344">
        <v>23</v>
      </c>
      <c r="N344">
        <v>6</v>
      </c>
      <c r="O344">
        <v>9</v>
      </c>
      <c r="P344">
        <v>2</v>
      </c>
      <c r="Q344">
        <v>7</v>
      </c>
      <c r="R344">
        <v>4</v>
      </c>
      <c r="S344">
        <v>12</v>
      </c>
      <c r="T344">
        <v>6</v>
      </c>
      <c r="U344">
        <v>1</v>
      </c>
      <c r="V344">
        <v>2</v>
      </c>
      <c r="W344">
        <v>0</v>
      </c>
      <c r="X344">
        <v>0</v>
      </c>
      <c r="Y344">
        <v>1.22</v>
      </c>
      <c r="Z344">
        <v>6.5</v>
      </c>
      <c r="AA344">
        <v>12</v>
      </c>
      <c r="AB344">
        <v>1.25</v>
      </c>
      <c r="AC344">
        <v>6</v>
      </c>
      <c r="AD344">
        <v>11.5</v>
      </c>
      <c r="AE344">
        <v>1.26</v>
      </c>
      <c r="AF344">
        <v>6.1</v>
      </c>
      <c r="AG344">
        <v>11</v>
      </c>
      <c r="AH344">
        <v>1.27</v>
      </c>
      <c r="AI344">
        <v>6.37</v>
      </c>
      <c r="AJ344">
        <v>11.79</v>
      </c>
      <c r="AK344">
        <v>1.24</v>
      </c>
      <c r="AL344">
        <v>6.5</v>
      </c>
      <c r="AM344">
        <v>12</v>
      </c>
      <c r="AN344">
        <v>1.22</v>
      </c>
      <c r="AO344">
        <v>6.5</v>
      </c>
      <c r="AP344">
        <v>13</v>
      </c>
      <c r="AQ344">
        <v>1.28</v>
      </c>
      <c r="AR344">
        <v>6.7</v>
      </c>
      <c r="AS344">
        <v>13</v>
      </c>
      <c r="AT344">
        <v>1.25</v>
      </c>
      <c r="AU344">
        <v>6.27</v>
      </c>
      <c r="AV344">
        <v>11.44</v>
      </c>
      <c r="AW344">
        <v>1.53</v>
      </c>
      <c r="AX344">
        <v>2.5</v>
      </c>
      <c r="AY344">
        <v>1.56</v>
      </c>
      <c r="AZ344">
        <v>2.6</v>
      </c>
      <c r="BA344">
        <v>1.56</v>
      </c>
      <c r="BB344">
        <v>2.71</v>
      </c>
      <c r="BC344">
        <v>1.52</v>
      </c>
      <c r="BD344">
        <v>2.54</v>
      </c>
      <c r="BE344">
        <v>-1.75</v>
      </c>
      <c r="BF344">
        <v>1.97</v>
      </c>
      <c r="BG344">
        <v>1.93</v>
      </c>
      <c r="BH344">
        <v>2</v>
      </c>
      <c r="BI344">
        <v>1.93</v>
      </c>
      <c r="BJ344">
        <v>2.0099999999999998</v>
      </c>
      <c r="BK344">
        <v>1.95</v>
      </c>
      <c r="BL344">
        <v>1.96</v>
      </c>
      <c r="BM344">
        <v>1.92</v>
      </c>
      <c r="BN344">
        <v>1.2</v>
      </c>
      <c r="BO344">
        <v>7</v>
      </c>
      <c r="BP344">
        <v>13</v>
      </c>
      <c r="BQ344">
        <v>1.22</v>
      </c>
      <c r="BR344">
        <v>6.75</v>
      </c>
      <c r="BS344">
        <v>11.5</v>
      </c>
      <c r="BT344">
        <v>1.25</v>
      </c>
      <c r="BU344">
        <v>6.3</v>
      </c>
      <c r="BV344">
        <v>12</v>
      </c>
      <c r="BW344">
        <v>1.23</v>
      </c>
      <c r="BX344">
        <v>6.82</v>
      </c>
      <c r="BY344">
        <v>13.07</v>
      </c>
      <c r="BZ344">
        <v>1.2</v>
      </c>
      <c r="CA344">
        <v>7</v>
      </c>
      <c r="CB344">
        <v>13</v>
      </c>
      <c r="CC344">
        <v>1.22</v>
      </c>
      <c r="CD344">
        <v>6.5</v>
      </c>
      <c r="CE344">
        <v>13</v>
      </c>
      <c r="CF344">
        <v>1.25</v>
      </c>
      <c r="CG344">
        <v>7.3</v>
      </c>
      <c r="CH344">
        <v>19.5</v>
      </c>
      <c r="CI344">
        <v>1.22</v>
      </c>
      <c r="CJ344">
        <v>6.7</v>
      </c>
      <c r="CK344">
        <v>13.12</v>
      </c>
      <c r="CL344">
        <v>1.53</v>
      </c>
      <c r="CM344">
        <v>2.5</v>
      </c>
      <c r="CN344">
        <v>1.56</v>
      </c>
      <c r="CO344">
        <v>2.57</v>
      </c>
      <c r="CP344">
        <v>1.57</v>
      </c>
      <c r="CQ344">
        <v>2.66</v>
      </c>
      <c r="CR344">
        <v>1.53</v>
      </c>
      <c r="CS344">
        <v>2.5</v>
      </c>
      <c r="CT344">
        <v>-1.75</v>
      </c>
      <c r="CU344">
        <v>1.91</v>
      </c>
      <c r="CV344">
        <v>1.99</v>
      </c>
      <c r="CW344">
        <v>1.92</v>
      </c>
      <c r="CX344">
        <v>2</v>
      </c>
      <c r="CY344">
        <v>1.96</v>
      </c>
      <c r="CZ344">
        <v>2.08</v>
      </c>
      <c r="DA344">
        <v>1.89</v>
      </c>
      <c r="DB344">
        <v>1.98</v>
      </c>
    </row>
    <row r="345" spans="1:106" x14ac:dyDescent="0.35">
      <c r="A345" t="s">
        <v>106</v>
      </c>
      <c r="B345" s="1">
        <v>44023</v>
      </c>
      <c r="C345" s="2">
        <v>0.72916666666666663</v>
      </c>
      <c r="D345" t="s">
        <v>116</v>
      </c>
      <c r="E345" t="s">
        <v>138</v>
      </c>
      <c r="F345">
        <v>3</v>
      </c>
      <c r="G345">
        <v>0</v>
      </c>
      <c r="H345" t="s">
        <v>109</v>
      </c>
      <c r="I345">
        <v>2</v>
      </c>
      <c r="J345">
        <v>0</v>
      </c>
      <c r="K345" t="s">
        <v>109</v>
      </c>
      <c r="L345" t="s">
        <v>133</v>
      </c>
      <c r="M345">
        <v>9</v>
      </c>
      <c r="N345">
        <v>15</v>
      </c>
      <c r="O345">
        <v>4</v>
      </c>
      <c r="P345">
        <v>4</v>
      </c>
      <c r="Q345">
        <v>8</v>
      </c>
      <c r="R345">
        <v>6</v>
      </c>
      <c r="S345">
        <v>4</v>
      </c>
      <c r="T345">
        <v>6</v>
      </c>
      <c r="U345">
        <v>1</v>
      </c>
      <c r="V345">
        <v>0</v>
      </c>
      <c r="W345">
        <v>0</v>
      </c>
      <c r="X345">
        <v>0</v>
      </c>
      <c r="Y345">
        <v>6</v>
      </c>
      <c r="Z345">
        <v>3.8</v>
      </c>
      <c r="AA345">
        <v>1.6</v>
      </c>
      <c r="AB345">
        <v>6</v>
      </c>
      <c r="AC345">
        <v>3.75</v>
      </c>
      <c r="AD345">
        <v>1.62</v>
      </c>
      <c r="AE345">
        <v>5.8</v>
      </c>
      <c r="AF345">
        <v>3.9</v>
      </c>
      <c r="AG345">
        <v>1.6</v>
      </c>
      <c r="AH345">
        <v>6.14</v>
      </c>
      <c r="AI345">
        <v>3.95</v>
      </c>
      <c r="AJ345">
        <v>1.63</v>
      </c>
      <c r="AK345">
        <v>6.5</v>
      </c>
      <c r="AL345">
        <v>3.9</v>
      </c>
      <c r="AM345">
        <v>1.57</v>
      </c>
      <c r="AN345">
        <v>6.5</v>
      </c>
      <c r="AO345">
        <v>3.9</v>
      </c>
      <c r="AP345">
        <v>1.6</v>
      </c>
      <c r="AQ345">
        <v>6.8</v>
      </c>
      <c r="AR345">
        <v>4.1500000000000004</v>
      </c>
      <c r="AS345">
        <v>1.65</v>
      </c>
      <c r="AT345">
        <v>6.07</v>
      </c>
      <c r="AU345">
        <v>3.93</v>
      </c>
      <c r="AV345">
        <v>1.6</v>
      </c>
      <c r="AW345">
        <v>2</v>
      </c>
      <c r="AX345">
        <v>1.8</v>
      </c>
      <c r="AY345">
        <v>2.04</v>
      </c>
      <c r="AZ345">
        <v>1.88</v>
      </c>
      <c r="BA345">
        <v>2.04</v>
      </c>
      <c r="BB345">
        <v>1.97</v>
      </c>
      <c r="BC345">
        <v>1.98</v>
      </c>
      <c r="BD345">
        <v>1.85</v>
      </c>
      <c r="BE345">
        <v>1</v>
      </c>
      <c r="BF345">
        <v>1.82</v>
      </c>
      <c r="BG345">
        <v>2.08</v>
      </c>
      <c r="BH345">
        <v>1.82</v>
      </c>
      <c r="BI345">
        <v>2.11</v>
      </c>
      <c r="BJ345">
        <v>1.9</v>
      </c>
      <c r="BK345">
        <v>2.12</v>
      </c>
      <c r="BL345">
        <v>1.82</v>
      </c>
      <c r="BM345">
        <v>2.06</v>
      </c>
      <c r="BN345">
        <v>4.75</v>
      </c>
      <c r="BO345">
        <v>3.75</v>
      </c>
      <c r="BP345">
        <v>1.72</v>
      </c>
      <c r="BQ345">
        <v>5.25</v>
      </c>
      <c r="BR345">
        <v>3.8</v>
      </c>
      <c r="BS345">
        <v>1.67</v>
      </c>
      <c r="BT345">
        <v>4.75</v>
      </c>
      <c r="BU345">
        <v>3.75</v>
      </c>
      <c r="BV345">
        <v>1.75</v>
      </c>
      <c r="BW345">
        <v>5</v>
      </c>
      <c r="BX345">
        <v>3.83</v>
      </c>
      <c r="BY345">
        <v>1.76</v>
      </c>
      <c r="BZ345">
        <v>5</v>
      </c>
      <c r="CA345">
        <v>3.7</v>
      </c>
      <c r="CB345">
        <v>1.73</v>
      </c>
      <c r="CC345">
        <v>5</v>
      </c>
      <c r="CD345">
        <v>3.8</v>
      </c>
      <c r="CE345">
        <v>1.73</v>
      </c>
      <c r="CF345">
        <v>5.55</v>
      </c>
      <c r="CG345">
        <v>4</v>
      </c>
      <c r="CH345">
        <v>1.78</v>
      </c>
      <c r="CI345">
        <v>4.9400000000000004</v>
      </c>
      <c r="CJ345">
        <v>3.8</v>
      </c>
      <c r="CK345">
        <v>1.74</v>
      </c>
      <c r="CL345">
        <v>1.9</v>
      </c>
      <c r="CM345">
        <v>1.9</v>
      </c>
      <c r="CN345">
        <v>1.93</v>
      </c>
      <c r="CO345">
        <v>1.98</v>
      </c>
      <c r="CP345">
        <v>1.99</v>
      </c>
      <c r="CQ345">
        <v>2.0499999999999998</v>
      </c>
      <c r="CR345">
        <v>1.89</v>
      </c>
      <c r="CS345">
        <v>1.94</v>
      </c>
      <c r="CT345">
        <v>0.75</v>
      </c>
      <c r="CU345">
        <v>1.9</v>
      </c>
      <c r="CV345">
        <v>2</v>
      </c>
      <c r="CW345">
        <v>1.94</v>
      </c>
      <c r="CX345">
        <v>1.99</v>
      </c>
      <c r="CY345">
        <v>2.0099999999999998</v>
      </c>
      <c r="CZ345">
        <v>2.0299999999999998</v>
      </c>
      <c r="DA345">
        <v>1.92</v>
      </c>
      <c r="DB345">
        <v>1.96</v>
      </c>
    </row>
    <row r="346" spans="1:106" x14ac:dyDescent="0.35">
      <c r="A346" t="s">
        <v>106</v>
      </c>
      <c r="B346" s="1">
        <v>44023</v>
      </c>
      <c r="C346" s="2">
        <v>0.83333333333333337</v>
      </c>
      <c r="D346" t="s">
        <v>126</v>
      </c>
      <c r="E346" t="s">
        <v>112</v>
      </c>
      <c r="F346">
        <v>0</v>
      </c>
      <c r="G346">
        <v>5</v>
      </c>
      <c r="H346" t="s">
        <v>113</v>
      </c>
      <c r="I346">
        <v>0</v>
      </c>
      <c r="J346">
        <v>2</v>
      </c>
      <c r="K346" t="s">
        <v>113</v>
      </c>
      <c r="L346" t="s">
        <v>121</v>
      </c>
      <c r="M346">
        <v>3</v>
      </c>
      <c r="N346">
        <v>26</v>
      </c>
      <c r="O346">
        <v>0</v>
      </c>
      <c r="P346">
        <v>8</v>
      </c>
      <c r="Q346">
        <v>7</v>
      </c>
      <c r="R346">
        <v>3</v>
      </c>
      <c r="S346">
        <v>2</v>
      </c>
      <c r="T346">
        <v>7</v>
      </c>
      <c r="U346">
        <v>1</v>
      </c>
      <c r="V346">
        <v>0</v>
      </c>
      <c r="W346">
        <v>0</v>
      </c>
      <c r="X346">
        <v>0</v>
      </c>
      <c r="Y346">
        <v>10</v>
      </c>
      <c r="Z346">
        <v>5.5</v>
      </c>
      <c r="AA346">
        <v>1.28</v>
      </c>
      <c r="AB346">
        <v>10</v>
      </c>
      <c r="AC346">
        <v>5.5</v>
      </c>
      <c r="AD346">
        <v>1.3</v>
      </c>
      <c r="AE346">
        <v>9.6</v>
      </c>
      <c r="AF346">
        <v>5.6</v>
      </c>
      <c r="AG346">
        <v>1.3</v>
      </c>
      <c r="AH346">
        <v>10.19</v>
      </c>
      <c r="AI346">
        <v>5.83</v>
      </c>
      <c r="AJ346">
        <v>1.31</v>
      </c>
      <c r="AK346">
        <v>11</v>
      </c>
      <c r="AL346">
        <v>5.5</v>
      </c>
      <c r="AM346">
        <v>1.29</v>
      </c>
      <c r="AN346">
        <v>12</v>
      </c>
      <c r="AO346">
        <v>5.5</v>
      </c>
      <c r="AP346">
        <v>1.29</v>
      </c>
      <c r="AQ346">
        <v>12</v>
      </c>
      <c r="AR346">
        <v>6.05</v>
      </c>
      <c r="AS346">
        <v>1.35</v>
      </c>
      <c r="AT346">
        <v>9.9499999999999993</v>
      </c>
      <c r="AU346">
        <v>5.62</v>
      </c>
      <c r="AV346">
        <v>1.31</v>
      </c>
      <c r="AW346">
        <v>1.53</v>
      </c>
      <c r="AX346">
        <v>2.5</v>
      </c>
      <c r="AY346">
        <v>1.54</v>
      </c>
      <c r="AZ346">
        <v>2.64</v>
      </c>
      <c r="BA346">
        <v>1.57</v>
      </c>
      <c r="BB346">
        <v>2.66</v>
      </c>
      <c r="BC346">
        <v>1.52</v>
      </c>
      <c r="BD346">
        <v>2.5499999999999998</v>
      </c>
      <c r="BE346">
        <v>1.5</v>
      </c>
      <c r="BF346">
        <v>2.04</v>
      </c>
      <c r="BG346">
        <v>1.86</v>
      </c>
      <c r="BH346">
        <v>2.08</v>
      </c>
      <c r="BI346">
        <v>1.85</v>
      </c>
      <c r="BJ346">
        <v>2.08</v>
      </c>
      <c r="BK346">
        <v>1.94</v>
      </c>
      <c r="BL346">
        <v>2.0299999999999998</v>
      </c>
      <c r="BM346">
        <v>1.86</v>
      </c>
      <c r="BN346">
        <v>11</v>
      </c>
      <c r="BO346">
        <v>7</v>
      </c>
      <c r="BP346">
        <v>1.22</v>
      </c>
      <c r="BQ346">
        <v>12</v>
      </c>
      <c r="BR346">
        <v>7</v>
      </c>
      <c r="BS346">
        <v>1.22</v>
      </c>
      <c r="BT346">
        <v>8.4</v>
      </c>
      <c r="BU346">
        <v>5.7</v>
      </c>
      <c r="BV346">
        <v>1.32</v>
      </c>
      <c r="BW346">
        <v>12.68</v>
      </c>
      <c r="BX346">
        <v>6.77</v>
      </c>
      <c r="BY346">
        <v>1.24</v>
      </c>
      <c r="BZ346">
        <v>13</v>
      </c>
      <c r="CA346">
        <v>6.5</v>
      </c>
      <c r="CB346">
        <v>1.22</v>
      </c>
      <c r="CC346">
        <v>13</v>
      </c>
      <c r="CD346">
        <v>7</v>
      </c>
      <c r="CE346">
        <v>1.22</v>
      </c>
      <c r="CF346">
        <v>16.25</v>
      </c>
      <c r="CG346">
        <v>7.5</v>
      </c>
      <c r="CH346">
        <v>1.32</v>
      </c>
      <c r="CI346">
        <v>12.13</v>
      </c>
      <c r="CJ346">
        <v>6.65</v>
      </c>
      <c r="CK346">
        <v>1.24</v>
      </c>
      <c r="CL346">
        <v>1.44</v>
      </c>
      <c r="CM346">
        <v>2.75</v>
      </c>
      <c r="CN346">
        <v>1.47</v>
      </c>
      <c r="CO346">
        <v>2.85</v>
      </c>
      <c r="CP346">
        <v>1.5</v>
      </c>
      <c r="CQ346">
        <v>2.96</v>
      </c>
      <c r="CR346">
        <v>1.45</v>
      </c>
      <c r="CS346">
        <v>2.74</v>
      </c>
      <c r="CT346">
        <v>1.75</v>
      </c>
      <c r="CU346">
        <v>2.0499999999999998</v>
      </c>
      <c r="CV346">
        <v>1.85</v>
      </c>
      <c r="CW346">
        <v>2.0699999999999998</v>
      </c>
      <c r="CX346">
        <v>1.85</v>
      </c>
      <c r="CY346">
        <v>2.16</v>
      </c>
      <c r="CZ346">
        <v>1.93</v>
      </c>
      <c r="DA346">
        <v>2.0299999999999998</v>
      </c>
      <c r="DB346">
        <v>1.85</v>
      </c>
    </row>
    <row r="347" spans="1:106" x14ac:dyDescent="0.35">
      <c r="A347" t="s">
        <v>106</v>
      </c>
      <c r="B347" s="1">
        <v>44024</v>
      </c>
      <c r="C347" s="2">
        <v>0.5</v>
      </c>
      <c r="D347" t="s">
        <v>132</v>
      </c>
      <c r="E347" t="s">
        <v>123</v>
      </c>
      <c r="F347">
        <v>3</v>
      </c>
      <c r="G347">
        <v>0</v>
      </c>
      <c r="H347" t="s">
        <v>109</v>
      </c>
      <c r="I347">
        <v>1</v>
      </c>
      <c r="J347">
        <v>0</v>
      </c>
      <c r="K347" t="s">
        <v>109</v>
      </c>
      <c r="L347" t="s">
        <v>139</v>
      </c>
      <c r="M347">
        <v>14</v>
      </c>
      <c r="N347">
        <v>6</v>
      </c>
      <c r="O347">
        <v>7</v>
      </c>
      <c r="P347">
        <v>2</v>
      </c>
      <c r="Q347">
        <v>9</v>
      </c>
      <c r="R347">
        <v>9</v>
      </c>
      <c r="S347">
        <v>5</v>
      </c>
      <c r="T347">
        <v>2</v>
      </c>
      <c r="U347">
        <v>0</v>
      </c>
      <c r="V347">
        <v>2</v>
      </c>
      <c r="W347">
        <v>0</v>
      </c>
      <c r="X347">
        <v>0</v>
      </c>
      <c r="Y347">
        <v>2.0499999999999998</v>
      </c>
      <c r="Z347">
        <v>3.3</v>
      </c>
      <c r="AA347">
        <v>3.8</v>
      </c>
      <c r="AB347">
        <v>2.0499999999999998</v>
      </c>
      <c r="AC347">
        <v>3.4</v>
      </c>
      <c r="AD347">
        <v>3.8</v>
      </c>
      <c r="AE347">
        <v>2.0499999999999998</v>
      </c>
      <c r="AF347">
        <v>3.2</v>
      </c>
      <c r="AG347">
        <v>4</v>
      </c>
      <c r="AH347">
        <v>2.06</v>
      </c>
      <c r="AI347">
        <v>3.3</v>
      </c>
      <c r="AJ347">
        <v>4.1500000000000004</v>
      </c>
      <c r="AK347">
        <v>2.0499999999999998</v>
      </c>
      <c r="AL347">
        <v>3.2</v>
      </c>
      <c r="AM347">
        <v>4</v>
      </c>
      <c r="AN347">
        <v>2</v>
      </c>
      <c r="AO347">
        <v>3.2</v>
      </c>
      <c r="AP347">
        <v>4.2</v>
      </c>
      <c r="AQ347">
        <v>2.16</v>
      </c>
      <c r="AR347">
        <v>3.35</v>
      </c>
      <c r="AS347">
        <v>4.2</v>
      </c>
      <c r="AT347">
        <v>2.06</v>
      </c>
      <c r="AU347">
        <v>3.25</v>
      </c>
      <c r="AV347">
        <v>4.01</v>
      </c>
      <c r="AW347">
        <v>2.5</v>
      </c>
      <c r="AX347">
        <v>1.53</v>
      </c>
      <c r="AY347">
        <v>2.59</v>
      </c>
      <c r="AZ347">
        <v>1.56</v>
      </c>
      <c r="BA347">
        <v>2.63</v>
      </c>
      <c r="BB347">
        <v>1.61</v>
      </c>
      <c r="BC347">
        <v>2.4900000000000002</v>
      </c>
      <c r="BD347">
        <v>1.55</v>
      </c>
      <c r="BE347">
        <v>-0.5</v>
      </c>
      <c r="BF347">
        <v>2.0499999999999998</v>
      </c>
      <c r="BG347">
        <v>1.85</v>
      </c>
      <c r="BH347">
        <v>2.06</v>
      </c>
      <c r="BI347">
        <v>1.86</v>
      </c>
      <c r="BJ347">
        <v>2.08</v>
      </c>
      <c r="BK347">
        <v>1.89</v>
      </c>
      <c r="BL347">
        <v>2.04</v>
      </c>
      <c r="BM347">
        <v>1.83</v>
      </c>
      <c r="BN347">
        <v>2.0499999999999998</v>
      </c>
      <c r="BO347">
        <v>3.2</v>
      </c>
      <c r="BP347">
        <v>3.9</v>
      </c>
      <c r="BQ347">
        <v>2.0499999999999998</v>
      </c>
      <c r="BR347">
        <v>3.2</v>
      </c>
      <c r="BS347">
        <v>4</v>
      </c>
      <c r="BT347">
        <v>2.0499999999999998</v>
      </c>
      <c r="BU347">
        <v>3.1</v>
      </c>
      <c r="BV347">
        <v>4.05</v>
      </c>
      <c r="BW347">
        <v>2.12</v>
      </c>
      <c r="BX347">
        <v>3.21</v>
      </c>
      <c r="BY347">
        <v>4.07</v>
      </c>
      <c r="BZ347">
        <v>2.0499999999999998</v>
      </c>
      <c r="CA347">
        <v>3.2</v>
      </c>
      <c r="CB347">
        <v>4</v>
      </c>
      <c r="CC347">
        <v>2.1</v>
      </c>
      <c r="CD347">
        <v>3.1</v>
      </c>
      <c r="CE347">
        <v>4.2</v>
      </c>
      <c r="CF347">
        <v>2.15</v>
      </c>
      <c r="CG347">
        <v>3.28</v>
      </c>
      <c r="CH347">
        <v>4.3</v>
      </c>
      <c r="CI347">
        <v>2.08</v>
      </c>
      <c r="CJ347">
        <v>3.17</v>
      </c>
      <c r="CK347">
        <v>4.07</v>
      </c>
      <c r="CL347">
        <v>2.75</v>
      </c>
      <c r="CM347">
        <v>1.44</v>
      </c>
      <c r="CN347">
        <v>2.81</v>
      </c>
      <c r="CO347">
        <v>1.49</v>
      </c>
      <c r="CP347">
        <v>2.81</v>
      </c>
      <c r="CQ347">
        <v>1.51</v>
      </c>
      <c r="CR347">
        <v>2.71</v>
      </c>
      <c r="CS347">
        <v>1.47</v>
      </c>
      <c r="CT347">
        <v>-0.5</v>
      </c>
      <c r="CU347">
        <v>2.1</v>
      </c>
      <c r="CV347">
        <v>1.8</v>
      </c>
      <c r="CW347">
        <v>2.12</v>
      </c>
      <c r="CX347">
        <v>1.82</v>
      </c>
      <c r="CY347">
        <v>2.15</v>
      </c>
      <c r="CZ347">
        <v>1.85</v>
      </c>
      <c r="DA347">
        <v>2.09</v>
      </c>
      <c r="DB347">
        <v>1.81</v>
      </c>
    </row>
    <row r="348" spans="1:106" x14ac:dyDescent="0.35">
      <c r="A348" t="s">
        <v>106</v>
      </c>
      <c r="B348" s="1">
        <v>44024</v>
      </c>
      <c r="C348" s="2">
        <v>0.59375</v>
      </c>
      <c r="D348" t="s">
        <v>129</v>
      </c>
      <c r="E348" t="s">
        <v>122</v>
      </c>
      <c r="F348">
        <v>2</v>
      </c>
      <c r="G348">
        <v>0</v>
      </c>
      <c r="H348" t="s">
        <v>109</v>
      </c>
      <c r="I348">
        <v>1</v>
      </c>
      <c r="J348">
        <v>0</v>
      </c>
      <c r="K348" t="s">
        <v>109</v>
      </c>
      <c r="L348" t="s">
        <v>136</v>
      </c>
      <c r="M348">
        <v>12</v>
      </c>
      <c r="N348">
        <v>9</v>
      </c>
      <c r="O348">
        <v>9</v>
      </c>
      <c r="P348">
        <v>5</v>
      </c>
      <c r="Q348">
        <v>21</v>
      </c>
      <c r="R348">
        <v>21</v>
      </c>
      <c r="S348">
        <v>5</v>
      </c>
      <c r="T348">
        <v>1</v>
      </c>
      <c r="U348">
        <v>2</v>
      </c>
      <c r="V348">
        <v>4</v>
      </c>
      <c r="W348">
        <v>0</v>
      </c>
      <c r="X348">
        <v>1</v>
      </c>
      <c r="Y348">
        <v>2.25</v>
      </c>
      <c r="Z348">
        <v>3.3</v>
      </c>
      <c r="AA348">
        <v>3.3</v>
      </c>
      <c r="AB348">
        <v>2.25</v>
      </c>
      <c r="AC348">
        <v>3.3</v>
      </c>
      <c r="AD348">
        <v>3.3</v>
      </c>
      <c r="AE348">
        <v>2.25</v>
      </c>
      <c r="AF348">
        <v>3.35</v>
      </c>
      <c r="AG348">
        <v>3.2</v>
      </c>
      <c r="AH348">
        <v>2.33</v>
      </c>
      <c r="AI348">
        <v>3.38</v>
      </c>
      <c r="AJ348">
        <v>3.28</v>
      </c>
      <c r="AK348">
        <v>2.25</v>
      </c>
      <c r="AL348">
        <v>3.3</v>
      </c>
      <c r="AM348">
        <v>3.3</v>
      </c>
      <c r="AN348">
        <v>2.25</v>
      </c>
      <c r="AO348">
        <v>3.3</v>
      </c>
      <c r="AP348">
        <v>3.3</v>
      </c>
      <c r="AQ348">
        <v>2.35</v>
      </c>
      <c r="AR348">
        <v>3.48</v>
      </c>
      <c r="AS348">
        <v>3.45</v>
      </c>
      <c r="AT348">
        <v>2.29</v>
      </c>
      <c r="AU348">
        <v>3.35</v>
      </c>
      <c r="AV348">
        <v>3.24</v>
      </c>
      <c r="AW348">
        <v>2</v>
      </c>
      <c r="AX348">
        <v>1.8</v>
      </c>
      <c r="AY348">
        <v>2.0299999999999998</v>
      </c>
      <c r="AZ348">
        <v>1.89</v>
      </c>
      <c r="BA348">
        <v>2.11</v>
      </c>
      <c r="BB348">
        <v>1.89</v>
      </c>
      <c r="BC348">
        <v>2.0099999999999998</v>
      </c>
      <c r="BD348">
        <v>1.82</v>
      </c>
      <c r="BE348">
        <v>-0.25</v>
      </c>
      <c r="BF348">
        <v>1.97</v>
      </c>
      <c r="BG348">
        <v>1.93</v>
      </c>
      <c r="BH348">
        <v>2.0099999999999998</v>
      </c>
      <c r="BI348">
        <v>1.92</v>
      </c>
      <c r="BJ348">
        <v>2.0099999999999998</v>
      </c>
      <c r="BK348">
        <v>1.97</v>
      </c>
      <c r="BL348">
        <v>1.97</v>
      </c>
      <c r="BM348">
        <v>1.91</v>
      </c>
      <c r="BN348">
        <v>2.35</v>
      </c>
      <c r="BO348">
        <v>3.4</v>
      </c>
      <c r="BP348">
        <v>3</v>
      </c>
      <c r="BQ348">
        <v>2.2999999999999998</v>
      </c>
      <c r="BR348">
        <v>3.3</v>
      </c>
      <c r="BS348">
        <v>3.2</v>
      </c>
      <c r="BT348">
        <v>2.35</v>
      </c>
      <c r="BU348">
        <v>3.3</v>
      </c>
      <c r="BV348">
        <v>3.15</v>
      </c>
      <c r="BW348">
        <v>2.35</v>
      </c>
      <c r="BX348">
        <v>3.45</v>
      </c>
      <c r="BY348">
        <v>3.17</v>
      </c>
      <c r="BZ348">
        <v>2.2999999999999998</v>
      </c>
      <c r="CA348">
        <v>3.4</v>
      </c>
      <c r="CB348">
        <v>3.1</v>
      </c>
      <c r="CC348">
        <v>2.38</v>
      </c>
      <c r="CD348">
        <v>3.25</v>
      </c>
      <c r="CE348">
        <v>3.2</v>
      </c>
      <c r="CF348">
        <v>2.44</v>
      </c>
      <c r="CG348">
        <v>3.49</v>
      </c>
      <c r="CH348">
        <v>3.3</v>
      </c>
      <c r="CI348">
        <v>2.36</v>
      </c>
      <c r="CJ348">
        <v>3.35</v>
      </c>
      <c r="CK348">
        <v>3.13</v>
      </c>
      <c r="CL348">
        <v>2.1</v>
      </c>
      <c r="CM348">
        <v>1.72</v>
      </c>
      <c r="CN348">
        <v>2.17</v>
      </c>
      <c r="CO348">
        <v>1.77</v>
      </c>
      <c r="CP348">
        <v>2.23</v>
      </c>
      <c r="CQ348">
        <v>1.82</v>
      </c>
      <c r="CR348">
        <v>2.12</v>
      </c>
      <c r="CS348">
        <v>1.74</v>
      </c>
      <c r="CT348">
        <v>-0.25</v>
      </c>
      <c r="CU348">
        <v>2.04</v>
      </c>
      <c r="CV348">
        <v>1.86</v>
      </c>
      <c r="CW348">
        <v>2.0299999999999998</v>
      </c>
      <c r="CX348">
        <v>1.89</v>
      </c>
      <c r="CY348">
        <v>2.1</v>
      </c>
      <c r="CZ348">
        <v>1.89</v>
      </c>
      <c r="DA348">
        <v>2.0299999999999998</v>
      </c>
      <c r="DB348">
        <v>1.85</v>
      </c>
    </row>
    <row r="349" spans="1:106" x14ac:dyDescent="0.35">
      <c r="A349" t="s">
        <v>106</v>
      </c>
      <c r="B349" s="1">
        <v>44024</v>
      </c>
      <c r="C349" s="2">
        <v>0.6875</v>
      </c>
      <c r="D349" t="s">
        <v>128</v>
      </c>
      <c r="E349" t="s">
        <v>135</v>
      </c>
      <c r="F349">
        <v>2</v>
      </c>
      <c r="G349">
        <v>1</v>
      </c>
      <c r="H349" t="s">
        <v>109</v>
      </c>
      <c r="I349">
        <v>1</v>
      </c>
      <c r="J349">
        <v>1</v>
      </c>
      <c r="K349" t="s">
        <v>117</v>
      </c>
      <c r="L349" t="s">
        <v>110</v>
      </c>
      <c r="M349">
        <v>15</v>
      </c>
      <c r="N349">
        <v>13</v>
      </c>
      <c r="O349">
        <v>9</v>
      </c>
      <c r="P349">
        <v>4</v>
      </c>
      <c r="Q349">
        <v>16</v>
      </c>
      <c r="R349">
        <v>11</v>
      </c>
      <c r="S349">
        <v>6</v>
      </c>
      <c r="T349">
        <v>5</v>
      </c>
      <c r="U349">
        <v>5</v>
      </c>
      <c r="V349">
        <v>3</v>
      </c>
      <c r="W349">
        <v>0</v>
      </c>
      <c r="X349">
        <v>0</v>
      </c>
      <c r="Y349">
        <v>2.62</v>
      </c>
      <c r="Z349">
        <v>3.4</v>
      </c>
      <c r="AA349">
        <v>2.7</v>
      </c>
      <c r="AB349">
        <v>2.65</v>
      </c>
      <c r="AC349">
        <v>3.4</v>
      </c>
      <c r="AD349">
        <v>2.65</v>
      </c>
      <c r="AE349">
        <v>2.6</v>
      </c>
      <c r="AF349">
        <v>3.45</v>
      </c>
      <c r="AG349">
        <v>2.65</v>
      </c>
      <c r="AH349">
        <v>2.68</v>
      </c>
      <c r="AI349">
        <v>3.51</v>
      </c>
      <c r="AJ349">
        <v>2.69</v>
      </c>
      <c r="AK349">
        <v>2.6</v>
      </c>
      <c r="AL349">
        <v>3.4</v>
      </c>
      <c r="AM349">
        <v>2.7</v>
      </c>
      <c r="AN349">
        <v>2.6</v>
      </c>
      <c r="AO349">
        <v>3.4</v>
      </c>
      <c r="AP349">
        <v>2.7</v>
      </c>
      <c r="AQ349">
        <v>2.75</v>
      </c>
      <c r="AR349">
        <v>4.4800000000000004</v>
      </c>
      <c r="AS349">
        <v>2.83</v>
      </c>
      <c r="AT349">
        <v>2.6</v>
      </c>
      <c r="AU349">
        <v>3.48</v>
      </c>
      <c r="AV349">
        <v>2.68</v>
      </c>
      <c r="AW349">
        <v>1.8</v>
      </c>
      <c r="AX349">
        <v>2</v>
      </c>
      <c r="AY349">
        <v>1.8</v>
      </c>
      <c r="AZ349">
        <v>2.12</v>
      </c>
      <c r="BA349">
        <v>1.9</v>
      </c>
      <c r="BB349">
        <v>3.22</v>
      </c>
      <c r="BC349">
        <v>1.77</v>
      </c>
      <c r="BD349">
        <v>2.08</v>
      </c>
      <c r="BE349">
        <v>0</v>
      </c>
      <c r="BF349">
        <v>1.93</v>
      </c>
      <c r="BG349">
        <v>1.97</v>
      </c>
      <c r="BH349">
        <v>1.96</v>
      </c>
      <c r="BI349">
        <v>1.97</v>
      </c>
      <c r="BJ349">
        <v>2.06</v>
      </c>
      <c r="BK349">
        <v>2.0699999999999998</v>
      </c>
      <c r="BL349">
        <v>1.9</v>
      </c>
      <c r="BM349">
        <v>1.95</v>
      </c>
      <c r="BN349">
        <v>2.7</v>
      </c>
      <c r="BO349">
        <v>3.4</v>
      </c>
      <c r="BP349">
        <v>2.6</v>
      </c>
      <c r="BQ349">
        <v>2.75</v>
      </c>
      <c r="BR349">
        <v>3.4</v>
      </c>
      <c r="BS349">
        <v>2.5499999999999998</v>
      </c>
      <c r="BT349">
        <v>2.75</v>
      </c>
      <c r="BU349">
        <v>3.3</v>
      </c>
      <c r="BV349">
        <v>2.6</v>
      </c>
      <c r="BW349">
        <v>2.78</v>
      </c>
      <c r="BX349">
        <v>3.45</v>
      </c>
      <c r="BY349">
        <v>2.63</v>
      </c>
      <c r="BZ349">
        <v>2.75</v>
      </c>
      <c r="CA349">
        <v>3.3</v>
      </c>
      <c r="CB349">
        <v>2.6</v>
      </c>
      <c r="CC349">
        <v>2.75</v>
      </c>
      <c r="CD349">
        <v>3.4</v>
      </c>
      <c r="CE349">
        <v>2.63</v>
      </c>
      <c r="CF349">
        <v>2.88</v>
      </c>
      <c r="CG349">
        <v>3.51</v>
      </c>
      <c r="CH349">
        <v>2.75</v>
      </c>
      <c r="CI349">
        <v>2.75</v>
      </c>
      <c r="CJ349">
        <v>3.38</v>
      </c>
      <c r="CK349">
        <v>2.62</v>
      </c>
      <c r="CL349">
        <v>1.9</v>
      </c>
      <c r="CM349">
        <v>1.9</v>
      </c>
      <c r="CN349">
        <v>1.93</v>
      </c>
      <c r="CO349">
        <v>1.98</v>
      </c>
      <c r="CP349">
        <v>2</v>
      </c>
      <c r="CQ349">
        <v>2.0299999999999998</v>
      </c>
      <c r="CR349">
        <v>1.92</v>
      </c>
      <c r="CS349">
        <v>1.91</v>
      </c>
      <c r="CT349">
        <v>0</v>
      </c>
      <c r="CU349">
        <v>1.97</v>
      </c>
      <c r="CV349">
        <v>1.93</v>
      </c>
      <c r="CW349">
        <v>2.02</v>
      </c>
      <c r="CX349">
        <v>1.91</v>
      </c>
      <c r="CY349">
        <v>2.0499999999999998</v>
      </c>
      <c r="CZ349">
        <v>1.97</v>
      </c>
      <c r="DA349">
        <v>1.97</v>
      </c>
      <c r="DB349">
        <v>1.9</v>
      </c>
    </row>
    <row r="350" spans="1:106" x14ac:dyDescent="0.35">
      <c r="A350" t="s">
        <v>106</v>
      </c>
      <c r="B350" s="1">
        <v>44024</v>
      </c>
      <c r="C350" s="2">
        <v>0.79166666666666663</v>
      </c>
      <c r="D350" t="s">
        <v>115</v>
      </c>
      <c r="E350" t="s">
        <v>131</v>
      </c>
      <c r="F350">
        <v>4</v>
      </c>
      <c r="G350">
        <v>1</v>
      </c>
      <c r="H350" t="s">
        <v>109</v>
      </c>
      <c r="I350">
        <v>0</v>
      </c>
      <c r="J350">
        <v>1</v>
      </c>
      <c r="K350" t="s">
        <v>113</v>
      </c>
      <c r="L350" t="s">
        <v>141</v>
      </c>
      <c r="M350">
        <v>10</v>
      </c>
      <c r="N350">
        <v>13</v>
      </c>
      <c r="O350">
        <v>4</v>
      </c>
      <c r="P350">
        <v>5</v>
      </c>
      <c r="Q350">
        <v>11</v>
      </c>
      <c r="R350">
        <v>12</v>
      </c>
      <c r="S350">
        <v>2</v>
      </c>
      <c r="T350">
        <v>6</v>
      </c>
      <c r="U350">
        <v>2</v>
      </c>
      <c r="V350">
        <v>1</v>
      </c>
      <c r="W350">
        <v>0</v>
      </c>
      <c r="X350">
        <v>1</v>
      </c>
      <c r="Y350">
        <v>5.25</v>
      </c>
      <c r="Z350">
        <v>3.8</v>
      </c>
      <c r="AA350">
        <v>1.66</v>
      </c>
      <c r="AB350">
        <v>5</v>
      </c>
      <c r="AC350">
        <v>4</v>
      </c>
      <c r="AD350">
        <v>1.67</v>
      </c>
      <c r="AE350">
        <v>4.95</v>
      </c>
      <c r="AF350">
        <v>3.8</v>
      </c>
      <c r="AG350">
        <v>1.7</v>
      </c>
      <c r="AH350">
        <v>5.24</v>
      </c>
      <c r="AI350">
        <v>3.83</v>
      </c>
      <c r="AJ350">
        <v>1.72</v>
      </c>
      <c r="AK350">
        <v>5.25</v>
      </c>
      <c r="AL350">
        <v>3.7</v>
      </c>
      <c r="AM350">
        <v>1.7</v>
      </c>
      <c r="AN350">
        <v>5.25</v>
      </c>
      <c r="AO350">
        <v>3.75</v>
      </c>
      <c r="AP350">
        <v>1.7</v>
      </c>
      <c r="AQ350">
        <v>5.6</v>
      </c>
      <c r="AR350">
        <v>4</v>
      </c>
      <c r="AS350">
        <v>1.75</v>
      </c>
      <c r="AT350">
        <v>5.14</v>
      </c>
      <c r="AU350">
        <v>3.82</v>
      </c>
      <c r="AV350">
        <v>1.7</v>
      </c>
      <c r="AW350">
        <v>1.9</v>
      </c>
      <c r="AX350">
        <v>1.9</v>
      </c>
      <c r="AY350">
        <v>1.94</v>
      </c>
      <c r="AZ350">
        <v>1.97</v>
      </c>
      <c r="BA350">
        <v>1.98</v>
      </c>
      <c r="BB350">
        <v>2.0099999999999998</v>
      </c>
      <c r="BC350">
        <v>1.89</v>
      </c>
      <c r="BD350">
        <v>1.92</v>
      </c>
      <c r="BE350">
        <v>0.75</v>
      </c>
      <c r="BF350">
        <v>1.96</v>
      </c>
      <c r="BG350">
        <v>1.94</v>
      </c>
      <c r="BH350">
        <v>1.99</v>
      </c>
      <c r="BI350">
        <v>1.94</v>
      </c>
      <c r="BJ350">
        <v>2</v>
      </c>
      <c r="BK350">
        <v>1.97</v>
      </c>
      <c r="BL350">
        <v>1.96</v>
      </c>
      <c r="BM350">
        <v>1.91</v>
      </c>
      <c r="BN350">
        <v>5</v>
      </c>
      <c r="BO350">
        <v>3.8</v>
      </c>
      <c r="BP350">
        <v>1.7</v>
      </c>
      <c r="BQ350">
        <v>4.5999999999999996</v>
      </c>
      <c r="BR350">
        <v>3.8</v>
      </c>
      <c r="BS350">
        <v>1.75</v>
      </c>
      <c r="BT350">
        <v>5</v>
      </c>
      <c r="BU350">
        <v>3.8</v>
      </c>
      <c r="BV350">
        <v>1.7</v>
      </c>
      <c r="BW350">
        <v>4.5199999999999996</v>
      </c>
      <c r="BX350">
        <v>3.9</v>
      </c>
      <c r="BY350">
        <v>1.81</v>
      </c>
      <c r="BZ350">
        <v>4.8</v>
      </c>
      <c r="CA350">
        <v>3.7</v>
      </c>
      <c r="CB350">
        <v>1.75</v>
      </c>
      <c r="CC350">
        <v>5</v>
      </c>
      <c r="CD350">
        <v>3.8</v>
      </c>
      <c r="CE350">
        <v>1.73</v>
      </c>
      <c r="CF350">
        <v>5.25</v>
      </c>
      <c r="CG350">
        <v>4</v>
      </c>
      <c r="CH350">
        <v>1.85</v>
      </c>
      <c r="CI350">
        <v>4.87</v>
      </c>
      <c r="CJ350">
        <v>3.8</v>
      </c>
      <c r="CK350">
        <v>1.75</v>
      </c>
      <c r="CL350">
        <v>2</v>
      </c>
      <c r="CM350">
        <v>1.8</v>
      </c>
      <c r="CN350">
        <v>2</v>
      </c>
      <c r="CO350">
        <v>1.92</v>
      </c>
      <c r="CP350">
        <v>2.06</v>
      </c>
      <c r="CQ350">
        <v>1.93</v>
      </c>
      <c r="CR350">
        <v>1.99</v>
      </c>
      <c r="CS350">
        <v>1.84</v>
      </c>
      <c r="CT350">
        <v>0.75</v>
      </c>
      <c r="CU350">
        <v>1.9</v>
      </c>
      <c r="CV350">
        <v>2</v>
      </c>
      <c r="CW350">
        <v>1.88</v>
      </c>
      <c r="CX350">
        <v>2.0499999999999998</v>
      </c>
      <c r="CY350">
        <v>1.96</v>
      </c>
      <c r="CZ350">
        <v>2.06</v>
      </c>
      <c r="DA350">
        <v>1.9</v>
      </c>
      <c r="DB350">
        <v>1.98</v>
      </c>
    </row>
    <row r="351" spans="1:106" x14ac:dyDescent="0.35">
      <c r="A351" t="s">
        <v>106</v>
      </c>
      <c r="B351" s="1">
        <v>44025</v>
      </c>
      <c r="C351" s="2">
        <v>0.83333333333333337</v>
      </c>
      <c r="D351" t="s">
        <v>137</v>
      </c>
      <c r="E351" t="s">
        <v>120</v>
      </c>
      <c r="F351">
        <v>2</v>
      </c>
      <c r="G351">
        <v>2</v>
      </c>
      <c r="H351" t="s">
        <v>117</v>
      </c>
      <c r="I351">
        <v>2</v>
      </c>
      <c r="J351">
        <v>1</v>
      </c>
      <c r="K351" t="s">
        <v>109</v>
      </c>
      <c r="L351" t="s">
        <v>130</v>
      </c>
      <c r="M351">
        <v>8</v>
      </c>
      <c r="N351">
        <v>9</v>
      </c>
      <c r="O351">
        <v>4</v>
      </c>
      <c r="P351">
        <v>5</v>
      </c>
      <c r="Q351">
        <v>14</v>
      </c>
      <c r="R351">
        <v>15</v>
      </c>
      <c r="S351">
        <v>4</v>
      </c>
      <c r="T351">
        <v>6</v>
      </c>
      <c r="U351">
        <v>1</v>
      </c>
      <c r="V351">
        <v>3</v>
      </c>
      <c r="W351">
        <v>0</v>
      </c>
      <c r="X351">
        <v>0</v>
      </c>
      <c r="Y351">
        <v>1.3</v>
      </c>
      <c r="Z351">
        <v>5.5</v>
      </c>
      <c r="AA351">
        <v>10</v>
      </c>
      <c r="AB351">
        <v>1.28</v>
      </c>
      <c r="AC351">
        <v>6</v>
      </c>
      <c r="AD351">
        <v>10</v>
      </c>
      <c r="AE351">
        <v>1.3</v>
      </c>
      <c r="AF351">
        <v>5.5</v>
      </c>
      <c r="AG351">
        <v>9.6999999999999993</v>
      </c>
      <c r="AH351">
        <v>1.28</v>
      </c>
      <c r="AI351">
        <v>5.99</v>
      </c>
      <c r="AJ351">
        <v>11.75</v>
      </c>
      <c r="AK351">
        <v>1.27</v>
      </c>
      <c r="AL351">
        <v>5.8</v>
      </c>
      <c r="AM351">
        <v>11</v>
      </c>
      <c r="AN351">
        <v>1.29</v>
      </c>
      <c r="AO351">
        <v>5.5</v>
      </c>
      <c r="AP351">
        <v>11</v>
      </c>
      <c r="AQ351">
        <v>1.33</v>
      </c>
      <c r="AR351">
        <v>6.3</v>
      </c>
      <c r="AS351">
        <v>12</v>
      </c>
      <c r="AT351">
        <v>1.29</v>
      </c>
      <c r="AU351">
        <v>5.73</v>
      </c>
      <c r="AV351">
        <v>10.41</v>
      </c>
      <c r="AW351">
        <v>1.61</v>
      </c>
      <c r="AX351">
        <v>2.2999999999999998</v>
      </c>
      <c r="AY351">
        <v>1.62</v>
      </c>
      <c r="AZ351">
        <v>2.44</v>
      </c>
      <c r="BA351">
        <v>1.72</v>
      </c>
      <c r="BB351">
        <v>2.4700000000000002</v>
      </c>
      <c r="BC351">
        <v>1.61</v>
      </c>
      <c r="BD351">
        <v>2.33</v>
      </c>
      <c r="BE351">
        <v>-1.5</v>
      </c>
      <c r="BF351">
        <v>1.95</v>
      </c>
      <c r="BG351">
        <v>1.95</v>
      </c>
      <c r="BH351">
        <v>1.97</v>
      </c>
      <c r="BI351">
        <v>1.96</v>
      </c>
      <c r="BJ351">
        <v>2.02</v>
      </c>
      <c r="BK351">
        <v>2.0099999999999998</v>
      </c>
      <c r="BL351">
        <v>1.93</v>
      </c>
      <c r="BM351">
        <v>1.94</v>
      </c>
      <c r="BN351">
        <v>1.25</v>
      </c>
      <c r="BO351">
        <v>6</v>
      </c>
      <c r="BP351">
        <v>12</v>
      </c>
      <c r="BQ351">
        <v>1.28</v>
      </c>
      <c r="BR351">
        <v>6</v>
      </c>
      <c r="BS351">
        <v>9.5</v>
      </c>
      <c r="BT351">
        <v>1.3</v>
      </c>
      <c r="BU351">
        <v>5.6</v>
      </c>
      <c r="BV351">
        <v>9.5</v>
      </c>
      <c r="BW351">
        <v>1.28</v>
      </c>
      <c r="BX351">
        <v>6.34</v>
      </c>
      <c r="BY351">
        <v>10.55</v>
      </c>
      <c r="BZ351">
        <v>1.25</v>
      </c>
      <c r="CA351">
        <v>6</v>
      </c>
      <c r="CB351">
        <v>12</v>
      </c>
      <c r="CC351">
        <v>1.29</v>
      </c>
      <c r="CD351">
        <v>6</v>
      </c>
      <c r="CE351">
        <v>11</v>
      </c>
      <c r="CF351">
        <v>1.31</v>
      </c>
      <c r="CG351">
        <v>6.8</v>
      </c>
      <c r="CH351">
        <v>12.5</v>
      </c>
      <c r="CI351">
        <v>1.28</v>
      </c>
      <c r="CJ351">
        <v>6.1</v>
      </c>
      <c r="CK351">
        <v>10.57</v>
      </c>
      <c r="CL351">
        <v>1.5</v>
      </c>
      <c r="CM351">
        <v>2.62</v>
      </c>
      <c r="CN351">
        <v>1.47</v>
      </c>
      <c r="CO351">
        <v>2.85</v>
      </c>
      <c r="CP351">
        <v>1.53</v>
      </c>
      <c r="CQ351">
        <v>2.85</v>
      </c>
      <c r="CR351">
        <v>1.48</v>
      </c>
      <c r="CS351">
        <v>2.66</v>
      </c>
      <c r="CT351">
        <v>-1.75</v>
      </c>
      <c r="CU351">
        <v>2</v>
      </c>
      <c r="CV351">
        <v>1.8</v>
      </c>
      <c r="CW351">
        <v>2.11</v>
      </c>
      <c r="CX351">
        <v>1.82</v>
      </c>
      <c r="CY351">
        <v>2.13</v>
      </c>
      <c r="CZ351">
        <v>1.96</v>
      </c>
      <c r="DA351">
        <v>2.04</v>
      </c>
      <c r="DB351">
        <v>1.84</v>
      </c>
    </row>
    <row r="352" spans="1:106" x14ac:dyDescent="0.35">
      <c r="A352" t="s">
        <v>106</v>
      </c>
      <c r="B352" s="1">
        <v>44026</v>
      </c>
      <c r="C352" s="2">
        <v>0.84375</v>
      </c>
      <c r="D352" t="s">
        <v>138</v>
      </c>
      <c r="E352" t="s">
        <v>108</v>
      </c>
      <c r="F352">
        <v>1</v>
      </c>
      <c r="G352">
        <v>0</v>
      </c>
      <c r="H352" t="s">
        <v>109</v>
      </c>
      <c r="I352">
        <v>1</v>
      </c>
      <c r="J352">
        <v>0</v>
      </c>
      <c r="K352" t="s">
        <v>109</v>
      </c>
      <c r="L352" t="s">
        <v>124</v>
      </c>
      <c r="M352">
        <v>22</v>
      </c>
      <c r="N352">
        <v>2</v>
      </c>
      <c r="O352">
        <v>6</v>
      </c>
      <c r="P352">
        <v>0</v>
      </c>
      <c r="Q352">
        <v>10</v>
      </c>
      <c r="R352">
        <v>9</v>
      </c>
      <c r="S352">
        <v>8</v>
      </c>
      <c r="T352">
        <v>1</v>
      </c>
      <c r="U352">
        <v>2</v>
      </c>
      <c r="V352">
        <v>2</v>
      </c>
      <c r="W352">
        <v>0</v>
      </c>
      <c r="X352">
        <v>0</v>
      </c>
      <c r="Y352">
        <v>1.1200000000000001</v>
      </c>
      <c r="Z352">
        <v>9.5</v>
      </c>
      <c r="AA352">
        <v>17</v>
      </c>
      <c r="AB352">
        <v>1.1299999999999999</v>
      </c>
      <c r="AC352">
        <v>8.75</v>
      </c>
      <c r="AD352">
        <v>18.5</v>
      </c>
      <c r="AE352">
        <v>1.1200000000000001</v>
      </c>
      <c r="AF352">
        <v>9</v>
      </c>
      <c r="AG352">
        <v>20</v>
      </c>
      <c r="AH352">
        <v>1.1200000000000001</v>
      </c>
      <c r="AI352">
        <v>9.64</v>
      </c>
      <c r="AJ352">
        <v>23.55</v>
      </c>
      <c r="AK352">
        <v>1.1100000000000001</v>
      </c>
      <c r="AL352">
        <v>9</v>
      </c>
      <c r="AM352">
        <v>23</v>
      </c>
      <c r="AN352">
        <v>1.1200000000000001</v>
      </c>
      <c r="AO352">
        <v>10</v>
      </c>
      <c r="AP352">
        <v>21</v>
      </c>
      <c r="AQ352">
        <v>1.1399999999999999</v>
      </c>
      <c r="AR352">
        <v>10.8</v>
      </c>
      <c r="AS352">
        <v>24.75</v>
      </c>
      <c r="AT352">
        <v>1.1299999999999999</v>
      </c>
      <c r="AU352">
        <v>9.5</v>
      </c>
      <c r="AV352">
        <v>20.76</v>
      </c>
      <c r="AW352">
        <v>1.36</v>
      </c>
      <c r="AX352">
        <v>3.2</v>
      </c>
      <c r="AY352">
        <v>1.35</v>
      </c>
      <c r="AZ352">
        <v>3.36</v>
      </c>
      <c r="BA352">
        <v>1.38</v>
      </c>
      <c r="BB352">
        <v>3.4</v>
      </c>
      <c r="BC352">
        <v>1.36</v>
      </c>
      <c r="BD352">
        <v>3.17</v>
      </c>
      <c r="BE352">
        <v>-2.5</v>
      </c>
      <c r="BF352">
        <v>2.02</v>
      </c>
      <c r="BG352">
        <v>1.77</v>
      </c>
      <c r="BH352">
        <v>2.0499999999999998</v>
      </c>
      <c r="BI352">
        <v>1.85</v>
      </c>
      <c r="BJ352">
        <v>2.12</v>
      </c>
      <c r="BK352">
        <v>1.89</v>
      </c>
      <c r="BL352">
        <v>2.0299999999999998</v>
      </c>
      <c r="BM352">
        <v>1.84</v>
      </c>
      <c r="BN352">
        <v>1.1200000000000001</v>
      </c>
      <c r="BO352">
        <v>9.5</v>
      </c>
      <c r="BP352">
        <v>17</v>
      </c>
      <c r="BQ352">
        <v>1.1200000000000001</v>
      </c>
      <c r="BR352">
        <v>9</v>
      </c>
      <c r="BS352">
        <v>21</v>
      </c>
      <c r="BT352">
        <v>1.1200000000000001</v>
      </c>
      <c r="BU352">
        <v>9</v>
      </c>
      <c r="BV352">
        <v>20</v>
      </c>
      <c r="BW352">
        <v>1.1200000000000001</v>
      </c>
      <c r="BX352">
        <v>9.66</v>
      </c>
      <c r="BY352">
        <v>24.8</v>
      </c>
      <c r="BZ352">
        <v>1.1100000000000001</v>
      </c>
      <c r="CA352">
        <v>9</v>
      </c>
      <c r="CB352">
        <v>23</v>
      </c>
      <c r="CC352">
        <v>1.1299999999999999</v>
      </c>
      <c r="CD352">
        <v>9.5</v>
      </c>
      <c r="CE352">
        <v>21</v>
      </c>
      <c r="CF352">
        <v>1.1499999999999999</v>
      </c>
      <c r="CG352">
        <v>10.8</v>
      </c>
      <c r="CH352">
        <v>25</v>
      </c>
      <c r="CI352">
        <v>1.1200000000000001</v>
      </c>
      <c r="CJ352">
        <v>9.5399999999999991</v>
      </c>
      <c r="CK352">
        <v>20.99</v>
      </c>
      <c r="CL352">
        <v>1.36</v>
      </c>
      <c r="CM352">
        <v>3.2</v>
      </c>
      <c r="CN352">
        <v>1.36</v>
      </c>
      <c r="CO352">
        <v>3.29</v>
      </c>
      <c r="CP352">
        <v>1.39</v>
      </c>
      <c r="CQ352">
        <v>3.44</v>
      </c>
      <c r="CR352">
        <v>1.35</v>
      </c>
      <c r="CS352">
        <v>3.17</v>
      </c>
      <c r="CT352">
        <v>-2.5</v>
      </c>
      <c r="CU352">
        <v>2.04</v>
      </c>
      <c r="CV352">
        <v>1.86</v>
      </c>
      <c r="CW352">
        <v>2.0499999999999998</v>
      </c>
      <c r="CX352">
        <v>1.85</v>
      </c>
      <c r="CY352">
        <v>2.0699999999999998</v>
      </c>
      <c r="CZ352">
        <v>1.97</v>
      </c>
      <c r="DA352">
        <v>2.0099999999999998</v>
      </c>
      <c r="DB352">
        <v>1.86</v>
      </c>
    </row>
    <row r="353" spans="1:106" x14ac:dyDescent="0.35">
      <c r="A353" t="s">
        <v>106</v>
      </c>
      <c r="B353" s="1">
        <v>44027</v>
      </c>
      <c r="C353" s="2">
        <v>0.75</v>
      </c>
      <c r="D353" t="s">
        <v>119</v>
      </c>
      <c r="E353" t="s">
        <v>132</v>
      </c>
      <c r="F353">
        <v>1</v>
      </c>
      <c r="G353">
        <v>1</v>
      </c>
      <c r="H353" t="s">
        <v>117</v>
      </c>
      <c r="I353">
        <v>0</v>
      </c>
      <c r="J353">
        <v>0</v>
      </c>
      <c r="K353" t="s">
        <v>117</v>
      </c>
      <c r="L353" t="s">
        <v>114</v>
      </c>
      <c r="M353">
        <v>9</v>
      </c>
      <c r="N353">
        <v>14</v>
      </c>
      <c r="O353">
        <v>1</v>
      </c>
      <c r="P353">
        <v>5</v>
      </c>
      <c r="Q353">
        <v>10</v>
      </c>
      <c r="R353">
        <v>8</v>
      </c>
      <c r="S353">
        <v>3</v>
      </c>
      <c r="T353">
        <v>8</v>
      </c>
      <c r="U353">
        <v>0</v>
      </c>
      <c r="V353">
        <v>0</v>
      </c>
      <c r="W353">
        <v>0</v>
      </c>
      <c r="X353">
        <v>0</v>
      </c>
      <c r="Y353">
        <v>4.5</v>
      </c>
      <c r="Z353">
        <v>3.3</v>
      </c>
      <c r="AA353">
        <v>1.9</v>
      </c>
      <c r="AB353">
        <v>4.5</v>
      </c>
      <c r="AC353">
        <v>3.3</v>
      </c>
      <c r="AD353">
        <v>1.9</v>
      </c>
      <c r="AE353">
        <v>4.5999999999999996</v>
      </c>
      <c r="AF353">
        <v>3.25</v>
      </c>
      <c r="AG353">
        <v>1.9</v>
      </c>
      <c r="AH353">
        <v>4.74</v>
      </c>
      <c r="AI353">
        <v>3.37</v>
      </c>
      <c r="AJ353">
        <v>1.93</v>
      </c>
      <c r="AK353">
        <v>4.75</v>
      </c>
      <c r="AL353">
        <v>3.25</v>
      </c>
      <c r="AM353">
        <v>1.88</v>
      </c>
      <c r="AN353">
        <v>4.8</v>
      </c>
      <c r="AO353">
        <v>3.25</v>
      </c>
      <c r="AP353">
        <v>1.9</v>
      </c>
      <c r="AQ353">
        <v>5</v>
      </c>
      <c r="AR353">
        <v>3.42</v>
      </c>
      <c r="AS353">
        <v>1.97</v>
      </c>
      <c r="AT353">
        <v>4.6500000000000004</v>
      </c>
      <c r="AU353">
        <v>3.3</v>
      </c>
      <c r="AV353">
        <v>1.9</v>
      </c>
      <c r="AW353">
        <v>2.5</v>
      </c>
      <c r="AX353">
        <v>1.53</v>
      </c>
      <c r="AY353">
        <v>2.61</v>
      </c>
      <c r="AZ353">
        <v>1.55</v>
      </c>
      <c r="BA353">
        <v>2.68</v>
      </c>
      <c r="BB353">
        <v>1.59</v>
      </c>
      <c r="BC353">
        <v>2.52</v>
      </c>
      <c r="BD353">
        <v>1.53</v>
      </c>
      <c r="BE353">
        <v>0.5</v>
      </c>
      <c r="BF353">
        <v>1.99</v>
      </c>
      <c r="BG353">
        <v>1.91</v>
      </c>
      <c r="BH353">
        <v>2.0099999999999998</v>
      </c>
      <c r="BI353">
        <v>1.93</v>
      </c>
      <c r="BJ353">
        <v>2.0299999999999998</v>
      </c>
      <c r="BK353">
        <v>1.95</v>
      </c>
      <c r="BL353">
        <v>1.97</v>
      </c>
      <c r="BM353">
        <v>1.9</v>
      </c>
      <c r="BN353">
        <v>4.5</v>
      </c>
      <c r="BO353">
        <v>3.25</v>
      </c>
      <c r="BP353">
        <v>1.9</v>
      </c>
      <c r="BQ353">
        <v>4.5</v>
      </c>
      <c r="BR353">
        <v>3.2</v>
      </c>
      <c r="BS353">
        <v>1.95</v>
      </c>
      <c r="BT353">
        <v>4.6500000000000004</v>
      </c>
      <c r="BU353">
        <v>3.2</v>
      </c>
      <c r="BV353">
        <v>1.9</v>
      </c>
      <c r="BW353">
        <v>4.5999999999999996</v>
      </c>
      <c r="BX353">
        <v>3.42</v>
      </c>
      <c r="BY353">
        <v>1.93</v>
      </c>
      <c r="BZ353">
        <v>4.5</v>
      </c>
      <c r="CA353">
        <v>3.3</v>
      </c>
      <c r="CB353">
        <v>1.91</v>
      </c>
      <c r="CC353">
        <v>5</v>
      </c>
      <c r="CD353">
        <v>3.13</v>
      </c>
      <c r="CE353">
        <v>1.93</v>
      </c>
      <c r="CF353">
        <v>5</v>
      </c>
      <c r="CG353">
        <v>3.52</v>
      </c>
      <c r="CH353">
        <v>1.97</v>
      </c>
      <c r="CI353">
        <v>4.63</v>
      </c>
      <c r="CJ353">
        <v>3.26</v>
      </c>
      <c r="CK353">
        <v>1.93</v>
      </c>
      <c r="CL353">
        <v>2.75</v>
      </c>
      <c r="CM353">
        <v>1.44</v>
      </c>
      <c r="CN353">
        <v>2.74</v>
      </c>
      <c r="CO353">
        <v>1.51</v>
      </c>
      <c r="CP353">
        <v>2.86</v>
      </c>
      <c r="CQ353">
        <v>1.53</v>
      </c>
      <c r="CR353">
        <v>2.69</v>
      </c>
      <c r="CS353">
        <v>1.47</v>
      </c>
      <c r="CT353">
        <v>0.5</v>
      </c>
      <c r="CU353">
        <v>1.95</v>
      </c>
      <c r="CV353">
        <v>1.95</v>
      </c>
      <c r="CW353">
        <v>2</v>
      </c>
      <c r="CX353">
        <v>1.93</v>
      </c>
      <c r="CY353">
        <v>2.0099999999999998</v>
      </c>
      <c r="CZ353">
        <v>1.97</v>
      </c>
      <c r="DA353">
        <v>1.95</v>
      </c>
      <c r="DB353">
        <v>1.93</v>
      </c>
    </row>
    <row r="354" spans="1:106" x14ac:dyDescent="0.35">
      <c r="A354" t="s">
        <v>106</v>
      </c>
      <c r="B354" s="1">
        <v>44027</v>
      </c>
      <c r="C354" s="2">
        <v>0.75</v>
      </c>
      <c r="D354" t="s">
        <v>112</v>
      </c>
      <c r="E354" t="s">
        <v>115</v>
      </c>
      <c r="F354">
        <v>2</v>
      </c>
      <c r="G354">
        <v>1</v>
      </c>
      <c r="H354" t="s">
        <v>109</v>
      </c>
      <c r="I354">
        <v>2</v>
      </c>
      <c r="J354">
        <v>0</v>
      </c>
      <c r="K354" t="s">
        <v>109</v>
      </c>
      <c r="L354" t="s">
        <v>140</v>
      </c>
      <c r="M354">
        <v>8</v>
      </c>
      <c r="N354">
        <v>15</v>
      </c>
      <c r="O354">
        <v>4</v>
      </c>
      <c r="P354">
        <v>3</v>
      </c>
      <c r="Q354">
        <v>10</v>
      </c>
      <c r="R354">
        <v>10</v>
      </c>
      <c r="S354">
        <v>3</v>
      </c>
      <c r="T354">
        <v>5</v>
      </c>
      <c r="U354">
        <v>1</v>
      </c>
      <c r="V354">
        <v>1</v>
      </c>
      <c r="W354">
        <v>0</v>
      </c>
      <c r="X354">
        <v>0</v>
      </c>
      <c r="Y354">
        <v>1.1399999999999999</v>
      </c>
      <c r="Z354">
        <v>8.5</v>
      </c>
      <c r="AA354">
        <v>17</v>
      </c>
      <c r="AB354">
        <v>1.1599999999999999</v>
      </c>
      <c r="AC354">
        <v>8</v>
      </c>
      <c r="AD354">
        <v>15.5</v>
      </c>
      <c r="AE354">
        <v>1.17</v>
      </c>
      <c r="AF354">
        <v>8</v>
      </c>
      <c r="AG354">
        <v>14</v>
      </c>
      <c r="AH354">
        <v>1.1599999999999999</v>
      </c>
      <c r="AI354">
        <v>8.83</v>
      </c>
      <c r="AJ354">
        <v>15.59</v>
      </c>
      <c r="AK354">
        <v>1.1200000000000001</v>
      </c>
      <c r="AL354">
        <v>9</v>
      </c>
      <c r="AM354">
        <v>19</v>
      </c>
      <c r="AN354">
        <v>1.1499999999999999</v>
      </c>
      <c r="AO354">
        <v>8.5</v>
      </c>
      <c r="AP354">
        <v>17</v>
      </c>
      <c r="AQ354">
        <v>1.18</v>
      </c>
      <c r="AR354">
        <v>9.8000000000000007</v>
      </c>
      <c r="AS354">
        <v>20.5</v>
      </c>
      <c r="AT354">
        <v>1.1499999999999999</v>
      </c>
      <c r="AU354">
        <v>8.68</v>
      </c>
      <c r="AV354">
        <v>16.72</v>
      </c>
      <c r="AW354">
        <v>1.28</v>
      </c>
      <c r="AX354">
        <v>3.75</v>
      </c>
      <c r="AY354">
        <v>1.29</v>
      </c>
      <c r="AZ354">
        <v>3.84</v>
      </c>
      <c r="BA354">
        <v>1.31</v>
      </c>
      <c r="BB354">
        <v>3.87</v>
      </c>
      <c r="BC354">
        <v>1.29</v>
      </c>
      <c r="BD354">
        <v>3.65</v>
      </c>
      <c r="BE354">
        <v>-2.25</v>
      </c>
      <c r="BF354">
        <v>1.88</v>
      </c>
      <c r="BG354">
        <v>2.02</v>
      </c>
      <c r="BH354">
        <v>1.83</v>
      </c>
      <c r="BI354">
        <v>2.08</v>
      </c>
      <c r="BJ354">
        <v>1.93</v>
      </c>
      <c r="BK354">
        <v>2.09</v>
      </c>
      <c r="BL354">
        <v>1.86</v>
      </c>
      <c r="BM354">
        <v>2.02</v>
      </c>
      <c r="BN354">
        <v>1.1200000000000001</v>
      </c>
      <c r="BO354">
        <v>9.5</v>
      </c>
      <c r="BP354">
        <v>17</v>
      </c>
      <c r="BQ354">
        <v>1.1399999999999999</v>
      </c>
      <c r="BR354">
        <v>9</v>
      </c>
      <c r="BS354">
        <v>15.5</v>
      </c>
      <c r="BT354">
        <v>1.17</v>
      </c>
      <c r="BU354">
        <v>8</v>
      </c>
      <c r="BV354">
        <v>14</v>
      </c>
      <c r="BW354">
        <v>1.17</v>
      </c>
      <c r="BX354">
        <v>8.49</v>
      </c>
      <c r="BY354">
        <v>14.53</v>
      </c>
      <c r="BZ354">
        <v>1.1200000000000001</v>
      </c>
      <c r="CA354">
        <v>9.5</v>
      </c>
      <c r="CB354">
        <v>17</v>
      </c>
      <c r="CC354">
        <v>1.1399999999999999</v>
      </c>
      <c r="CD354">
        <v>9</v>
      </c>
      <c r="CE354">
        <v>18</v>
      </c>
      <c r="CF354">
        <v>1.18</v>
      </c>
      <c r="CG354">
        <v>10.3</v>
      </c>
      <c r="CH354">
        <v>21</v>
      </c>
      <c r="CI354">
        <v>1.1499999999999999</v>
      </c>
      <c r="CJ354">
        <v>9.0399999999999991</v>
      </c>
      <c r="CK354">
        <v>16.98</v>
      </c>
      <c r="CL354">
        <v>1.3</v>
      </c>
      <c r="CM354">
        <v>3.5</v>
      </c>
      <c r="CN354">
        <v>1.32</v>
      </c>
      <c r="CO354">
        <v>3.58</v>
      </c>
      <c r="CP354">
        <v>1.33</v>
      </c>
      <c r="CQ354">
        <v>3.75</v>
      </c>
      <c r="CR354">
        <v>1.3</v>
      </c>
      <c r="CS354">
        <v>3.51</v>
      </c>
      <c r="CT354">
        <v>-2.25</v>
      </c>
      <c r="CU354">
        <v>1.94</v>
      </c>
      <c r="CV354">
        <v>1.96</v>
      </c>
      <c r="CW354">
        <v>1.96</v>
      </c>
      <c r="CX354">
        <v>1.94</v>
      </c>
      <c r="CY354">
        <v>1.97</v>
      </c>
      <c r="CZ354">
        <v>2.1</v>
      </c>
      <c r="DA354">
        <v>1.88</v>
      </c>
      <c r="DB354">
        <v>2</v>
      </c>
    </row>
    <row r="355" spans="1:106" x14ac:dyDescent="0.35">
      <c r="A355" t="s">
        <v>106</v>
      </c>
      <c r="B355" s="1">
        <v>44027</v>
      </c>
      <c r="C355" s="2">
        <v>0.75</v>
      </c>
      <c r="D355" t="s">
        <v>134</v>
      </c>
      <c r="E355" t="s">
        <v>128</v>
      </c>
      <c r="F355">
        <v>1</v>
      </c>
      <c r="G355">
        <v>3</v>
      </c>
      <c r="H355" t="s">
        <v>113</v>
      </c>
      <c r="I355">
        <v>0</v>
      </c>
      <c r="J355">
        <v>1</v>
      </c>
      <c r="K355" t="s">
        <v>113</v>
      </c>
      <c r="L355" t="s">
        <v>142</v>
      </c>
      <c r="M355">
        <v>22</v>
      </c>
      <c r="N355">
        <v>8</v>
      </c>
      <c r="O355">
        <v>6</v>
      </c>
      <c r="P355">
        <v>5</v>
      </c>
      <c r="Q355">
        <v>6</v>
      </c>
      <c r="R355">
        <v>13</v>
      </c>
      <c r="S355">
        <v>5</v>
      </c>
      <c r="T355">
        <v>4</v>
      </c>
      <c r="U355">
        <v>2</v>
      </c>
      <c r="V355">
        <v>3</v>
      </c>
      <c r="W355">
        <v>0</v>
      </c>
      <c r="X355">
        <v>0</v>
      </c>
      <c r="Y355">
        <v>4.5999999999999996</v>
      </c>
      <c r="Z355">
        <v>3.8</v>
      </c>
      <c r="AA355">
        <v>1.75</v>
      </c>
      <c r="AB355">
        <v>4.4000000000000004</v>
      </c>
      <c r="AC355">
        <v>3.7</v>
      </c>
      <c r="AD355">
        <v>1.8</v>
      </c>
      <c r="AE355">
        <v>4.45</v>
      </c>
      <c r="AF355">
        <v>3.7</v>
      </c>
      <c r="AG355">
        <v>1.8</v>
      </c>
      <c r="AH355">
        <v>4.5999999999999996</v>
      </c>
      <c r="AI355">
        <v>3.84</v>
      </c>
      <c r="AJ355">
        <v>1.81</v>
      </c>
      <c r="AK355">
        <v>4.5</v>
      </c>
      <c r="AL355">
        <v>3.75</v>
      </c>
      <c r="AM355">
        <v>1.78</v>
      </c>
      <c r="AN355">
        <v>4.5999999999999996</v>
      </c>
      <c r="AO355">
        <v>3.7</v>
      </c>
      <c r="AP355">
        <v>1.8</v>
      </c>
      <c r="AQ355">
        <v>4.8</v>
      </c>
      <c r="AR355">
        <v>3.98</v>
      </c>
      <c r="AS355">
        <v>1.85</v>
      </c>
      <c r="AT355">
        <v>4.5599999999999996</v>
      </c>
      <c r="AU355">
        <v>3.77</v>
      </c>
      <c r="AV355">
        <v>1.79</v>
      </c>
      <c r="AW355">
        <v>1.9</v>
      </c>
      <c r="AX355">
        <v>1.9</v>
      </c>
      <c r="AY355">
        <v>1.89</v>
      </c>
      <c r="AZ355">
        <v>2.02</v>
      </c>
      <c r="BA355">
        <v>1.95</v>
      </c>
      <c r="BB355">
        <v>2.04</v>
      </c>
      <c r="BC355">
        <v>1.87</v>
      </c>
      <c r="BD355">
        <v>1.95</v>
      </c>
      <c r="BE355">
        <v>0.75</v>
      </c>
      <c r="BF355">
        <v>1.85</v>
      </c>
      <c r="BG355">
        <v>2.0499999999999998</v>
      </c>
      <c r="BH355">
        <v>1.88</v>
      </c>
      <c r="BI355">
        <v>2.0499999999999998</v>
      </c>
      <c r="BJ355">
        <v>1.88</v>
      </c>
      <c r="BK355">
        <v>2.08</v>
      </c>
      <c r="BL355">
        <v>1.85</v>
      </c>
      <c r="BM355">
        <v>2.02</v>
      </c>
      <c r="BN355">
        <v>5</v>
      </c>
      <c r="BO355">
        <v>4.2</v>
      </c>
      <c r="BP355">
        <v>1.61</v>
      </c>
      <c r="BQ355">
        <v>5</v>
      </c>
      <c r="BR355">
        <v>4</v>
      </c>
      <c r="BS355">
        <v>1.67</v>
      </c>
      <c r="BT355">
        <v>5.2</v>
      </c>
      <c r="BU355">
        <v>4</v>
      </c>
      <c r="BV355">
        <v>1.65</v>
      </c>
      <c r="BW355">
        <v>5.39</v>
      </c>
      <c r="BX355">
        <v>4.28</v>
      </c>
      <c r="BY355">
        <v>1.64</v>
      </c>
      <c r="BZ355">
        <v>5</v>
      </c>
      <c r="CA355">
        <v>4.2</v>
      </c>
      <c r="CB355">
        <v>1.63</v>
      </c>
      <c r="CC355">
        <v>5.5</v>
      </c>
      <c r="CD355">
        <v>4</v>
      </c>
      <c r="CE355">
        <v>1.65</v>
      </c>
      <c r="CF355">
        <v>5.75</v>
      </c>
      <c r="CG355">
        <v>4.3099999999999996</v>
      </c>
      <c r="CH355">
        <v>1.7</v>
      </c>
      <c r="CI355">
        <v>5.25</v>
      </c>
      <c r="CJ355">
        <v>4.0599999999999996</v>
      </c>
      <c r="CK355">
        <v>1.65</v>
      </c>
      <c r="CL355">
        <v>1.8</v>
      </c>
      <c r="CM355">
        <v>2</v>
      </c>
      <c r="CN355">
        <v>1.83</v>
      </c>
      <c r="CO355">
        <v>2.09</v>
      </c>
      <c r="CP355">
        <v>1.92</v>
      </c>
      <c r="CQ355">
        <v>2.13</v>
      </c>
      <c r="CR355">
        <v>1.83</v>
      </c>
      <c r="CS355">
        <v>1.99</v>
      </c>
      <c r="CT355">
        <v>1</v>
      </c>
      <c r="CU355">
        <v>1.72</v>
      </c>
      <c r="CV355">
        <v>2.0699999999999998</v>
      </c>
      <c r="CW355">
        <v>1.83</v>
      </c>
      <c r="CX355">
        <v>2.11</v>
      </c>
      <c r="CY355">
        <v>1.83</v>
      </c>
      <c r="CZ355">
        <v>2.2200000000000002</v>
      </c>
      <c r="DA355">
        <v>1.76</v>
      </c>
      <c r="DB355">
        <v>2.15</v>
      </c>
    </row>
    <row r="356" spans="1:106" x14ac:dyDescent="0.35">
      <c r="A356" t="s">
        <v>106</v>
      </c>
      <c r="B356" s="1">
        <v>44027</v>
      </c>
      <c r="C356" s="2">
        <v>0.84375</v>
      </c>
      <c r="D356" t="s">
        <v>135</v>
      </c>
      <c r="E356" t="s">
        <v>107</v>
      </c>
      <c r="F356">
        <v>2</v>
      </c>
      <c r="G356">
        <v>1</v>
      </c>
      <c r="H356" t="s">
        <v>109</v>
      </c>
      <c r="I356">
        <v>2</v>
      </c>
      <c r="J356">
        <v>1</v>
      </c>
      <c r="K356" t="s">
        <v>109</v>
      </c>
      <c r="L356" t="s">
        <v>144</v>
      </c>
      <c r="M356">
        <v>3</v>
      </c>
      <c r="N356">
        <v>24</v>
      </c>
      <c r="O356">
        <v>2</v>
      </c>
      <c r="P356">
        <v>8</v>
      </c>
      <c r="Q356">
        <v>14</v>
      </c>
      <c r="R356">
        <v>10</v>
      </c>
      <c r="S356">
        <v>2</v>
      </c>
      <c r="T356">
        <v>13</v>
      </c>
      <c r="U356">
        <v>3</v>
      </c>
      <c r="V356">
        <v>1</v>
      </c>
      <c r="W356">
        <v>0</v>
      </c>
      <c r="X356">
        <v>0</v>
      </c>
      <c r="Y356">
        <v>3.8</v>
      </c>
      <c r="Z356">
        <v>3.8</v>
      </c>
      <c r="AA356">
        <v>1.9</v>
      </c>
      <c r="AB356">
        <v>3.8</v>
      </c>
      <c r="AC356">
        <v>4</v>
      </c>
      <c r="AD356">
        <v>1.85</v>
      </c>
      <c r="AE356">
        <v>3.85</v>
      </c>
      <c r="AF356">
        <v>3.85</v>
      </c>
      <c r="AG356">
        <v>1.87</v>
      </c>
      <c r="AH356">
        <v>3.97</v>
      </c>
      <c r="AI356">
        <v>3.98</v>
      </c>
      <c r="AJ356">
        <v>1.9</v>
      </c>
      <c r="AK356">
        <v>3.9</v>
      </c>
      <c r="AL356">
        <v>3.8</v>
      </c>
      <c r="AM356">
        <v>1.88</v>
      </c>
      <c r="AN356">
        <v>3.9</v>
      </c>
      <c r="AO356">
        <v>3.9</v>
      </c>
      <c r="AP356">
        <v>1.9</v>
      </c>
      <c r="AQ356">
        <v>4.0999999999999996</v>
      </c>
      <c r="AR356">
        <v>4.05</v>
      </c>
      <c r="AS356">
        <v>1.95</v>
      </c>
      <c r="AT356">
        <v>3.89</v>
      </c>
      <c r="AU356">
        <v>3.89</v>
      </c>
      <c r="AV356">
        <v>1.89</v>
      </c>
      <c r="AW356">
        <v>1.57</v>
      </c>
      <c r="AX356">
        <v>2.37</v>
      </c>
      <c r="AY356">
        <v>1.6</v>
      </c>
      <c r="AZ356">
        <v>2.5</v>
      </c>
      <c r="BA356">
        <v>1.65</v>
      </c>
      <c r="BB356">
        <v>2.52</v>
      </c>
      <c r="BC356">
        <v>1.58</v>
      </c>
      <c r="BD356">
        <v>2.41</v>
      </c>
      <c r="BE356">
        <v>0.5</v>
      </c>
      <c r="BF356">
        <v>2.0099999999999998</v>
      </c>
      <c r="BG356">
        <v>1.89</v>
      </c>
      <c r="BH356">
        <v>2.02</v>
      </c>
      <c r="BI356">
        <v>1.9</v>
      </c>
      <c r="BJ356">
        <v>2.04</v>
      </c>
      <c r="BK356">
        <v>1.93</v>
      </c>
      <c r="BL356">
        <v>1.99</v>
      </c>
      <c r="BM356">
        <v>1.88</v>
      </c>
      <c r="BN356">
        <v>4.2</v>
      </c>
      <c r="BO356">
        <v>4.2</v>
      </c>
      <c r="BP356">
        <v>1.72</v>
      </c>
      <c r="BQ356">
        <v>4.33</v>
      </c>
      <c r="BR356">
        <v>4.2</v>
      </c>
      <c r="BS356">
        <v>1.72</v>
      </c>
      <c r="BT356">
        <v>4.5999999999999996</v>
      </c>
      <c r="BU356">
        <v>4.1500000000000004</v>
      </c>
      <c r="BV356">
        <v>1.7</v>
      </c>
      <c r="BW356">
        <v>4.74</v>
      </c>
      <c r="BX356">
        <v>4.33</v>
      </c>
      <c r="BY356">
        <v>1.7</v>
      </c>
      <c r="BZ356">
        <v>4.5</v>
      </c>
      <c r="CA356">
        <v>4.2</v>
      </c>
      <c r="CB356">
        <v>1.7</v>
      </c>
      <c r="CC356">
        <v>4.5999999999999996</v>
      </c>
      <c r="CD356">
        <v>4</v>
      </c>
      <c r="CE356">
        <v>1.73</v>
      </c>
      <c r="CF356">
        <v>4.82</v>
      </c>
      <c r="CG356">
        <v>4.5</v>
      </c>
      <c r="CH356">
        <v>1.77</v>
      </c>
      <c r="CI356">
        <v>4.53</v>
      </c>
      <c r="CJ356">
        <v>4.2</v>
      </c>
      <c r="CK356">
        <v>1.72</v>
      </c>
      <c r="CL356">
        <v>1.57</v>
      </c>
      <c r="CM356">
        <v>2.37</v>
      </c>
      <c r="CN356">
        <v>1.6</v>
      </c>
      <c r="CO356">
        <v>2.5</v>
      </c>
      <c r="CP356">
        <v>1.63</v>
      </c>
      <c r="CQ356">
        <v>2.57</v>
      </c>
      <c r="CR356">
        <v>1.56</v>
      </c>
      <c r="CS356">
        <v>2.4300000000000002</v>
      </c>
      <c r="CT356">
        <v>0.75</v>
      </c>
      <c r="CU356">
        <v>2</v>
      </c>
      <c r="CV356">
        <v>1.9</v>
      </c>
      <c r="CW356">
        <v>2.04</v>
      </c>
      <c r="CX356">
        <v>1.88</v>
      </c>
      <c r="CY356">
        <v>2.0499999999999998</v>
      </c>
      <c r="CZ356">
        <v>1.95</v>
      </c>
      <c r="DA356">
        <v>1.98</v>
      </c>
      <c r="DB356">
        <v>1.9</v>
      </c>
    </row>
    <row r="357" spans="1:106" x14ac:dyDescent="0.35">
      <c r="A357" t="s">
        <v>106</v>
      </c>
      <c r="B357" s="1">
        <v>44028</v>
      </c>
      <c r="C357" s="2">
        <v>0.75</v>
      </c>
      <c r="D357" t="s">
        <v>123</v>
      </c>
      <c r="E357" t="s">
        <v>129</v>
      </c>
      <c r="F357">
        <v>1</v>
      </c>
      <c r="G357">
        <v>1</v>
      </c>
      <c r="H357" t="s">
        <v>117</v>
      </c>
      <c r="I357">
        <v>0</v>
      </c>
      <c r="J357">
        <v>0</v>
      </c>
      <c r="K357" t="s">
        <v>117</v>
      </c>
      <c r="L357" t="s">
        <v>139</v>
      </c>
      <c r="M357">
        <v>9</v>
      </c>
      <c r="N357">
        <v>15</v>
      </c>
      <c r="O357">
        <v>1</v>
      </c>
      <c r="P357">
        <v>1</v>
      </c>
      <c r="Q357">
        <v>15</v>
      </c>
      <c r="R357">
        <v>13</v>
      </c>
      <c r="S357">
        <v>5</v>
      </c>
      <c r="T357">
        <v>5</v>
      </c>
      <c r="U357">
        <v>2</v>
      </c>
      <c r="V357">
        <v>1</v>
      </c>
      <c r="W357">
        <v>0</v>
      </c>
      <c r="X357">
        <v>0</v>
      </c>
      <c r="Y357">
        <v>2</v>
      </c>
      <c r="Z357">
        <v>3.5</v>
      </c>
      <c r="AA357">
        <v>3.75</v>
      </c>
      <c r="AB357">
        <v>1.95</v>
      </c>
      <c r="AC357">
        <v>3.6</v>
      </c>
      <c r="AD357">
        <v>3.8</v>
      </c>
      <c r="AE357">
        <v>2</v>
      </c>
      <c r="AF357">
        <v>3.55</v>
      </c>
      <c r="AG357">
        <v>3.65</v>
      </c>
      <c r="AH357">
        <v>2.0499999999999998</v>
      </c>
      <c r="AI357">
        <v>3.61</v>
      </c>
      <c r="AJ357">
        <v>3.78</v>
      </c>
      <c r="AK357">
        <v>2</v>
      </c>
      <c r="AL357">
        <v>3.6</v>
      </c>
      <c r="AM357">
        <v>3.7</v>
      </c>
      <c r="AN357">
        <v>2</v>
      </c>
      <c r="AO357">
        <v>3.5</v>
      </c>
      <c r="AP357">
        <v>3.8</v>
      </c>
      <c r="AQ357">
        <v>2.1</v>
      </c>
      <c r="AR357">
        <v>3.74</v>
      </c>
      <c r="AS357">
        <v>3.94</v>
      </c>
      <c r="AT357">
        <v>2.02</v>
      </c>
      <c r="AU357">
        <v>3.57</v>
      </c>
      <c r="AV357">
        <v>3.74</v>
      </c>
      <c r="AW357">
        <v>1.9</v>
      </c>
      <c r="AX357">
        <v>1.9</v>
      </c>
      <c r="AY357">
        <v>1.91</v>
      </c>
      <c r="AZ357">
        <v>2.0099999999999998</v>
      </c>
      <c r="BA357">
        <v>1.96</v>
      </c>
      <c r="BB357">
        <v>2.0299999999999998</v>
      </c>
      <c r="BC357">
        <v>1.87</v>
      </c>
      <c r="BD357">
        <v>1.95</v>
      </c>
      <c r="BE357">
        <v>-0.5</v>
      </c>
      <c r="BF357">
        <v>2.0299999999999998</v>
      </c>
      <c r="BG357">
        <v>1.87</v>
      </c>
      <c r="BH357">
        <v>2.0499999999999998</v>
      </c>
      <c r="BI357">
        <v>1.88</v>
      </c>
      <c r="BJ357">
        <v>2.0499999999999998</v>
      </c>
      <c r="BK357">
        <v>1.9</v>
      </c>
      <c r="BL357">
        <v>2.02</v>
      </c>
      <c r="BM357">
        <v>1.85</v>
      </c>
      <c r="BN357">
        <v>2.1</v>
      </c>
      <c r="BO357">
        <v>3.5</v>
      </c>
      <c r="BP357">
        <v>3.4</v>
      </c>
      <c r="BQ357">
        <v>2.1</v>
      </c>
      <c r="BR357">
        <v>3.5</v>
      </c>
      <c r="BS357">
        <v>3.5</v>
      </c>
      <c r="BT357">
        <v>2.15</v>
      </c>
      <c r="BU357">
        <v>3.3</v>
      </c>
      <c r="BV357">
        <v>2.9</v>
      </c>
      <c r="BW357">
        <v>2.1</v>
      </c>
      <c r="BX357">
        <v>3.62</v>
      </c>
      <c r="BY357">
        <v>3.62</v>
      </c>
      <c r="BZ357">
        <v>2.1</v>
      </c>
      <c r="CA357">
        <v>3.5</v>
      </c>
      <c r="CB357">
        <v>3.5</v>
      </c>
      <c r="CC357">
        <v>2.15</v>
      </c>
      <c r="CD357">
        <v>3.4</v>
      </c>
      <c r="CE357">
        <v>3.6</v>
      </c>
      <c r="CF357">
        <v>2.21</v>
      </c>
      <c r="CG357">
        <v>3.65</v>
      </c>
      <c r="CH357">
        <v>3.86</v>
      </c>
      <c r="CI357">
        <v>2.12</v>
      </c>
      <c r="CJ357">
        <v>3.51</v>
      </c>
      <c r="CK357">
        <v>3.49</v>
      </c>
      <c r="CL357">
        <v>1.9</v>
      </c>
      <c r="CM357">
        <v>1.9</v>
      </c>
      <c r="CN357">
        <v>1.92</v>
      </c>
      <c r="CO357">
        <v>2</v>
      </c>
      <c r="CP357">
        <v>1.98</v>
      </c>
      <c r="CQ357">
        <v>2.0499999999999998</v>
      </c>
      <c r="CR357">
        <v>1.91</v>
      </c>
      <c r="CS357">
        <v>1.91</v>
      </c>
      <c r="CT357">
        <v>-0.25</v>
      </c>
      <c r="CU357">
        <v>1.84</v>
      </c>
      <c r="CV357">
        <v>2.06</v>
      </c>
      <c r="CW357">
        <v>1.82</v>
      </c>
      <c r="CX357">
        <v>2.12</v>
      </c>
      <c r="CY357">
        <v>1.9</v>
      </c>
      <c r="CZ357">
        <v>2.16</v>
      </c>
      <c r="DA357">
        <v>1.83</v>
      </c>
      <c r="DB357">
        <v>2.06</v>
      </c>
    </row>
    <row r="358" spans="1:106" x14ac:dyDescent="0.35">
      <c r="A358" t="s">
        <v>106</v>
      </c>
      <c r="B358" s="1">
        <v>44028</v>
      </c>
      <c r="C358" s="2">
        <v>0.75</v>
      </c>
      <c r="D358" t="s">
        <v>131</v>
      </c>
      <c r="E358" t="s">
        <v>116</v>
      </c>
      <c r="F358">
        <v>2</v>
      </c>
      <c r="G358">
        <v>0</v>
      </c>
      <c r="H358" t="s">
        <v>109</v>
      </c>
      <c r="I358">
        <v>1</v>
      </c>
      <c r="J358">
        <v>0</v>
      </c>
      <c r="K358" t="s">
        <v>109</v>
      </c>
      <c r="L358" t="s">
        <v>110</v>
      </c>
      <c r="M358">
        <v>15</v>
      </c>
      <c r="N358">
        <v>5</v>
      </c>
      <c r="O358">
        <v>7</v>
      </c>
      <c r="P358">
        <v>1</v>
      </c>
      <c r="Q358">
        <v>12</v>
      </c>
      <c r="R358">
        <v>10</v>
      </c>
      <c r="S358">
        <v>9</v>
      </c>
      <c r="T358">
        <v>5</v>
      </c>
      <c r="U358">
        <v>1</v>
      </c>
      <c r="V358">
        <v>2</v>
      </c>
      <c r="W358">
        <v>0</v>
      </c>
      <c r="X358">
        <v>0</v>
      </c>
      <c r="Y358">
        <v>2.0499999999999998</v>
      </c>
      <c r="Z358">
        <v>3.25</v>
      </c>
      <c r="AA358">
        <v>3.9</v>
      </c>
      <c r="AB358">
        <v>1.95</v>
      </c>
      <c r="AC358">
        <v>3.4</v>
      </c>
      <c r="AD358">
        <v>4.0999999999999996</v>
      </c>
      <c r="AE358">
        <v>2</v>
      </c>
      <c r="AF358">
        <v>3.35</v>
      </c>
      <c r="AG358">
        <v>3.95</v>
      </c>
      <c r="AH358">
        <v>2.04</v>
      </c>
      <c r="AI358">
        <v>3.4</v>
      </c>
      <c r="AJ358">
        <v>4.12</v>
      </c>
      <c r="AK358">
        <v>2</v>
      </c>
      <c r="AL358">
        <v>3.4</v>
      </c>
      <c r="AM358">
        <v>4</v>
      </c>
      <c r="AN358">
        <v>2</v>
      </c>
      <c r="AO358">
        <v>3.3</v>
      </c>
      <c r="AP358">
        <v>4.0999999999999996</v>
      </c>
      <c r="AQ358">
        <v>2.1</v>
      </c>
      <c r="AR358">
        <v>3.58</v>
      </c>
      <c r="AS358">
        <v>4.2</v>
      </c>
      <c r="AT358">
        <v>2.02</v>
      </c>
      <c r="AU358">
        <v>3.34</v>
      </c>
      <c r="AV358">
        <v>4.01</v>
      </c>
      <c r="AW358">
        <v>2.2000000000000002</v>
      </c>
      <c r="AX358">
        <v>1.66</v>
      </c>
      <c r="AY358">
        <v>2.19</v>
      </c>
      <c r="AZ358">
        <v>1.76</v>
      </c>
      <c r="BA358">
        <v>2.25</v>
      </c>
      <c r="BB358">
        <v>1.79</v>
      </c>
      <c r="BC358">
        <v>2.14</v>
      </c>
      <c r="BD358">
        <v>1.72</v>
      </c>
      <c r="BE358">
        <v>-0.5</v>
      </c>
      <c r="BF358">
        <v>2</v>
      </c>
      <c r="BG358">
        <v>1.9</v>
      </c>
      <c r="BH358">
        <v>2.04</v>
      </c>
      <c r="BI358">
        <v>1.89</v>
      </c>
      <c r="BJ358">
        <v>2.0499999999999998</v>
      </c>
      <c r="BK358">
        <v>1.93</v>
      </c>
      <c r="BL358">
        <v>2</v>
      </c>
      <c r="BM358">
        <v>1.87</v>
      </c>
      <c r="BN358">
        <v>2.1</v>
      </c>
      <c r="BO358">
        <v>3.25</v>
      </c>
      <c r="BP358">
        <v>3.75</v>
      </c>
      <c r="BQ358">
        <v>2.1</v>
      </c>
      <c r="BR358">
        <v>3.3</v>
      </c>
      <c r="BS358">
        <v>3.7</v>
      </c>
      <c r="BT358">
        <v>2.15</v>
      </c>
      <c r="BU358">
        <v>3.05</v>
      </c>
      <c r="BV358">
        <v>3.65</v>
      </c>
      <c r="BW358">
        <v>2.19</v>
      </c>
      <c r="BX358">
        <v>3.22</v>
      </c>
      <c r="BY358">
        <v>3.8</v>
      </c>
      <c r="BZ358">
        <v>2.1</v>
      </c>
      <c r="CA358">
        <v>3.2</v>
      </c>
      <c r="CB358">
        <v>3.8</v>
      </c>
      <c r="CC358">
        <v>2.15</v>
      </c>
      <c r="CD358">
        <v>3.25</v>
      </c>
      <c r="CE358">
        <v>3.75</v>
      </c>
      <c r="CF358">
        <v>2.25</v>
      </c>
      <c r="CG358">
        <v>3.47</v>
      </c>
      <c r="CH358">
        <v>4.3</v>
      </c>
      <c r="CI358">
        <v>2.14</v>
      </c>
      <c r="CJ358">
        <v>3.24</v>
      </c>
      <c r="CK358">
        <v>3.75</v>
      </c>
      <c r="CL358">
        <v>2.2000000000000002</v>
      </c>
      <c r="CM358">
        <v>1.66</v>
      </c>
      <c r="CN358">
        <v>2.33</v>
      </c>
      <c r="CO358">
        <v>1.68</v>
      </c>
      <c r="CP358">
        <v>2.38</v>
      </c>
      <c r="CQ358">
        <v>1.76</v>
      </c>
      <c r="CR358">
        <v>2.2400000000000002</v>
      </c>
      <c r="CS358">
        <v>1.67</v>
      </c>
      <c r="CT358">
        <v>-0.25</v>
      </c>
      <c r="CU358">
        <v>1.86</v>
      </c>
      <c r="CV358">
        <v>2.04</v>
      </c>
      <c r="CW358">
        <v>1.87</v>
      </c>
      <c r="CX358">
        <v>2.06</v>
      </c>
      <c r="CY358">
        <v>1.88</v>
      </c>
      <c r="CZ358">
        <v>2.29</v>
      </c>
      <c r="DA358">
        <v>1.83</v>
      </c>
      <c r="DB358">
        <v>2.06</v>
      </c>
    </row>
    <row r="359" spans="1:106" x14ac:dyDescent="0.35">
      <c r="A359" t="s">
        <v>106</v>
      </c>
      <c r="B359" s="1">
        <v>44028</v>
      </c>
      <c r="C359" s="2">
        <v>0.84375</v>
      </c>
      <c r="D359" t="s">
        <v>122</v>
      </c>
      <c r="E359" t="s">
        <v>137</v>
      </c>
      <c r="F359">
        <v>0</v>
      </c>
      <c r="G359">
        <v>2</v>
      </c>
      <c r="H359" t="s">
        <v>113</v>
      </c>
      <c r="I359">
        <v>0</v>
      </c>
      <c r="J359">
        <v>1</v>
      </c>
      <c r="K359" t="s">
        <v>113</v>
      </c>
      <c r="L359" t="s">
        <v>121</v>
      </c>
      <c r="M359">
        <v>13</v>
      </c>
      <c r="N359">
        <v>17</v>
      </c>
      <c r="O359">
        <v>5</v>
      </c>
      <c r="P359">
        <v>5</v>
      </c>
      <c r="Q359">
        <v>10</v>
      </c>
      <c r="R359">
        <v>15</v>
      </c>
      <c r="S359">
        <v>2</v>
      </c>
      <c r="T359">
        <v>7</v>
      </c>
      <c r="U359">
        <v>1</v>
      </c>
      <c r="V359">
        <v>2</v>
      </c>
      <c r="W359">
        <v>0</v>
      </c>
      <c r="X359">
        <v>0</v>
      </c>
      <c r="Y359">
        <v>9.5</v>
      </c>
      <c r="Z359">
        <v>4.75</v>
      </c>
      <c r="AA359">
        <v>1.36</v>
      </c>
      <c r="AB359">
        <v>9.25</v>
      </c>
      <c r="AC359">
        <v>4.75</v>
      </c>
      <c r="AD359">
        <v>1.36</v>
      </c>
      <c r="AE359">
        <v>9.6</v>
      </c>
      <c r="AF359">
        <v>5</v>
      </c>
      <c r="AG359">
        <v>1.35</v>
      </c>
      <c r="AH359">
        <v>10.36</v>
      </c>
      <c r="AI359">
        <v>5.03</v>
      </c>
      <c r="AJ359">
        <v>1.36</v>
      </c>
      <c r="AK359">
        <v>10</v>
      </c>
      <c r="AL359">
        <v>5</v>
      </c>
      <c r="AM359">
        <v>1.33</v>
      </c>
      <c r="AN359">
        <v>10.5</v>
      </c>
      <c r="AO359">
        <v>5</v>
      </c>
      <c r="AP359">
        <v>1.33</v>
      </c>
      <c r="AQ359">
        <v>10.9</v>
      </c>
      <c r="AR359">
        <v>5.4</v>
      </c>
      <c r="AS359">
        <v>1.38</v>
      </c>
      <c r="AT359">
        <v>9.84</v>
      </c>
      <c r="AU359">
        <v>5</v>
      </c>
      <c r="AV359">
        <v>1.35</v>
      </c>
      <c r="AW359">
        <v>1.72</v>
      </c>
      <c r="AX359">
        <v>2.1</v>
      </c>
      <c r="AY359">
        <v>1.79</v>
      </c>
      <c r="AZ359">
        <v>2.13</v>
      </c>
      <c r="BA359">
        <v>1.84</v>
      </c>
      <c r="BB359">
        <v>2.1800000000000002</v>
      </c>
      <c r="BC359">
        <v>1.77</v>
      </c>
      <c r="BD359">
        <v>2.08</v>
      </c>
      <c r="BE359">
        <v>1.5</v>
      </c>
      <c r="BF359">
        <v>1.85</v>
      </c>
      <c r="BG359">
        <v>2.0499999999999998</v>
      </c>
      <c r="BH359">
        <v>1.88</v>
      </c>
      <c r="BI359">
        <v>2.04</v>
      </c>
      <c r="BJ359">
        <v>1.92</v>
      </c>
      <c r="BK359">
        <v>2.1</v>
      </c>
      <c r="BL359">
        <v>1.85</v>
      </c>
      <c r="BM359">
        <v>2.0299999999999998</v>
      </c>
      <c r="BN359">
        <v>8</v>
      </c>
      <c r="BO359">
        <v>5.25</v>
      </c>
      <c r="BP359">
        <v>1.36</v>
      </c>
      <c r="BQ359">
        <v>8.75</v>
      </c>
      <c r="BR359">
        <v>5.25</v>
      </c>
      <c r="BS359">
        <v>1.34</v>
      </c>
      <c r="BT359">
        <v>8.75</v>
      </c>
      <c r="BU359">
        <v>5.25</v>
      </c>
      <c r="BV359">
        <v>1.35</v>
      </c>
      <c r="BW359">
        <v>8.65</v>
      </c>
      <c r="BX359">
        <v>5.38</v>
      </c>
      <c r="BY359">
        <v>1.36</v>
      </c>
      <c r="BZ359">
        <v>8.5</v>
      </c>
      <c r="CA359">
        <v>5.25</v>
      </c>
      <c r="CB359">
        <v>1.35</v>
      </c>
      <c r="CC359">
        <v>9</v>
      </c>
      <c r="CD359">
        <v>5</v>
      </c>
      <c r="CE359">
        <v>1.36</v>
      </c>
      <c r="CF359">
        <v>10.25</v>
      </c>
      <c r="CG359">
        <v>5.55</v>
      </c>
      <c r="CH359">
        <v>1.39</v>
      </c>
      <c r="CI359">
        <v>8.68</v>
      </c>
      <c r="CJ359">
        <v>5.27</v>
      </c>
      <c r="CK359">
        <v>1.35</v>
      </c>
      <c r="CL359">
        <v>1.61</v>
      </c>
      <c r="CM359">
        <v>2.2999999999999998</v>
      </c>
      <c r="CN359">
        <v>1.63</v>
      </c>
      <c r="CO359">
        <v>2.41</v>
      </c>
      <c r="CP359">
        <v>1.75</v>
      </c>
      <c r="CQ359">
        <v>2.4700000000000002</v>
      </c>
      <c r="CR359">
        <v>1.64</v>
      </c>
      <c r="CS359">
        <v>2.27</v>
      </c>
      <c r="CT359">
        <v>1.25</v>
      </c>
      <c r="CU359">
        <v>2.09</v>
      </c>
      <c r="CV359">
        <v>1.81</v>
      </c>
      <c r="CW359">
        <v>2.09</v>
      </c>
      <c r="CX359">
        <v>1.83</v>
      </c>
      <c r="CY359">
        <v>2.17</v>
      </c>
      <c r="CZ359">
        <v>1.94</v>
      </c>
      <c r="DA359">
        <v>2.09</v>
      </c>
      <c r="DB359">
        <v>1.8</v>
      </c>
    </row>
    <row r="360" spans="1:106" x14ac:dyDescent="0.35">
      <c r="A360" t="s">
        <v>106</v>
      </c>
      <c r="B360" s="1">
        <v>44028</v>
      </c>
      <c r="C360" s="2">
        <v>0.84375</v>
      </c>
      <c r="D360" t="s">
        <v>120</v>
      </c>
      <c r="E360" t="s">
        <v>126</v>
      </c>
      <c r="F360">
        <v>1</v>
      </c>
      <c r="G360">
        <v>1</v>
      </c>
      <c r="H360" t="s">
        <v>117</v>
      </c>
      <c r="I360">
        <v>0</v>
      </c>
      <c r="J360">
        <v>1</v>
      </c>
      <c r="K360" t="s">
        <v>113</v>
      </c>
      <c r="L360" t="s">
        <v>133</v>
      </c>
      <c r="M360">
        <v>21</v>
      </c>
      <c r="N360">
        <v>10</v>
      </c>
      <c r="O360">
        <v>6</v>
      </c>
      <c r="P360">
        <v>2</v>
      </c>
      <c r="Q360">
        <v>6</v>
      </c>
      <c r="R360">
        <v>10</v>
      </c>
      <c r="S360">
        <v>8</v>
      </c>
      <c r="T360">
        <v>2</v>
      </c>
      <c r="U360">
        <v>1</v>
      </c>
      <c r="V360">
        <v>0</v>
      </c>
      <c r="W360">
        <v>0</v>
      </c>
      <c r="X360">
        <v>0</v>
      </c>
      <c r="Y360">
        <v>2.15</v>
      </c>
      <c r="Z360">
        <v>3.3</v>
      </c>
      <c r="AA360">
        <v>3.5</v>
      </c>
      <c r="AB360">
        <v>2.2000000000000002</v>
      </c>
      <c r="AC360">
        <v>3.25</v>
      </c>
      <c r="AD360">
        <v>3.5</v>
      </c>
      <c r="AE360">
        <v>2.15</v>
      </c>
      <c r="AF360">
        <v>3.25</v>
      </c>
      <c r="AG360">
        <v>3.5</v>
      </c>
      <c r="AH360">
        <v>2.2000000000000002</v>
      </c>
      <c r="AI360">
        <v>3.37</v>
      </c>
      <c r="AJ360">
        <v>3.59</v>
      </c>
      <c r="AK360">
        <v>2.15</v>
      </c>
      <c r="AL360">
        <v>3.3</v>
      </c>
      <c r="AM360">
        <v>3.5</v>
      </c>
      <c r="AN360">
        <v>2.15</v>
      </c>
      <c r="AO360">
        <v>3.25</v>
      </c>
      <c r="AP360">
        <v>3.6</v>
      </c>
      <c r="AQ360">
        <v>2.2599999999999998</v>
      </c>
      <c r="AR360">
        <v>3.48</v>
      </c>
      <c r="AS360">
        <v>3.68</v>
      </c>
      <c r="AT360">
        <v>2.1800000000000002</v>
      </c>
      <c r="AU360">
        <v>3.31</v>
      </c>
      <c r="AV360">
        <v>3.53</v>
      </c>
      <c r="AW360">
        <v>2.1</v>
      </c>
      <c r="AX360">
        <v>1.72</v>
      </c>
      <c r="AY360">
        <v>2.16</v>
      </c>
      <c r="AZ360">
        <v>1.78</v>
      </c>
      <c r="BA360">
        <v>2.2200000000000002</v>
      </c>
      <c r="BB360">
        <v>1.82</v>
      </c>
      <c r="BC360">
        <v>2.13</v>
      </c>
      <c r="BD360">
        <v>1.73</v>
      </c>
      <c r="BE360">
        <v>-0.25</v>
      </c>
      <c r="BF360">
        <v>1.88</v>
      </c>
      <c r="BG360">
        <v>2.02</v>
      </c>
      <c r="BH360">
        <v>1.89</v>
      </c>
      <c r="BI360">
        <v>2.0299999999999998</v>
      </c>
      <c r="BJ360">
        <v>1.91</v>
      </c>
      <c r="BK360">
        <v>2.0499999999999998</v>
      </c>
      <c r="BL360">
        <v>1.87</v>
      </c>
      <c r="BM360">
        <v>2</v>
      </c>
      <c r="BN360">
        <v>2.25</v>
      </c>
      <c r="BO360">
        <v>3.4</v>
      </c>
      <c r="BP360">
        <v>3.2</v>
      </c>
      <c r="BQ360">
        <v>2.2000000000000002</v>
      </c>
      <c r="BR360">
        <v>3.3</v>
      </c>
      <c r="BS360">
        <v>3.4</v>
      </c>
      <c r="BT360">
        <v>2.2999999999999998</v>
      </c>
      <c r="BU360">
        <v>3.2</v>
      </c>
      <c r="BV360">
        <v>3.2</v>
      </c>
      <c r="BW360">
        <v>2.2999999999999998</v>
      </c>
      <c r="BX360">
        <v>3.45</v>
      </c>
      <c r="BY360">
        <v>3.28</v>
      </c>
      <c r="BZ360">
        <v>2.25</v>
      </c>
      <c r="CA360">
        <v>3.3</v>
      </c>
      <c r="CB360">
        <v>3.3</v>
      </c>
      <c r="CC360">
        <v>2.2999999999999998</v>
      </c>
      <c r="CD360">
        <v>3.4</v>
      </c>
      <c r="CE360">
        <v>3.2</v>
      </c>
      <c r="CF360">
        <v>2.38</v>
      </c>
      <c r="CG360">
        <v>3.5</v>
      </c>
      <c r="CH360">
        <v>3.5</v>
      </c>
      <c r="CI360">
        <v>2.2799999999999998</v>
      </c>
      <c r="CJ360">
        <v>3.37</v>
      </c>
      <c r="CK360">
        <v>3.25</v>
      </c>
      <c r="CL360">
        <v>1.98</v>
      </c>
      <c r="CM360">
        <v>1.92</v>
      </c>
      <c r="CN360">
        <v>1.97</v>
      </c>
      <c r="CO360">
        <v>1.95</v>
      </c>
      <c r="CP360">
        <v>2.09</v>
      </c>
      <c r="CQ360">
        <v>2.0499999999999998</v>
      </c>
      <c r="CR360">
        <v>1.96</v>
      </c>
      <c r="CS360">
        <v>1.87</v>
      </c>
      <c r="CT360">
        <v>-0.25</v>
      </c>
      <c r="CU360">
        <v>1.99</v>
      </c>
      <c r="CV360">
        <v>1.91</v>
      </c>
      <c r="CW360">
        <v>1.99</v>
      </c>
      <c r="CX360">
        <v>1.93</v>
      </c>
      <c r="CY360">
        <v>2.02</v>
      </c>
      <c r="CZ360">
        <v>2.0099999999999998</v>
      </c>
      <c r="DA360">
        <v>1.96</v>
      </c>
      <c r="DB360">
        <v>1.91</v>
      </c>
    </row>
    <row r="361" spans="1:106" x14ac:dyDescent="0.35">
      <c r="A361" t="s">
        <v>106</v>
      </c>
      <c r="B361" s="1">
        <v>44029</v>
      </c>
      <c r="C361" s="2">
        <v>0.83333333333333337</v>
      </c>
      <c r="D361" t="s">
        <v>111</v>
      </c>
      <c r="E361" t="s">
        <v>125</v>
      </c>
      <c r="F361">
        <v>3</v>
      </c>
      <c r="G361">
        <v>1</v>
      </c>
      <c r="H361" t="s">
        <v>109</v>
      </c>
      <c r="I361">
        <v>3</v>
      </c>
      <c r="J361">
        <v>0</v>
      </c>
      <c r="K361" t="s">
        <v>109</v>
      </c>
      <c r="L361" t="s">
        <v>136</v>
      </c>
      <c r="M361">
        <v>10</v>
      </c>
      <c r="N361">
        <v>14</v>
      </c>
      <c r="O361">
        <v>4</v>
      </c>
      <c r="P361">
        <v>3</v>
      </c>
      <c r="Q361">
        <v>11</v>
      </c>
      <c r="R361">
        <v>11</v>
      </c>
      <c r="S361">
        <v>9</v>
      </c>
      <c r="T361">
        <v>3</v>
      </c>
      <c r="U361">
        <v>0</v>
      </c>
      <c r="V361">
        <v>2</v>
      </c>
      <c r="W361">
        <v>0</v>
      </c>
      <c r="X361">
        <v>0</v>
      </c>
      <c r="Y361">
        <v>2.4</v>
      </c>
      <c r="Z361">
        <v>3</v>
      </c>
      <c r="AA361">
        <v>3.3</v>
      </c>
      <c r="AB361">
        <v>2.35</v>
      </c>
      <c r="AC361">
        <v>3.1</v>
      </c>
      <c r="AD361">
        <v>3.3</v>
      </c>
      <c r="AE361">
        <v>2.4</v>
      </c>
      <c r="AF361">
        <v>3</v>
      </c>
      <c r="AG361">
        <v>3.3</v>
      </c>
      <c r="AH361">
        <v>2.4300000000000002</v>
      </c>
      <c r="AI361">
        <v>3.04</v>
      </c>
      <c r="AJ361">
        <v>3.46</v>
      </c>
      <c r="AK361">
        <v>2.38</v>
      </c>
      <c r="AL361">
        <v>3.1</v>
      </c>
      <c r="AM361">
        <v>3.25</v>
      </c>
      <c r="AN361">
        <v>2.4</v>
      </c>
      <c r="AO361">
        <v>3.1</v>
      </c>
      <c r="AP361">
        <v>3.2</v>
      </c>
      <c r="AQ361">
        <v>2.5</v>
      </c>
      <c r="AR361">
        <v>3.18</v>
      </c>
      <c r="AS361">
        <v>3.5</v>
      </c>
      <c r="AT361">
        <v>2.42</v>
      </c>
      <c r="AU361">
        <v>3.04</v>
      </c>
      <c r="AV361">
        <v>3.31</v>
      </c>
      <c r="AW361">
        <v>2</v>
      </c>
      <c r="AX361">
        <v>1.8</v>
      </c>
      <c r="AY361">
        <v>2.08</v>
      </c>
      <c r="AZ361">
        <v>1.84</v>
      </c>
      <c r="BA361">
        <v>2.11</v>
      </c>
      <c r="BB361">
        <v>1.89</v>
      </c>
      <c r="BC361">
        <v>2.0299999999999998</v>
      </c>
      <c r="BD361">
        <v>1.8</v>
      </c>
      <c r="BE361">
        <v>-0.25</v>
      </c>
      <c r="BF361">
        <v>2.0499999999999998</v>
      </c>
      <c r="BG361">
        <v>1.85</v>
      </c>
      <c r="BH361">
        <v>2.0499999999999998</v>
      </c>
      <c r="BI361">
        <v>1.88</v>
      </c>
      <c r="BJ361">
        <v>2.09</v>
      </c>
      <c r="BK361">
        <v>1.89</v>
      </c>
      <c r="BL361">
        <v>2.04</v>
      </c>
      <c r="BM361">
        <v>1.84</v>
      </c>
      <c r="BN361">
        <v>2.4500000000000002</v>
      </c>
      <c r="BO361">
        <v>2.9</v>
      </c>
      <c r="BP361">
        <v>3.3</v>
      </c>
      <c r="BQ361">
        <v>2.4</v>
      </c>
      <c r="BR361">
        <v>2.85</v>
      </c>
      <c r="BS361">
        <v>3.3</v>
      </c>
      <c r="BT361">
        <v>2.5</v>
      </c>
      <c r="BU361">
        <v>2.8</v>
      </c>
      <c r="BV361">
        <v>3.4</v>
      </c>
      <c r="BW361">
        <v>2.54</v>
      </c>
      <c r="BX361">
        <v>2.92</v>
      </c>
      <c r="BY361">
        <v>3.39</v>
      </c>
      <c r="BZ361">
        <v>2.35</v>
      </c>
      <c r="CA361">
        <v>2.88</v>
      </c>
      <c r="CB361">
        <v>3.4</v>
      </c>
      <c r="CC361">
        <v>2.6</v>
      </c>
      <c r="CD361">
        <v>2.88</v>
      </c>
      <c r="CE361">
        <v>3.13</v>
      </c>
      <c r="CF361">
        <v>2.6</v>
      </c>
      <c r="CG361">
        <v>3.11</v>
      </c>
      <c r="CH361">
        <v>3.7</v>
      </c>
      <c r="CI361">
        <v>2.48</v>
      </c>
      <c r="CJ361">
        <v>2.91</v>
      </c>
      <c r="CK361">
        <v>3.34</v>
      </c>
      <c r="CL361">
        <v>2.2000000000000002</v>
      </c>
      <c r="CM361">
        <v>1.66</v>
      </c>
      <c r="CN361">
        <v>2.2599999999999998</v>
      </c>
      <c r="CO361">
        <v>1.71</v>
      </c>
      <c r="CP361">
        <v>2.2999999999999998</v>
      </c>
      <c r="CQ361">
        <v>1.77</v>
      </c>
      <c r="CR361">
        <v>2.2000000000000002</v>
      </c>
      <c r="CS361">
        <v>1.68</v>
      </c>
      <c r="CT361">
        <v>-0.25</v>
      </c>
      <c r="CU361">
        <v>2.11</v>
      </c>
      <c r="CV361">
        <v>1.79</v>
      </c>
      <c r="CW361">
        <v>2.13</v>
      </c>
      <c r="CX361">
        <v>1.81</v>
      </c>
      <c r="CY361">
        <v>2.19</v>
      </c>
      <c r="CZ361">
        <v>1.83</v>
      </c>
      <c r="DA361">
        <v>2.1</v>
      </c>
      <c r="DB361">
        <v>1.8</v>
      </c>
    </row>
    <row r="362" spans="1:106" x14ac:dyDescent="0.35">
      <c r="A362" t="s">
        <v>106</v>
      </c>
      <c r="B362" s="1">
        <v>44030</v>
      </c>
      <c r="C362" s="2">
        <v>0.72916666666666663</v>
      </c>
      <c r="D362" t="s">
        <v>108</v>
      </c>
      <c r="E362" t="s">
        <v>119</v>
      </c>
      <c r="F362">
        <v>0</v>
      </c>
      <c r="G362">
        <v>2</v>
      </c>
      <c r="H362" t="s">
        <v>113</v>
      </c>
      <c r="I362">
        <v>0</v>
      </c>
      <c r="J362">
        <v>1</v>
      </c>
      <c r="K362" t="s">
        <v>113</v>
      </c>
      <c r="L362" t="s">
        <v>118</v>
      </c>
      <c r="M362">
        <v>6</v>
      </c>
      <c r="N362">
        <v>23</v>
      </c>
      <c r="O362">
        <v>2</v>
      </c>
      <c r="P362">
        <v>8</v>
      </c>
      <c r="Q362">
        <v>9</v>
      </c>
      <c r="R362">
        <v>16</v>
      </c>
      <c r="S362">
        <v>6</v>
      </c>
      <c r="T362">
        <v>8</v>
      </c>
      <c r="U362">
        <v>0</v>
      </c>
      <c r="V362">
        <v>0</v>
      </c>
      <c r="W362">
        <v>2</v>
      </c>
      <c r="X362">
        <v>0</v>
      </c>
      <c r="Y362">
        <v>3.2</v>
      </c>
      <c r="Z362">
        <v>3.4</v>
      </c>
      <c r="AA362">
        <v>2.25</v>
      </c>
      <c r="AB362">
        <v>3.4</v>
      </c>
      <c r="AC362">
        <v>3.3</v>
      </c>
      <c r="AD362">
        <v>2.2000000000000002</v>
      </c>
      <c r="AE362">
        <v>3.3</v>
      </c>
      <c r="AF362">
        <v>3.15</v>
      </c>
      <c r="AG362">
        <v>2.25</v>
      </c>
      <c r="AH362">
        <v>3.4</v>
      </c>
      <c r="AI362">
        <v>3.43</v>
      </c>
      <c r="AJ362">
        <v>2.25</v>
      </c>
      <c r="AK362">
        <v>3.3</v>
      </c>
      <c r="AL362">
        <v>3.3</v>
      </c>
      <c r="AM362">
        <v>2.25</v>
      </c>
      <c r="AN362">
        <v>3.4</v>
      </c>
      <c r="AO362">
        <v>3.3</v>
      </c>
      <c r="AP362">
        <v>2.25</v>
      </c>
      <c r="AQ362">
        <v>3.52</v>
      </c>
      <c r="AR362">
        <v>3.43</v>
      </c>
      <c r="AS362">
        <v>2.36</v>
      </c>
      <c r="AT362">
        <v>3.32</v>
      </c>
      <c r="AU362">
        <v>3.33</v>
      </c>
      <c r="AV362">
        <v>2.25</v>
      </c>
      <c r="AW362">
        <v>2</v>
      </c>
      <c r="AX362">
        <v>1.8</v>
      </c>
      <c r="AY362">
        <v>2.0699999999999998</v>
      </c>
      <c r="AZ362">
        <v>1.85</v>
      </c>
      <c r="BA362">
        <v>2.12</v>
      </c>
      <c r="BB362">
        <v>1.88</v>
      </c>
      <c r="BC362">
        <v>2.0499999999999998</v>
      </c>
      <c r="BD362">
        <v>1.78</v>
      </c>
      <c r="BE362">
        <v>0.25</v>
      </c>
      <c r="BF362">
        <v>1.97</v>
      </c>
      <c r="BG362">
        <v>1.93</v>
      </c>
      <c r="BH362">
        <v>1.98</v>
      </c>
      <c r="BI362">
        <v>1.94</v>
      </c>
      <c r="BJ362">
        <v>1.98</v>
      </c>
      <c r="BK362">
        <v>1.95</v>
      </c>
      <c r="BL362">
        <v>1.94</v>
      </c>
      <c r="BM362">
        <v>1.93</v>
      </c>
      <c r="BN362">
        <v>3.1</v>
      </c>
      <c r="BO362">
        <v>3.4</v>
      </c>
      <c r="BP362">
        <v>2.2999999999999998</v>
      </c>
      <c r="BQ362">
        <v>3.3</v>
      </c>
      <c r="BR362">
        <v>3.4</v>
      </c>
      <c r="BS362">
        <v>2.2000000000000002</v>
      </c>
      <c r="BT362">
        <v>3.15</v>
      </c>
      <c r="BU362">
        <v>3.15</v>
      </c>
      <c r="BV362">
        <v>2.35</v>
      </c>
      <c r="BW362">
        <v>3.19</v>
      </c>
      <c r="BX362">
        <v>3.45</v>
      </c>
      <c r="BY362">
        <v>2.34</v>
      </c>
      <c r="BZ362">
        <v>3.2</v>
      </c>
      <c r="CA362">
        <v>3.4</v>
      </c>
      <c r="CB362">
        <v>2.25</v>
      </c>
      <c r="CC362">
        <v>3.3</v>
      </c>
      <c r="CD362">
        <v>3.3</v>
      </c>
      <c r="CE362">
        <v>2.2999999999999998</v>
      </c>
      <c r="CF362">
        <v>3.37</v>
      </c>
      <c r="CG362">
        <v>3.6</v>
      </c>
      <c r="CH362">
        <v>2.4</v>
      </c>
      <c r="CI362">
        <v>3.2</v>
      </c>
      <c r="CJ362">
        <v>3.39</v>
      </c>
      <c r="CK362">
        <v>2.2999999999999998</v>
      </c>
      <c r="CL362">
        <v>2.1</v>
      </c>
      <c r="CM362">
        <v>1.72</v>
      </c>
      <c r="CN362">
        <v>2.14</v>
      </c>
      <c r="CO362">
        <v>1.79</v>
      </c>
      <c r="CP362">
        <v>2.21</v>
      </c>
      <c r="CQ362">
        <v>1.83</v>
      </c>
      <c r="CR362">
        <v>2.13</v>
      </c>
      <c r="CS362">
        <v>1.73</v>
      </c>
      <c r="CT362">
        <v>0.25</v>
      </c>
      <c r="CU362">
        <v>1.9</v>
      </c>
      <c r="CV362">
        <v>2</v>
      </c>
      <c r="CW362">
        <v>1.9</v>
      </c>
      <c r="CX362">
        <v>2.02</v>
      </c>
      <c r="CY362">
        <v>2.0099999999999998</v>
      </c>
      <c r="CZ362">
        <v>2.04</v>
      </c>
      <c r="DA362">
        <v>1.9</v>
      </c>
      <c r="DB362">
        <v>1.98</v>
      </c>
    </row>
    <row r="363" spans="1:106" x14ac:dyDescent="0.35">
      <c r="A363" t="s">
        <v>106</v>
      </c>
      <c r="B363" s="1">
        <v>44031</v>
      </c>
      <c r="C363" s="2">
        <v>0.58333333333333337</v>
      </c>
      <c r="D363" t="s">
        <v>115</v>
      </c>
      <c r="E363" t="s">
        <v>120</v>
      </c>
      <c r="F363">
        <v>0</v>
      </c>
      <c r="G363">
        <v>2</v>
      </c>
      <c r="H363" t="s">
        <v>113</v>
      </c>
      <c r="I363">
        <v>0</v>
      </c>
      <c r="J363">
        <v>1</v>
      </c>
      <c r="K363" t="s">
        <v>113</v>
      </c>
      <c r="L363" t="s">
        <v>127</v>
      </c>
      <c r="M363">
        <v>11</v>
      </c>
      <c r="N363">
        <v>16</v>
      </c>
      <c r="O363">
        <v>3</v>
      </c>
      <c r="P363">
        <v>8</v>
      </c>
      <c r="Q363">
        <v>12</v>
      </c>
      <c r="R363">
        <v>11</v>
      </c>
      <c r="S363">
        <v>12</v>
      </c>
      <c r="T363">
        <v>6</v>
      </c>
      <c r="U363">
        <v>2</v>
      </c>
      <c r="V363">
        <v>2</v>
      </c>
      <c r="W363">
        <v>0</v>
      </c>
      <c r="X363">
        <v>0</v>
      </c>
      <c r="Y363">
        <v>2.4</v>
      </c>
      <c r="Z363">
        <v>3.6</v>
      </c>
      <c r="AA363">
        <v>2.8</v>
      </c>
      <c r="AB363">
        <v>2.2999999999999998</v>
      </c>
      <c r="AC363">
        <v>3.7</v>
      </c>
      <c r="AD363">
        <v>2.9</v>
      </c>
      <c r="AE363">
        <v>2.4500000000000002</v>
      </c>
      <c r="AF363">
        <v>3.4</v>
      </c>
      <c r="AG363">
        <v>2.85</v>
      </c>
      <c r="AH363">
        <v>2.4300000000000002</v>
      </c>
      <c r="AI363">
        <v>3.78</v>
      </c>
      <c r="AJ363">
        <v>2.82</v>
      </c>
      <c r="AK363">
        <v>2.4</v>
      </c>
      <c r="AL363">
        <v>3.6</v>
      </c>
      <c r="AM363">
        <v>2.8</v>
      </c>
      <c r="AN363">
        <v>2.38</v>
      </c>
      <c r="AO363">
        <v>3.5</v>
      </c>
      <c r="AP363">
        <v>2.9</v>
      </c>
      <c r="AQ363">
        <v>2.5</v>
      </c>
      <c r="AR363">
        <v>3.82</v>
      </c>
      <c r="AS363">
        <v>3.01</v>
      </c>
      <c r="AT363">
        <v>2.39</v>
      </c>
      <c r="AU363">
        <v>3.65</v>
      </c>
      <c r="AV363">
        <v>2.84</v>
      </c>
      <c r="AW363">
        <v>1.72</v>
      </c>
      <c r="AX363">
        <v>2.1</v>
      </c>
      <c r="AY363">
        <v>1.74</v>
      </c>
      <c r="AZ363">
        <v>2.2200000000000002</v>
      </c>
      <c r="BA363">
        <v>1.79</v>
      </c>
      <c r="BB363">
        <v>2.25</v>
      </c>
      <c r="BC363">
        <v>1.71</v>
      </c>
      <c r="BD363">
        <v>2.16</v>
      </c>
      <c r="BE363">
        <v>-0.25</v>
      </c>
      <c r="BF363">
        <v>2.0699999999999998</v>
      </c>
      <c r="BG363">
        <v>1.83</v>
      </c>
      <c r="BH363">
        <v>2.13</v>
      </c>
      <c r="BI363">
        <v>1.81</v>
      </c>
      <c r="BJ363">
        <v>2.13</v>
      </c>
      <c r="BK363">
        <v>1.86</v>
      </c>
      <c r="BL363">
        <v>2.08</v>
      </c>
      <c r="BM363">
        <v>1.81</v>
      </c>
      <c r="BN363">
        <v>2.4</v>
      </c>
      <c r="BO363">
        <v>3.75</v>
      </c>
      <c r="BP363">
        <v>2.7</v>
      </c>
      <c r="BQ363">
        <v>2.35</v>
      </c>
      <c r="BR363">
        <v>3.7</v>
      </c>
      <c r="BS363">
        <v>2.8</v>
      </c>
      <c r="BT363">
        <v>2.4500000000000002</v>
      </c>
      <c r="BU363">
        <v>3.5</v>
      </c>
      <c r="BV363">
        <v>2.75</v>
      </c>
      <c r="BW363">
        <v>2.46</v>
      </c>
      <c r="BX363">
        <v>3.82</v>
      </c>
      <c r="BY363">
        <v>2.76</v>
      </c>
      <c r="BZ363">
        <v>2.4500000000000002</v>
      </c>
      <c r="CA363">
        <v>3.7</v>
      </c>
      <c r="CB363">
        <v>2.7</v>
      </c>
      <c r="CC363">
        <v>2.4500000000000002</v>
      </c>
      <c r="CD363">
        <v>3.6</v>
      </c>
      <c r="CE363">
        <v>2.8</v>
      </c>
      <c r="CF363">
        <v>2.5499999999999998</v>
      </c>
      <c r="CG363">
        <v>3.92</v>
      </c>
      <c r="CH363">
        <v>2.85</v>
      </c>
      <c r="CI363">
        <v>2.4300000000000002</v>
      </c>
      <c r="CJ363">
        <v>3.73</v>
      </c>
      <c r="CK363">
        <v>2.74</v>
      </c>
      <c r="CL363">
        <v>1.66</v>
      </c>
      <c r="CM363">
        <v>2.2000000000000002</v>
      </c>
      <c r="CN363">
        <v>1.66</v>
      </c>
      <c r="CO363">
        <v>2.35</v>
      </c>
      <c r="CP363">
        <v>1.75</v>
      </c>
      <c r="CQ363">
        <v>2.37</v>
      </c>
      <c r="CR363">
        <v>1.65</v>
      </c>
      <c r="CS363">
        <v>2.27</v>
      </c>
      <c r="CT363">
        <v>0</v>
      </c>
      <c r="CU363">
        <v>1.84</v>
      </c>
      <c r="CV363">
        <v>2.06</v>
      </c>
      <c r="CW363">
        <v>1.85</v>
      </c>
      <c r="CX363">
        <v>2.08</v>
      </c>
      <c r="CY363">
        <v>1.91</v>
      </c>
      <c r="CZ363">
        <v>2.15</v>
      </c>
      <c r="DA363">
        <v>1.83</v>
      </c>
      <c r="DB363">
        <v>2.06</v>
      </c>
    </row>
    <row r="364" spans="1:106" x14ac:dyDescent="0.35">
      <c r="A364" t="s">
        <v>106</v>
      </c>
      <c r="B364" s="1">
        <v>44031</v>
      </c>
      <c r="C364" s="2">
        <v>0.66666666666666663</v>
      </c>
      <c r="D364" t="s">
        <v>128</v>
      </c>
      <c r="E364" t="s">
        <v>131</v>
      </c>
      <c r="F364">
        <v>3</v>
      </c>
      <c r="G364">
        <v>0</v>
      </c>
      <c r="H364" t="s">
        <v>109</v>
      </c>
      <c r="I364">
        <v>3</v>
      </c>
      <c r="J364">
        <v>0</v>
      </c>
      <c r="K364" t="s">
        <v>109</v>
      </c>
      <c r="L364" t="s">
        <v>139</v>
      </c>
      <c r="M364">
        <v>7</v>
      </c>
      <c r="N364">
        <v>24</v>
      </c>
      <c r="O364">
        <v>3</v>
      </c>
      <c r="P364">
        <v>6</v>
      </c>
      <c r="Q364">
        <v>15</v>
      </c>
      <c r="R364">
        <v>10</v>
      </c>
      <c r="S364">
        <v>4</v>
      </c>
      <c r="T364">
        <v>13</v>
      </c>
      <c r="U364">
        <v>2</v>
      </c>
      <c r="V364">
        <v>1</v>
      </c>
      <c r="W364">
        <v>0</v>
      </c>
      <c r="X364">
        <v>0</v>
      </c>
      <c r="Y364">
        <v>2.25</v>
      </c>
      <c r="Z364">
        <v>3.3</v>
      </c>
      <c r="AA364">
        <v>3.25</v>
      </c>
      <c r="AB364">
        <v>2.35</v>
      </c>
      <c r="AC364">
        <v>3.3</v>
      </c>
      <c r="AD364">
        <v>3.1</v>
      </c>
      <c r="AE364">
        <v>2.35</v>
      </c>
      <c r="AF364">
        <v>3.25</v>
      </c>
      <c r="AG364">
        <v>3.05</v>
      </c>
      <c r="AH364">
        <v>2.33</v>
      </c>
      <c r="AI364">
        <v>3.53</v>
      </c>
      <c r="AJ364">
        <v>3.15</v>
      </c>
      <c r="AK364">
        <v>2.2999999999999998</v>
      </c>
      <c r="AL364">
        <v>3.4</v>
      </c>
      <c r="AM364">
        <v>3.1</v>
      </c>
      <c r="AN364">
        <v>2.2999999999999998</v>
      </c>
      <c r="AO364">
        <v>3.3</v>
      </c>
      <c r="AP364">
        <v>3.2</v>
      </c>
      <c r="AQ364">
        <v>2.41</v>
      </c>
      <c r="AR364">
        <v>3.58</v>
      </c>
      <c r="AS364">
        <v>3.25</v>
      </c>
      <c r="AT364">
        <v>2.3199999999999998</v>
      </c>
      <c r="AU364">
        <v>3.42</v>
      </c>
      <c r="AV364">
        <v>3.11</v>
      </c>
      <c r="AW364">
        <v>1.9</v>
      </c>
      <c r="AX364">
        <v>1.9</v>
      </c>
      <c r="AY364">
        <v>2.0099999999999998</v>
      </c>
      <c r="AZ364">
        <v>1.91</v>
      </c>
      <c r="BA364">
        <v>2.04</v>
      </c>
      <c r="BB364">
        <v>1.95</v>
      </c>
      <c r="BC364">
        <v>1.95</v>
      </c>
      <c r="BD364">
        <v>1.87</v>
      </c>
      <c r="BE364">
        <v>-0.25</v>
      </c>
      <c r="BF364">
        <v>2.0099999999999998</v>
      </c>
      <c r="BG364">
        <v>1.89</v>
      </c>
      <c r="BH364">
        <v>2.02</v>
      </c>
      <c r="BI364">
        <v>1.91</v>
      </c>
      <c r="BJ364">
        <v>2.0499999999999998</v>
      </c>
      <c r="BK364">
        <v>1.93</v>
      </c>
      <c r="BL364">
        <v>2.0099999999999998</v>
      </c>
      <c r="BM364">
        <v>1.87</v>
      </c>
      <c r="BN364">
        <v>2.25</v>
      </c>
      <c r="BO364">
        <v>3.4</v>
      </c>
      <c r="BP364">
        <v>3.2</v>
      </c>
      <c r="BQ364">
        <v>2.4</v>
      </c>
      <c r="BR364">
        <v>3.3</v>
      </c>
      <c r="BS364">
        <v>3</v>
      </c>
      <c r="BT364">
        <v>2.35</v>
      </c>
      <c r="BU364">
        <v>3.2</v>
      </c>
      <c r="BV364">
        <v>3.1</v>
      </c>
      <c r="BW364">
        <v>2.36</v>
      </c>
      <c r="BX364">
        <v>3.39</v>
      </c>
      <c r="BY364">
        <v>3.22</v>
      </c>
      <c r="BZ364">
        <v>2.25</v>
      </c>
      <c r="CA364">
        <v>3.3</v>
      </c>
      <c r="CB364">
        <v>3.3</v>
      </c>
      <c r="CC364">
        <v>2.38</v>
      </c>
      <c r="CD364">
        <v>3.3</v>
      </c>
      <c r="CE364">
        <v>3.13</v>
      </c>
      <c r="CF364">
        <v>2.44</v>
      </c>
      <c r="CG364">
        <v>3.5</v>
      </c>
      <c r="CH364">
        <v>3.51</v>
      </c>
      <c r="CI364">
        <v>2.33</v>
      </c>
      <c r="CJ364">
        <v>3.36</v>
      </c>
      <c r="CK364">
        <v>3.14</v>
      </c>
      <c r="CL364">
        <v>2</v>
      </c>
      <c r="CM364">
        <v>1.8</v>
      </c>
      <c r="CN364">
        <v>2.0699999999999998</v>
      </c>
      <c r="CO364">
        <v>1.85</v>
      </c>
      <c r="CP364">
        <v>2.11</v>
      </c>
      <c r="CQ364">
        <v>1.92</v>
      </c>
      <c r="CR364">
        <v>1.99</v>
      </c>
      <c r="CS364">
        <v>1.84</v>
      </c>
      <c r="CT364">
        <v>-0.25</v>
      </c>
      <c r="CU364">
        <v>2.0299999999999998</v>
      </c>
      <c r="CV364">
        <v>1.87</v>
      </c>
      <c r="CW364">
        <v>2.0299999999999998</v>
      </c>
      <c r="CX364">
        <v>1.89</v>
      </c>
      <c r="CY364">
        <v>2.0699999999999998</v>
      </c>
      <c r="CZ364">
        <v>1.9</v>
      </c>
      <c r="DA364">
        <v>2.02</v>
      </c>
      <c r="DB364">
        <v>1.86</v>
      </c>
    </row>
    <row r="365" spans="1:106" x14ac:dyDescent="0.35">
      <c r="A365" t="s">
        <v>106</v>
      </c>
      <c r="B365" s="1">
        <v>44032</v>
      </c>
      <c r="C365" s="2">
        <v>0.75</v>
      </c>
      <c r="D365" t="s">
        <v>126</v>
      </c>
      <c r="E365" t="s">
        <v>134</v>
      </c>
      <c r="F365">
        <v>0</v>
      </c>
      <c r="G365">
        <v>0</v>
      </c>
      <c r="H365" t="s">
        <v>117</v>
      </c>
      <c r="I365">
        <v>0</v>
      </c>
      <c r="J365">
        <v>0</v>
      </c>
      <c r="K365" t="s">
        <v>117</v>
      </c>
      <c r="L365" t="s">
        <v>147</v>
      </c>
      <c r="M365">
        <v>11</v>
      </c>
      <c r="N365">
        <v>12</v>
      </c>
      <c r="O365">
        <v>3</v>
      </c>
      <c r="P365">
        <v>1</v>
      </c>
      <c r="Q365">
        <v>13</v>
      </c>
      <c r="R365">
        <v>12</v>
      </c>
      <c r="S365">
        <v>9</v>
      </c>
      <c r="T365">
        <v>7</v>
      </c>
      <c r="U365">
        <v>4</v>
      </c>
      <c r="V365">
        <v>2</v>
      </c>
      <c r="W365">
        <v>0</v>
      </c>
      <c r="X365">
        <v>0</v>
      </c>
      <c r="Y365">
        <v>1.9</v>
      </c>
      <c r="Z365">
        <v>3.4</v>
      </c>
      <c r="AA365">
        <v>4.33</v>
      </c>
      <c r="AB365">
        <v>1.95</v>
      </c>
      <c r="AC365">
        <v>3.4</v>
      </c>
      <c r="AD365">
        <v>4.2</v>
      </c>
      <c r="AE365">
        <v>1.95</v>
      </c>
      <c r="AF365">
        <v>3.25</v>
      </c>
      <c r="AG365">
        <v>4.0999999999999996</v>
      </c>
      <c r="AH365">
        <v>1.97</v>
      </c>
      <c r="AI365">
        <v>3.48</v>
      </c>
      <c r="AJ365">
        <v>4.3</v>
      </c>
      <c r="AK365">
        <v>1.91</v>
      </c>
      <c r="AL365">
        <v>3.5</v>
      </c>
      <c r="AM365">
        <v>4.2</v>
      </c>
      <c r="AN365">
        <v>1.91</v>
      </c>
      <c r="AO365">
        <v>3.4</v>
      </c>
      <c r="AP365">
        <v>4.33</v>
      </c>
      <c r="AQ365">
        <v>2</v>
      </c>
      <c r="AR365">
        <v>3.62</v>
      </c>
      <c r="AS365">
        <v>4.5</v>
      </c>
      <c r="AT365">
        <v>1.93</v>
      </c>
      <c r="AU365">
        <v>3.42</v>
      </c>
      <c r="AV365">
        <v>4.2300000000000004</v>
      </c>
      <c r="AW365">
        <v>2.1</v>
      </c>
      <c r="AX365">
        <v>1.72</v>
      </c>
      <c r="AY365">
        <v>2.14</v>
      </c>
      <c r="AZ365">
        <v>1.79</v>
      </c>
      <c r="BA365">
        <v>2.2000000000000002</v>
      </c>
      <c r="BB365">
        <v>1.82</v>
      </c>
      <c r="BC365">
        <v>2.12</v>
      </c>
      <c r="BD365">
        <v>1.73</v>
      </c>
      <c r="BE365">
        <v>-0.5</v>
      </c>
      <c r="BF365">
        <v>1.95</v>
      </c>
      <c r="BG365">
        <v>1.95</v>
      </c>
      <c r="BH365">
        <v>1.97</v>
      </c>
      <c r="BI365">
        <v>1.96</v>
      </c>
      <c r="BJ365">
        <v>1.98</v>
      </c>
      <c r="BK365">
        <v>1.99</v>
      </c>
      <c r="BL365">
        <v>1.93</v>
      </c>
      <c r="BM365">
        <v>1.93</v>
      </c>
      <c r="BN365">
        <v>1.95</v>
      </c>
      <c r="BO365">
        <v>3.5</v>
      </c>
      <c r="BP365">
        <v>4</v>
      </c>
      <c r="BQ365">
        <v>1.95</v>
      </c>
      <c r="BR365">
        <v>3.5</v>
      </c>
      <c r="BS365">
        <v>4</v>
      </c>
      <c r="BT365">
        <v>2</v>
      </c>
      <c r="BU365">
        <v>3.3</v>
      </c>
      <c r="BV365">
        <v>3.85</v>
      </c>
      <c r="BW365">
        <v>2.0099999999999998</v>
      </c>
      <c r="BX365">
        <v>3.55</v>
      </c>
      <c r="BY365">
        <v>4</v>
      </c>
      <c r="BZ365">
        <v>2</v>
      </c>
      <c r="CA365">
        <v>3.5</v>
      </c>
      <c r="CB365">
        <v>3.9</v>
      </c>
      <c r="CC365">
        <v>2</v>
      </c>
      <c r="CD365">
        <v>3.5</v>
      </c>
      <c r="CE365">
        <v>3.9</v>
      </c>
      <c r="CF365">
        <v>2.0499999999999998</v>
      </c>
      <c r="CG365">
        <v>3.67</v>
      </c>
      <c r="CH365">
        <v>4.2</v>
      </c>
      <c r="CI365">
        <v>1.99</v>
      </c>
      <c r="CJ365">
        <v>3.49</v>
      </c>
      <c r="CK365">
        <v>3.92</v>
      </c>
      <c r="CL365">
        <v>1.9</v>
      </c>
      <c r="CM365">
        <v>1.9</v>
      </c>
      <c r="CN365">
        <v>1.93</v>
      </c>
      <c r="CO365">
        <v>1.99</v>
      </c>
      <c r="CP365">
        <v>1.98</v>
      </c>
      <c r="CQ365">
        <v>2.0299999999999998</v>
      </c>
      <c r="CR365">
        <v>1.9</v>
      </c>
      <c r="CS365">
        <v>1.92</v>
      </c>
      <c r="CT365">
        <v>-0.5</v>
      </c>
      <c r="CU365">
        <v>2.04</v>
      </c>
      <c r="CV365">
        <v>1.89</v>
      </c>
      <c r="CW365">
        <v>2.0099999999999998</v>
      </c>
      <c r="CX365">
        <v>1.91</v>
      </c>
      <c r="CY365">
        <v>2.06</v>
      </c>
      <c r="CZ365">
        <v>1.95</v>
      </c>
      <c r="DA365">
        <v>2</v>
      </c>
      <c r="DB365">
        <v>1.88</v>
      </c>
    </row>
    <row r="366" spans="1:106" x14ac:dyDescent="0.35">
      <c r="A366" t="s">
        <v>106</v>
      </c>
      <c r="B366" s="1">
        <v>44032</v>
      </c>
      <c r="C366" s="2">
        <v>0.75</v>
      </c>
      <c r="D366" t="s">
        <v>116</v>
      </c>
      <c r="E366" t="s">
        <v>123</v>
      </c>
      <c r="F366">
        <v>0</v>
      </c>
      <c r="G366">
        <v>1</v>
      </c>
      <c r="H366" t="s">
        <v>113</v>
      </c>
      <c r="I366">
        <v>0</v>
      </c>
      <c r="J366">
        <v>0</v>
      </c>
      <c r="K366" t="s">
        <v>117</v>
      </c>
      <c r="L366" t="s">
        <v>141</v>
      </c>
      <c r="M366">
        <v>8</v>
      </c>
      <c r="N366">
        <v>5</v>
      </c>
      <c r="O366">
        <v>0</v>
      </c>
      <c r="P366">
        <v>2</v>
      </c>
      <c r="Q366">
        <v>11</v>
      </c>
      <c r="R366">
        <v>19</v>
      </c>
      <c r="S366">
        <v>7</v>
      </c>
      <c r="T366">
        <v>1</v>
      </c>
      <c r="U366">
        <v>1</v>
      </c>
      <c r="V366">
        <v>3</v>
      </c>
      <c r="W366">
        <v>0</v>
      </c>
      <c r="X366">
        <v>0</v>
      </c>
      <c r="Y366">
        <v>2.2000000000000002</v>
      </c>
      <c r="Z366">
        <v>3.25</v>
      </c>
      <c r="AA366">
        <v>3.5</v>
      </c>
      <c r="AB366">
        <v>2.15</v>
      </c>
      <c r="AC366">
        <v>3.3</v>
      </c>
      <c r="AD366">
        <v>3.5</v>
      </c>
      <c r="AE366">
        <v>2.2000000000000002</v>
      </c>
      <c r="AF366">
        <v>3.1</v>
      </c>
      <c r="AG366">
        <v>3.55</v>
      </c>
      <c r="AH366">
        <v>2.1800000000000002</v>
      </c>
      <c r="AI366">
        <v>3.42</v>
      </c>
      <c r="AJ366">
        <v>3.57</v>
      </c>
      <c r="AK366">
        <v>2.15</v>
      </c>
      <c r="AL366">
        <v>3.3</v>
      </c>
      <c r="AM366">
        <v>3.5</v>
      </c>
      <c r="AN366">
        <v>2.15</v>
      </c>
      <c r="AO366">
        <v>3.2</v>
      </c>
      <c r="AP366">
        <v>3.7</v>
      </c>
      <c r="AQ366">
        <v>2.27</v>
      </c>
      <c r="AR366">
        <v>3.45</v>
      </c>
      <c r="AS366">
        <v>3.7</v>
      </c>
      <c r="AT366">
        <v>2.17</v>
      </c>
      <c r="AU366">
        <v>3.29</v>
      </c>
      <c r="AV366">
        <v>3.52</v>
      </c>
      <c r="AW366">
        <v>2.2999999999999998</v>
      </c>
      <c r="AX366">
        <v>1.61</v>
      </c>
      <c r="AY366">
        <v>2.37</v>
      </c>
      <c r="AZ366">
        <v>1.66</v>
      </c>
      <c r="BA366">
        <v>2.4300000000000002</v>
      </c>
      <c r="BB366">
        <v>1.7</v>
      </c>
      <c r="BC366">
        <v>2.3199999999999998</v>
      </c>
      <c r="BD366">
        <v>1.62</v>
      </c>
      <c r="BE366">
        <v>-0.25</v>
      </c>
      <c r="BF366">
        <v>1.88</v>
      </c>
      <c r="BG366">
        <v>2.02</v>
      </c>
      <c r="BH366">
        <v>1.88</v>
      </c>
      <c r="BI366">
        <v>2.04</v>
      </c>
      <c r="BJ366">
        <v>1.93</v>
      </c>
      <c r="BK366">
        <v>2.0699999999999998</v>
      </c>
      <c r="BL366">
        <v>1.87</v>
      </c>
      <c r="BM366">
        <v>2.0099999999999998</v>
      </c>
      <c r="BN366">
        <v>1.95</v>
      </c>
      <c r="BO366">
        <v>3.3</v>
      </c>
      <c r="BP366">
        <v>4.2</v>
      </c>
      <c r="BQ366">
        <v>1.91</v>
      </c>
      <c r="BR366">
        <v>3.4</v>
      </c>
      <c r="BS366">
        <v>4.25</v>
      </c>
      <c r="BT366">
        <v>1.97</v>
      </c>
      <c r="BU366">
        <v>3.2</v>
      </c>
      <c r="BV366">
        <v>4.0999999999999996</v>
      </c>
      <c r="BW366">
        <v>2</v>
      </c>
      <c r="BX366">
        <v>3.41</v>
      </c>
      <c r="BY366">
        <v>4.25</v>
      </c>
      <c r="BZ366">
        <v>1.95</v>
      </c>
      <c r="CA366">
        <v>3.3</v>
      </c>
      <c r="CB366">
        <v>4.2</v>
      </c>
      <c r="CC366">
        <v>1.95</v>
      </c>
      <c r="CD366">
        <v>3.3</v>
      </c>
      <c r="CE366">
        <v>4.33</v>
      </c>
      <c r="CF366">
        <v>2.0499999999999998</v>
      </c>
      <c r="CG366">
        <v>3.53</v>
      </c>
      <c r="CH366">
        <v>4.4000000000000004</v>
      </c>
      <c r="CI366">
        <v>1.98</v>
      </c>
      <c r="CJ366">
        <v>3.35</v>
      </c>
      <c r="CK366">
        <v>4.1500000000000004</v>
      </c>
      <c r="CL366">
        <v>2.2000000000000002</v>
      </c>
      <c r="CM366">
        <v>1.66</v>
      </c>
      <c r="CN366">
        <v>2.31</v>
      </c>
      <c r="CO366">
        <v>1.68</v>
      </c>
      <c r="CP366">
        <v>2.4300000000000002</v>
      </c>
      <c r="CQ366">
        <v>1.69</v>
      </c>
      <c r="CR366">
        <v>2.2799999999999998</v>
      </c>
      <c r="CS366">
        <v>1.64</v>
      </c>
      <c r="CT366">
        <v>-0.5</v>
      </c>
      <c r="CU366">
        <v>2</v>
      </c>
      <c r="CV366">
        <v>1.93</v>
      </c>
      <c r="CW366">
        <v>2</v>
      </c>
      <c r="CX366">
        <v>1.93</v>
      </c>
      <c r="CY366">
        <v>2.0499999999999998</v>
      </c>
      <c r="CZ366">
        <v>1.95</v>
      </c>
      <c r="DA366">
        <v>1.99</v>
      </c>
      <c r="DB366">
        <v>1.89</v>
      </c>
    </row>
    <row r="367" spans="1:106" x14ac:dyDescent="0.35">
      <c r="A367" t="s">
        <v>106</v>
      </c>
      <c r="B367" s="1">
        <v>44032</v>
      </c>
      <c r="C367" s="2">
        <v>0.84375</v>
      </c>
      <c r="D367" t="s">
        <v>132</v>
      </c>
      <c r="E367" t="s">
        <v>122</v>
      </c>
      <c r="F367">
        <v>2</v>
      </c>
      <c r="G367">
        <v>0</v>
      </c>
      <c r="H367" t="s">
        <v>109</v>
      </c>
      <c r="I367">
        <v>1</v>
      </c>
      <c r="J367">
        <v>0</v>
      </c>
      <c r="K367" t="s">
        <v>109</v>
      </c>
      <c r="L367" t="s">
        <v>146</v>
      </c>
      <c r="M367">
        <v>11</v>
      </c>
      <c r="N367">
        <v>7</v>
      </c>
      <c r="O367">
        <v>5</v>
      </c>
      <c r="P367">
        <v>3</v>
      </c>
      <c r="Q367">
        <v>11</v>
      </c>
      <c r="R367">
        <v>15</v>
      </c>
      <c r="S367">
        <v>5</v>
      </c>
      <c r="T367">
        <v>2</v>
      </c>
      <c r="U367">
        <v>2</v>
      </c>
      <c r="V367">
        <v>1</v>
      </c>
      <c r="W367">
        <v>0</v>
      </c>
      <c r="X367">
        <v>0</v>
      </c>
      <c r="Y367">
        <v>1.5</v>
      </c>
      <c r="Z367">
        <v>4</v>
      </c>
      <c r="AA367">
        <v>7.5</v>
      </c>
      <c r="AB367">
        <v>1.5</v>
      </c>
      <c r="AC367">
        <v>3.9</v>
      </c>
      <c r="AD367">
        <v>7.75</v>
      </c>
      <c r="AE367">
        <v>1.53</v>
      </c>
      <c r="AF367">
        <v>3.8</v>
      </c>
      <c r="AG367">
        <v>7.5</v>
      </c>
      <c r="AH367">
        <v>1.51</v>
      </c>
      <c r="AI367">
        <v>4.12</v>
      </c>
      <c r="AJ367">
        <v>8.08</v>
      </c>
      <c r="AK367">
        <v>1.47</v>
      </c>
      <c r="AL367">
        <v>4</v>
      </c>
      <c r="AM367">
        <v>8</v>
      </c>
      <c r="AN367">
        <v>1.5</v>
      </c>
      <c r="AO367">
        <v>3.9</v>
      </c>
      <c r="AP367">
        <v>8</v>
      </c>
      <c r="AQ367">
        <v>1.54</v>
      </c>
      <c r="AR367">
        <v>4.3499999999999996</v>
      </c>
      <c r="AS367">
        <v>8.3000000000000007</v>
      </c>
      <c r="AT367">
        <v>1.5</v>
      </c>
      <c r="AU367">
        <v>4.03</v>
      </c>
      <c r="AV367">
        <v>7.72</v>
      </c>
      <c r="AW367">
        <v>2.2999999999999998</v>
      </c>
      <c r="AX367">
        <v>1.61</v>
      </c>
      <c r="AY367">
        <v>2.33</v>
      </c>
      <c r="AZ367">
        <v>1.68</v>
      </c>
      <c r="BA367">
        <v>2.39</v>
      </c>
      <c r="BB367">
        <v>1.71</v>
      </c>
      <c r="BC367">
        <v>2.29</v>
      </c>
      <c r="BD367">
        <v>1.64</v>
      </c>
      <c r="BE367">
        <v>-1</v>
      </c>
      <c r="BF367">
        <v>1.94</v>
      </c>
      <c r="BG367">
        <v>1.96</v>
      </c>
      <c r="BH367">
        <v>1.97</v>
      </c>
      <c r="BI367">
        <v>1.96</v>
      </c>
      <c r="BJ367">
        <v>1.99</v>
      </c>
      <c r="BK367">
        <v>2.02</v>
      </c>
      <c r="BL367">
        <v>1.9</v>
      </c>
      <c r="BM367">
        <v>1.97</v>
      </c>
      <c r="BN367">
        <v>1.4</v>
      </c>
      <c r="BO367">
        <v>4.2</v>
      </c>
      <c r="BP367">
        <v>9.5</v>
      </c>
      <c r="BQ367">
        <v>1.44</v>
      </c>
      <c r="BR367">
        <v>4.25</v>
      </c>
      <c r="BS367">
        <v>8.25</v>
      </c>
      <c r="BT367">
        <v>1.45</v>
      </c>
      <c r="BU367">
        <v>4</v>
      </c>
      <c r="BV367">
        <v>8.25</v>
      </c>
      <c r="BW367">
        <v>1.46</v>
      </c>
      <c r="BX367">
        <v>4.3099999999999996</v>
      </c>
      <c r="BY367">
        <v>8.6999999999999993</v>
      </c>
      <c r="BZ367">
        <v>1.42</v>
      </c>
      <c r="CA367">
        <v>4.2</v>
      </c>
      <c r="CB367">
        <v>9</v>
      </c>
      <c r="CC367">
        <v>1.45</v>
      </c>
      <c r="CD367">
        <v>4.2</v>
      </c>
      <c r="CE367">
        <v>9</v>
      </c>
      <c r="CF367">
        <v>1.49</v>
      </c>
      <c r="CG367">
        <v>4.55</v>
      </c>
      <c r="CH367">
        <v>10.3</v>
      </c>
      <c r="CI367">
        <v>1.44</v>
      </c>
      <c r="CJ367">
        <v>4.24</v>
      </c>
      <c r="CK367">
        <v>8.68</v>
      </c>
      <c r="CL367">
        <v>2.2000000000000002</v>
      </c>
      <c r="CM367">
        <v>1.66</v>
      </c>
      <c r="CN367">
        <v>2.21</v>
      </c>
      <c r="CO367">
        <v>1.75</v>
      </c>
      <c r="CP367">
        <v>2.27</v>
      </c>
      <c r="CQ367">
        <v>1.82</v>
      </c>
      <c r="CR367">
        <v>2.1800000000000002</v>
      </c>
      <c r="CS367">
        <v>1.69</v>
      </c>
      <c r="CT367">
        <v>-1</v>
      </c>
      <c r="CU367">
        <v>1.79</v>
      </c>
      <c r="CV367">
        <v>2.11</v>
      </c>
      <c r="CW367">
        <v>1.83</v>
      </c>
      <c r="CX367">
        <v>2.1</v>
      </c>
      <c r="CY367">
        <v>1.88</v>
      </c>
      <c r="CZ367">
        <v>2.15</v>
      </c>
      <c r="DA367">
        <v>1.79</v>
      </c>
      <c r="DB367">
        <v>2.11</v>
      </c>
    </row>
    <row r="368" spans="1:106" x14ac:dyDescent="0.35">
      <c r="A368" t="s">
        <v>106</v>
      </c>
      <c r="B368" s="1">
        <v>44033</v>
      </c>
      <c r="C368" s="2">
        <v>0.75</v>
      </c>
      <c r="D368" t="s">
        <v>125</v>
      </c>
      <c r="E368" t="s">
        <v>112</v>
      </c>
      <c r="F368">
        <v>0</v>
      </c>
      <c r="G368">
        <v>4</v>
      </c>
      <c r="H368" t="s">
        <v>113</v>
      </c>
      <c r="I368">
        <v>0</v>
      </c>
      <c r="J368">
        <v>2</v>
      </c>
      <c r="K368" t="s">
        <v>113</v>
      </c>
      <c r="L368" t="s">
        <v>110</v>
      </c>
      <c r="M368">
        <v>2</v>
      </c>
      <c r="N368">
        <v>26</v>
      </c>
      <c r="O368">
        <v>0</v>
      </c>
      <c r="P368">
        <v>10</v>
      </c>
      <c r="Q368">
        <v>14</v>
      </c>
      <c r="R368">
        <v>11</v>
      </c>
      <c r="S368">
        <v>0</v>
      </c>
      <c r="T368">
        <v>8</v>
      </c>
      <c r="U368">
        <v>2</v>
      </c>
      <c r="V368">
        <v>0</v>
      </c>
      <c r="W368">
        <v>0</v>
      </c>
      <c r="X368">
        <v>0</v>
      </c>
      <c r="Y368">
        <v>8.5</v>
      </c>
      <c r="Z368">
        <v>5.5</v>
      </c>
      <c r="AA368">
        <v>1.33</v>
      </c>
      <c r="AB368">
        <v>9</v>
      </c>
      <c r="AC368">
        <v>5.75</v>
      </c>
      <c r="AD368">
        <v>1.3</v>
      </c>
      <c r="AE368">
        <v>8</v>
      </c>
      <c r="AF368">
        <v>5.25</v>
      </c>
      <c r="AG368">
        <v>1.35</v>
      </c>
      <c r="AH368">
        <v>8.57</v>
      </c>
      <c r="AI368">
        <v>5.73</v>
      </c>
      <c r="AJ368">
        <v>1.34</v>
      </c>
      <c r="AK368">
        <v>9.5</v>
      </c>
      <c r="AL368">
        <v>5.8</v>
      </c>
      <c r="AM368">
        <v>1.3</v>
      </c>
      <c r="AN368">
        <v>10</v>
      </c>
      <c r="AO368">
        <v>5.75</v>
      </c>
      <c r="AP368">
        <v>1.3</v>
      </c>
      <c r="AQ368">
        <v>10</v>
      </c>
      <c r="AR368">
        <v>6.15</v>
      </c>
      <c r="AS368">
        <v>1.37</v>
      </c>
      <c r="AT368">
        <v>8.6199999999999992</v>
      </c>
      <c r="AU368">
        <v>5.6</v>
      </c>
      <c r="AV368">
        <v>1.33</v>
      </c>
      <c r="AW368">
        <v>1.5</v>
      </c>
      <c r="AX368">
        <v>2.62</v>
      </c>
      <c r="AY368">
        <v>1.5</v>
      </c>
      <c r="AZ368">
        <v>2.74</v>
      </c>
      <c r="BA368">
        <v>1.5</v>
      </c>
      <c r="BB368">
        <v>2.79</v>
      </c>
      <c r="BC368">
        <v>1.48</v>
      </c>
      <c r="BD368">
        <v>2.67</v>
      </c>
      <c r="BE368">
        <v>1.5</v>
      </c>
      <c r="BF368">
        <v>1.97</v>
      </c>
      <c r="BG368">
        <v>1.96</v>
      </c>
      <c r="BH368">
        <v>1.94</v>
      </c>
      <c r="BI368">
        <v>1.98</v>
      </c>
      <c r="BJ368">
        <v>2</v>
      </c>
      <c r="BK368">
        <v>1.99</v>
      </c>
      <c r="BL368">
        <v>1.94</v>
      </c>
      <c r="BM368">
        <v>1.94</v>
      </c>
      <c r="BN368">
        <v>9</v>
      </c>
      <c r="BO368">
        <v>5.75</v>
      </c>
      <c r="BP368">
        <v>1.3</v>
      </c>
      <c r="BQ368">
        <v>7.25</v>
      </c>
      <c r="BR368">
        <v>5.75</v>
      </c>
      <c r="BS368">
        <v>1.35</v>
      </c>
      <c r="BT368">
        <v>9</v>
      </c>
      <c r="BU368">
        <v>5.75</v>
      </c>
      <c r="BV368">
        <v>1.33</v>
      </c>
      <c r="BW368">
        <v>9.1999999999999993</v>
      </c>
      <c r="BX368">
        <v>6.37</v>
      </c>
      <c r="BY368">
        <v>1.3</v>
      </c>
      <c r="BZ368">
        <v>9.5</v>
      </c>
      <c r="CA368">
        <v>6</v>
      </c>
      <c r="CB368">
        <v>1.29</v>
      </c>
      <c r="CC368">
        <v>9.5</v>
      </c>
      <c r="CD368">
        <v>6</v>
      </c>
      <c r="CE368">
        <v>1.3</v>
      </c>
      <c r="CF368">
        <v>10.5</v>
      </c>
      <c r="CG368">
        <v>6.6</v>
      </c>
      <c r="CH368">
        <v>1.33</v>
      </c>
      <c r="CI368">
        <v>9.1300000000000008</v>
      </c>
      <c r="CJ368">
        <v>6.01</v>
      </c>
      <c r="CK368">
        <v>1.3</v>
      </c>
      <c r="CL368">
        <v>1.5</v>
      </c>
      <c r="CM368">
        <v>2.62</v>
      </c>
      <c r="CN368">
        <v>1.49</v>
      </c>
      <c r="CO368">
        <v>2.79</v>
      </c>
      <c r="CP368">
        <v>1.5</v>
      </c>
      <c r="CQ368">
        <v>2.82</v>
      </c>
      <c r="CR368">
        <v>1.47</v>
      </c>
      <c r="CS368">
        <v>2.69</v>
      </c>
      <c r="CT368">
        <v>1.5</v>
      </c>
      <c r="CU368">
        <v>2.0499999999999998</v>
      </c>
      <c r="CV368">
        <v>1.88</v>
      </c>
      <c r="CW368">
        <v>2.06</v>
      </c>
      <c r="CX368">
        <v>1.85</v>
      </c>
      <c r="CY368">
        <v>2.09</v>
      </c>
      <c r="CZ368">
        <v>1.91</v>
      </c>
      <c r="DA368">
        <v>2.0299999999999998</v>
      </c>
      <c r="DB368">
        <v>1.85</v>
      </c>
    </row>
    <row r="369" spans="1:106" x14ac:dyDescent="0.35">
      <c r="A369" t="s">
        <v>106</v>
      </c>
      <c r="B369" s="1">
        <v>44033</v>
      </c>
      <c r="C369" s="2">
        <v>0.84375</v>
      </c>
      <c r="D369" t="s">
        <v>129</v>
      </c>
      <c r="E369" t="s">
        <v>135</v>
      </c>
      <c r="F369">
        <v>1</v>
      </c>
      <c r="G369">
        <v>0</v>
      </c>
      <c r="H369" t="s">
        <v>109</v>
      </c>
      <c r="I369">
        <v>1</v>
      </c>
      <c r="J369">
        <v>0</v>
      </c>
      <c r="K369" t="s">
        <v>109</v>
      </c>
      <c r="L369" t="s">
        <v>130</v>
      </c>
      <c r="M369">
        <v>8</v>
      </c>
      <c r="N369">
        <v>7</v>
      </c>
      <c r="O369">
        <v>3</v>
      </c>
      <c r="P369">
        <v>0</v>
      </c>
      <c r="Q369">
        <v>13</v>
      </c>
      <c r="R369">
        <v>19</v>
      </c>
      <c r="S369">
        <v>8</v>
      </c>
      <c r="T369">
        <v>9</v>
      </c>
      <c r="U369">
        <v>2</v>
      </c>
      <c r="V369">
        <v>4</v>
      </c>
      <c r="W369">
        <v>0</v>
      </c>
      <c r="X369">
        <v>0</v>
      </c>
      <c r="Y369">
        <v>3.3</v>
      </c>
      <c r="Z369">
        <v>3.6</v>
      </c>
      <c r="AA369">
        <v>2.1</v>
      </c>
      <c r="AB369">
        <v>3.25</v>
      </c>
      <c r="AC369">
        <v>3.9</v>
      </c>
      <c r="AD369">
        <v>2.0499999999999998</v>
      </c>
      <c r="AE369">
        <v>3.25</v>
      </c>
      <c r="AF369">
        <v>3.55</v>
      </c>
      <c r="AG369">
        <v>2.15</v>
      </c>
      <c r="AH369">
        <v>3.24</v>
      </c>
      <c r="AI369">
        <v>3.94</v>
      </c>
      <c r="AJ369">
        <v>2.14</v>
      </c>
      <c r="AK369">
        <v>3.2</v>
      </c>
      <c r="AL369">
        <v>3.8</v>
      </c>
      <c r="AM369">
        <v>2.1</v>
      </c>
      <c r="AN369">
        <v>3.3</v>
      </c>
      <c r="AO369">
        <v>3.7</v>
      </c>
      <c r="AP369">
        <v>2.15</v>
      </c>
      <c r="AQ369">
        <v>3.4</v>
      </c>
      <c r="AR369">
        <v>3.98</v>
      </c>
      <c r="AS369">
        <v>2.2000000000000002</v>
      </c>
      <c r="AT369">
        <v>3.24</v>
      </c>
      <c r="AU369">
        <v>3.78</v>
      </c>
      <c r="AV369">
        <v>2.11</v>
      </c>
      <c r="AW369">
        <v>1.66</v>
      </c>
      <c r="AX369">
        <v>2.2000000000000002</v>
      </c>
      <c r="AY369">
        <v>1.7</v>
      </c>
      <c r="AZ369">
        <v>2.2799999999999998</v>
      </c>
      <c r="BA369">
        <v>1.74</v>
      </c>
      <c r="BB369">
        <v>2.37</v>
      </c>
      <c r="BC369">
        <v>1.66</v>
      </c>
      <c r="BD369">
        <v>2.25</v>
      </c>
      <c r="BE369">
        <v>0.25</v>
      </c>
      <c r="BF369">
        <v>2.04</v>
      </c>
      <c r="BG369">
        <v>1.89</v>
      </c>
      <c r="BH369">
        <v>2.04</v>
      </c>
      <c r="BI369">
        <v>1.88</v>
      </c>
      <c r="BJ369">
        <v>2.09</v>
      </c>
      <c r="BK369">
        <v>1.92</v>
      </c>
      <c r="BL369">
        <v>2.02</v>
      </c>
      <c r="BM369">
        <v>1.85</v>
      </c>
      <c r="BN369">
        <v>3.1</v>
      </c>
      <c r="BO369">
        <v>3.75</v>
      </c>
      <c r="BP369">
        <v>2.2000000000000002</v>
      </c>
      <c r="BQ369">
        <v>3.1</v>
      </c>
      <c r="BR369">
        <v>3.6</v>
      </c>
      <c r="BS369">
        <v>2.2000000000000002</v>
      </c>
      <c r="BT369">
        <v>3.1</v>
      </c>
      <c r="BU369">
        <v>3.65</v>
      </c>
      <c r="BV369">
        <v>2.25</v>
      </c>
      <c r="BW369">
        <v>3.14</v>
      </c>
      <c r="BX369">
        <v>3.86</v>
      </c>
      <c r="BY369">
        <v>2.21</v>
      </c>
      <c r="BZ369">
        <v>3.2</v>
      </c>
      <c r="CA369">
        <v>3.7</v>
      </c>
      <c r="CB369">
        <v>2.15</v>
      </c>
      <c r="CC369">
        <v>3.13</v>
      </c>
      <c r="CD369">
        <v>3.6</v>
      </c>
      <c r="CE369">
        <v>2.25</v>
      </c>
      <c r="CF369">
        <v>3.35</v>
      </c>
      <c r="CG369">
        <v>3.88</v>
      </c>
      <c r="CH369">
        <v>2.2599999999999998</v>
      </c>
      <c r="CI369">
        <v>3.13</v>
      </c>
      <c r="CJ369">
        <v>3.7</v>
      </c>
      <c r="CK369">
        <v>2.2000000000000002</v>
      </c>
      <c r="CL369">
        <v>1.72</v>
      </c>
      <c r="CM369">
        <v>2.1</v>
      </c>
      <c r="CN369">
        <v>1.76</v>
      </c>
      <c r="CO369">
        <v>2.1800000000000002</v>
      </c>
      <c r="CP369">
        <v>1.79</v>
      </c>
      <c r="CQ369">
        <v>2.25</v>
      </c>
      <c r="CR369">
        <v>1.73</v>
      </c>
      <c r="CS369">
        <v>2.13</v>
      </c>
      <c r="CT369">
        <v>0.25</v>
      </c>
      <c r="CU369">
        <v>1.96</v>
      </c>
      <c r="CV369">
        <v>1.97</v>
      </c>
      <c r="CW369">
        <v>1.98</v>
      </c>
      <c r="CX369">
        <v>1.94</v>
      </c>
      <c r="CY369">
        <v>1.99</v>
      </c>
      <c r="CZ369">
        <v>2</v>
      </c>
      <c r="DA369">
        <v>1.95</v>
      </c>
      <c r="DB369">
        <v>1.94</v>
      </c>
    </row>
    <row r="370" spans="1:106" x14ac:dyDescent="0.35">
      <c r="A370" t="s">
        <v>106</v>
      </c>
      <c r="B370" s="1">
        <v>44034</v>
      </c>
      <c r="C370" s="2">
        <v>0.75</v>
      </c>
      <c r="D370" t="s">
        <v>137</v>
      </c>
      <c r="E370" t="s">
        <v>111</v>
      </c>
      <c r="F370">
        <v>1</v>
      </c>
      <c r="G370">
        <v>1</v>
      </c>
      <c r="H370" t="s">
        <v>117</v>
      </c>
      <c r="I370">
        <v>0</v>
      </c>
      <c r="J370">
        <v>1</v>
      </c>
      <c r="K370" t="s">
        <v>113</v>
      </c>
      <c r="L370" t="s">
        <v>144</v>
      </c>
      <c r="M370">
        <v>11</v>
      </c>
      <c r="N370">
        <v>12</v>
      </c>
      <c r="O370">
        <v>4</v>
      </c>
      <c r="P370">
        <v>3</v>
      </c>
      <c r="Q370">
        <v>10</v>
      </c>
      <c r="R370">
        <v>9</v>
      </c>
      <c r="S370">
        <v>2</v>
      </c>
      <c r="T370">
        <v>3</v>
      </c>
      <c r="U370">
        <v>3</v>
      </c>
      <c r="V370">
        <v>1</v>
      </c>
      <c r="W370">
        <v>0</v>
      </c>
      <c r="X370">
        <v>0</v>
      </c>
      <c r="Y370">
        <v>1.22</v>
      </c>
      <c r="Z370">
        <v>6.5</v>
      </c>
      <c r="AA370">
        <v>11</v>
      </c>
      <c r="AB370">
        <v>1.25</v>
      </c>
      <c r="AC370">
        <v>6.25</v>
      </c>
      <c r="AD370">
        <v>11.5</v>
      </c>
      <c r="AE370">
        <v>1.27</v>
      </c>
      <c r="AF370">
        <v>6</v>
      </c>
      <c r="AG370">
        <v>11</v>
      </c>
      <c r="AH370">
        <v>1.26</v>
      </c>
      <c r="AI370">
        <v>6.37</v>
      </c>
      <c r="AJ370">
        <v>12.18</v>
      </c>
      <c r="AK370">
        <v>1.24</v>
      </c>
      <c r="AL370">
        <v>6.5</v>
      </c>
      <c r="AM370">
        <v>12</v>
      </c>
      <c r="AN370">
        <v>1.22</v>
      </c>
      <c r="AO370">
        <v>6.5</v>
      </c>
      <c r="AP370">
        <v>13</v>
      </c>
      <c r="AQ370">
        <v>1.28</v>
      </c>
      <c r="AR370">
        <v>7</v>
      </c>
      <c r="AS370">
        <v>13.5</v>
      </c>
      <c r="AT370">
        <v>1.24</v>
      </c>
      <c r="AU370">
        <v>6.38</v>
      </c>
      <c r="AV370">
        <v>11.56</v>
      </c>
      <c r="AW370">
        <v>1.5</v>
      </c>
      <c r="AX370">
        <v>2.62</v>
      </c>
      <c r="AY370">
        <v>1.48</v>
      </c>
      <c r="AZ370">
        <v>2.84</v>
      </c>
      <c r="BA370">
        <v>1.5</v>
      </c>
      <c r="BB370">
        <v>2.84</v>
      </c>
      <c r="BC370">
        <v>1.47</v>
      </c>
      <c r="BD370">
        <v>2.68</v>
      </c>
      <c r="BE370">
        <v>-1.75</v>
      </c>
      <c r="BF370">
        <v>1.95</v>
      </c>
      <c r="BG370">
        <v>1.98</v>
      </c>
      <c r="BH370">
        <v>1.97</v>
      </c>
      <c r="BI370">
        <v>1.95</v>
      </c>
      <c r="BJ370">
        <v>1.97</v>
      </c>
      <c r="BK370">
        <v>2.15</v>
      </c>
      <c r="BL370">
        <v>1.92</v>
      </c>
      <c r="BM370">
        <v>1.96</v>
      </c>
      <c r="BN370">
        <v>1.22</v>
      </c>
      <c r="BO370">
        <v>6.5</v>
      </c>
      <c r="BP370">
        <v>12</v>
      </c>
      <c r="BQ370">
        <v>1.25</v>
      </c>
      <c r="BR370">
        <v>6.5</v>
      </c>
      <c r="BS370">
        <v>10.5</v>
      </c>
      <c r="BT370">
        <v>1.25</v>
      </c>
      <c r="BU370">
        <v>6</v>
      </c>
      <c r="BV370">
        <v>9</v>
      </c>
      <c r="BW370">
        <v>1.27</v>
      </c>
      <c r="BX370">
        <v>6.55</v>
      </c>
      <c r="BY370">
        <v>10.55</v>
      </c>
      <c r="BZ370">
        <v>1.25</v>
      </c>
      <c r="CA370">
        <v>6</v>
      </c>
      <c r="CB370">
        <v>12</v>
      </c>
      <c r="CC370">
        <v>1.29</v>
      </c>
      <c r="CD370">
        <v>6</v>
      </c>
      <c r="CE370">
        <v>11.5</v>
      </c>
      <c r="CF370">
        <v>1.3</v>
      </c>
      <c r="CG370">
        <v>7</v>
      </c>
      <c r="CH370">
        <v>13</v>
      </c>
      <c r="CI370">
        <v>1.26</v>
      </c>
      <c r="CJ370">
        <v>6.4</v>
      </c>
      <c r="CK370">
        <v>10.94</v>
      </c>
      <c r="CL370">
        <v>1.44</v>
      </c>
      <c r="CM370">
        <v>2.75</v>
      </c>
      <c r="CN370">
        <v>1.45</v>
      </c>
      <c r="CO370">
        <v>2.92</v>
      </c>
      <c r="CP370">
        <v>1.47</v>
      </c>
      <c r="CQ370">
        <v>2.93</v>
      </c>
      <c r="CR370">
        <v>1.44</v>
      </c>
      <c r="CS370">
        <v>2.81</v>
      </c>
      <c r="CT370">
        <v>-1.75</v>
      </c>
      <c r="CU370">
        <v>2.0499999999999998</v>
      </c>
      <c r="CV370">
        <v>1.85</v>
      </c>
      <c r="CW370">
        <v>2.04</v>
      </c>
      <c r="CX370">
        <v>1.88</v>
      </c>
      <c r="CY370">
        <v>2.09</v>
      </c>
      <c r="CZ370">
        <v>1.97</v>
      </c>
      <c r="DA370">
        <v>1.98</v>
      </c>
      <c r="DB370">
        <v>1.89</v>
      </c>
    </row>
    <row r="371" spans="1:106" x14ac:dyDescent="0.35">
      <c r="A371" t="s">
        <v>106</v>
      </c>
      <c r="B371" s="1">
        <v>44034</v>
      </c>
      <c r="C371" s="2">
        <v>0.84375</v>
      </c>
      <c r="D371" t="s">
        <v>107</v>
      </c>
      <c r="E371" t="s">
        <v>138</v>
      </c>
      <c r="F371">
        <v>5</v>
      </c>
      <c r="G371">
        <v>3</v>
      </c>
      <c r="H371" t="s">
        <v>109</v>
      </c>
      <c r="I371">
        <v>3</v>
      </c>
      <c r="J371">
        <v>1</v>
      </c>
      <c r="K371" t="s">
        <v>109</v>
      </c>
      <c r="L371" t="s">
        <v>133</v>
      </c>
      <c r="M371">
        <v>10</v>
      </c>
      <c r="N371">
        <v>10</v>
      </c>
      <c r="O371">
        <v>7</v>
      </c>
      <c r="P371">
        <v>5</v>
      </c>
      <c r="Q371">
        <v>8</v>
      </c>
      <c r="R371">
        <v>11</v>
      </c>
      <c r="S371">
        <v>6</v>
      </c>
      <c r="T371">
        <v>0</v>
      </c>
      <c r="U371">
        <v>1</v>
      </c>
      <c r="V371">
        <v>0</v>
      </c>
      <c r="W371">
        <v>0</v>
      </c>
      <c r="X371">
        <v>0</v>
      </c>
      <c r="Y371">
        <v>2</v>
      </c>
      <c r="Z371">
        <v>3.75</v>
      </c>
      <c r="AA371">
        <v>3.5</v>
      </c>
      <c r="AB371">
        <v>1.95</v>
      </c>
      <c r="AC371">
        <v>3.8</v>
      </c>
      <c r="AD371">
        <v>3.6</v>
      </c>
      <c r="AE371">
        <v>2.1</v>
      </c>
      <c r="AF371">
        <v>3.5</v>
      </c>
      <c r="AG371">
        <v>3.4</v>
      </c>
      <c r="AH371">
        <v>2.08</v>
      </c>
      <c r="AI371">
        <v>3.71</v>
      </c>
      <c r="AJ371">
        <v>3.59</v>
      </c>
      <c r="AK371">
        <v>2.0499999999999998</v>
      </c>
      <c r="AL371">
        <v>3.7</v>
      </c>
      <c r="AM371">
        <v>3.4</v>
      </c>
      <c r="AN371">
        <v>2.0499999999999998</v>
      </c>
      <c r="AO371">
        <v>3.75</v>
      </c>
      <c r="AP371">
        <v>3.4</v>
      </c>
      <c r="AQ371">
        <v>2.13</v>
      </c>
      <c r="AR371">
        <v>3.95</v>
      </c>
      <c r="AS371">
        <v>3.7</v>
      </c>
      <c r="AT371">
        <v>2.04</v>
      </c>
      <c r="AU371">
        <v>3.7</v>
      </c>
      <c r="AV371">
        <v>3.51</v>
      </c>
      <c r="AW371">
        <v>1.57</v>
      </c>
      <c r="AX371">
        <v>2.37</v>
      </c>
      <c r="AY371">
        <v>1.65</v>
      </c>
      <c r="AZ371">
        <v>2.39</v>
      </c>
      <c r="BA371">
        <v>1.66</v>
      </c>
      <c r="BB371">
        <v>2.41</v>
      </c>
      <c r="BC371">
        <v>1.6</v>
      </c>
      <c r="BD371">
        <v>2.34</v>
      </c>
      <c r="BE371">
        <v>-0.5</v>
      </c>
      <c r="BF371">
        <v>2.09</v>
      </c>
      <c r="BG371">
        <v>1.84</v>
      </c>
      <c r="BH371">
        <v>2.08</v>
      </c>
      <c r="BI371">
        <v>1.85</v>
      </c>
      <c r="BJ371">
        <v>2.13</v>
      </c>
      <c r="BK371">
        <v>1.87</v>
      </c>
      <c r="BL371">
        <v>2.0499999999999998</v>
      </c>
      <c r="BM371">
        <v>1.82</v>
      </c>
      <c r="BN371">
        <v>1.9</v>
      </c>
      <c r="BO371">
        <v>3.8</v>
      </c>
      <c r="BP371">
        <v>3.8</v>
      </c>
      <c r="BQ371">
        <v>1.9</v>
      </c>
      <c r="BR371">
        <v>3.8</v>
      </c>
      <c r="BS371">
        <v>3.8</v>
      </c>
      <c r="BT371">
        <v>2</v>
      </c>
      <c r="BU371">
        <v>3.55</v>
      </c>
      <c r="BV371">
        <v>3.75</v>
      </c>
      <c r="BW371">
        <v>1.93</v>
      </c>
      <c r="BX371">
        <v>3.8</v>
      </c>
      <c r="BY371">
        <v>4.09</v>
      </c>
      <c r="BZ371">
        <v>1.88</v>
      </c>
      <c r="CA371">
        <v>3.7</v>
      </c>
      <c r="CB371">
        <v>4</v>
      </c>
      <c r="CC371">
        <v>1.87</v>
      </c>
      <c r="CD371">
        <v>3.75</v>
      </c>
      <c r="CE371">
        <v>4.0999999999999996</v>
      </c>
      <c r="CF371">
        <v>2</v>
      </c>
      <c r="CG371">
        <v>3.9</v>
      </c>
      <c r="CH371">
        <v>4.25</v>
      </c>
      <c r="CI371">
        <v>1.91</v>
      </c>
      <c r="CJ371">
        <v>3.73</v>
      </c>
      <c r="CK371">
        <v>3.97</v>
      </c>
      <c r="CL371">
        <v>1.72</v>
      </c>
      <c r="CM371">
        <v>2.1</v>
      </c>
      <c r="CN371">
        <v>1.78</v>
      </c>
      <c r="CO371">
        <v>2.16</v>
      </c>
      <c r="CP371">
        <v>1.81</v>
      </c>
      <c r="CQ371">
        <v>2.23</v>
      </c>
      <c r="CR371">
        <v>1.72</v>
      </c>
      <c r="CS371">
        <v>2.13</v>
      </c>
      <c r="CT371">
        <v>-0.5</v>
      </c>
      <c r="CU371">
        <v>1.91</v>
      </c>
      <c r="CV371">
        <v>1.99</v>
      </c>
      <c r="CW371">
        <v>1.93</v>
      </c>
      <c r="CX371">
        <v>2.0099999999999998</v>
      </c>
      <c r="CY371">
        <v>1.95</v>
      </c>
      <c r="CZ371">
        <v>2.04</v>
      </c>
      <c r="DA371">
        <v>1.91</v>
      </c>
      <c r="DB371">
        <v>1.96</v>
      </c>
    </row>
    <row r="372" spans="1:106" x14ac:dyDescent="0.35">
      <c r="A372" t="s">
        <v>106</v>
      </c>
      <c r="B372" s="1">
        <v>44038</v>
      </c>
      <c r="C372" s="2">
        <v>0.66666666666666663</v>
      </c>
      <c r="D372" t="s">
        <v>135</v>
      </c>
      <c r="E372" t="s">
        <v>125</v>
      </c>
      <c r="F372">
        <v>3</v>
      </c>
      <c r="G372">
        <v>2</v>
      </c>
      <c r="H372" t="s">
        <v>109</v>
      </c>
      <c r="I372">
        <v>3</v>
      </c>
      <c r="J372">
        <v>1</v>
      </c>
      <c r="K372" t="s">
        <v>109</v>
      </c>
      <c r="L372" t="s">
        <v>114</v>
      </c>
      <c r="M372">
        <v>13</v>
      </c>
      <c r="N372">
        <v>19</v>
      </c>
      <c r="O372">
        <v>5</v>
      </c>
      <c r="P372">
        <v>6</v>
      </c>
      <c r="Q372">
        <v>9</v>
      </c>
      <c r="R372">
        <v>12</v>
      </c>
      <c r="S372">
        <v>4</v>
      </c>
      <c r="T372">
        <v>8</v>
      </c>
      <c r="U372">
        <v>3</v>
      </c>
      <c r="V372">
        <v>3</v>
      </c>
      <c r="W372">
        <v>0</v>
      </c>
      <c r="X372">
        <v>0</v>
      </c>
      <c r="Y372">
        <v>1.9</v>
      </c>
      <c r="Z372">
        <v>3.8</v>
      </c>
      <c r="AA372">
        <v>3.8</v>
      </c>
      <c r="AB372">
        <v>1.91</v>
      </c>
      <c r="AC372">
        <v>3.75</v>
      </c>
      <c r="AD372">
        <v>3.8</v>
      </c>
      <c r="AE372">
        <v>1.95</v>
      </c>
      <c r="AF372">
        <v>3.85</v>
      </c>
      <c r="AG372">
        <v>3.7</v>
      </c>
      <c r="AH372">
        <v>1.93</v>
      </c>
      <c r="AI372">
        <v>4.04</v>
      </c>
      <c r="AJ372">
        <v>3.79</v>
      </c>
      <c r="AK372">
        <v>1.91</v>
      </c>
      <c r="AL372">
        <v>3.9</v>
      </c>
      <c r="AM372">
        <v>3.75</v>
      </c>
      <c r="AN372">
        <v>1.9</v>
      </c>
      <c r="AO372">
        <v>3.8</v>
      </c>
      <c r="AP372">
        <v>3.8</v>
      </c>
      <c r="AQ372">
        <v>2.0499999999999998</v>
      </c>
      <c r="AR372">
        <v>4.05</v>
      </c>
      <c r="AS372">
        <v>4</v>
      </c>
      <c r="AT372">
        <v>1.93</v>
      </c>
      <c r="AU372">
        <v>3.89</v>
      </c>
      <c r="AV372">
        <v>3.72</v>
      </c>
      <c r="AW372">
        <v>1.61</v>
      </c>
      <c r="AX372">
        <v>2.2999999999999998</v>
      </c>
      <c r="AY372">
        <v>1.62</v>
      </c>
      <c r="AZ372">
        <v>2.4500000000000002</v>
      </c>
      <c r="BA372">
        <v>1.66</v>
      </c>
      <c r="BB372">
        <v>2.5</v>
      </c>
      <c r="BC372">
        <v>1.61</v>
      </c>
      <c r="BD372">
        <v>2.34</v>
      </c>
      <c r="BE372">
        <v>-0.5</v>
      </c>
      <c r="BF372">
        <v>1.93</v>
      </c>
      <c r="BG372">
        <v>1.97</v>
      </c>
      <c r="BH372">
        <v>1.93</v>
      </c>
      <c r="BI372">
        <v>1.99</v>
      </c>
      <c r="BJ372">
        <v>2.0499999999999998</v>
      </c>
      <c r="BK372">
        <v>1.99</v>
      </c>
      <c r="BL372">
        <v>1.93</v>
      </c>
      <c r="BM372">
        <v>1.93</v>
      </c>
      <c r="BN372">
        <v>2</v>
      </c>
      <c r="BO372">
        <v>3.8</v>
      </c>
      <c r="BP372">
        <v>3.5</v>
      </c>
      <c r="BQ372">
        <v>2</v>
      </c>
      <c r="BR372">
        <v>3.8</v>
      </c>
      <c r="BS372">
        <v>3.5</v>
      </c>
      <c r="BT372">
        <v>2.0499999999999998</v>
      </c>
      <c r="BU372">
        <v>3.75</v>
      </c>
      <c r="BV372">
        <v>3.45</v>
      </c>
      <c r="BW372">
        <v>2.0499999999999998</v>
      </c>
      <c r="BX372">
        <v>3.84</v>
      </c>
      <c r="BY372">
        <v>3.56</v>
      </c>
      <c r="BZ372">
        <v>2</v>
      </c>
      <c r="CA372">
        <v>3.7</v>
      </c>
      <c r="CB372">
        <v>3.6</v>
      </c>
      <c r="CC372">
        <v>2</v>
      </c>
      <c r="CD372">
        <v>3.75</v>
      </c>
      <c r="CE372">
        <v>3.6</v>
      </c>
      <c r="CF372">
        <v>2.09</v>
      </c>
      <c r="CG372">
        <v>3.87</v>
      </c>
      <c r="CH372">
        <v>4.0999999999999996</v>
      </c>
      <c r="CI372">
        <v>2.0099999999999998</v>
      </c>
      <c r="CJ372">
        <v>3.76</v>
      </c>
      <c r="CK372">
        <v>3.56</v>
      </c>
      <c r="CL372">
        <v>1.66</v>
      </c>
      <c r="CM372">
        <v>2.2000000000000002</v>
      </c>
      <c r="CN372">
        <v>1.68</v>
      </c>
      <c r="CO372">
        <v>2.33</v>
      </c>
      <c r="CP372">
        <v>1.76</v>
      </c>
      <c r="CQ372">
        <v>2.35</v>
      </c>
      <c r="CR372">
        <v>1.65</v>
      </c>
      <c r="CS372">
        <v>2.25</v>
      </c>
      <c r="CT372">
        <v>-0.5</v>
      </c>
      <c r="CU372">
        <v>2.0499999999999998</v>
      </c>
      <c r="CV372">
        <v>1.85</v>
      </c>
      <c r="CW372">
        <v>2.0499999999999998</v>
      </c>
      <c r="CX372">
        <v>1.88</v>
      </c>
      <c r="CY372">
        <v>2.09</v>
      </c>
      <c r="CZ372">
        <v>1.89</v>
      </c>
      <c r="DA372">
        <v>2.02</v>
      </c>
      <c r="DB372">
        <v>1.86</v>
      </c>
    </row>
    <row r="373" spans="1:106" x14ac:dyDescent="0.35">
      <c r="A373" t="s">
        <v>106</v>
      </c>
      <c r="B373" s="1">
        <v>44038</v>
      </c>
      <c r="C373" s="2">
        <v>0.66666666666666663</v>
      </c>
      <c r="D373" t="s">
        <v>119</v>
      </c>
      <c r="E373" t="s">
        <v>126</v>
      </c>
      <c r="F373">
        <v>1</v>
      </c>
      <c r="G373">
        <v>2</v>
      </c>
      <c r="H373" t="s">
        <v>113</v>
      </c>
      <c r="I373">
        <v>1</v>
      </c>
      <c r="J373">
        <v>1</v>
      </c>
      <c r="K373" t="s">
        <v>117</v>
      </c>
      <c r="L373" t="s">
        <v>124</v>
      </c>
      <c r="M373">
        <v>13</v>
      </c>
      <c r="N373">
        <v>14</v>
      </c>
      <c r="O373">
        <v>2</v>
      </c>
      <c r="P373">
        <v>4</v>
      </c>
      <c r="Q373">
        <v>11</v>
      </c>
      <c r="R373">
        <v>11</v>
      </c>
      <c r="S373">
        <v>6</v>
      </c>
      <c r="T373">
        <v>7</v>
      </c>
      <c r="U373">
        <v>3</v>
      </c>
      <c r="V373">
        <v>0</v>
      </c>
      <c r="W373">
        <v>0</v>
      </c>
      <c r="X373">
        <v>0</v>
      </c>
      <c r="Y373">
        <v>2.37</v>
      </c>
      <c r="Z373">
        <v>3.4</v>
      </c>
      <c r="AA373">
        <v>3</v>
      </c>
      <c r="AB373">
        <v>2.2999999999999998</v>
      </c>
      <c r="AC373">
        <v>3.4</v>
      </c>
      <c r="AD373">
        <v>3.1</v>
      </c>
      <c r="AE373">
        <v>2.35</v>
      </c>
      <c r="AF373">
        <v>3.25</v>
      </c>
      <c r="AG373">
        <v>3.1</v>
      </c>
      <c r="AH373">
        <v>2.34</v>
      </c>
      <c r="AI373">
        <v>3.55</v>
      </c>
      <c r="AJ373">
        <v>3.11</v>
      </c>
      <c r="AK373">
        <v>2.2999999999999998</v>
      </c>
      <c r="AL373">
        <v>3.4</v>
      </c>
      <c r="AM373">
        <v>3.1</v>
      </c>
      <c r="AN373">
        <v>2.2999999999999998</v>
      </c>
      <c r="AO373">
        <v>3.4</v>
      </c>
      <c r="AP373">
        <v>3.13</v>
      </c>
      <c r="AQ373">
        <v>2.38</v>
      </c>
      <c r="AR373">
        <v>3.65</v>
      </c>
      <c r="AS373">
        <v>3.26</v>
      </c>
      <c r="AT373">
        <v>2.3199999999999998</v>
      </c>
      <c r="AU373">
        <v>3.44</v>
      </c>
      <c r="AV373">
        <v>3.09</v>
      </c>
      <c r="AW373">
        <v>1.9</v>
      </c>
      <c r="AX373">
        <v>1.9</v>
      </c>
      <c r="AY373">
        <v>1.94</v>
      </c>
      <c r="AZ373">
        <v>1.98</v>
      </c>
      <c r="BA373">
        <v>2</v>
      </c>
      <c r="BB373">
        <v>2</v>
      </c>
      <c r="BC373">
        <v>1.91</v>
      </c>
      <c r="BD373">
        <v>1.91</v>
      </c>
      <c r="BE373">
        <v>-0.25</v>
      </c>
      <c r="BF373">
        <v>2.0099999999999998</v>
      </c>
      <c r="BG373">
        <v>1.89</v>
      </c>
      <c r="BH373">
        <v>2.04</v>
      </c>
      <c r="BI373">
        <v>1.89</v>
      </c>
      <c r="BJ373">
        <v>2.0499999999999998</v>
      </c>
      <c r="BK373">
        <v>1.93</v>
      </c>
      <c r="BL373">
        <v>2</v>
      </c>
      <c r="BM373">
        <v>1.87</v>
      </c>
      <c r="BN373">
        <v>2.62</v>
      </c>
      <c r="BO373">
        <v>3.3</v>
      </c>
      <c r="BP373">
        <v>2.7</v>
      </c>
      <c r="BQ373">
        <v>2.6</v>
      </c>
      <c r="BR373">
        <v>3.3</v>
      </c>
      <c r="BS373">
        <v>2.75</v>
      </c>
      <c r="BT373">
        <v>2.6</v>
      </c>
      <c r="BU373">
        <v>3.1</v>
      </c>
      <c r="BV373">
        <v>2.75</v>
      </c>
      <c r="BW373">
        <v>2.64</v>
      </c>
      <c r="BX373">
        <v>3.39</v>
      </c>
      <c r="BY373">
        <v>2.8</v>
      </c>
      <c r="BZ373">
        <v>2.6</v>
      </c>
      <c r="CA373">
        <v>3.4</v>
      </c>
      <c r="CB373">
        <v>2.7</v>
      </c>
      <c r="CC373">
        <v>2.63</v>
      </c>
      <c r="CD373">
        <v>3.3</v>
      </c>
      <c r="CE373">
        <v>2.8</v>
      </c>
      <c r="CF373">
        <v>2.75</v>
      </c>
      <c r="CG373">
        <v>3.58</v>
      </c>
      <c r="CH373">
        <v>2.89</v>
      </c>
      <c r="CI373">
        <v>2.62</v>
      </c>
      <c r="CJ373">
        <v>3.33</v>
      </c>
      <c r="CK373">
        <v>2.75</v>
      </c>
      <c r="CL373">
        <v>2</v>
      </c>
      <c r="CM373">
        <v>1.8</v>
      </c>
      <c r="CN373">
        <v>2.0699999999999998</v>
      </c>
      <c r="CO373">
        <v>1.85</v>
      </c>
      <c r="CP373">
        <v>2.1</v>
      </c>
      <c r="CQ373">
        <v>1.9</v>
      </c>
      <c r="CR373">
        <v>2.0099999999999998</v>
      </c>
      <c r="CS373">
        <v>1.81</v>
      </c>
      <c r="CT373">
        <v>0</v>
      </c>
      <c r="CU373">
        <v>1.9</v>
      </c>
      <c r="CV373">
        <v>2</v>
      </c>
      <c r="CW373">
        <v>1.9</v>
      </c>
      <c r="CX373">
        <v>2.02</v>
      </c>
      <c r="CY373">
        <v>1.96</v>
      </c>
      <c r="CZ373">
        <v>2.0499999999999998</v>
      </c>
      <c r="DA373">
        <v>1.89</v>
      </c>
      <c r="DB373">
        <v>1.99</v>
      </c>
    </row>
    <row r="374" spans="1:106" x14ac:dyDescent="0.35">
      <c r="A374" t="s">
        <v>106</v>
      </c>
      <c r="B374" s="1">
        <v>44038</v>
      </c>
      <c r="C374" s="2">
        <v>0.66666666666666663</v>
      </c>
      <c r="D374" t="s">
        <v>138</v>
      </c>
      <c r="E374" t="s">
        <v>132</v>
      </c>
      <c r="F374">
        <v>2</v>
      </c>
      <c r="G374">
        <v>0</v>
      </c>
      <c r="H374" t="s">
        <v>109</v>
      </c>
      <c r="I374">
        <v>2</v>
      </c>
      <c r="J374">
        <v>0</v>
      </c>
      <c r="K374" t="s">
        <v>109</v>
      </c>
      <c r="L374" t="s">
        <v>141</v>
      </c>
      <c r="M374">
        <v>11</v>
      </c>
      <c r="N374">
        <v>5</v>
      </c>
      <c r="O374">
        <v>3</v>
      </c>
      <c r="P374">
        <v>1</v>
      </c>
      <c r="Q374">
        <v>10</v>
      </c>
      <c r="R374">
        <v>16</v>
      </c>
      <c r="S374">
        <v>3</v>
      </c>
      <c r="T374">
        <v>3</v>
      </c>
      <c r="U374">
        <v>2</v>
      </c>
      <c r="V374">
        <v>3</v>
      </c>
      <c r="W374">
        <v>0</v>
      </c>
      <c r="X374">
        <v>0</v>
      </c>
      <c r="Y374">
        <v>1.85</v>
      </c>
      <c r="Z374">
        <v>3.8</v>
      </c>
      <c r="AA374">
        <v>4</v>
      </c>
      <c r="AB374">
        <v>1.8</v>
      </c>
      <c r="AC374">
        <v>3.8</v>
      </c>
      <c r="AD374">
        <v>4.25</v>
      </c>
      <c r="AE374">
        <v>1.9</v>
      </c>
      <c r="AF374">
        <v>3.5</v>
      </c>
      <c r="AG374">
        <v>4.2</v>
      </c>
      <c r="AH374">
        <v>1.88</v>
      </c>
      <c r="AI374">
        <v>3.81</v>
      </c>
      <c r="AJ374">
        <v>4.29</v>
      </c>
      <c r="AK374">
        <v>1.83</v>
      </c>
      <c r="AL374">
        <v>3.7</v>
      </c>
      <c r="AM374">
        <v>4.33</v>
      </c>
      <c r="AN374">
        <v>1.83</v>
      </c>
      <c r="AO374">
        <v>3.75</v>
      </c>
      <c r="AP374">
        <v>4.2</v>
      </c>
      <c r="AQ374">
        <v>1.9</v>
      </c>
      <c r="AR374">
        <v>3.92</v>
      </c>
      <c r="AS374">
        <v>4.55</v>
      </c>
      <c r="AT374">
        <v>1.84</v>
      </c>
      <c r="AU374">
        <v>3.76</v>
      </c>
      <c r="AV374">
        <v>4.2300000000000004</v>
      </c>
      <c r="AW374">
        <v>1.9</v>
      </c>
      <c r="AX374">
        <v>1.9</v>
      </c>
      <c r="AY374">
        <v>1.93</v>
      </c>
      <c r="AZ374">
        <v>1.98</v>
      </c>
      <c r="BA374">
        <v>1.99</v>
      </c>
      <c r="BB374">
        <v>2</v>
      </c>
      <c r="BC374">
        <v>1.9</v>
      </c>
      <c r="BD374">
        <v>1.92</v>
      </c>
      <c r="BE374">
        <v>-0.5</v>
      </c>
      <c r="BF374">
        <v>1.84</v>
      </c>
      <c r="BG374">
        <v>2.06</v>
      </c>
      <c r="BH374">
        <v>1.88</v>
      </c>
      <c r="BI374">
        <v>2.0499999999999998</v>
      </c>
      <c r="BJ374">
        <v>1.9</v>
      </c>
      <c r="BK374">
        <v>2.11</v>
      </c>
      <c r="BL374">
        <v>1.84</v>
      </c>
      <c r="BM374">
        <v>2.0299999999999998</v>
      </c>
      <c r="BN374">
        <v>1.85</v>
      </c>
      <c r="BO374">
        <v>3.4</v>
      </c>
      <c r="BP374">
        <v>4.5</v>
      </c>
      <c r="BQ374">
        <v>1.85</v>
      </c>
      <c r="BR374">
        <v>3.4</v>
      </c>
      <c r="BS374">
        <v>4.5999999999999996</v>
      </c>
      <c r="BT374">
        <v>1.95</v>
      </c>
      <c r="BU374">
        <v>3.2</v>
      </c>
      <c r="BV374">
        <v>4.3</v>
      </c>
      <c r="BW374">
        <v>1.96</v>
      </c>
      <c r="BX374">
        <v>3.38</v>
      </c>
      <c r="BY374">
        <v>4.5199999999999996</v>
      </c>
      <c r="BZ374">
        <v>1.88</v>
      </c>
      <c r="CA374">
        <v>3.3</v>
      </c>
      <c r="CB374">
        <v>4.5999999999999996</v>
      </c>
      <c r="CC374">
        <v>1.95</v>
      </c>
      <c r="CD374">
        <v>3.4</v>
      </c>
      <c r="CE374">
        <v>4.2</v>
      </c>
      <c r="CF374">
        <v>1.99</v>
      </c>
      <c r="CG374">
        <v>3.5</v>
      </c>
      <c r="CH374">
        <v>4.9000000000000004</v>
      </c>
      <c r="CI374">
        <v>1.91</v>
      </c>
      <c r="CJ374">
        <v>3.35</v>
      </c>
      <c r="CK374">
        <v>4.49</v>
      </c>
      <c r="CL374">
        <v>2.2999999999999998</v>
      </c>
      <c r="CM374">
        <v>1.61</v>
      </c>
      <c r="CN374">
        <v>2.37</v>
      </c>
      <c r="CO374">
        <v>1.65</v>
      </c>
      <c r="CP374">
        <v>2.39</v>
      </c>
      <c r="CQ374">
        <v>1.72</v>
      </c>
      <c r="CR374">
        <v>2.27</v>
      </c>
      <c r="CS374">
        <v>1.64</v>
      </c>
      <c r="CT374">
        <v>-0.5</v>
      </c>
      <c r="CU374">
        <v>1.95</v>
      </c>
      <c r="CV374">
        <v>1.95</v>
      </c>
      <c r="CW374">
        <v>1.96</v>
      </c>
      <c r="CX374">
        <v>1.97</v>
      </c>
      <c r="CY374">
        <v>1.98</v>
      </c>
      <c r="CZ374">
        <v>1.99</v>
      </c>
      <c r="DA374">
        <v>1.92</v>
      </c>
      <c r="DB374">
        <v>1.95</v>
      </c>
    </row>
    <row r="375" spans="1:106" x14ac:dyDescent="0.35">
      <c r="A375" t="s">
        <v>106</v>
      </c>
      <c r="B375" s="1">
        <v>44038</v>
      </c>
      <c r="C375" s="2">
        <v>0.66666666666666663</v>
      </c>
      <c r="D375" t="s">
        <v>122</v>
      </c>
      <c r="E375" t="s">
        <v>128</v>
      </c>
      <c r="F375">
        <v>1</v>
      </c>
      <c r="G375">
        <v>1</v>
      </c>
      <c r="H375" t="s">
        <v>117</v>
      </c>
      <c r="I375">
        <v>0</v>
      </c>
      <c r="J375">
        <v>1</v>
      </c>
      <c r="K375" t="s">
        <v>113</v>
      </c>
      <c r="L375" t="s">
        <v>133</v>
      </c>
      <c r="M375">
        <v>13</v>
      </c>
      <c r="N375">
        <v>7</v>
      </c>
      <c r="O375">
        <v>2</v>
      </c>
      <c r="P375">
        <v>2</v>
      </c>
      <c r="Q375">
        <v>11</v>
      </c>
      <c r="R375">
        <v>13</v>
      </c>
      <c r="S375">
        <v>7</v>
      </c>
      <c r="T375">
        <v>2</v>
      </c>
      <c r="U375">
        <v>3</v>
      </c>
      <c r="V375">
        <v>2</v>
      </c>
      <c r="W375">
        <v>0</v>
      </c>
      <c r="X375">
        <v>0</v>
      </c>
      <c r="Y375">
        <v>6</v>
      </c>
      <c r="Z375">
        <v>4.2</v>
      </c>
      <c r="AA375">
        <v>1.55</v>
      </c>
      <c r="AB375">
        <v>6</v>
      </c>
      <c r="AC375">
        <v>4.2</v>
      </c>
      <c r="AD375">
        <v>1.55</v>
      </c>
      <c r="AE375">
        <v>6</v>
      </c>
      <c r="AF375">
        <v>4</v>
      </c>
      <c r="AG375">
        <v>1.57</v>
      </c>
      <c r="AH375">
        <v>6.4</v>
      </c>
      <c r="AI375">
        <v>4.2699999999999996</v>
      </c>
      <c r="AJ375">
        <v>1.56</v>
      </c>
      <c r="AK375">
        <v>6.5</v>
      </c>
      <c r="AL375">
        <v>4.2</v>
      </c>
      <c r="AM375">
        <v>1.52</v>
      </c>
      <c r="AN375">
        <v>6.5</v>
      </c>
      <c r="AO375">
        <v>4.0999999999999996</v>
      </c>
      <c r="AP375">
        <v>1.53</v>
      </c>
      <c r="AQ375">
        <v>6.75</v>
      </c>
      <c r="AR375">
        <v>4.45</v>
      </c>
      <c r="AS375">
        <v>1.6</v>
      </c>
      <c r="AT375">
        <v>6.12</v>
      </c>
      <c r="AU375">
        <v>4.2300000000000004</v>
      </c>
      <c r="AV375">
        <v>1.55</v>
      </c>
      <c r="AW375">
        <v>1.72</v>
      </c>
      <c r="AX375">
        <v>2.1</v>
      </c>
      <c r="AY375">
        <v>1.79</v>
      </c>
      <c r="AZ375">
        <v>2.15</v>
      </c>
      <c r="BA375">
        <v>1.83</v>
      </c>
      <c r="BB375">
        <v>2.19</v>
      </c>
      <c r="BC375">
        <v>1.76</v>
      </c>
      <c r="BD375">
        <v>2.08</v>
      </c>
      <c r="BE375">
        <v>1</v>
      </c>
      <c r="BF375">
        <v>1.95</v>
      </c>
      <c r="BG375">
        <v>1.95</v>
      </c>
      <c r="BH375">
        <v>1.99</v>
      </c>
      <c r="BI375">
        <v>1.94</v>
      </c>
      <c r="BJ375">
        <v>2.0099999999999998</v>
      </c>
      <c r="BK375">
        <v>1.99</v>
      </c>
      <c r="BL375">
        <v>1.94</v>
      </c>
      <c r="BM375">
        <v>1.93</v>
      </c>
      <c r="BN375">
        <v>6.5</v>
      </c>
      <c r="BO375">
        <v>4.2</v>
      </c>
      <c r="BP375">
        <v>1.5</v>
      </c>
      <c r="BQ375">
        <v>6.5</v>
      </c>
      <c r="BR375">
        <v>4.33</v>
      </c>
      <c r="BS375">
        <v>1.5</v>
      </c>
      <c r="BT375">
        <v>7</v>
      </c>
      <c r="BU375">
        <v>4.5</v>
      </c>
      <c r="BV375">
        <v>1.47</v>
      </c>
      <c r="BW375">
        <v>6.94</v>
      </c>
      <c r="BX375">
        <v>4.62</v>
      </c>
      <c r="BY375">
        <v>1.49</v>
      </c>
      <c r="BZ375">
        <v>7</v>
      </c>
      <c r="CA375">
        <v>4.33</v>
      </c>
      <c r="CB375">
        <v>1.47</v>
      </c>
      <c r="CC375">
        <v>7</v>
      </c>
      <c r="CD375">
        <v>4.5</v>
      </c>
      <c r="CE375">
        <v>1.5</v>
      </c>
      <c r="CF375">
        <v>8.3000000000000007</v>
      </c>
      <c r="CG375">
        <v>4.6500000000000004</v>
      </c>
      <c r="CH375">
        <v>1.52</v>
      </c>
      <c r="CI375">
        <v>6.87</v>
      </c>
      <c r="CJ375">
        <v>4.46</v>
      </c>
      <c r="CK375">
        <v>1.49</v>
      </c>
      <c r="CL375">
        <v>1.8</v>
      </c>
      <c r="CM375">
        <v>2</v>
      </c>
      <c r="CN375">
        <v>1.82</v>
      </c>
      <c r="CO375">
        <v>2.1</v>
      </c>
      <c r="CP375">
        <v>1.87</v>
      </c>
      <c r="CQ375">
        <v>2.14</v>
      </c>
      <c r="CR375">
        <v>1.79</v>
      </c>
      <c r="CS375">
        <v>2.04</v>
      </c>
      <c r="CT375">
        <v>1.25</v>
      </c>
      <c r="CU375">
        <v>1.83</v>
      </c>
      <c r="CV375">
        <v>2.0699999999999998</v>
      </c>
      <c r="CW375">
        <v>1.84</v>
      </c>
      <c r="CX375">
        <v>2.09</v>
      </c>
      <c r="CY375">
        <v>1.87</v>
      </c>
      <c r="CZ375">
        <v>2.12</v>
      </c>
      <c r="DA375">
        <v>1.81</v>
      </c>
      <c r="DB375">
        <v>2.09</v>
      </c>
    </row>
    <row r="376" spans="1:106" x14ac:dyDescent="0.35">
      <c r="A376" t="s">
        <v>106</v>
      </c>
      <c r="B376" s="1">
        <v>44038</v>
      </c>
      <c r="C376" s="2">
        <v>0.66666666666666663</v>
      </c>
      <c r="D376" t="s">
        <v>123</v>
      </c>
      <c r="E376" t="s">
        <v>115</v>
      </c>
      <c r="F376">
        <v>1</v>
      </c>
      <c r="G376">
        <v>3</v>
      </c>
      <c r="H376" t="s">
        <v>113</v>
      </c>
      <c r="I376">
        <v>1</v>
      </c>
      <c r="J376">
        <v>2</v>
      </c>
      <c r="K376" t="s">
        <v>113</v>
      </c>
      <c r="L376" t="s">
        <v>130</v>
      </c>
      <c r="M376">
        <v>13</v>
      </c>
      <c r="N376">
        <v>13</v>
      </c>
      <c r="O376">
        <v>5</v>
      </c>
      <c r="P376">
        <v>7</v>
      </c>
      <c r="Q376">
        <v>11</v>
      </c>
      <c r="R376">
        <v>9</v>
      </c>
      <c r="S376">
        <v>2</v>
      </c>
      <c r="T376">
        <v>5</v>
      </c>
      <c r="U376">
        <v>1</v>
      </c>
      <c r="V376">
        <v>0</v>
      </c>
      <c r="W376">
        <v>0</v>
      </c>
      <c r="X376">
        <v>0</v>
      </c>
      <c r="Y376">
        <v>2.25</v>
      </c>
      <c r="Z376">
        <v>3.7</v>
      </c>
      <c r="AA376">
        <v>3</v>
      </c>
      <c r="AB376">
        <v>2.25</v>
      </c>
      <c r="AC376">
        <v>3.8</v>
      </c>
      <c r="AD376">
        <v>2.9</v>
      </c>
      <c r="AE376">
        <v>2.25</v>
      </c>
      <c r="AF376">
        <v>3.55</v>
      </c>
      <c r="AG376">
        <v>3</v>
      </c>
      <c r="AH376">
        <v>2.2599999999999998</v>
      </c>
      <c r="AI376">
        <v>3.87</v>
      </c>
      <c r="AJ376">
        <v>3.03</v>
      </c>
      <c r="AK376">
        <v>2.25</v>
      </c>
      <c r="AL376">
        <v>3.8</v>
      </c>
      <c r="AM376">
        <v>2.9</v>
      </c>
      <c r="AN376">
        <v>2.25</v>
      </c>
      <c r="AO376">
        <v>3.7</v>
      </c>
      <c r="AP376">
        <v>3</v>
      </c>
      <c r="AQ376">
        <v>2.33</v>
      </c>
      <c r="AR376">
        <v>4.0999999999999996</v>
      </c>
      <c r="AS376">
        <v>3.15</v>
      </c>
      <c r="AT376">
        <v>2.2400000000000002</v>
      </c>
      <c r="AU376">
        <v>3.78</v>
      </c>
      <c r="AV376">
        <v>2.98</v>
      </c>
      <c r="AW376">
        <v>1.57</v>
      </c>
      <c r="AX376">
        <v>2.37</v>
      </c>
      <c r="AY376">
        <v>1.58</v>
      </c>
      <c r="AZ376">
        <v>2.5299999999999998</v>
      </c>
      <c r="BA376">
        <v>1.64</v>
      </c>
      <c r="BB376">
        <v>2.5499999999999998</v>
      </c>
      <c r="BC376">
        <v>1.58</v>
      </c>
      <c r="BD376">
        <v>2.39</v>
      </c>
      <c r="BE376">
        <v>-0.25</v>
      </c>
      <c r="BF376">
        <v>1.98</v>
      </c>
      <c r="BG376">
        <v>1.92</v>
      </c>
      <c r="BH376">
        <v>1.99</v>
      </c>
      <c r="BI376">
        <v>1.93</v>
      </c>
      <c r="BJ376">
        <v>2</v>
      </c>
      <c r="BK376">
        <v>1.97</v>
      </c>
      <c r="BL376">
        <v>1.96</v>
      </c>
      <c r="BM376">
        <v>1.9</v>
      </c>
      <c r="BN376">
        <v>2.2999999999999998</v>
      </c>
      <c r="BO376">
        <v>3.75</v>
      </c>
      <c r="BP376">
        <v>2.87</v>
      </c>
      <c r="BQ376">
        <v>2.35</v>
      </c>
      <c r="BR376">
        <v>3.6</v>
      </c>
      <c r="BS376">
        <v>2.9</v>
      </c>
      <c r="BT376">
        <v>2.4</v>
      </c>
      <c r="BU376">
        <v>3.4</v>
      </c>
      <c r="BV376">
        <v>2.85</v>
      </c>
      <c r="BW376">
        <v>2.34</v>
      </c>
      <c r="BX376">
        <v>3.7</v>
      </c>
      <c r="BY376">
        <v>3.01</v>
      </c>
      <c r="BZ376">
        <v>2.35</v>
      </c>
      <c r="CA376">
        <v>3.6</v>
      </c>
      <c r="CB376">
        <v>2.88</v>
      </c>
      <c r="CC376">
        <v>2.2999999999999998</v>
      </c>
      <c r="CD376">
        <v>3.6</v>
      </c>
      <c r="CE376">
        <v>3</v>
      </c>
      <c r="CF376">
        <v>2.46</v>
      </c>
      <c r="CG376">
        <v>3.82</v>
      </c>
      <c r="CH376">
        <v>3.09</v>
      </c>
      <c r="CI376">
        <v>2.35</v>
      </c>
      <c r="CJ376">
        <v>3.62</v>
      </c>
      <c r="CK376">
        <v>2.91</v>
      </c>
      <c r="CL376">
        <v>1.72</v>
      </c>
      <c r="CM376">
        <v>2.1</v>
      </c>
      <c r="CN376">
        <v>1.8</v>
      </c>
      <c r="CO376">
        <v>2.13</v>
      </c>
      <c r="CP376">
        <v>1.82</v>
      </c>
      <c r="CQ376">
        <v>2.25</v>
      </c>
      <c r="CR376">
        <v>1.72</v>
      </c>
      <c r="CS376">
        <v>2.15</v>
      </c>
      <c r="CT376">
        <v>-0.25</v>
      </c>
      <c r="CU376">
        <v>2.0299999999999998</v>
      </c>
      <c r="CV376">
        <v>1.87</v>
      </c>
      <c r="CW376">
        <v>2.04</v>
      </c>
      <c r="CX376">
        <v>1.88</v>
      </c>
      <c r="CY376">
        <v>2.09</v>
      </c>
      <c r="CZ376">
        <v>1.89</v>
      </c>
      <c r="DA376">
        <v>2.0499999999999998</v>
      </c>
      <c r="DB376">
        <v>1.84</v>
      </c>
    </row>
    <row r="377" spans="1:106" x14ac:dyDescent="0.35">
      <c r="A377" t="s">
        <v>106</v>
      </c>
      <c r="B377" s="1">
        <v>44038</v>
      </c>
      <c r="C377" s="2">
        <v>0.66666666666666663</v>
      </c>
      <c r="D377" t="s">
        <v>131</v>
      </c>
      <c r="E377" t="s">
        <v>137</v>
      </c>
      <c r="F377">
        <v>0</v>
      </c>
      <c r="G377">
        <v>2</v>
      </c>
      <c r="H377" t="s">
        <v>113</v>
      </c>
      <c r="I377">
        <v>0</v>
      </c>
      <c r="J377">
        <v>0</v>
      </c>
      <c r="K377" t="s">
        <v>117</v>
      </c>
      <c r="L377" t="s">
        <v>136</v>
      </c>
      <c r="M377">
        <v>14</v>
      </c>
      <c r="N377">
        <v>7</v>
      </c>
      <c r="O377">
        <v>3</v>
      </c>
      <c r="P377">
        <v>3</v>
      </c>
      <c r="Q377">
        <v>12</v>
      </c>
      <c r="R377">
        <v>11</v>
      </c>
      <c r="S377">
        <v>3</v>
      </c>
      <c r="T377">
        <v>3</v>
      </c>
      <c r="U377">
        <v>1</v>
      </c>
      <c r="V377">
        <v>4</v>
      </c>
      <c r="W377">
        <v>1</v>
      </c>
      <c r="X377">
        <v>0</v>
      </c>
      <c r="Y377">
        <v>3.25</v>
      </c>
      <c r="Z377">
        <v>3.5</v>
      </c>
      <c r="AA377">
        <v>2.2000000000000002</v>
      </c>
      <c r="AB377">
        <v>3.2</v>
      </c>
      <c r="AC377">
        <v>3.5</v>
      </c>
      <c r="AD377">
        <v>2.2000000000000002</v>
      </c>
      <c r="AE377">
        <v>3.15</v>
      </c>
      <c r="AF377">
        <v>3.25</v>
      </c>
      <c r="AG377">
        <v>2.2999999999999998</v>
      </c>
      <c r="AH377">
        <v>3.25</v>
      </c>
      <c r="AI377">
        <v>3.51</v>
      </c>
      <c r="AJ377">
        <v>2.2799999999999998</v>
      </c>
      <c r="AK377">
        <v>3.2</v>
      </c>
      <c r="AL377">
        <v>3.4</v>
      </c>
      <c r="AM377">
        <v>2.25</v>
      </c>
      <c r="AN377">
        <v>3.2</v>
      </c>
      <c r="AO377">
        <v>3.4</v>
      </c>
      <c r="AP377">
        <v>2.25</v>
      </c>
      <c r="AQ377">
        <v>3.36</v>
      </c>
      <c r="AR377">
        <v>4.54</v>
      </c>
      <c r="AS377">
        <v>2.35</v>
      </c>
      <c r="AT377">
        <v>3.17</v>
      </c>
      <c r="AU377">
        <v>3.49</v>
      </c>
      <c r="AV377">
        <v>2.2400000000000002</v>
      </c>
      <c r="AW377">
        <v>1.9</v>
      </c>
      <c r="AX377">
        <v>1.9</v>
      </c>
      <c r="AY377">
        <v>1.88</v>
      </c>
      <c r="AZ377">
        <v>2.0299999999999998</v>
      </c>
      <c r="BA377">
        <v>1.94</v>
      </c>
      <c r="BB377">
        <v>3.09</v>
      </c>
      <c r="BC377">
        <v>1.85</v>
      </c>
      <c r="BD377">
        <v>1.99</v>
      </c>
      <c r="BE377">
        <v>0.25</v>
      </c>
      <c r="BF377">
        <v>1.94</v>
      </c>
      <c r="BG377">
        <v>1.42</v>
      </c>
      <c r="BH377">
        <v>1.94</v>
      </c>
      <c r="BI377">
        <v>1.98</v>
      </c>
      <c r="BJ377">
        <v>1.98</v>
      </c>
      <c r="BK377">
        <v>2.0099999999999998</v>
      </c>
      <c r="BL377">
        <v>1.91</v>
      </c>
      <c r="BM377">
        <v>1.92</v>
      </c>
      <c r="BN377">
        <v>3.6</v>
      </c>
      <c r="BO377">
        <v>3.5</v>
      </c>
      <c r="BP377">
        <v>2.0499999999999998</v>
      </c>
      <c r="BQ377">
        <v>3.7</v>
      </c>
      <c r="BR377">
        <v>3.6</v>
      </c>
      <c r="BS377">
        <v>2</v>
      </c>
      <c r="BT377">
        <v>3.65</v>
      </c>
      <c r="BU377">
        <v>3.4</v>
      </c>
      <c r="BV377">
        <v>2.0499999999999998</v>
      </c>
      <c r="BW377">
        <v>3.76</v>
      </c>
      <c r="BX377">
        <v>3.65</v>
      </c>
      <c r="BY377">
        <v>2.0499999999999998</v>
      </c>
      <c r="BZ377">
        <v>3.8</v>
      </c>
      <c r="CA377">
        <v>3.6</v>
      </c>
      <c r="CB377">
        <v>1.95</v>
      </c>
      <c r="CC377">
        <v>3.8</v>
      </c>
      <c r="CD377">
        <v>3.6</v>
      </c>
      <c r="CE377">
        <v>2</v>
      </c>
      <c r="CF377">
        <v>3.91</v>
      </c>
      <c r="CG377">
        <v>3.7</v>
      </c>
      <c r="CH377">
        <v>2.15</v>
      </c>
      <c r="CI377">
        <v>3.71</v>
      </c>
      <c r="CJ377">
        <v>3.57</v>
      </c>
      <c r="CK377">
        <v>2.02</v>
      </c>
      <c r="CL377">
        <v>1.8</v>
      </c>
      <c r="CM377">
        <v>2</v>
      </c>
      <c r="CN377">
        <v>1.85</v>
      </c>
      <c r="CO377">
        <v>2.0699999999999998</v>
      </c>
      <c r="CP377">
        <v>1.89</v>
      </c>
      <c r="CQ377">
        <v>2.16</v>
      </c>
      <c r="CR377">
        <v>1.8</v>
      </c>
      <c r="CS377">
        <v>2.0299999999999998</v>
      </c>
      <c r="CT377">
        <v>0.5</v>
      </c>
      <c r="CU377">
        <v>1.89</v>
      </c>
      <c r="CV377">
        <v>2.0099999999999998</v>
      </c>
      <c r="CW377">
        <v>1.88</v>
      </c>
      <c r="CX377">
        <v>2.0499999999999998</v>
      </c>
      <c r="CY377">
        <v>1.94</v>
      </c>
      <c r="CZ377">
        <v>2.0499999999999998</v>
      </c>
      <c r="DA377">
        <v>1.86</v>
      </c>
      <c r="DB377">
        <v>2.02</v>
      </c>
    </row>
    <row r="378" spans="1:106" x14ac:dyDescent="0.35">
      <c r="A378" t="s">
        <v>106</v>
      </c>
      <c r="B378" s="1">
        <v>44038</v>
      </c>
      <c r="C378" s="2">
        <v>0.66666666666666663</v>
      </c>
      <c r="D378" t="s">
        <v>112</v>
      </c>
      <c r="E378" t="s">
        <v>108</v>
      </c>
      <c r="F378">
        <v>5</v>
      </c>
      <c r="G378">
        <v>0</v>
      </c>
      <c r="H378" t="s">
        <v>109</v>
      </c>
      <c r="I378">
        <v>2</v>
      </c>
      <c r="J378">
        <v>0</v>
      </c>
      <c r="K378" t="s">
        <v>109</v>
      </c>
      <c r="L378" t="s">
        <v>127</v>
      </c>
      <c r="M378">
        <v>31</v>
      </c>
      <c r="N378">
        <v>5</v>
      </c>
      <c r="O378">
        <v>10</v>
      </c>
      <c r="P378">
        <v>4</v>
      </c>
      <c r="Q378">
        <v>7</v>
      </c>
      <c r="R378">
        <v>4</v>
      </c>
      <c r="S378">
        <v>9</v>
      </c>
      <c r="T378">
        <v>0</v>
      </c>
      <c r="U378">
        <v>1</v>
      </c>
      <c r="V378">
        <v>1</v>
      </c>
      <c r="W378">
        <v>0</v>
      </c>
      <c r="X378">
        <v>0</v>
      </c>
      <c r="Y378">
        <v>1.08</v>
      </c>
      <c r="Z378">
        <v>11</v>
      </c>
      <c r="AA378">
        <v>26</v>
      </c>
      <c r="AB378">
        <v>1.05</v>
      </c>
      <c r="AC378">
        <v>13.5</v>
      </c>
      <c r="AD378">
        <v>41</v>
      </c>
      <c r="AE378">
        <v>1.07</v>
      </c>
      <c r="AF378">
        <v>12</v>
      </c>
      <c r="AG378">
        <v>30</v>
      </c>
      <c r="AH378">
        <v>1.08</v>
      </c>
      <c r="AI378">
        <v>13.1</v>
      </c>
      <c r="AJ378">
        <v>30.22</v>
      </c>
      <c r="AK378">
        <v>1.07</v>
      </c>
      <c r="AL378">
        <v>15</v>
      </c>
      <c r="AM378">
        <v>21</v>
      </c>
      <c r="AN378">
        <v>1.05</v>
      </c>
      <c r="AO378">
        <v>13</v>
      </c>
      <c r="AP378">
        <v>34</v>
      </c>
      <c r="AQ378">
        <v>1.1000000000000001</v>
      </c>
      <c r="AR378">
        <v>15.25</v>
      </c>
      <c r="AS378">
        <v>41</v>
      </c>
      <c r="AT378">
        <v>1.07</v>
      </c>
      <c r="AU378">
        <v>12.8</v>
      </c>
      <c r="AV378">
        <v>30.42</v>
      </c>
      <c r="AW378">
        <v>1.22</v>
      </c>
      <c r="AX378">
        <v>4.33</v>
      </c>
      <c r="AY378">
        <v>1.21</v>
      </c>
      <c r="AZ378">
        <v>4.76</v>
      </c>
      <c r="BA378">
        <v>1.22</v>
      </c>
      <c r="BB378">
        <v>4.8</v>
      </c>
      <c r="BC378">
        <v>1.21</v>
      </c>
      <c r="BD378">
        <v>4.3600000000000003</v>
      </c>
      <c r="BE378">
        <v>-3</v>
      </c>
      <c r="BF378">
        <v>1.95</v>
      </c>
      <c r="BG378">
        <v>1.95</v>
      </c>
      <c r="BH378">
        <v>1.93</v>
      </c>
      <c r="BI378">
        <v>1.97</v>
      </c>
      <c r="BJ378">
        <v>2</v>
      </c>
      <c r="BK378">
        <v>2</v>
      </c>
      <c r="BL378">
        <v>1.95</v>
      </c>
      <c r="BM378">
        <v>1.92</v>
      </c>
      <c r="BN378">
        <v>1.03</v>
      </c>
      <c r="BO378">
        <v>19</v>
      </c>
      <c r="BP378">
        <v>41</v>
      </c>
      <c r="BQ378">
        <v>1.02</v>
      </c>
      <c r="BR378">
        <v>19.5</v>
      </c>
      <c r="BS378">
        <v>51</v>
      </c>
      <c r="BT378">
        <v>1.07</v>
      </c>
      <c r="BU378">
        <v>14</v>
      </c>
      <c r="BV378">
        <v>28</v>
      </c>
      <c r="BW378">
        <v>1.04</v>
      </c>
      <c r="BX378">
        <v>18.5</v>
      </c>
      <c r="BY378">
        <v>41</v>
      </c>
      <c r="BZ378">
        <v>1.02</v>
      </c>
      <c r="CA378">
        <v>21</v>
      </c>
      <c r="CB378">
        <v>34</v>
      </c>
      <c r="CC378">
        <v>1.03</v>
      </c>
      <c r="CD378">
        <v>23</v>
      </c>
      <c r="CE378">
        <v>34</v>
      </c>
      <c r="CF378">
        <v>1.07</v>
      </c>
      <c r="CG378">
        <v>26</v>
      </c>
      <c r="CH378">
        <v>58</v>
      </c>
      <c r="CI378">
        <v>1.04</v>
      </c>
      <c r="CJ378">
        <v>19.420000000000002</v>
      </c>
      <c r="CK378">
        <v>40.86</v>
      </c>
      <c r="CL378">
        <v>1.1200000000000001</v>
      </c>
      <c r="CM378">
        <v>6</v>
      </c>
      <c r="CN378">
        <v>1.1200000000000001</v>
      </c>
      <c r="CO378">
        <v>6.72</v>
      </c>
      <c r="CP378">
        <v>1.1599999999999999</v>
      </c>
      <c r="CQ378">
        <v>6.82</v>
      </c>
      <c r="CR378">
        <v>1.1299999999999999</v>
      </c>
      <c r="CS378">
        <v>5.77</v>
      </c>
      <c r="CT378">
        <v>-3.75</v>
      </c>
      <c r="CU378">
        <v>2.0299999999999998</v>
      </c>
      <c r="CV378">
        <v>1.87</v>
      </c>
      <c r="CW378">
        <v>2.0099999999999998</v>
      </c>
      <c r="CX378">
        <v>1.88</v>
      </c>
      <c r="CY378">
        <v>2.06</v>
      </c>
      <c r="CZ378">
        <v>1.88</v>
      </c>
      <c r="DA378">
        <v>2.02</v>
      </c>
      <c r="DB378">
        <v>1.84</v>
      </c>
    </row>
    <row r="379" spans="1:106" x14ac:dyDescent="0.35">
      <c r="A379" t="s">
        <v>106</v>
      </c>
      <c r="B379" s="1">
        <v>44038</v>
      </c>
      <c r="C379" s="2">
        <v>0.66666666666666663</v>
      </c>
      <c r="D379" t="s">
        <v>134</v>
      </c>
      <c r="E379" t="s">
        <v>107</v>
      </c>
      <c r="F379">
        <v>1</v>
      </c>
      <c r="G379">
        <v>3</v>
      </c>
      <c r="H379" t="s">
        <v>113</v>
      </c>
      <c r="I379">
        <v>1</v>
      </c>
      <c r="J379">
        <v>1</v>
      </c>
      <c r="K379" t="s">
        <v>117</v>
      </c>
      <c r="L379" t="s">
        <v>139</v>
      </c>
      <c r="M379">
        <v>3</v>
      </c>
      <c r="N379">
        <v>14</v>
      </c>
      <c r="O379">
        <v>2</v>
      </c>
      <c r="P379">
        <v>6</v>
      </c>
      <c r="Q379">
        <v>11</v>
      </c>
      <c r="R379">
        <v>5</v>
      </c>
      <c r="S379">
        <v>2</v>
      </c>
      <c r="T379">
        <v>4</v>
      </c>
      <c r="U379">
        <v>1</v>
      </c>
      <c r="V379">
        <v>0</v>
      </c>
      <c r="W379">
        <v>0</v>
      </c>
      <c r="X379">
        <v>0</v>
      </c>
      <c r="Y379">
        <v>7.5</v>
      </c>
      <c r="Z379">
        <v>5.25</v>
      </c>
      <c r="AA379">
        <v>1.36</v>
      </c>
      <c r="AB379">
        <v>7.5</v>
      </c>
      <c r="AC379">
        <v>4.75</v>
      </c>
      <c r="AD379">
        <v>1.42</v>
      </c>
      <c r="AE379">
        <v>7.5</v>
      </c>
      <c r="AF379">
        <v>4.8</v>
      </c>
      <c r="AG379">
        <v>1.4</v>
      </c>
      <c r="AH379">
        <v>7.79</v>
      </c>
      <c r="AI379">
        <v>5.07</v>
      </c>
      <c r="AJ379">
        <v>1.41</v>
      </c>
      <c r="AK379">
        <v>8</v>
      </c>
      <c r="AL379">
        <v>5</v>
      </c>
      <c r="AM379">
        <v>1.38</v>
      </c>
      <c r="AN379">
        <v>8</v>
      </c>
      <c r="AO379">
        <v>4.8</v>
      </c>
      <c r="AP379">
        <v>1.4</v>
      </c>
      <c r="AQ379">
        <v>8.1999999999999993</v>
      </c>
      <c r="AR379">
        <v>5.4</v>
      </c>
      <c r="AS379">
        <v>1.45</v>
      </c>
      <c r="AT379">
        <v>7.6</v>
      </c>
      <c r="AU379">
        <v>4.99</v>
      </c>
      <c r="AV379">
        <v>1.4</v>
      </c>
      <c r="AW379">
        <v>1.53</v>
      </c>
      <c r="AX379">
        <v>2.5</v>
      </c>
      <c r="AY379">
        <v>1.53</v>
      </c>
      <c r="AZ379">
        <v>2.65</v>
      </c>
      <c r="BA379">
        <v>1.59</v>
      </c>
      <c r="BB379">
        <v>2.68</v>
      </c>
      <c r="BC379">
        <v>1.54</v>
      </c>
      <c r="BD379">
        <v>2.4900000000000002</v>
      </c>
      <c r="BE379">
        <v>1.5</v>
      </c>
      <c r="BF379">
        <v>1.75</v>
      </c>
      <c r="BG379">
        <v>2.0499999999999998</v>
      </c>
      <c r="BH379">
        <v>1.83</v>
      </c>
      <c r="BI379">
        <v>2.1</v>
      </c>
      <c r="BJ379">
        <v>1.87</v>
      </c>
      <c r="BK379">
        <v>2.14</v>
      </c>
      <c r="BL379">
        <v>1.79</v>
      </c>
      <c r="BM379">
        <v>2.08</v>
      </c>
      <c r="BN379">
        <v>5.5</v>
      </c>
      <c r="BO379">
        <v>4.5999999999999996</v>
      </c>
      <c r="BP379">
        <v>1.53</v>
      </c>
      <c r="BQ379">
        <v>4.75</v>
      </c>
      <c r="BR379">
        <v>4.5</v>
      </c>
      <c r="BS379">
        <v>1.62</v>
      </c>
      <c r="BT379">
        <v>5.25</v>
      </c>
      <c r="BU379">
        <v>4.2</v>
      </c>
      <c r="BV379">
        <v>1.6</v>
      </c>
      <c r="BW379">
        <v>5.42</v>
      </c>
      <c r="BX379">
        <v>4.62</v>
      </c>
      <c r="BY379">
        <v>1.58</v>
      </c>
      <c r="BZ379">
        <v>6</v>
      </c>
      <c r="CA379">
        <v>4.4000000000000004</v>
      </c>
      <c r="CB379">
        <v>1.52</v>
      </c>
      <c r="CC379">
        <v>5.75</v>
      </c>
      <c r="CD379">
        <v>4.0999999999999996</v>
      </c>
      <c r="CE379">
        <v>1.6</v>
      </c>
      <c r="CF379">
        <v>6.45</v>
      </c>
      <c r="CG379">
        <v>4.8</v>
      </c>
      <c r="CH379">
        <v>1.62</v>
      </c>
      <c r="CI379">
        <v>5.57</v>
      </c>
      <c r="CJ379">
        <v>4.4800000000000004</v>
      </c>
      <c r="CK379">
        <v>1.56</v>
      </c>
      <c r="CL379">
        <v>1.57</v>
      </c>
      <c r="CM379">
        <v>2.37</v>
      </c>
      <c r="CN379">
        <v>1.62</v>
      </c>
      <c r="CO379">
        <v>2.44</v>
      </c>
      <c r="CP379">
        <v>1.62</v>
      </c>
      <c r="CQ379">
        <v>2.5099999999999998</v>
      </c>
      <c r="CR379">
        <v>1.57</v>
      </c>
      <c r="CS379">
        <v>2.4</v>
      </c>
      <c r="CT379">
        <v>1</v>
      </c>
      <c r="CU379">
        <v>1.94</v>
      </c>
      <c r="CV379">
        <v>1.96</v>
      </c>
      <c r="CW379">
        <v>1.95</v>
      </c>
      <c r="CX379">
        <v>1.97</v>
      </c>
      <c r="CY379">
        <v>2.0299999999999998</v>
      </c>
      <c r="CZ379">
        <v>2</v>
      </c>
      <c r="DA379">
        <v>1.95</v>
      </c>
      <c r="DB379">
        <v>1.92</v>
      </c>
    </row>
    <row r="380" spans="1:106" x14ac:dyDescent="0.35">
      <c r="A380" t="s">
        <v>106</v>
      </c>
      <c r="B380" s="1">
        <v>44038</v>
      </c>
      <c r="C380" s="2">
        <v>0.66666666666666663</v>
      </c>
      <c r="D380" t="s">
        <v>120</v>
      </c>
      <c r="E380" t="s">
        <v>116</v>
      </c>
      <c r="F380">
        <v>3</v>
      </c>
      <c r="G380">
        <v>1</v>
      </c>
      <c r="H380" t="s">
        <v>109</v>
      </c>
      <c r="I380">
        <v>0</v>
      </c>
      <c r="J380">
        <v>1</v>
      </c>
      <c r="K380" t="s">
        <v>113</v>
      </c>
      <c r="L380" t="s">
        <v>146</v>
      </c>
      <c r="M380">
        <v>13</v>
      </c>
      <c r="N380">
        <v>5</v>
      </c>
      <c r="O380">
        <v>4</v>
      </c>
      <c r="P380">
        <v>3</v>
      </c>
      <c r="Q380">
        <v>9</v>
      </c>
      <c r="R380">
        <v>16</v>
      </c>
      <c r="S380">
        <v>9</v>
      </c>
      <c r="T380">
        <v>1</v>
      </c>
      <c r="U380">
        <v>0</v>
      </c>
      <c r="V380">
        <v>1</v>
      </c>
      <c r="W380">
        <v>0</v>
      </c>
      <c r="X380">
        <v>0</v>
      </c>
      <c r="Y380">
        <v>2.15</v>
      </c>
      <c r="Z380">
        <v>3.5</v>
      </c>
      <c r="AA380">
        <v>3.3</v>
      </c>
      <c r="AB380">
        <v>2.2000000000000002</v>
      </c>
      <c r="AC380">
        <v>3.5</v>
      </c>
      <c r="AD380">
        <v>3.2</v>
      </c>
      <c r="AE380">
        <v>2.2000000000000002</v>
      </c>
      <c r="AF380">
        <v>3.3</v>
      </c>
      <c r="AG380">
        <v>3.35</v>
      </c>
      <c r="AH380">
        <v>2.1800000000000002</v>
      </c>
      <c r="AI380">
        <v>3.54</v>
      </c>
      <c r="AJ380">
        <v>3.46</v>
      </c>
      <c r="AK380">
        <v>2.15</v>
      </c>
      <c r="AL380">
        <v>3.4</v>
      </c>
      <c r="AM380">
        <v>3.4</v>
      </c>
      <c r="AN380">
        <v>2.15</v>
      </c>
      <c r="AO380">
        <v>3.4</v>
      </c>
      <c r="AP380">
        <v>3.4</v>
      </c>
      <c r="AQ380">
        <v>2.25</v>
      </c>
      <c r="AR380">
        <v>3.6</v>
      </c>
      <c r="AS380">
        <v>3.56</v>
      </c>
      <c r="AT380">
        <v>2.1800000000000002</v>
      </c>
      <c r="AU380">
        <v>3.47</v>
      </c>
      <c r="AV380">
        <v>3.34</v>
      </c>
      <c r="AW380">
        <v>1.9</v>
      </c>
      <c r="AX380">
        <v>1.9</v>
      </c>
      <c r="AY380">
        <v>1.86</v>
      </c>
      <c r="AZ380">
        <v>2.06</v>
      </c>
      <c r="BA380">
        <v>1.96</v>
      </c>
      <c r="BB380">
        <v>2.06</v>
      </c>
      <c r="BC380">
        <v>1.87</v>
      </c>
      <c r="BD380">
        <v>1.95</v>
      </c>
      <c r="BE380">
        <v>-0.25</v>
      </c>
      <c r="BF380">
        <v>1.89</v>
      </c>
      <c r="BG380">
        <v>2.0099999999999998</v>
      </c>
      <c r="BH380">
        <v>1.89</v>
      </c>
      <c r="BI380">
        <v>2.04</v>
      </c>
      <c r="BJ380">
        <v>1.92</v>
      </c>
      <c r="BK380">
        <v>2.04</v>
      </c>
      <c r="BL380">
        <v>1.88</v>
      </c>
      <c r="BM380">
        <v>1.99</v>
      </c>
      <c r="BN380">
        <v>2</v>
      </c>
      <c r="BO380">
        <v>3.5</v>
      </c>
      <c r="BP380">
        <v>3.8</v>
      </c>
      <c r="BQ380">
        <v>2</v>
      </c>
      <c r="BR380">
        <v>3.5</v>
      </c>
      <c r="BS380">
        <v>3.75</v>
      </c>
      <c r="BT380">
        <v>2</v>
      </c>
      <c r="BU380">
        <v>3.4</v>
      </c>
      <c r="BV380">
        <v>3.75</v>
      </c>
      <c r="BW380">
        <v>2</v>
      </c>
      <c r="BX380">
        <v>3.68</v>
      </c>
      <c r="BY380">
        <v>3.93</v>
      </c>
      <c r="BZ380">
        <v>2</v>
      </c>
      <c r="CA380">
        <v>3.6</v>
      </c>
      <c r="CB380">
        <v>3.75</v>
      </c>
      <c r="CC380">
        <v>1.95</v>
      </c>
      <c r="CD380">
        <v>3.6</v>
      </c>
      <c r="CE380">
        <v>4</v>
      </c>
      <c r="CF380">
        <v>2.0499999999999998</v>
      </c>
      <c r="CG380">
        <v>3.85</v>
      </c>
      <c r="CH380">
        <v>4.07</v>
      </c>
      <c r="CI380">
        <v>1.99</v>
      </c>
      <c r="CJ380">
        <v>3.61</v>
      </c>
      <c r="CK380">
        <v>3.81</v>
      </c>
      <c r="CL380">
        <v>1.8</v>
      </c>
      <c r="CM380">
        <v>2</v>
      </c>
      <c r="CN380">
        <v>1.83</v>
      </c>
      <c r="CO380">
        <v>2.09</v>
      </c>
      <c r="CP380">
        <v>1.9</v>
      </c>
      <c r="CQ380">
        <v>2.11</v>
      </c>
      <c r="CR380">
        <v>1.82</v>
      </c>
      <c r="CS380">
        <v>2.0099999999999998</v>
      </c>
      <c r="CT380">
        <v>-0.5</v>
      </c>
      <c r="CU380">
        <v>1.97</v>
      </c>
      <c r="CV380">
        <v>1.93</v>
      </c>
      <c r="CW380">
        <v>2</v>
      </c>
      <c r="CX380">
        <v>1.93</v>
      </c>
      <c r="CY380">
        <v>2.0299999999999998</v>
      </c>
      <c r="CZ380">
        <v>1.96</v>
      </c>
      <c r="DA380">
        <v>1.98</v>
      </c>
      <c r="DB380">
        <v>1.89</v>
      </c>
    </row>
    <row r="381" spans="1:106" x14ac:dyDescent="0.35">
      <c r="A381" t="s">
        <v>106</v>
      </c>
      <c r="B381" s="1">
        <v>44038</v>
      </c>
      <c r="C381" s="2">
        <v>0.66666666666666663</v>
      </c>
      <c r="D381" t="s">
        <v>111</v>
      </c>
      <c r="E381" t="s">
        <v>129</v>
      </c>
      <c r="F381">
        <v>1</v>
      </c>
      <c r="G381">
        <v>1</v>
      </c>
      <c r="H381" t="s">
        <v>117</v>
      </c>
      <c r="I381">
        <v>0</v>
      </c>
      <c r="J381">
        <v>0</v>
      </c>
      <c r="K381" t="s">
        <v>117</v>
      </c>
      <c r="L381" t="s">
        <v>110</v>
      </c>
      <c r="M381">
        <v>10</v>
      </c>
      <c r="N381">
        <v>13</v>
      </c>
      <c r="O381">
        <v>1</v>
      </c>
      <c r="P381">
        <v>4</v>
      </c>
      <c r="Q381">
        <v>16</v>
      </c>
      <c r="R381">
        <v>13</v>
      </c>
      <c r="S381">
        <v>0</v>
      </c>
      <c r="T381">
        <v>7</v>
      </c>
      <c r="U381">
        <v>2</v>
      </c>
      <c r="V381">
        <v>1</v>
      </c>
      <c r="W381">
        <v>0</v>
      </c>
      <c r="X381">
        <v>0</v>
      </c>
      <c r="Y381">
        <v>3</v>
      </c>
      <c r="Z381">
        <v>3.6</v>
      </c>
      <c r="AA381">
        <v>2.2999999999999998</v>
      </c>
      <c r="AB381">
        <v>3</v>
      </c>
      <c r="AC381">
        <v>3.5</v>
      </c>
      <c r="AD381">
        <v>2.2999999999999998</v>
      </c>
      <c r="AE381">
        <v>3.05</v>
      </c>
      <c r="AF381">
        <v>3.4</v>
      </c>
      <c r="AG381">
        <v>2.2999999999999998</v>
      </c>
      <c r="AH381">
        <v>3.12</v>
      </c>
      <c r="AI381">
        <v>3.62</v>
      </c>
      <c r="AJ381">
        <v>2.31</v>
      </c>
      <c r="AK381">
        <v>3</v>
      </c>
      <c r="AL381">
        <v>3.6</v>
      </c>
      <c r="AM381">
        <v>2.2999999999999998</v>
      </c>
      <c r="AN381">
        <v>3.1</v>
      </c>
      <c r="AO381">
        <v>3.6</v>
      </c>
      <c r="AP381">
        <v>2.25</v>
      </c>
      <c r="AQ381">
        <v>3.2</v>
      </c>
      <c r="AR381">
        <v>3.82</v>
      </c>
      <c r="AS381">
        <v>2.36</v>
      </c>
      <c r="AT381">
        <v>3.05</v>
      </c>
      <c r="AU381">
        <v>3.57</v>
      </c>
      <c r="AV381">
        <v>2.2799999999999998</v>
      </c>
      <c r="AW381">
        <v>1.66</v>
      </c>
      <c r="AX381">
        <v>2.2000000000000002</v>
      </c>
      <c r="AY381">
        <v>1.67</v>
      </c>
      <c r="AZ381">
        <v>2.34</v>
      </c>
      <c r="BA381">
        <v>1.71</v>
      </c>
      <c r="BB381">
        <v>2.39</v>
      </c>
      <c r="BC381">
        <v>1.66</v>
      </c>
      <c r="BD381">
        <v>2.2400000000000002</v>
      </c>
      <c r="BE381">
        <v>0.25</v>
      </c>
      <c r="BF381">
        <v>1.91</v>
      </c>
      <c r="BG381">
        <v>1.99</v>
      </c>
      <c r="BH381">
        <v>1.92</v>
      </c>
      <c r="BI381">
        <v>2.0099999999999998</v>
      </c>
      <c r="BJ381">
        <v>1.94</v>
      </c>
      <c r="BK381">
        <v>2.02</v>
      </c>
      <c r="BL381">
        <v>1.89</v>
      </c>
      <c r="BM381">
        <v>1.97</v>
      </c>
      <c r="BN381">
        <v>2.5499999999999998</v>
      </c>
      <c r="BO381">
        <v>3.5</v>
      </c>
      <c r="BP381">
        <v>2.62</v>
      </c>
      <c r="BQ381">
        <v>2.5499999999999998</v>
      </c>
      <c r="BR381">
        <v>3.6</v>
      </c>
      <c r="BS381">
        <v>2.65</v>
      </c>
      <c r="BT381">
        <v>2.6</v>
      </c>
      <c r="BU381">
        <v>3.35</v>
      </c>
      <c r="BV381">
        <v>2.65</v>
      </c>
      <c r="BW381">
        <v>2.66</v>
      </c>
      <c r="BX381">
        <v>3.53</v>
      </c>
      <c r="BY381">
        <v>2.69</v>
      </c>
      <c r="BZ381">
        <v>2.62</v>
      </c>
      <c r="CA381">
        <v>3.6</v>
      </c>
      <c r="CB381">
        <v>2.5499999999999998</v>
      </c>
      <c r="CC381">
        <v>2.63</v>
      </c>
      <c r="CD381">
        <v>3.5</v>
      </c>
      <c r="CE381">
        <v>2.7</v>
      </c>
      <c r="CF381">
        <v>2.75</v>
      </c>
      <c r="CG381">
        <v>3.76</v>
      </c>
      <c r="CH381">
        <v>2.75</v>
      </c>
      <c r="CI381">
        <v>2.62</v>
      </c>
      <c r="CJ381">
        <v>3.5</v>
      </c>
      <c r="CK381">
        <v>2.65</v>
      </c>
      <c r="CL381">
        <v>1.8</v>
      </c>
      <c r="CM381">
        <v>2</v>
      </c>
      <c r="CN381">
        <v>1.86</v>
      </c>
      <c r="CO381">
        <v>2.0499999999999998</v>
      </c>
      <c r="CP381">
        <v>1.93</v>
      </c>
      <c r="CQ381">
        <v>2.13</v>
      </c>
      <c r="CR381">
        <v>1.8</v>
      </c>
      <c r="CS381">
        <v>2.0299999999999998</v>
      </c>
      <c r="CT381">
        <v>0</v>
      </c>
      <c r="CU381">
        <v>1.93</v>
      </c>
      <c r="CV381">
        <v>1.97</v>
      </c>
      <c r="CW381">
        <v>1.95</v>
      </c>
      <c r="CX381">
        <v>1.98</v>
      </c>
      <c r="CY381">
        <v>1.99</v>
      </c>
      <c r="CZ381">
        <v>2</v>
      </c>
      <c r="DA381">
        <v>1.93</v>
      </c>
      <c r="DB381">
        <v>1.95</v>
      </c>
    </row>
  </sheetData>
  <printOptions gridLines="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Data Handling Summary</vt:lpstr>
      <vt:lpstr>Reference</vt:lpstr>
      <vt:lpstr>Analysis &amp; Charts</vt:lpstr>
      <vt:lpstr>Data Dictionary</vt:lpstr>
      <vt:lpstr>Clean Data</vt:lpstr>
      <vt:lpstr>Pivot for Average H&amp;A</vt:lpstr>
      <vt:lpstr>Pivot from Values</vt:lpstr>
      <vt:lpstr>Pivot from BPivot</vt:lpstr>
      <vt:lpstr>Total Points Pivot Test</vt:lpstr>
      <vt:lpstr>Away Pivot</vt:lpstr>
      <vt:lpstr>Away Pivot Creator</vt:lpstr>
      <vt:lpstr>Home Pivot</vt:lpstr>
      <vt:lpstr>Home Pivot Creator</vt:lpstr>
      <vt:lpstr>Away Sheet</vt:lpstr>
      <vt:lpstr>Home Sheet</vt:lpstr>
      <vt:lpstr>Points Per Match</vt:lpstr>
      <vt:lpstr>Referee Card Count</vt:lpstr>
      <vt:lpstr>Ref Tally</vt:lpstr>
      <vt:lpstr>Cumulative Chart</vt:lpstr>
      <vt:lpstr>Man City Tally</vt:lpstr>
      <vt:lpstr>Liverpool Tally</vt:lpstr>
      <vt:lpstr>Points Value</vt:lpstr>
      <vt:lpstr>Man United Tally</vt:lpstr>
      <vt:lpstr>Draft Workings</vt:lpstr>
      <vt:lpstr>NOTES</vt:lpstr>
      <vt:lpstr>EPL - 2019-2020 (Raw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Alpesh Parmar</cp:lastModifiedBy>
  <dcterms:created xsi:type="dcterms:W3CDTF">2021-12-05T13:43:58Z</dcterms:created>
  <dcterms:modified xsi:type="dcterms:W3CDTF">2021-12-10T16:44:49Z</dcterms:modified>
</cp:coreProperties>
</file>