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fleddere\Documents\Personal\Z639\"/>
    </mc:Choice>
  </mc:AlternateContent>
  <xr:revisionPtr revIDLastSave="0" documentId="13_ncr:1_{CE380F48-9682-42D7-934B-1A8D9C30134A}" xr6:coauthVersionLast="45" xr6:coauthVersionMax="45" xr10:uidLastSave="{00000000-0000-0000-0000-000000000000}"/>
  <bookViews>
    <workbookView xWindow="-120" yWindow="-120" windowWidth="29040" windowHeight="15990" activeTab="1" xr2:uid="{6F4F64DB-8BB6-4138-9A7B-7917BA68B121}"/>
  </bookViews>
  <sheets>
    <sheet name="MainDESC" sheetId="1" r:id="rId1"/>
    <sheet name="Graphs" sheetId="20" r:id="rId2"/>
    <sheet name="Volleyball" sheetId="18" r:id="rId3"/>
    <sheet name="WSoccer" sheetId="16" r:id="rId4"/>
    <sheet name="MSoccer" sheetId="17" r:id="rId5"/>
    <sheet name="WaterPolo" sheetId="15" r:id="rId6"/>
    <sheet name="Swim" sheetId="3" r:id="rId7"/>
    <sheet name="MBB" sheetId="2" r:id="rId8"/>
    <sheet name="WBB" sheetId="4" r:id="rId9"/>
    <sheet name="Softball" sheetId="5" r:id="rId10"/>
    <sheet name="Baseball" sheetId="6" r:id="rId11"/>
    <sheet name="MGolf" sheetId="7" r:id="rId12"/>
    <sheet name="WGolf" sheetId="8" r:id="rId13"/>
    <sheet name="Rowing" sheetId="9" r:id="rId14"/>
    <sheet name="TF" sheetId="10" r:id="rId15"/>
    <sheet name="Football" sheetId="11" r:id="rId16"/>
    <sheet name="Wrestling" sheetId="12" r:id="rId17"/>
    <sheet name="MTennis" sheetId="13" r:id="rId18"/>
    <sheet name="WTennis" sheetId="14" r:id="rId19"/>
    <sheet name="FieldHockey" sheetId="19" r:id="rId20"/>
  </sheets>
  <definedNames>
    <definedName name="_xlchart.v1.0" hidden="1">MainDESC!$G$23:$G$25</definedName>
    <definedName name="_xlchart.v1.1" hidden="1">MainDESC!$H$23:$H$25</definedName>
    <definedName name="_xlchart.v1.2" hidden="1">MainDESC!$G$23:$G$25</definedName>
    <definedName name="_xlchart.v1.3" hidden="1">MainDESC!$H$23:$H$25</definedName>
    <definedName name="_xlchart.v1.4" hidden="1">MainDESC!$G$23:$G$25</definedName>
    <definedName name="_xlchart.v1.5" hidden="1">MainDESC!$H$23:$H$25</definedName>
    <definedName name="_xlchart.v1.6" hidden="1">MainDESC!$G$23:$G$25</definedName>
    <definedName name="_xlchart.v1.7" hidden="1">MainDESC!$H$23:$H$25</definedName>
  </definedNames>
  <calcPr calcId="191029"/>
  <pivotCaches>
    <pivotCache cacheId="4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25" i="1"/>
  <c r="H23" i="1"/>
  <c r="G25" i="1"/>
  <c r="G24" i="1"/>
  <c r="G2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C22" i="19" a="1"/>
  <c r="C22" i="19" s="1"/>
  <c r="C22" i="14" a="1"/>
  <c r="C22" i="14" s="1"/>
  <c r="C22" i="13" a="1"/>
  <c r="C22" i="13" s="1"/>
  <c r="C22" i="12" a="1"/>
  <c r="C22" i="12" s="1"/>
  <c r="C22" i="11" a="1"/>
  <c r="C22" i="11" s="1"/>
  <c r="C22" i="10" a="1"/>
  <c r="C22" i="10" s="1"/>
  <c r="C22" i="9" a="1"/>
  <c r="C22" i="9" s="1"/>
  <c r="C22" i="8" a="1"/>
  <c r="C22" i="8" s="1"/>
  <c r="C22" i="7" a="1"/>
  <c r="C22" i="7" s="1"/>
  <c r="C22" i="6" a="1"/>
  <c r="C22" i="6" s="1"/>
  <c r="C22" i="5" a="1"/>
  <c r="C22" i="5" s="1"/>
  <c r="C22" i="4" a="1"/>
  <c r="C22" i="4" s="1"/>
  <c r="C22" i="2" a="1"/>
  <c r="C22" i="2" s="1"/>
  <c r="C22" i="3" a="1"/>
  <c r="C22" i="3" s="1"/>
  <c r="C22" i="15" a="1"/>
  <c r="C22" i="15" s="1"/>
  <c r="C22" i="17" a="1"/>
  <c r="C22" i="17" s="1"/>
  <c r="C22" i="16" a="1"/>
  <c r="C22" i="16" s="1"/>
  <c r="C22" i="18" a="1"/>
  <c r="C22" i="18" s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J5" i="1"/>
  <c r="J4" i="1"/>
  <c r="J3" i="1"/>
  <c r="I6" i="1"/>
  <c r="I5" i="1"/>
  <c r="I4" i="1"/>
  <c r="I3" i="1"/>
  <c r="E22" i="19"/>
  <c r="D22" i="19"/>
  <c r="B22" i="19"/>
  <c r="E22" i="14"/>
  <c r="D22" i="14"/>
  <c r="B22" i="14"/>
  <c r="E22" i="13"/>
  <c r="D22" i="13"/>
  <c r="B22" i="13"/>
  <c r="E22" i="12"/>
  <c r="D22" i="12"/>
  <c r="B22" i="12"/>
  <c r="E22" i="11"/>
  <c r="D22" i="11"/>
  <c r="B22" i="11"/>
  <c r="E22" i="10"/>
  <c r="D22" i="10"/>
  <c r="B22" i="10"/>
  <c r="E22" i="9"/>
  <c r="D22" i="9"/>
  <c r="B22" i="9"/>
  <c r="E22" i="8"/>
  <c r="D22" i="8"/>
  <c r="B22" i="8"/>
  <c r="E22" i="7"/>
  <c r="D22" i="7"/>
  <c r="B22" i="7"/>
  <c r="E22" i="6"/>
  <c r="D22" i="6"/>
  <c r="B22" i="6"/>
  <c r="E22" i="5"/>
  <c r="D22" i="5"/>
  <c r="B22" i="5"/>
  <c r="E22" i="4"/>
  <c r="D22" i="4"/>
  <c r="B22" i="4"/>
  <c r="E22" i="2"/>
  <c r="D22" i="2"/>
  <c r="B22" i="2"/>
  <c r="E22" i="3"/>
  <c r="D22" i="3"/>
  <c r="B22" i="3"/>
  <c r="B22" i="15"/>
  <c r="E22" i="15"/>
  <c r="D22" i="15"/>
  <c r="B22" i="16"/>
  <c r="B22" i="18"/>
  <c r="B22" i="17"/>
  <c r="E22" i="17"/>
  <c r="D22" i="17"/>
  <c r="E22" i="16"/>
  <c r="D22" i="16"/>
  <c r="E22" i="18"/>
  <c r="D2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<sst xmlns="http://schemas.openxmlformats.org/spreadsheetml/2006/main" count="618" uniqueCount="88">
  <si>
    <t>Indiana University Athletic Twitter Accounts</t>
  </si>
  <si>
    <t>Followers</t>
  </si>
  <si>
    <t>Verified</t>
  </si>
  <si>
    <t>Name</t>
  </si>
  <si>
    <t>TwitterHandle</t>
  </si>
  <si>
    <t>Description</t>
  </si>
  <si>
    <t>Indiana Swim &amp; Dive</t>
  </si>
  <si>
    <t>IndianaSwimDive</t>
  </si>
  <si>
    <t>6-time National Champions | 111 Olympians | 34 Big Ten Team Titles | 497 Big Ten Titles | 1596 All-America Honors</t>
  </si>
  <si>
    <t>Y</t>
  </si>
  <si>
    <t>IU Track &amp; Field</t>
  </si>
  <si>
    <t>IndianaXCTF</t>
  </si>
  <si>
    <t>The official Twitter of the Indiana University Cross Country and Track &amp; Field teams. #IUTF</t>
  </si>
  <si>
    <t>IU Women's Tennis</t>
  </si>
  <si>
    <t>IndianaWTennis</t>
  </si>
  <si>
    <t>The official Women's Tennis account of Indiana Athletics.</t>
  </si>
  <si>
    <t>Hoosier Football led by @CoachAllenIU. #IUFB #LEO</t>
  </si>
  <si>
    <t>Indiana Football</t>
  </si>
  <si>
    <t>IndianaFootball</t>
  </si>
  <si>
    <t>Indiana Softball</t>
  </si>
  <si>
    <t>IndianaSB</t>
  </si>
  <si>
    <t>Official Twitter account of Indiana University Softball</t>
  </si>
  <si>
    <t>Indiana Field Hockey</t>
  </si>
  <si>
    <t>IndianaFH</t>
  </si>
  <si>
    <t>The Official Twitter page of Indiana University Field Hockey. NCAA Division 1. Big Ten Conference.</t>
  </si>
  <si>
    <t>Indiana Women's Soccer</t>
  </si>
  <si>
    <t>IndianaWSOC</t>
  </si>
  <si>
    <t>The official Twitter page of Indiana University Women's Soccer</t>
  </si>
  <si>
    <t>Indiana Baseball</t>
  </si>
  <si>
    <t>IndianaBase</t>
  </si>
  <si>
    <t>Indiana Hoosier Baseball coached by @JeffMercer54. #IUBase</t>
  </si>
  <si>
    <t>Indiana Basketball</t>
  </si>
  <si>
    <t>IndianaMBB</t>
  </si>
  <si>
    <t>Indiana Hoosiers. 5x National Champions. #IUBB</t>
  </si>
  <si>
    <t>Indiana Volleyball</t>
  </si>
  <si>
    <t>IndianaVB</t>
  </si>
  <si>
    <t xml:space="preserve">The official account of #IUVB. Facebook: Indiana Volleyball | Instagram: IndianaVB </t>
  </si>
  <si>
    <t>Indiana Women's Basketball</t>
  </si>
  <si>
    <t>IndianaWBB</t>
  </si>
  <si>
    <t>Official account of the Indiana Women's Basketball program #iuwbb ⚪️🔴🏀</t>
  </si>
  <si>
    <t>Joined Date: Month</t>
  </si>
  <si>
    <t>Joined Date: Year</t>
  </si>
  <si>
    <t>August</t>
  </si>
  <si>
    <t>July</t>
  </si>
  <si>
    <t>Feburary</t>
  </si>
  <si>
    <t>September</t>
  </si>
  <si>
    <t>April</t>
  </si>
  <si>
    <t>Indiana Men's Soccer</t>
  </si>
  <si>
    <t>IndianaMSOC</t>
  </si>
  <si>
    <t>Official Twitter of the 8-time NCAA Champion Indiana Hoosiers Men's Soccer team. 20 College Cups • 16 B1G Championships • 33-Straight NCAA Tournaments</t>
  </si>
  <si>
    <t>Indiana Wrestling</t>
  </si>
  <si>
    <t>IndianaWR</t>
  </si>
  <si>
    <t>The official Twitter of Indiana Hoosier Wrestling. #IUWR</t>
  </si>
  <si>
    <t>IU Women's Golf</t>
  </si>
  <si>
    <t>IndianaWGolf</t>
  </si>
  <si>
    <t>Official account of the Indiana Hoosiers Women's Golf Team ⚪️🔴⛳</t>
  </si>
  <si>
    <t>IU Men's Golf</t>
  </si>
  <si>
    <t>IndianaMGolf</t>
  </si>
  <si>
    <t>Official account for Indiana Hoosiers Men’s Golf ⚪️🔴⛳</t>
  </si>
  <si>
    <t>December</t>
  </si>
  <si>
    <t>Indiana Water Polo</t>
  </si>
  <si>
    <t>IndianaWPolo</t>
  </si>
  <si>
    <t>Official account of Indiana Hoosier Water Polo. #IUWP</t>
  </si>
  <si>
    <t>Indiana Men's Tennis</t>
  </si>
  <si>
    <t>IndianaMTennis</t>
  </si>
  <si>
    <t>The official account of Indiana Hoosiers Men's Tennis. #IUMT</t>
  </si>
  <si>
    <t>May</t>
  </si>
  <si>
    <t>Indiana Rowing</t>
  </si>
  <si>
    <t>IndianaRowing</t>
  </si>
  <si>
    <t>The Official Rowing account of Indiana Athletics</t>
  </si>
  <si>
    <t>ID</t>
  </si>
  <si>
    <t>CreatedAt</t>
  </si>
  <si>
    <t>source</t>
  </si>
  <si>
    <t>retweets</t>
  </si>
  <si>
    <t>favorites</t>
  </si>
  <si>
    <t>Twitter Web App</t>
  </si>
  <si>
    <t>Twitter for iPhone</t>
  </si>
  <si>
    <t>Twitter Media Studio</t>
  </si>
  <si>
    <t>TweetDeck</t>
  </si>
  <si>
    <t>Grabyo</t>
  </si>
  <si>
    <t>Twitter for Advertisers</t>
  </si>
  <si>
    <t>MostUsedSource</t>
  </si>
  <si>
    <t>AvgRetweets</t>
  </si>
  <si>
    <t>AvgFavorites</t>
  </si>
  <si>
    <t>DaysFrom20thTweetToMostRecentTweet</t>
  </si>
  <si>
    <t>Grand Total</t>
  </si>
  <si>
    <t>Total Followers</t>
  </si>
  <si>
    <t>Indiana Men's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</si>
</sst>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-yy;@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 applyBorder="1" applyAlignment="1">
      <alignment horizontal="center"/>
    </xf>
    <xf numFmtId="14" fontId="0" fillId="0" borderId="0" xfId="0" applyNumberFormat="1"/>
    <xf numFmtId="168" fontId="0" fillId="0" borderId="0" xfId="1" applyNumberFormat="1" applyFont="1"/>
    <xf numFmtId="0" fontId="4" fillId="0" borderId="0" xfId="0" applyFont="1"/>
    <xf numFmtId="168" fontId="2" fillId="0" borderId="0" xfId="0" applyNumberFormat="1" applyFont="1"/>
    <xf numFmtId="0" fontId="0" fillId="0" borderId="0" xfId="0" pivotButton="1"/>
    <xf numFmtId="1" fontId="0" fillId="2" borderId="1" xfId="0" applyNumberFormat="1" applyFont="1" applyFill="1" applyBorder="1"/>
    <xf numFmtId="1" fontId="0" fillId="0" borderId="1" xfId="0" applyNumberFormat="1" applyFont="1" applyBorder="1"/>
    <xf numFmtId="0" fontId="0" fillId="0" borderId="2" xfId="0" applyBorder="1" applyAlignment="1">
      <alignment horizontal="center"/>
    </xf>
    <xf numFmtId="0" fontId="3" fillId="3" borderId="2" xfId="0" applyFont="1" applyFill="1" applyBorder="1"/>
    <xf numFmtId="0" fontId="0" fillId="0" borderId="2" xfId="0" applyFont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67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alignment vertical="bottom" textRotation="0" wrapText="1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Retweets by Account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MainDESC!$A$3:$A$20</c:f>
              <c:strCache>
                <c:ptCount val="18"/>
                <c:pt idx="0">
                  <c:v>Indiana Swim &amp; Dive</c:v>
                </c:pt>
                <c:pt idx="1">
                  <c:v>IU Track &amp; Field</c:v>
                </c:pt>
                <c:pt idx="2">
                  <c:v>IU Women's Tennis</c:v>
                </c:pt>
                <c:pt idx="3">
                  <c:v>Indiana Football</c:v>
                </c:pt>
                <c:pt idx="4">
                  <c:v>Indiana Softball</c:v>
                </c:pt>
                <c:pt idx="5">
                  <c:v>Indiana Field Hockey</c:v>
                </c:pt>
                <c:pt idx="6">
                  <c:v>Indiana Women's Soccer</c:v>
                </c:pt>
                <c:pt idx="7">
                  <c:v>Indiana Baseball</c:v>
                </c:pt>
                <c:pt idx="8">
                  <c:v>Indiana Basketball</c:v>
                </c:pt>
                <c:pt idx="9">
                  <c:v>Indiana Volleyball</c:v>
                </c:pt>
                <c:pt idx="10">
                  <c:v>Indiana Women's Basketball</c:v>
                </c:pt>
                <c:pt idx="11">
                  <c:v>Indiana Men's Soccer</c:v>
                </c:pt>
                <c:pt idx="12">
                  <c:v>Indiana Wrestling</c:v>
                </c:pt>
                <c:pt idx="13">
                  <c:v>IU Women's Golf</c:v>
                </c:pt>
                <c:pt idx="14">
                  <c:v>IU Men's Golf</c:v>
                </c:pt>
                <c:pt idx="15">
                  <c:v>Indiana Water Polo</c:v>
                </c:pt>
                <c:pt idx="16">
                  <c:v>Indiana Men's Tennis</c:v>
                </c:pt>
                <c:pt idx="17">
                  <c:v>Indiana Rowing</c:v>
                </c:pt>
              </c:strCache>
            </c:strRef>
          </c:cat>
          <c:val>
            <c:numRef>
              <c:f>MainDESC!$I$3:$I$20</c:f>
              <c:numCache>
                <c:formatCode>0</c:formatCode>
                <c:ptCount val="18"/>
                <c:pt idx="0">
                  <c:v>3.7</c:v>
                </c:pt>
                <c:pt idx="1">
                  <c:v>12.95</c:v>
                </c:pt>
                <c:pt idx="2">
                  <c:v>37.4</c:v>
                </c:pt>
                <c:pt idx="3">
                  <c:v>50.5</c:v>
                </c:pt>
                <c:pt idx="4">
                  <c:v>6.8</c:v>
                </c:pt>
                <c:pt idx="5">
                  <c:v>24.75</c:v>
                </c:pt>
                <c:pt idx="6">
                  <c:v>14.05</c:v>
                </c:pt>
                <c:pt idx="7">
                  <c:v>7.25</c:v>
                </c:pt>
                <c:pt idx="8">
                  <c:v>172</c:v>
                </c:pt>
                <c:pt idx="9">
                  <c:v>41.4</c:v>
                </c:pt>
                <c:pt idx="10">
                  <c:v>11</c:v>
                </c:pt>
                <c:pt idx="11">
                  <c:v>27.55</c:v>
                </c:pt>
                <c:pt idx="12">
                  <c:v>42.5</c:v>
                </c:pt>
                <c:pt idx="13">
                  <c:v>26.9</c:v>
                </c:pt>
                <c:pt idx="14">
                  <c:v>27.75</c:v>
                </c:pt>
                <c:pt idx="15">
                  <c:v>8.5</c:v>
                </c:pt>
                <c:pt idx="16">
                  <c:v>53.2</c:v>
                </c:pt>
                <c:pt idx="17">
                  <c:v>28.3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A-4701-9EA9-09F32C6E6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222683871"/>
        <c:axId val="1217728623"/>
      </c:barChart>
      <c:catAx>
        <c:axId val="122268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728623"/>
        <c:crosses val="autoZero"/>
        <c:auto val="1"/>
        <c:lblAlgn val="ctr"/>
        <c:lblOffset val="100"/>
        <c:noMultiLvlLbl val="0"/>
      </c:catAx>
      <c:valAx>
        <c:axId val="121772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68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00000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txData>
          <cx:v>Tweets By Source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Tweets By Source</a:t>
          </a:r>
        </a:p>
      </cx:txPr>
    </cx:title>
    <cx:plotArea>
      <cx:plotAreaRegion>
        <cx:series layoutId="treemap" uniqueId="{FEE64386-0DB7-4BFE-AB24-65104FE23CDD}">
          <cx:dataPt idx="0">
            <cx:spPr>
              <a:solidFill>
                <a:srgbClr val="C00000"/>
              </a:solidFill>
            </cx:spPr>
          </cx:dataPt>
          <cx:dataPt idx="1">
            <cx:spPr>
              <a:solidFill>
                <a:srgbClr val="E7E6E6">
                  <a:lumMod val="25000"/>
                </a:srgbClr>
              </a:solidFill>
            </cx:spPr>
          </cx:dataPt>
          <cx:dataPt idx="2">
            <cx:spPr>
              <a:solidFill>
                <a:srgbClr val="E7E6E6">
                  <a:lumMod val="50000"/>
                </a:srgbClr>
              </a:solidFill>
            </cx:spPr>
          </cx:dataPt>
          <cx:dataLabels pos="inEnd">
            <cx:numFmt formatCode="#,##0" sourceLinked="0"/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>
                    <a:noFill/>
                  </a:defRPr>
                </a:pPr>
                <a:endParaRPr lang="en-US" sz="1100" b="1" i="0" u="none" strike="noStrike" baseline="0">
                  <a:noFill/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endParaRPr lang="en-US" sz="900" b="0" i="0" u="none" strike="noStrike" baseline="0">
            <a:solidFill>
              <a:sysClr val="windowText" lastClr="000000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38100</xdr:rowOff>
    </xdr:from>
    <xdr:to>
      <xdr:col>7</xdr:col>
      <xdr:colOff>104775</xdr:colOff>
      <xdr:row>24</xdr:row>
      <xdr:rowOff>109539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373AD5-D204-4391-B3B0-B6D4DE6D1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3</xdr:row>
      <xdr:rowOff>28575</xdr:rowOff>
    </xdr:from>
    <xdr:to>
      <xdr:col>15</xdr:col>
      <xdr:colOff>561975</xdr:colOff>
      <xdr:row>17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DE444D-F86C-4314-91EB-4DAC1D7BF8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600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fledderer, Alec W" refreshedDate="43949.553525115742" createdVersion="6" refreshedVersion="6" minRefreshableVersion="3" recordCount="18" xr:uid="{806A3A66-09AE-4805-B4FD-B20E0D560A83}">
  <cacheSource type="worksheet">
    <worksheetSource name="Main"/>
  </cacheSource>
  <cacheFields count="11">
    <cacheField name="Name" numFmtId="0">
      <sharedItems count="18">
        <s v="Indiana Swim &amp; Dive"/>
        <s v="IU Track &amp; Field"/>
        <s v="IU Women's Tennis"/>
        <s v="Indiana Football"/>
        <s v="Indiana Softball"/>
        <s v="Indiana Field Hockey"/>
        <s v="Indiana Women's Soccer"/>
        <s v="Indiana Baseball"/>
        <s v="Indiana Basketball"/>
        <s v="Indiana Volleyball"/>
        <s v="Indiana Women's Basketball"/>
        <s v="Indiana Men's Soccer"/>
        <s v="Indiana Wrestling"/>
        <s v="IU Women's Golf"/>
        <s v="IU Men's Golf"/>
        <s v="Indiana Water Polo"/>
        <s v="Indiana Men's Tennis"/>
        <s v="Indiana Rowing"/>
      </sharedItems>
    </cacheField>
    <cacheField name="TwitterHandle" numFmtId="0">
      <sharedItems count="18">
        <s v="IndianaSwimDive"/>
        <s v="IndianaXCTF"/>
        <s v="IndianaWTennis"/>
        <s v="IndianaFootball"/>
        <s v="IndianaSB"/>
        <s v="IndianaFH"/>
        <s v="IndianaWSOC"/>
        <s v="IndianaBase"/>
        <s v="IndianaMBB"/>
        <s v="IndianaVB"/>
        <s v="IndianaWBB"/>
        <s v="IndianaMSOC"/>
        <s v="IndianaWR"/>
        <s v="IndianaWGolf"/>
        <s v="IndianaMGolf"/>
        <s v="IndianaWPolo"/>
        <s v="IndianaMTennis"/>
        <s v="IndianaRowing"/>
      </sharedItems>
    </cacheField>
    <cacheField name="Followers" numFmtId="3">
      <sharedItems containsSemiMixedTypes="0" containsString="0" containsNumber="1" containsInteger="1" minValue="1430" maxValue="1078131"/>
    </cacheField>
    <cacheField name="Description" numFmtId="0">
      <sharedItems count="18">
        <s v="6-time National Champions | 111 Olympians | 34 Big Ten Team Titles | 497 Big Ten Titles | 1596 All-America Honors"/>
        <s v="The official Twitter of the Indiana University Cross Country and Track &amp; Field teams. #IUTF"/>
        <s v="The official Women's Tennis account of Indiana Athletics."/>
        <s v="Hoosier Football led by @CoachAllenIU. #IUFB #LEO"/>
        <s v="Official Twitter account of Indiana University Softball"/>
        <s v="The Official Twitter page of Indiana University Field Hockey. NCAA Division 1. Big Ten Conference."/>
        <s v="The official Twitter page of Indiana University Women's Soccer"/>
        <s v="Indiana Hoosier Baseball coached by @JeffMercer54. #IUBase"/>
        <s v="Indiana Hoosiers. 5x National Champions. #IUBB"/>
        <s v="The official account of #IUVB. Facebook: Indiana Volleyball | Instagram: IndianaVB "/>
        <s v="Official account of the Indiana Women's Basketball program #iuwbb ⚪️🔴🏀"/>
        <s v="Official Twitter of the 8-time NCAA Champion Indiana Hoosiers Men's Soccer team. 20 College Cups • 16 B1G Championships • 33-Straight NCAA Tournaments"/>
        <s v="The official Twitter of Indiana Hoosier Wrestling. #IUWR"/>
        <s v="Official account of the Indiana Hoosiers Women's Golf Team ⚪️🔴⛳"/>
        <s v="Official account for Indiana Hoosiers Men’s Golf ⚪️🔴⛳"/>
        <s v="Official account of Indiana Hoosier Water Polo. #IUWP"/>
        <s v="The official account of Indiana Hoosiers Men's Tennis. #IUMT"/>
        <s v="The Official Rowing account of Indiana Athletics"/>
      </sharedItems>
    </cacheField>
    <cacheField name="Verified" numFmtId="0">
      <sharedItems/>
    </cacheField>
    <cacheField name="Joined Date: Month" numFmtId="0">
      <sharedItems/>
    </cacheField>
    <cacheField name="Joined Date: Year" numFmtId="1">
      <sharedItems containsSemiMixedTypes="0" containsString="0" containsNumber="1" containsInteger="1" minValue="2009" maxValue="2012"/>
    </cacheField>
    <cacheField name="MostUsedSource" numFmtId="1">
      <sharedItems/>
    </cacheField>
    <cacheField name="AvgRetweets" numFmtId="1">
      <sharedItems containsSemiMixedTypes="0" containsString="0" containsNumber="1" minValue="3.7" maxValue="172"/>
    </cacheField>
    <cacheField name="AvgFavorites" numFmtId="1">
      <sharedItems containsSemiMixedTypes="0" containsString="0" containsNumber="1" minValue="5.8" maxValue="179.3"/>
    </cacheField>
    <cacheField name="DaysFrom20thTweetToMostRecentTweet" numFmtId="1">
      <sharedItems containsSemiMixedTypes="0" containsString="0" containsNumber="1" containsInteger="1" minValue="5" maxValue="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5780"/>
    <x v="0"/>
    <s v="Y"/>
    <s v="August"/>
    <n v="2009"/>
    <s v="TweetDeck"/>
    <n v="3.7"/>
    <n v="28.15"/>
    <n v="19"/>
  </r>
  <r>
    <x v="1"/>
    <x v="1"/>
    <n v="8718"/>
    <x v="1"/>
    <s v="Y"/>
    <s v="July"/>
    <n v="2011"/>
    <s v="Twitter Web App"/>
    <n v="12.95"/>
    <n v="34.049999999999997"/>
    <n v="26"/>
  </r>
  <r>
    <x v="2"/>
    <x v="2"/>
    <n v="1430"/>
    <x v="2"/>
    <s v="Y"/>
    <s v="Feburary"/>
    <n v="2011"/>
    <s v="TweetDeck"/>
    <n v="37.4"/>
    <n v="8.5"/>
    <n v="29"/>
  </r>
  <r>
    <x v="3"/>
    <x v="3"/>
    <n v="78209"/>
    <x v="3"/>
    <s v="Y"/>
    <s v="July"/>
    <n v="2012"/>
    <s v="Twitter for iPhone"/>
    <n v="50.5"/>
    <n v="179.3"/>
    <n v="5"/>
  </r>
  <r>
    <x v="4"/>
    <x v="4"/>
    <n v="17581"/>
    <x v="4"/>
    <s v="Y"/>
    <s v="September"/>
    <n v="2009"/>
    <s v="Twitter for iPhone"/>
    <n v="6.8"/>
    <n v="48.05"/>
    <n v="19"/>
  </r>
  <r>
    <x v="5"/>
    <x v="5"/>
    <n v="4178"/>
    <x v="5"/>
    <s v="Y"/>
    <s v="August"/>
    <n v="2010"/>
    <s v="TweetDeck"/>
    <n v="24.75"/>
    <n v="11.25"/>
    <n v="45"/>
  </r>
  <r>
    <x v="6"/>
    <x v="6"/>
    <n v="7405"/>
    <x v="6"/>
    <s v="Y"/>
    <s v="August"/>
    <n v="2009"/>
    <s v="Twitter for iPhone"/>
    <n v="14.05"/>
    <n v="23.15"/>
    <n v="28"/>
  </r>
  <r>
    <x v="7"/>
    <x v="7"/>
    <n v="42239"/>
    <x v="7"/>
    <s v="Y"/>
    <s v="Feburary"/>
    <n v="2011"/>
    <s v="Twitter Web App"/>
    <n v="7.25"/>
    <n v="81.25"/>
    <n v="22"/>
  </r>
  <r>
    <x v="8"/>
    <x v="8"/>
    <n v="1078131"/>
    <x v="8"/>
    <s v="Y"/>
    <s v="August"/>
    <n v="2012"/>
    <s v="Twitter for iPhone"/>
    <n v="172"/>
    <n v="95.3"/>
    <n v="13"/>
  </r>
  <r>
    <x v="9"/>
    <x v="9"/>
    <n v="12274"/>
    <x v="9"/>
    <s v="Y"/>
    <s v="April"/>
    <n v="2012"/>
    <s v="TweetDeck"/>
    <n v="41.4"/>
    <n v="52.55"/>
    <n v="25"/>
  </r>
  <r>
    <x v="10"/>
    <x v="10"/>
    <n v="15216"/>
    <x v="10"/>
    <s v="Y"/>
    <s v="April"/>
    <n v="2009"/>
    <s v="Twitter Web App"/>
    <n v="11"/>
    <n v="23.3"/>
    <n v="10"/>
  </r>
  <r>
    <x v="11"/>
    <x v="11"/>
    <n v="27704"/>
    <x v="11"/>
    <s v="Y"/>
    <s v="April"/>
    <n v="2009"/>
    <s v="TweetDeck"/>
    <n v="27.55"/>
    <n v="127"/>
    <n v="20"/>
  </r>
  <r>
    <x v="12"/>
    <x v="12"/>
    <n v="11762"/>
    <x v="12"/>
    <s v="Y"/>
    <s v="April"/>
    <n v="2009"/>
    <s v="TweetDeck"/>
    <n v="42.5"/>
    <n v="26.5"/>
    <n v="26"/>
  </r>
  <r>
    <x v="13"/>
    <x v="13"/>
    <n v="2293"/>
    <x v="13"/>
    <s v="Y"/>
    <s v="August"/>
    <n v="2009"/>
    <s v="Twitter Web App"/>
    <n v="26.9"/>
    <n v="12.9"/>
    <n v="55"/>
  </r>
  <r>
    <x v="14"/>
    <x v="14"/>
    <n v="3056"/>
    <x v="14"/>
    <s v="Y"/>
    <s v="December"/>
    <n v="2010"/>
    <s v="Twitter for iPhone"/>
    <n v="27.75"/>
    <n v="11.5"/>
    <n v="60"/>
  </r>
  <r>
    <x v="15"/>
    <x v="15"/>
    <n v="2874"/>
    <x v="15"/>
    <s v="Y"/>
    <s v="December"/>
    <n v="2009"/>
    <s v="Twitter Web App"/>
    <n v="8.5"/>
    <n v="24.15"/>
    <n v="58"/>
  </r>
  <r>
    <x v="16"/>
    <x v="16"/>
    <n v="1689"/>
    <x v="16"/>
    <s v="Y"/>
    <s v="May"/>
    <n v="2012"/>
    <s v="TweetDeck"/>
    <n v="53.2"/>
    <n v="11.1"/>
    <n v="46"/>
  </r>
  <r>
    <x v="17"/>
    <x v="17"/>
    <n v="2422"/>
    <x v="17"/>
    <s v="Y"/>
    <s v="May"/>
    <n v="2009"/>
    <s v="Twitter for iPhone"/>
    <n v="28.3"/>
    <n v="5.8"/>
    <n v="1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5B091-EC61-4F1A-897E-F73D483F60C1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S7:U26" firstHeaderRow="1" firstDataRow="1" firstDataCol="2"/>
  <pivotFields count="11">
    <pivotField axis="axisRow" compact="0" outline="0" showAll="0" defaultSubtotal="0">
      <items count="18">
        <item x="7"/>
        <item x="8"/>
        <item x="5"/>
        <item x="3"/>
        <item x="11"/>
        <item x="16"/>
        <item x="17"/>
        <item x="4"/>
        <item x="0"/>
        <item x="9"/>
        <item x="15"/>
        <item x="10"/>
        <item x="6"/>
        <item x="12"/>
        <item x="14"/>
        <item x="1"/>
        <item x="13"/>
        <item x="2"/>
      </items>
    </pivotField>
    <pivotField axis="axisRow" compact="0" outline="0" showAll="0" defaultSubtotal="0">
      <items count="18">
        <item x="7"/>
        <item x="5"/>
        <item x="3"/>
        <item x="8"/>
        <item x="14"/>
        <item x="11"/>
        <item x="16"/>
        <item x="17"/>
        <item x="4"/>
        <item x="0"/>
        <item x="9"/>
        <item x="10"/>
        <item x="13"/>
        <item x="15"/>
        <item x="12"/>
        <item x="6"/>
        <item x="2"/>
        <item x="1"/>
      </items>
    </pivotField>
    <pivotField dataField="1" compact="0" numFmtId="3" outline="0" showAll="0" defaultSubtotal="0"/>
    <pivotField compact="0" outline="0" showAll="0" defaultSubtotal="0">
      <items count="18">
        <item x="0"/>
        <item x="3"/>
        <item x="7"/>
        <item x="8"/>
        <item x="14"/>
        <item x="15"/>
        <item x="13"/>
        <item x="10"/>
        <item x="4"/>
        <item x="11"/>
        <item x="9"/>
        <item x="16"/>
        <item x="17"/>
        <item x="12"/>
        <item x="1"/>
        <item x="5"/>
        <item x="6"/>
        <item x="2"/>
      </items>
    </pivotField>
    <pivotField compact="0" outline="0" showAll="0" defaultSubtotal="0"/>
    <pivotField compact="0" outline="0" showAll="0" defaultSubtotal="0"/>
    <pivotField compact="0" numFmtId="1" outline="0" showAll="0" defaultSubtotal="0"/>
    <pivotField compact="0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</pivotFields>
  <rowFields count="2">
    <field x="0"/>
    <field x="1"/>
  </rowFields>
  <rowItems count="19">
    <i>
      <x/>
      <x/>
    </i>
    <i>
      <x v="1"/>
      <x v="3"/>
    </i>
    <i>
      <x v="2"/>
      <x v="1"/>
    </i>
    <i>
      <x v="3"/>
      <x v="2"/>
    </i>
    <i>
      <x v="4"/>
      <x v="5"/>
    </i>
    <i>
      <x v="5"/>
      <x v="6"/>
    </i>
    <i>
      <x v="6"/>
      <x v="7"/>
    </i>
    <i>
      <x v="7"/>
      <x v="8"/>
    </i>
    <i>
      <x v="8"/>
      <x v="9"/>
    </i>
    <i>
      <x v="9"/>
      <x v="10"/>
    </i>
    <i>
      <x v="10"/>
      <x v="13"/>
    </i>
    <i>
      <x v="11"/>
      <x v="11"/>
    </i>
    <i>
      <x v="12"/>
      <x v="15"/>
    </i>
    <i>
      <x v="13"/>
      <x v="14"/>
    </i>
    <i>
      <x v="14"/>
      <x v="4"/>
    </i>
    <i>
      <x v="15"/>
      <x v="17"/>
    </i>
    <i>
      <x v="16"/>
      <x v="12"/>
    </i>
    <i>
      <x v="17"/>
      <x v="16"/>
    </i>
    <i t="grand">
      <x/>
    </i>
  </rowItems>
  <colItems count="1">
    <i/>
  </colItems>
  <dataFields count="1">
    <dataField name="Total Followers" fld="2" baseField="0" baseItem="0" numFmtId="3"/>
  </dataFields>
  <formats count="18">
    <format dxfId="53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4"/>
          </reference>
          <reference field="1" count="1">
            <x v="5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5"/>
          </reference>
          <reference field="1" count="1">
            <x v="6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6"/>
          </reference>
          <reference field="1" count="1">
            <x v="7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7"/>
          </reference>
          <reference field="1" count="1">
            <x v="8"/>
          </reference>
        </references>
      </pivotArea>
    </format>
    <format dxfId="45">
      <pivotArea dataOnly="0" labelOnly="1" outline="0" fieldPosition="0">
        <references count="2">
          <reference field="0" count="1" selected="0">
            <x v="8"/>
          </reference>
          <reference field="1" count="1">
            <x v="9"/>
          </reference>
        </references>
      </pivotArea>
    </format>
    <format dxfId="44">
      <pivotArea dataOnly="0" labelOnly="1" outline="0" fieldPosition="0">
        <references count="2">
          <reference field="0" count="1" selected="0">
            <x v="9"/>
          </reference>
          <reference field="1" count="1">
            <x v="10"/>
          </reference>
        </references>
      </pivotArea>
    </format>
    <format dxfId="43">
      <pivotArea dataOnly="0" labelOnly="1" outline="0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11"/>
          </reference>
          <reference field="1" count="1">
            <x v="11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12"/>
          </reference>
          <reference field="1" count="1">
            <x v="15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13"/>
          </reference>
          <reference field="1" count="1">
            <x v="14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14"/>
          </reference>
          <reference field="1" count="1">
            <x v="4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5"/>
          </reference>
          <reference field="1" count="1">
            <x v="17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6"/>
          </reference>
          <reference field="1" count="1">
            <x v="1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7"/>
          </reference>
          <reference field="1" count="1">
            <x v="16"/>
          </reference>
        </references>
      </pivotArea>
    </format>
  </format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5DD00-DD26-414A-9310-E5C5841CFAC6}" name="Main" displayName="Main" ref="A2:K20" totalsRowShown="0">
  <autoFilter ref="A2:K20" xr:uid="{1C91A1DE-7E1D-4866-8A3C-3E8686072CAF}"/>
  <tableColumns count="11">
    <tableColumn id="1" xr3:uid="{9A38317A-1AA7-4915-8335-1B6882775DC2}" name="Name" dataDxfId="109"/>
    <tableColumn id="2" xr3:uid="{6E61A424-4AD9-44C1-9910-DAAC887A0407}" name="TwitterHandle"/>
    <tableColumn id="3" xr3:uid="{5A4BC6EE-D3B8-451C-BCB2-E715B3EA0FD2}" name="Followers" dataDxfId="166"/>
    <tableColumn id="4" xr3:uid="{A3E77E6D-1BB5-4B0E-8FB6-E6A599CF8674}" name="Description" dataDxfId="165"/>
    <tableColumn id="5" xr3:uid="{E677CADB-3271-42AA-A753-14ECF4E97467}" name="Verified"/>
    <tableColumn id="6" xr3:uid="{0C42A788-A599-41AC-8028-001E760488BB}" name="Joined Date: Month"/>
    <tableColumn id="7" xr3:uid="{4893504E-171D-4CED-AFDE-811F16EEC459}" name="Joined Date: Year" dataDxfId="164"/>
    <tableColumn id="8" xr3:uid="{5C49442C-E093-4D3F-A52C-22A32F5934F0}" name="MostUsedSource" dataDxfId="54"/>
    <tableColumn id="9" xr3:uid="{DA23DE75-4988-4321-A91D-A1BA0DA91CF0}" name="AvgRetweets" dataDxfId="112"/>
    <tableColumn id="10" xr3:uid="{A65E572C-0AE6-410E-B8CB-2B62B0DE8CE6}" name="AvgFavorites" dataDxfId="111"/>
    <tableColumn id="11" xr3:uid="{7918E6EB-2C7C-428F-A285-678F36F94C75}" name="DaysFrom20thTweetToMostRecentTweet" dataDxfId="11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E89E68C-21C0-4034-B9E9-06C7C0B29606}" name="Table3925" displayName="Table3925" ref="A1:E22" totalsRowCount="1">
  <autoFilter ref="A1:E21" xr:uid="{48D93E25-C2B2-4EA2-A252-12EA7236D56D}"/>
  <tableColumns count="5">
    <tableColumn id="1" xr3:uid="{2717E9FB-DE73-405B-9DBA-11A4F6EF0A50}" name="ID"/>
    <tableColumn id="2" xr3:uid="{1BBA9B5D-63EB-4754-8AA8-FE5982FD4ABE}" name="CreatedAt" totalsRowFunction="custom" dataDxfId="151" totalsRowDxfId="108">
      <totalsRowFormula>B2-B21</totalsRowFormula>
    </tableColumn>
    <tableColumn id="3" xr3:uid="{D2B83A88-2A24-490F-AC9A-42738FE59A7D}" name="source" totalsRowFunction="custom">
      <totalsRowFormula array="1">INDEX(C2:C21,MODE(MATCH(C2:C21,C2:C21,0)))</totalsRowFormula>
    </tableColumn>
    <tableColumn id="4" xr3:uid="{AA46ABF7-30A4-4446-B25E-9DCDF0CAC703}" name="retweets" totalsRowFunction="custom" dataDxfId="150" totalsRowDxfId="107">
      <totalsRowFormula>AVERAGE(D2:D21)</totalsRowFormula>
    </tableColumn>
    <tableColumn id="5" xr3:uid="{C6CFA417-773F-4FCA-8032-7E5AA0D45A71}" name="favorites" totalsRowFunction="custom" dataDxfId="149" totalsRowDxfId="106">
      <totalsRowFormula>AVERAGE(E2:E21)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AC4C0F7-8731-4F4F-82E1-22349418CA1F}" name="Table3924" displayName="Table3924" ref="A1:E22" totalsRowCount="1">
  <autoFilter ref="A1:E21" xr:uid="{2378CB6E-6086-4080-9A06-D163DCF034DA}"/>
  <tableColumns count="5">
    <tableColumn id="1" xr3:uid="{2FCDA897-624D-459D-A558-6ABA1BADDEDC}" name="ID"/>
    <tableColumn id="2" xr3:uid="{26D1320E-2E87-4000-B57F-07674D156A4E}" name="CreatedAt" totalsRowFunction="custom" dataDxfId="154" totalsRowDxfId="105">
      <totalsRowFormula>B2-B21</totalsRowFormula>
    </tableColumn>
    <tableColumn id="3" xr3:uid="{76258057-02F6-49AD-A2BC-3EAF2AE7DC49}" name="source" totalsRowFunction="custom">
      <totalsRowFormula array="1">INDEX(C2:C21,MODE(MATCH(C2:C21,C2:C21,0)))</totalsRowFormula>
    </tableColumn>
    <tableColumn id="4" xr3:uid="{C788DD62-F91A-440B-B447-4DBC59CD1A9E}" name="retweets" totalsRowFunction="custom" dataDxfId="153" totalsRowDxfId="104">
      <totalsRowFormula>AVERAGE(D2:D21)</totalsRowFormula>
    </tableColumn>
    <tableColumn id="5" xr3:uid="{ACF5553F-A5F8-4DCC-B2B8-6778E2B90F92}" name="favorites" totalsRowFunction="custom" dataDxfId="152" totalsRowDxfId="103">
      <totalsRowFormula>AVERAGE(E2:E21)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7C20E4C-8F01-4BD2-A12F-34674C8A09BE}" name="Table3923" displayName="Table3923" ref="A1:E22" totalsRowCount="1">
  <autoFilter ref="A1:E21" xr:uid="{F5C55DAB-F73E-42A2-820B-D156D604616C}"/>
  <tableColumns count="5">
    <tableColumn id="1" xr3:uid="{5907BDAB-D4E2-41EE-9FDA-15F3746090C3}" name="ID"/>
    <tableColumn id="2" xr3:uid="{6EB825C4-A8C2-4FCD-9AFB-E6C921A196AE}" name="CreatedAt" totalsRowFunction="custom" dataDxfId="157" totalsRowDxfId="102">
      <totalsRowFormula>B2-B21</totalsRowFormula>
    </tableColumn>
    <tableColumn id="3" xr3:uid="{69AEA46D-620B-4F69-9F24-93D72B06EA02}" name="source" totalsRowFunction="custom">
      <totalsRowFormula array="1">INDEX(C2:C21,MODE(MATCH(C2:C21,C2:C21,0)))</totalsRowFormula>
    </tableColumn>
    <tableColumn id="4" xr3:uid="{C6ADB923-3488-4404-9E38-D2FAC1D6945E}" name="retweets" totalsRowFunction="custom" dataDxfId="156" totalsRowDxfId="101">
      <totalsRowFormula>AVERAGE(D2:D21)</totalsRowFormula>
    </tableColumn>
    <tableColumn id="5" xr3:uid="{B38B7BFB-8610-466E-85B6-017C55488112}" name="favorites" totalsRowFunction="custom" dataDxfId="155" totalsRowDxfId="100">
      <totalsRowFormula>AVERAGE(E2:E21)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821942F-32F7-44C2-BC6F-A996561DB4FF}" name="Table3922" displayName="Table3922" ref="A1:E22" totalsRowCount="1">
  <autoFilter ref="A1:E21" xr:uid="{E978DBE9-1E82-42A9-B434-0715EE600555}"/>
  <tableColumns count="5">
    <tableColumn id="1" xr3:uid="{499262AB-5F48-48D5-A953-DEB5FC4296F0}" name="ID"/>
    <tableColumn id="2" xr3:uid="{098F8940-038E-48CE-AB44-861D21CD6730}" name="CreatedAt" totalsRowFunction="custom" dataDxfId="160" totalsRowDxfId="99">
      <totalsRowFormula>B2-B21</totalsRowFormula>
    </tableColumn>
    <tableColumn id="3" xr3:uid="{2EADD3CF-5D72-462F-B36F-602973ECCBD7}" name="source" totalsRowFunction="custom">
      <totalsRowFormula array="1">INDEX(C2:C21,MODE(MATCH(C2:C21,C2:C21,0)))</totalsRowFormula>
    </tableColumn>
    <tableColumn id="4" xr3:uid="{75796225-3950-4474-B6DF-A9230F72A062}" name="retweets" totalsRowFunction="custom" dataDxfId="159" totalsRowDxfId="98">
      <totalsRowFormula>AVERAGE(D2:D21)</totalsRowFormula>
    </tableColumn>
    <tableColumn id="5" xr3:uid="{3455E2F7-711B-446B-9D02-EF6644DEFE5B}" name="favorites" totalsRowFunction="custom" dataDxfId="158" totalsRowDxfId="97">
      <totalsRowFormula>AVERAGE(E2:E21)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C2714E-18FE-4A93-AE65-E089F7945E4A}" name="Table39" displayName="Table39" ref="A1:E22" totalsRowCount="1">
  <autoFilter ref="A1:E21" xr:uid="{C803170A-F797-4379-AE90-258FDB985431}"/>
  <tableColumns count="5">
    <tableColumn id="1" xr3:uid="{B4769638-D30C-4ED4-99C6-D7E7837023A9}" name="ID"/>
    <tableColumn id="2" xr3:uid="{F17BA02F-F96B-4AE2-B787-7E0DEF181C30}" name="CreatedAt" totalsRowFunction="custom" dataDxfId="163" totalsRowDxfId="96">
      <totalsRowFormula>B2-B21</totalsRowFormula>
    </tableColumn>
    <tableColumn id="3" xr3:uid="{90771927-0EDA-4E5D-B787-B6B56A5DC266}" name="source" totalsRowFunction="custom">
      <totalsRowFormula array="1">INDEX(C2:C21,MODE(MATCH(C2:C21,C2:C21,0)))</totalsRowFormula>
    </tableColumn>
    <tableColumn id="4" xr3:uid="{947A689D-DBED-4C3E-A594-61EB9EA0D8DA}" name="retweets" totalsRowFunction="custom" dataDxfId="162" totalsRowDxfId="95">
      <totalsRowFormula>AVERAGE(D2:D21)</totalsRowFormula>
    </tableColumn>
    <tableColumn id="5" xr3:uid="{2CCB1ADA-25A3-4AAE-BF7D-D3249E0E7404}" name="favorites" totalsRowFunction="custom" dataDxfId="161" totalsRowDxfId="94">
      <totalsRowFormula>AVERAGE(E2:E21)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6D336-9073-457D-B935-34420C1CA02D}" name="Table3" displayName="Table3" ref="A1:E22" totalsRowCount="1" headerRowCellStyle="Normal">
  <autoFilter ref="A1:E21" xr:uid="{3F0626C9-0EA3-47DC-A9D4-B78C3764DFB5}"/>
  <tableColumns count="5">
    <tableColumn id="1" xr3:uid="{60E845EB-4F4C-4DF8-806E-0FC104B89E78}" name="ID" dataCellStyle="Normal"/>
    <tableColumn id="2" xr3:uid="{2FB6963F-B334-40F2-B500-12900AC0DCC2}" name="CreatedAt" totalsRowFunction="custom" totalsRowDxfId="93" dataCellStyle="Normal">
      <totalsRowFormula>B2-B21</totalsRowFormula>
    </tableColumn>
    <tableColumn id="3" xr3:uid="{3D4C7820-9557-4E16-980B-AFA6A6D0D65C}" name="source" totalsRowFunction="custom" dataCellStyle="Normal">
      <totalsRowFormula array="1">INDEX(C2:C21,MODE(MATCH(C2:C21,C2:C21,0)))</totalsRowFormula>
    </tableColumn>
    <tableColumn id="4" xr3:uid="{DE1E6DE1-CBDE-4945-8602-541BD9AB81CB}" name="retweets" totalsRowFunction="custom" totalsRowDxfId="92" dataCellStyle="Normal">
      <totalsRowFormula>AVERAGE(D2:D21)</totalsRowFormula>
    </tableColumn>
    <tableColumn id="5" xr3:uid="{328FC2DF-45BE-4DFB-BA1D-151AD52CB4AB}" name="favorites" totalsRowFunction="custom" totalsRowDxfId="91" dataCellStyle="Normal">
      <totalsRowFormula>AVERAGE(E2:E21)</totalsRow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F13378E-AF1F-4803-B841-D9A953A04328}" name="Table3926" displayName="Table3926" ref="A1:E22" totalsRowCount="1">
  <autoFilter ref="A1:E21" xr:uid="{FA5CBCBD-F757-4B1F-BAF5-BC3DF3013B3A}"/>
  <tableColumns count="5">
    <tableColumn id="1" xr3:uid="{8BEB4841-A0A5-43A8-AC5E-01B7C31112F5}" name="ID"/>
    <tableColumn id="2" xr3:uid="{E2649888-9B2C-4E83-AD98-C4FBD1C11AE0}" name="CreatedAt" totalsRowFunction="custom" dataDxfId="148" totalsRowDxfId="90">
      <totalsRowFormula>B2-B21</totalsRowFormula>
    </tableColumn>
    <tableColumn id="3" xr3:uid="{72BBF8A9-046B-4F68-BE4B-6C20E0B05786}" name="source" totalsRowFunction="custom">
      <totalsRowFormula array="1">INDEX(C2:C21,MODE(MATCH(C2:C21,C2:C21,0)))</totalsRowFormula>
    </tableColumn>
    <tableColumn id="4" xr3:uid="{0FBB6299-5495-4E8F-A5A8-7DBA3C728123}" name="retweets" totalsRowFunction="custom" dataDxfId="147" totalsRowDxfId="89">
      <totalsRowFormula>AVERAGE(D2:D21)</totalsRowFormula>
    </tableColumn>
    <tableColumn id="5" xr3:uid="{08BC79C6-F207-45AB-BC86-9E73574A766D}" name="favorites" totalsRowFunction="custom" dataDxfId="146" totalsRowDxfId="88">
      <totalsRowFormula>AVERAGE(E2:E21)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A373F70-9620-45EF-AD7B-B99F12F0AB9B}" name="Table3927" displayName="Table3927" ref="A1:E22" totalsRowCount="1">
  <autoFilter ref="A1:E21" xr:uid="{21D69C37-3461-4A6D-9CC8-79F46077E8F9}"/>
  <tableColumns count="5">
    <tableColumn id="1" xr3:uid="{04653472-AB36-407E-B561-8782083415DF}" name="ID"/>
    <tableColumn id="2" xr3:uid="{F59F7001-B5E6-46CC-A6EB-D8998041A481}" name="CreatedAt" totalsRowFunction="custom" dataDxfId="145" totalsRowDxfId="87">
      <totalsRowFormula>B2-B21</totalsRowFormula>
    </tableColumn>
    <tableColumn id="3" xr3:uid="{8F2AF77F-99C3-4759-BA17-EC97B6BE28FE}" name="source" totalsRowFunction="custom">
      <totalsRowFormula array="1">INDEX(C2:C21,MODE(MATCH(C2:C21,C2:C21,0)))</totalsRowFormula>
    </tableColumn>
    <tableColumn id="4" xr3:uid="{F4EBDA29-18F2-45C0-9A22-FD8E704CB462}" name="retweets" totalsRowFunction="custom" dataDxfId="144" totalsRowDxfId="86">
      <totalsRowFormula>AVERAGE(D2:D21)</totalsRowFormula>
    </tableColumn>
    <tableColumn id="5" xr3:uid="{3F693237-49B6-4A98-9B20-C421D4474DD5}" name="favorites" totalsRowFunction="custom" dataDxfId="143" totalsRowDxfId="85">
      <totalsRowFormula>AVERAGE(E2:E21)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D189BDD-1F85-494E-B377-CEBEAC8A054F}" name="Table3928" displayName="Table3928" ref="A1:E22" totalsRowCount="1">
  <autoFilter ref="A1:E21" xr:uid="{AA1A8ED4-8AC5-4233-9A8C-985C7791A66B}"/>
  <tableColumns count="5">
    <tableColumn id="1" xr3:uid="{05448AEA-EB19-4E69-BAED-DE5A778E45B5}" name="ID"/>
    <tableColumn id="2" xr3:uid="{F312FBB1-E414-4AFD-8F34-7F25190A7841}" name="CreatedAt" totalsRowFunction="custom" dataDxfId="115" totalsRowDxfId="84">
      <totalsRowFormula>B2-B21</totalsRowFormula>
    </tableColumn>
    <tableColumn id="3" xr3:uid="{6909A9B9-406B-4232-9E32-4AB2456C85F9}" name="source" totalsRowFunction="custom">
      <totalsRowFormula array="1">INDEX(C2:C21,MODE(MATCH(C2:C21,C2:C21,0)))</totalsRowFormula>
    </tableColumn>
    <tableColumn id="4" xr3:uid="{7C702A81-7129-47A9-B61F-6A704A68F77A}" name="retweets" totalsRowFunction="custom" dataDxfId="114" totalsRowDxfId="83">
      <totalsRowFormula>AVERAGE(D2:D21)</totalsRowFormula>
    </tableColumn>
    <tableColumn id="5" xr3:uid="{3D6D4632-1405-4F16-9906-DDF9C070129B}" name="favorites" totalsRowFunction="custom" dataDxfId="113" totalsRowDxfId="82">
      <totalsRowFormula>AVERAGE(E2:E21)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045DB28-6786-4222-995F-0FAFD697D252}" name="Table3929" displayName="Table3929" ref="A1:E22" totalsRowCount="1">
  <autoFilter ref="A1:E21" xr:uid="{03DE6666-384C-4C65-9E64-19F7CD3AF63C}"/>
  <tableColumns count="5">
    <tableColumn id="1" xr3:uid="{97B5F0C4-FF1B-4D61-9ADB-43D6FFCD9576}" name="ID"/>
    <tableColumn id="2" xr3:uid="{A5531CE1-00E0-4FAD-8768-AD65BB80580E}" name="CreatedAt" totalsRowFunction="custom" dataDxfId="142" totalsRowDxfId="81">
      <totalsRowFormula>B2-B21</totalsRowFormula>
    </tableColumn>
    <tableColumn id="3" xr3:uid="{D7B93917-E302-46A1-81E9-1066184697E6}" name="source" totalsRowFunction="custom">
      <totalsRowFormula array="1">INDEX(C2:C21,MODE(MATCH(C2:C21,C2:C21,0)))</totalsRowFormula>
    </tableColumn>
    <tableColumn id="4" xr3:uid="{E1B39177-4B2F-4D9A-8059-477A73990D33}" name="retweets" totalsRowFunction="custom" dataDxfId="141" totalsRowDxfId="80">
      <totalsRowFormula>AVERAGE(D2:D21)</totalsRowFormula>
    </tableColumn>
    <tableColumn id="5" xr3:uid="{A3DB7173-E90C-46AE-95CA-004398FE1D95}" name="favorites" totalsRowFunction="custom" dataDxfId="140" totalsRowDxfId="79">
      <totalsRowFormula>AVERAGE(E2:E21)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A9A1DE1-D8C1-4910-8DF2-600504F9BD1A}" name="Table3930" displayName="Table3930" ref="A1:E22" totalsRowCount="1">
  <autoFilter ref="A1:E21" xr:uid="{066515A8-5624-4E70-891A-5BDB46EB2426}"/>
  <tableColumns count="5">
    <tableColumn id="1" xr3:uid="{7BF12B2B-B360-45ED-8AE1-F117B8B41599}" name="ID"/>
    <tableColumn id="2" xr3:uid="{8F5F2E79-AED9-4E28-9A09-B1685A5B6C9B}" name="CreatedAt" totalsRowFunction="custom" dataDxfId="139" totalsRowDxfId="78">
      <totalsRowFormula>B2-B21</totalsRowFormula>
    </tableColumn>
    <tableColumn id="3" xr3:uid="{650B1953-09B8-40A6-9830-9F1EF6A8E1D8}" name="source" totalsRowFunction="custom">
      <totalsRowFormula array="1">INDEX(C2:C21,MODE(MATCH(C2:C21,C2:C21,0)))</totalsRowFormula>
    </tableColumn>
    <tableColumn id="4" xr3:uid="{2979D6C9-590B-4ED9-B0AF-735A0F31970D}" name="retweets" totalsRowFunction="custom" dataDxfId="138" totalsRowDxfId="77">
      <totalsRowFormula>AVERAGE(D2:D21)</totalsRowFormula>
    </tableColumn>
    <tableColumn id="5" xr3:uid="{2228D94A-C9E1-4692-902A-0762A317E62A}" name="favorites" totalsRowFunction="custom" dataDxfId="137" totalsRowDxfId="76">
      <totalsRowFormula>AVERAGE(E2:E21)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53047CE-8453-44AF-9BD1-3BEC41CB2DEF}" name="Table3931" displayName="Table3931" ref="A1:E22" totalsRowCount="1">
  <autoFilter ref="A1:E21" xr:uid="{027E1408-87BB-47FD-9BF5-01A23F397BFB}"/>
  <tableColumns count="5">
    <tableColumn id="1" xr3:uid="{0769AA08-5FA2-4787-AEA5-1F7355E40E95}" name="ID"/>
    <tableColumn id="2" xr3:uid="{91AB1B19-A09D-4337-9562-CD89279C3E13}" name="CreatedAt" totalsRowFunction="custom" dataDxfId="136" totalsRowDxfId="75">
      <totalsRowFormula>B2-B21</totalsRowFormula>
    </tableColumn>
    <tableColumn id="3" xr3:uid="{D801EC29-56A8-49AF-9DA4-B2082BAB1EF0}" name="source" totalsRowFunction="custom">
      <totalsRowFormula array="1">INDEX(C2:C21,MODE(MATCH(C2:C21,C2:C21,0)))</totalsRowFormula>
    </tableColumn>
    <tableColumn id="4" xr3:uid="{F6EC98AF-D687-44E7-B17D-0AB8B53A6558}" name="retweets" totalsRowFunction="custom" dataDxfId="135" totalsRowDxfId="74">
      <totalsRowFormula>AVERAGE(D2:D21)</totalsRowFormula>
    </tableColumn>
    <tableColumn id="5" xr3:uid="{C3E6A415-BDDE-49A3-A087-E4763FCB955A}" name="favorites" totalsRowFunction="custom" dataDxfId="134" totalsRowDxfId="73">
      <totalsRowFormula>AVERAGE(E2:E21)</totalsRow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808A4A3-C172-4985-9C2C-57121ED08F98}" name="Table3932" displayName="Table3932" ref="A1:E22" totalsRowCount="1">
  <autoFilter ref="A1:E21" xr:uid="{C9FB7308-D9A9-4BCD-ABE9-A4D7F1BEB82D}"/>
  <tableColumns count="5">
    <tableColumn id="1" xr3:uid="{39098689-D220-48EB-BBBC-C86039D3E0EE}" name="ID"/>
    <tableColumn id="2" xr3:uid="{4B5E8292-92FF-4742-BEB3-55BA62C35722}" name="CreatedAt" totalsRowFunction="custom" dataDxfId="133" totalsRowDxfId="72">
      <totalsRowFormula>B2-B21</totalsRowFormula>
    </tableColumn>
    <tableColumn id="3" xr3:uid="{7D71FBFA-914A-4F6C-A203-9DCADE8F2F07}" name="source" totalsRowFunction="custom">
      <totalsRowFormula array="1">INDEX(C2:C21,MODE(MATCH(C2:C21,C2:C21,0)))</totalsRowFormula>
    </tableColumn>
    <tableColumn id="4" xr3:uid="{BFF4F83E-C0CA-4AD1-B1E6-E056F732B092}" name="retweets" totalsRowFunction="custom" dataDxfId="132" totalsRowDxfId="71">
      <totalsRowFormula>AVERAGE(D2:D21)</totalsRowFormula>
    </tableColumn>
    <tableColumn id="5" xr3:uid="{5E004C3C-715A-4FDF-B7CD-D95F3F49EB55}" name="favorites" totalsRowFunction="custom" dataDxfId="131" totalsRowDxfId="70">
      <totalsRowFormula>AVERAGE(E2:E21)</totalsRow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8E776EC-7537-46E0-9AE5-6D733AB91E61}" name="Table3933" displayName="Table3933" ref="A1:E22" totalsRowCount="1">
  <autoFilter ref="A1:E21" xr:uid="{851D51D7-59C5-42AE-82B2-A6262FA4B0DC}"/>
  <tableColumns count="5">
    <tableColumn id="1" xr3:uid="{F718FB4D-5979-47D4-9F8F-0E4161A5D2C0}" name="ID"/>
    <tableColumn id="2" xr3:uid="{24CDDBF1-3BAA-4D62-9FFA-793B9886CB22}" name="CreatedAt" totalsRowFunction="custom" dataDxfId="130" totalsRowDxfId="69">
      <totalsRowFormula>B2-B21</totalsRowFormula>
    </tableColumn>
    <tableColumn id="3" xr3:uid="{DEA388DD-C30F-4D1B-A222-61CCF237EF05}" name="source" totalsRowFunction="custom">
      <totalsRowFormula array="1">INDEX(C2:C21,MODE(MATCH(C2:C21,C2:C21,0)))</totalsRowFormula>
    </tableColumn>
    <tableColumn id="4" xr3:uid="{680BDD24-EE77-43E8-9F2D-82C430226128}" name="retweets" totalsRowFunction="custom" dataDxfId="129" totalsRowDxfId="68">
      <totalsRowFormula>AVERAGE(D2:D21)</totalsRowFormula>
    </tableColumn>
    <tableColumn id="5" xr3:uid="{8F184475-8673-4D40-8C47-D26F64A8FC81}" name="favorites" totalsRowFunction="custom" dataDxfId="128" totalsRowDxfId="67">
      <totalsRowFormula>AVERAGE(E2:E21)</totalsRow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E34AECA-C8C3-4585-8E6A-C406E39F5E30}" name="Table3934" displayName="Table3934" ref="A1:E22" totalsRowCount="1">
  <autoFilter ref="A1:E21" xr:uid="{35B72652-94BA-4EBD-A920-B705F86CA34B}"/>
  <tableColumns count="5">
    <tableColumn id="1" xr3:uid="{6707FCD7-5489-4BA3-A086-317D15FC921F}" name="ID"/>
    <tableColumn id="2" xr3:uid="{5FAC73CB-004A-4F20-86F6-50F587CE9996}" name="CreatedAt" totalsRowFunction="custom" dataDxfId="127" totalsRowDxfId="66">
      <totalsRowFormula>B2-B21</totalsRowFormula>
    </tableColumn>
    <tableColumn id="3" xr3:uid="{A9690378-9582-41D6-ABC4-4A2EA948A768}" name="source" totalsRowFunction="custom">
      <totalsRowFormula array="1">INDEX(C2:C21,MODE(MATCH(C2:C21,C2:C21,0)))</totalsRowFormula>
    </tableColumn>
    <tableColumn id="4" xr3:uid="{C6446CBA-3C53-451F-8B43-61D6DBD43DD7}" name="retweets" totalsRowFunction="custom" dataDxfId="126" totalsRowDxfId="65">
      <totalsRowFormula>AVERAGE(D2:D21)</totalsRowFormula>
    </tableColumn>
    <tableColumn id="5" xr3:uid="{219CB099-2AB0-4661-B5CE-1DCFCFFFA045}" name="favorites" totalsRowFunction="custom" dataDxfId="125" totalsRowDxfId="64">
      <totalsRowFormula>AVERAGE(E2:E21)</totalsRow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97C9A83-C436-4E3C-AAC1-BCB47B53B4F8}" name="Table3935" displayName="Table3935" ref="A1:E22" totalsRowCount="1">
  <autoFilter ref="A1:E21" xr:uid="{719130E6-F7ED-4CCA-8EEE-FD65198E9C15}"/>
  <tableColumns count="5">
    <tableColumn id="1" xr3:uid="{12B67FCE-7AEC-4AE3-8E31-3CE90F6B4246}" name="ID"/>
    <tableColumn id="2" xr3:uid="{288630ED-17BD-41A2-AEA9-BCEC726AB34A}" name="CreatedAt" totalsRowFunction="custom" dataDxfId="124" totalsRowDxfId="63">
      <totalsRowFormula>B2-B21</totalsRowFormula>
    </tableColumn>
    <tableColumn id="3" xr3:uid="{1FD975CB-6874-47DE-89BE-C152C4A762F0}" name="source" totalsRowFunction="custom">
      <totalsRowFormula array="1">INDEX(C2:C21,MODE(MATCH(C2:C21,C2:C21,0)))</totalsRowFormula>
    </tableColumn>
    <tableColumn id="4" xr3:uid="{A2356425-BF7E-4874-89D2-9C2E66400B7C}" name="retweets" totalsRowFunction="custom" dataDxfId="123" totalsRowDxfId="62">
      <totalsRowFormula>AVERAGE(D2:D21)</totalsRowFormula>
    </tableColumn>
    <tableColumn id="5" xr3:uid="{D9E44056-A2B5-4E96-BC36-2EAF75EFB7BB}" name="favorites" totalsRowFunction="custom" dataDxfId="122" totalsRowDxfId="61">
      <totalsRowFormula>AVERAGE(E2:E21)</totalsRow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7E5FA84-B640-449D-91E7-7CF3FC0404E1}" name="Table3936" displayName="Table3936" ref="A1:E22" totalsRowCount="1">
  <autoFilter ref="A1:E21" xr:uid="{3C3446B5-260E-4661-A1F4-7D0A6151899E}"/>
  <tableColumns count="5">
    <tableColumn id="1" xr3:uid="{ECF5F6B9-B3DF-45EF-9031-9A7D35E0E8ED}" name="ID"/>
    <tableColumn id="2" xr3:uid="{1492BDBD-E86C-402E-BC60-C370E1C79ACD}" name="CreatedAt" totalsRowFunction="custom" dataDxfId="121" totalsRowDxfId="60">
      <totalsRowFormula>B2-B21</totalsRowFormula>
    </tableColumn>
    <tableColumn id="3" xr3:uid="{720AD6B9-D5C7-4AD9-949F-2A4050EF0EEB}" name="source" totalsRowFunction="custom">
      <totalsRowFormula array="1">INDEX(C2:C21,MODE(MATCH(C2:C21,C2:C21,0)))</totalsRowFormula>
    </tableColumn>
    <tableColumn id="4" xr3:uid="{368CB647-A8D6-4C65-90B4-F07896709720}" name="retweets" totalsRowFunction="custom" dataDxfId="120" totalsRowDxfId="59">
      <totalsRowFormula>AVERAGE(D2:D21)</totalsRowFormula>
    </tableColumn>
    <tableColumn id="5" xr3:uid="{0E36BF03-0BA8-4F74-B7F9-3D6C7E821CDE}" name="favorites" totalsRowFunction="custom" dataDxfId="119" totalsRowDxfId="58">
      <totalsRowFormula>AVERAGE(E2:E21)</totalsRow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34B8FC7-D4CA-4629-BB3D-CE8B38E81466}" name="Table3937" displayName="Table3937" ref="A1:E22" totalsRowCount="1">
  <autoFilter ref="A1:E21" xr:uid="{7CF0FBF2-8070-411A-8BE2-7DBE69A5E73E}"/>
  <tableColumns count="5">
    <tableColumn id="1" xr3:uid="{7659FD6D-2764-401D-BFB5-7CA8FABD5308}" name="ID"/>
    <tableColumn id="2" xr3:uid="{B5A1D71D-6C45-48D4-9B35-79BA6060DCC1}" name="CreatedAt" totalsRowFunction="custom" dataDxfId="118" totalsRowDxfId="57">
      <totalsRowFormula>B2-B21</totalsRowFormula>
    </tableColumn>
    <tableColumn id="3" xr3:uid="{02599B9A-5005-4397-B087-ECC7D8EC43F6}" name="source" totalsRowFunction="custom">
      <totalsRowFormula array="1">INDEX(C2:C21,MODE(MATCH(C2:C21,C2:C21,0)))</totalsRowFormula>
    </tableColumn>
    <tableColumn id="4" xr3:uid="{B172F7E1-BB6C-4BE1-AFD0-789B9CDF6BE4}" name="retweets" totalsRowFunction="custom" dataDxfId="117" totalsRowDxfId="56">
      <totalsRowFormula>AVERAGE(D2:D21)</totalsRowFormula>
    </tableColumn>
    <tableColumn id="5" xr3:uid="{EAAF4402-62BB-45B5-84B4-17B0689E411A}" name="favorites" totalsRowFunction="custom" dataDxfId="116" totalsRowDxfId="55">
      <totalsRowFormula>AVERAGE(E2:E21)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66E7-64E3-40DE-ADAF-561C32964D32}">
  <dimension ref="A1:K25"/>
  <sheetViews>
    <sheetView topLeftCell="C1" workbookViewId="0">
      <selection activeCell="D24" sqref="D24"/>
    </sheetView>
  </sheetViews>
  <sheetFormatPr defaultRowHeight="15" x14ac:dyDescent="0.25"/>
  <cols>
    <col min="1" max="1" width="26.42578125" bestFit="1" customWidth="1"/>
    <col min="2" max="2" width="15.85546875" customWidth="1"/>
    <col min="3" max="3" width="12.28515625" bestFit="1" customWidth="1"/>
    <col min="4" max="4" width="55.28515625" style="1" customWidth="1"/>
    <col min="5" max="5" width="10.42578125" customWidth="1"/>
    <col min="6" max="6" width="16.7109375" customWidth="1"/>
    <col min="7" max="7" width="18.28515625" style="3" customWidth="1"/>
    <col min="8" max="8" width="20" customWidth="1"/>
    <col min="9" max="9" width="15" bestFit="1" customWidth="1"/>
    <col min="10" max="10" width="14.7109375" bestFit="1" customWidth="1"/>
    <col min="11" max="11" width="40.85546875" bestFit="1" customWidth="1"/>
    <col min="23" max="23" width="26.7109375" bestFit="1" customWidth="1"/>
    <col min="24" max="24" width="14.7109375" bestFit="1" customWidth="1"/>
  </cols>
  <sheetData>
    <row r="1" spans="1:11" ht="18.75" x14ac:dyDescent="0.3">
      <c r="A1" s="6" t="s">
        <v>0</v>
      </c>
      <c r="B1" s="6"/>
      <c r="C1" s="6"/>
      <c r="D1" s="6"/>
      <c r="E1" s="6"/>
      <c r="F1" s="6"/>
      <c r="G1" s="6"/>
    </row>
    <row r="2" spans="1:11" x14ac:dyDescent="0.25">
      <c r="A2" t="s">
        <v>3</v>
      </c>
      <c r="B2" t="s">
        <v>4</v>
      </c>
      <c r="C2" s="4" t="s">
        <v>1</v>
      </c>
      <c r="D2" s="1" t="s">
        <v>5</v>
      </c>
      <c r="E2" t="s">
        <v>2</v>
      </c>
      <c r="F2" t="s">
        <v>40</v>
      </c>
      <c r="G2" s="3" t="s">
        <v>41</v>
      </c>
      <c r="H2" s="3" t="s">
        <v>81</v>
      </c>
      <c r="I2" s="3" t="s">
        <v>82</v>
      </c>
      <c r="J2" s="3" t="s">
        <v>83</v>
      </c>
      <c r="K2" s="3" t="s">
        <v>84</v>
      </c>
    </row>
    <row r="3" spans="1:11" ht="30" x14ac:dyDescent="0.25">
      <c r="A3" s="9" t="s">
        <v>6</v>
      </c>
      <c r="B3" t="s">
        <v>7</v>
      </c>
      <c r="C3" s="4">
        <v>5780</v>
      </c>
      <c r="D3" s="1" t="s">
        <v>8</v>
      </c>
      <c r="E3" t="s">
        <v>9</v>
      </c>
      <c r="F3" s="5" t="s">
        <v>42</v>
      </c>
      <c r="G3" s="3">
        <v>2009</v>
      </c>
      <c r="H3" s="3" t="str">
        <f>Table39[[#Totals],[source]]</f>
        <v>TweetDeck</v>
      </c>
      <c r="I3" s="3">
        <f>Table39[[#Totals],[retweets]]</f>
        <v>3.7</v>
      </c>
      <c r="J3" s="3">
        <f>Table39[[#Totals],[favorites]]</f>
        <v>28.15</v>
      </c>
      <c r="K3" s="3">
        <f>Table39[[#Totals],[CreatedAt]]</f>
        <v>19</v>
      </c>
    </row>
    <row r="4" spans="1:11" ht="30" x14ac:dyDescent="0.25">
      <c r="A4" s="9" t="s">
        <v>10</v>
      </c>
      <c r="B4" t="s">
        <v>11</v>
      </c>
      <c r="C4" s="4">
        <v>8718</v>
      </c>
      <c r="D4" s="1" t="s">
        <v>12</v>
      </c>
      <c r="E4" t="s">
        <v>9</v>
      </c>
      <c r="F4" s="5" t="s">
        <v>43</v>
      </c>
      <c r="G4" s="3">
        <v>2011</v>
      </c>
      <c r="H4" s="3" t="str">
        <f>Table3932[[#Totals],[source]]</f>
        <v>Twitter Web App</v>
      </c>
      <c r="I4" s="3">
        <f>Table3932[[#Totals],[retweets]]</f>
        <v>12.95</v>
      </c>
      <c r="J4" s="3">
        <f>Table3932[[#Totals],[favorites]]</f>
        <v>34.049999999999997</v>
      </c>
      <c r="K4" s="3">
        <f>Table3932[[#Totals],[CreatedAt]]</f>
        <v>26</v>
      </c>
    </row>
    <row r="5" spans="1:11" x14ac:dyDescent="0.25">
      <c r="A5" s="9" t="s">
        <v>13</v>
      </c>
      <c r="B5" t="s">
        <v>14</v>
      </c>
      <c r="C5" s="4">
        <v>1430</v>
      </c>
      <c r="D5" s="1" t="s">
        <v>15</v>
      </c>
      <c r="E5" t="s">
        <v>9</v>
      </c>
      <c r="F5" s="5" t="s">
        <v>44</v>
      </c>
      <c r="G5" s="3">
        <v>2011</v>
      </c>
      <c r="H5" s="3" t="str">
        <f>Table3936[[#Totals],[source]]</f>
        <v>TweetDeck</v>
      </c>
      <c r="I5" s="3">
        <f>Table3936[[#Totals],[retweets]]</f>
        <v>37.4</v>
      </c>
      <c r="J5" s="3">
        <f>Table3936[[#Totals],[favorites]]</f>
        <v>8.5</v>
      </c>
      <c r="K5" s="3">
        <f>Table3936[[#Totals],[CreatedAt]]</f>
        <v>29</v>
      </c>
    </row>
    <row r="6" spans="1:11" x14ac:dyDescent="0.25">
      <c r="A6" s="9" t="s">
        <v>17</v>
      </c>
      <c r="B6" t="s">
        <v>18</v>
      </c>
      <c r="C6" s="4">
        <v>78209</v>
      </c>
      <c r="D6" s="1" t="s">
        <v>16</v>
      </c>
      <c r="E6" t="s">
        <v>9</v>
      </c>
      <c r="F6" s="5" t="s">
        <v>43</v>
      </c>
      <c r="G6" s="3">
        <v>2012</v>
      </c>
      <c r="H6" s="3" t="str">
        <f>Table3933[[#Totals],[source]]</f>
        <v>Twitter for iPhone</v>
      </c>
      <c r="I6" s="3">
        <f>Table3933[[#Totals],[retweets]]</f>
        <v>50.5</v>
      </c>
      <c r="J6" s="3">
        <f>Table3933[[#Totals],[favorites]]</f>
        <v>179.3</v>
      </c>
      <c r="K6" s="3">
        <f>Table3933[[#Totals],[CreatedAt]]</f>
        <v>5</v>
      </c>
    </row>
    <row r="7" spans="1:11" x14ac:dyDescent="0.25">
      <c r="A7" s="9" t="s">
        <v>19</v>
      </c>
      <c r="B7" t="s">
        <v>20</v>
      </c>
      <c r="C7" s="4">
        <v>17581</v>
      </c>
      <c r="D7" s="1" t="s">
        <v>21</v>
      </c>
      <c r="E7" t="s">
        <v>9</v>
      </c>
      <c r="F7" s="5" t="s">
        <v>45</v>
      </c>
      <c r="G7" s="3">
        <v>2009</v>
      </c>
      <c r="H7" s="3" t="str">
        <f>Table3927[[#Totals],[source]]</f>
        <v>Twitter for iPhone</v>
      </c>
      <c r="I7" s="3">
        <f>Table3927[[#Totals],[retweets]]</f>
        <v>6.8</v>
      </c>
      <c r="J7" s="3">
        <f>Table3927[[#Totals],[favorites]]</f>
        <v>48.05</v>
      </c>
      <c r="K7" s="3">
        <f>Table3927[[#Totals],[CreatedAt]]</f>
        <v>19</v>
      </c>
    </row>
    <row r="8" spans="1:11" ht="30" x14ac:dyDescent="0.25">
      <c r="A8" s="9" t="s">
        <v>22</v>
      </c>
      <c r="B8" t="s">
        <v>23</v>
      </c>
      <c r="C8" s="4">
        <v>4178</v>
      </c>
      <c r="D8" s="1" t="s">
        <v>24</v>
      </c>
      <c r="E8" t="s">
        <v>9</v>
      </c>
      <c r="F8" s="2" t="s">
        <v>42</v>
      </c>
      <c r="G8" s="3">
        <v>2010</v>
      </c>
      <c r="H8" s="3" t="str">
        <f>Table3937[[#Totals],[source]]</f>
        <v>TweetDeck</v>
      </c>
      <c r="I8" s="3">
        <f>Table3937[[#Totals],[retweets]]</f>
        <v>24.75</v>
      </c>
      <c r="J8" s="3">
        <f>Table3937[[#Totals],[favorites]]</f>
        <v>11.25</v>
      </c>
      <c r="K8" s="3">
        <f>Table3937[[#Totals],[CreatedAt]]</f>
        <v>45</v>
      </c>
    </row>
    <row r="9" spans="1:11" ht="30" x14ac:dyDescent="0.25">
      <c r="A9" s="9" t="s">
        <v>25</v>
      </c>
      <c r="B9" t="s">
        <v>26</v>
      </c>
      <c r="C9" s="4">
        <v>7405</v>
      </c>
      <c r="D9" s="1" t="s">
        <v>27</v>
      </c>
      <c r="E9" t="s">
        <v>9</v>
      </c>
      <c r="F9" s="2" t="s">
        <v>42</v>
      </c>
      <c r="G9" s="3">
        <v>2009</v>
      </c>
      <c r="H9" s="3" t="str">
        <f>Table3924[[#Totals],[source]]</f>
        <v>Twitter for iPhone</v>
      </c>
      <c r="I9" s="3">
        <f>Table3924[[#Totals],[retweets]]</f>
        <v>14.05</v>
      </c>
      <c r="J9" s="3">
        <f>Table3924[[#Totals],[favorites]]</f>
        <v>23.15</v>
      </c>
      <c r="K9" s="3">
        <f>Table3924[[#Totals],[CreatedAt]]</f>
        <v>28</v>
      </c>
    </row>
    <row r="10" spans="1:11" ht="30" x14ac:dyDescent="0.25">
      <c r="A10" s="9" t="s">
        <v>28</v>
      </c>
      <c r="B10" t="s">
        <v>29</v>
      </c>
      <c r="C10" s="4">
        <v>42239</v>
      </c>
      <c r="D10" s="1" t="s">
        <v>30</v>
      </c>
      <c r="E10" t="s">
        <v>9</v>
      </c>
      <c r="F10" s="2" t="s">
        <v>44</v>
      </c>
      <c r="G10" s="3">
        <v>2011</v>
      </c>
      <c r="H10" s="3" t="str">
        <f>Table3928[[#Totals],[source]]</f>
        <v>Twitter Web App</v>
      </c>
      <c r="I10" s="3">
        <f>Table3928[[#Totals],[retweets]]</f>
        <v>7.25</v>
      </c>
      <c r="J10" s="3">
        <f>Table3928[[#Totals],[favorites]]</f>
        <v>81.25</v>
      </c>
      <c r="K10" s="3">
        <f>Table3928[[#Totals],[CreatedAt]]</f>
        <v>22</v>
      </c>
    </row>
    <row r="11" spans="1:11" x14ac:dyDescent="0.25">
      <c r="A11" s="9" t="s">
        <v>31</v>
      </c>
      <c r="B11" t="s">
        <v>32</v>
      </c>
      <c r="C11" s="4">
        <v>1078131</v>
      </c>
      <c r="D11" s="1" t="s">
        <v>33</v>
      </c>
      <c r="E11" t="s">
        <v>9</v>
      </c>
      <c r="F11" s="2" t="s">
        <v>42</v>
      </c>
      <c r="G11" s="3">
        <v>2012</v>
      </c>
      <c r="H11" s="3" t="str">
        <f>Table3[[#Totals],[source]]</f>
        <v>Twitter for iPhone</v>
      </c>
      <c r="I11" s="3">
        <f>Table3[[#Totals],[retweets]]</f>
        <v>172</v>
      </c>
      <c r="J11" s="3">
        <f>Table3[[#Totals],[favorites]]</f>
        <v>95.3</v>
      </c>
      <c r="K11" s="3">
        <f>Table3[[#Totals],[CreatedAt]]</f>
        <v>13</v>
      </c>
    </row>
    <row r="12" spans="1:11" ht="30" x14ac:dyDescent="0.25">
      <c r="A12" s="9" t="s">
        <v>34</v>
      </c>
      <c r="B12" t="s">
        <v>35</v>
      </c>
      <c r="C12" s="4">
        <v>12274</v>
      </c>
      <c r="D12" s="1" t="s">
        <v>36</v>
      </c>
      <c r="E12" t="s">
        <v>9</v>
      </c>
      <c r="F12" s="2" t="s">
        <v>46</v>
      </c>
      <c r="G12" s="3">
        <v>2012</v>
      </c>
      <c r="H12" s="3" t="str">
        <f>Table3925[[#Totals],[source]]</f>
        <v>TweetDeck</v>
      </c>
      <c r="I12" s="3">
        <f>Table3925[[#Totals],[retweets]]</f>
        <v>41.4</v>
      </c>
      <c r="J12" s="3">
        <f>Table3925[[#Totals],[favorites]]</f>
        <v>52.55</v>
      </c>
      <c r="K12" s="3">
        <f>Table3925[[#Totals],[CreatedAt]]</f>
        <v>25</v>
      </c>
    </row>
    <row r="13" spans="1:11" ht="30" x14ac:dyDescent="0.25">
      <c r="A13" s="9" t="s">
        <v>37</v>
      </c>
      <c r="B13" t="s">
        <v>38</v>
      </c>
      <c r="C13" s="4">
        <v>15216</v>
      </c>
      <c r="D13" s="1" t="s">
        <v>39</v>
      </c>
      <c r="E13" t="s">
        <v>9</v>
      </c>
      <c r="F13" s="2" t="s">
        <v>46</v>
      </c>
      <c r="G13" s="3">
        <v>2009</v>
      </c>
      <c r="H13" s="3" t="str">
        <f>Table3926[[#Totals],[source]]</f>
        <v>Twitter Web App</v>
      </c>
      <c r="I13" s="3">
        <f>Table3926[[#Totals],[retweets]]</f>
        <v>11</v>
      </c>
      <c r="J13" s="3">
        <f>Table3926[[#Totals],[favorites]]</f>
        <v>23.3</v>
      </c>
      <c r="K13" s="3">
        <f>Table3926[[#Totals],[CreatedAt]]</f>
        <v>10</v>
      </c>
    </row>
    <row r="14" spans="1:11" ht="45" x14ac:dyDescent="0.25">
      <c r="A14" s="9" t="s">
        <v>47</v>
      </c>
      <c r="B14" t="s">
        <v>48</v>
      </c>
      <c r="C14" s="4">
        <v>27704</v>
      </c>
      <c r="D14" s="1" t="s">
        <v>49</v>
      </c>
      <c r="E14" t="s">
        <v>9</v>
      </c>
      <c r="F14" t="s">
        <v>46</v>
      </c>
      <c r="G14" s="3">
        <v>2009</v>
      </c>
      <c r="H14" s="3" t="str">
        <f>Table3923[[#Totals],[source]]</f>
        <v>TweetDeck</v>
      </c>
      <c r="I14" s="3">
        <f>Table3923[[#Totals],[retweets]]</f>
        <v>27.55</v>
      </c>
      <c r="J14" s="3">
        <f>Table3923[[#Totals],[favorites]]</f>
        <v>127</v>
      </c>
      <c r="K14" s="3">
        <f>Table3923[[#Totals],[CreatedAt]]</f>
        <v>20</v>
      </c>
    </row>
    <row r="15" spans="1:11" x14ac:dyDescent="0.25">
      <c r="A15" s="9" t="s">
        <v>50</v>
      </c>
      <c r="B15" t="s">
        <v>51</v>
      </c>
      <c r="C15" s="4">
        <v>11762</v>
      </c>
      <c r="D15" s="1" t="s">
        <v>52</v>
      </c>
      <c r="E15" t="s">
        <v>9</v>
      </c>
      <c r="F15" t="s">
        <v>46</v>
      </c>
      <c r="G15" s="3">
        <v>2009</v>
      </c>
      <c r="H15" s="3" t="str">
        <f>Table3934[[#Totals],[source]]</f>
        <v>TweetDeck</v>
      </c>
      <c r="I15" s="3">
        <f>Table3934[[#Totals],[retweets]]</f>
        <v>42.5</v>
      </c>
      <c r="J15" s="3">
        <f>Table3934[[#Totals],[favorites]]</f>
        <v>26.5</v>
      </c>
      <c r="K15" s="3">
        <f>Table3934[[#Totals],[CreatedAt]]</f>
        <v>26</v>
      </c>
    </row>
    <row r="16" spans="1:11" ht="30" x14ac:dyDescent="0.25">
      <c r="A16" s="9" t="s">
        <v>53</v>
      </c>
      <c r="B16" t="s">
        <v>54</v>
      </c>
      <c r="C16" s="4">
        <v>2293</v>
      </c>
      <c r="D16" s="1" t="s">
        <v>55</v>
      </c>
      <c r="E16" t="s">
        <v>9</v>
      </c>
      <c r="F16" t="s">
        <v>42</v>
      </c>
      <c r="G16" s="3">
        <v>2009</v>
      </c>
      <c r="H16" s="3" t="str">
        <f>Table3930[[#Totals],[source]]</f>
        <v>Twitter Web App</v>
      </c>
      <c r="I16" s="3">
        <f>Table3930[[#Totals],[retweets]]</f>
        <v>26.9</v>
      </c>
      <c r="J16" s="3">
        <f>Table3930[[#Totals],[favorites]]</f>
        <v>12.9</v>
      </c>
      <c r="K16" s="3">
        <f>Table3930[[#Totals],[CreatedAt]]</f>
        <v>55</v>
      </c>
    </row>
    <row r="17" spans="1:11" x14ac:dyDescent="0.25">
      <c r="A17" s="9" t="s">
        <v>56</v>
      </c>
      <c r="B17" t="s">
        <v>57</v>
      </c>
      <c r="C17" s="4">
        <v>3056</v>
      </c>
      <c r="D17" s="1" t="s">
        <v>58</v>
      </c>
      <c r="E17" t="s">
        <v>9</v>
      </c>
      <c r="F17" t="s">
        <v>59</v>
      </c>
      <c r="G17" s="3">
        <v>2010</v>
      </c>
      <c r="H17" s="3" t="str">
        <f>Table3929[[#Totals],[source]]</f>
        <v>Twitter for iPhone</v>
      </c>
      <c r="I17" s="3">
        <f>Table3929[[#Totals],[retweets]]</f>
        <v>27.75</v>
      </c>
      <c r="J17" s="3">
        <f>Table3929[[#Totals],[favorites]]</f>
        <v>11.5</v>
      </c>
      <c r="K17" s="3">
        <f>Table3929[[#Totals],[CreatedAt]]</f>
        <v>60</v>
      </c>
    </row>
    <row r="18" spans="1:11" x14ac:dyDescent="0.25">
      <c r="A18" s="9" t="s">
        <v>60</v>
      </c>
      <c r="B18" t="s">
        <v>61</v>
      </c>
      <c r="C18" s="4">
        <v>2874</v>
      </c>
      <c r="D18" s="1" t="s">
        <v>62</v>
      </c>
      <c r="E18" t="s">
        <v>9</v>
      </c>
      <c r="F18" t="s">
        <v>59</v>
      </c>
      <c r="G18" s="3">
        <v>2009</v>
      </c>
      <c r="H18" s="3" t="str">
        <f>Table3922[[#Totals],[source]]</f>
        <v>Twitter Web App</v>
      </c>
      <c r="I18" s="3">
        <f>Table3922[[#Totals],[retweets]]</f>
        <v>8.5</v>
      </c>
      <c r="J18" s="3">
        <f>Table3922[[#Totals],[favorites]]</f>
        <v>24.15</v>
      </c>
      <c r="K18" s="3">
        <f>Table3922[[#Totals],[CreatedAt]]</f>
        <v>58</v>
      </c>
    </row>
    <row r="19" spans="1:11" ht="30" x14ac:dyDescent="0.25">
      <c r="A19" s="9" t="s">
        <v>63</v>
      </c>
      <c r="B19" t="s">
        <v>64</v>
      </c>
      <c r="C19" s="4">
        <v>1689</v>
      </c>
      <c r="D19" s="1" t="s">
        <v>65</v>
      </c>
      <c r="E19" t="s">
        <v>9</v>
      </c>
      <c r="F19" t="s">
        <v>66</v>
      </c>
      <c r="G19" s="3">
        <v>2012</v>
      </c>
      <c r="H19" s="3" t="str">
        <f>Table3935[[#Totals],[source]]</f>
        <v>TweetDeck</v>
      </c>
      <c r="I19" s="3">
        <f>Table3935[[#Totals],[retweets]]</f>
        <v>53.2</v>
      </c>
      <c r="J19" s="3">
        <f>Table3935[[#Totals],[favorites]]</f>
        <v>11.1</v>
      </c>
      <c r="K19" s="3">
        <f>Table3935[[#Totals],[CreatedAt]]</f>
        <v>46</v>
      </c>
    </row>
    <row r="20" spans="1:11" x14ac:dyDescent="0.25">
      <c r="A20" s="9" t="s">
        <v>67</v>
      </c>
      <c r="B20" t="s">
        <v>68</v>
      </c>
      <c r="C20" s="4">
        <v>2422</v>
      </c>
      <c r="D20" s="1" t="s">
        <v>69</v>
      </c>
      <c r="E20" t="s">
        <v>9</v>
      </c>
      <c r="F20" t="s">
        <v>66</v>
      </c>
      <c r="G20" s="3">
        <v>2009</v>
      </c>
      <c r="H20" s="3" t="str">
        <f>Table3931[[#Totals],[source]]</f>
        <v>Twitter for iPhone</v>
      </c>
      <c r="I20" s="3">
        <f>Table3931[[#Totals],[retweets]]</f>
        <v>28.3</v>
      </c>
      <c r="J20" s="3">
        <f>Table3931[[#Totals],[favorites]]</f>
        <v>5.8</v>
      </c>
      <c r="K20" s="3">
        <f>Table3931[[#Totals],[CreatedAt]]</f>
        <v>161</v>
      </c>
    </row>
    <row r="23" spans="1:11" x14ac:dyDescent="0.25">
      <c r="G23" s="12" t="str">
        <f>Table3934[[#Totals],[source]]</f>
        <v>TweetDeck</v>
      </c>
      <c r="H23">
        <f>COUNTIF(Main[MostUsedSource],G23)</f>
        <v>7</v>
      </c>
    </row>
    <row r="24" spans="1:11" x14ac:dyDescent="0.25">
      <c r="G24" s="13" t="str">
        <f>Table3931[[#Totals],[source]]</f>
        <v>Twitter for iPhone</v>
      </c>
      <c r="H24">
        <f>COUNTIF(Main[MostUsedSource],G24)</f>
        <v>6</v>
      </c>
    </row>
    <row r="25" spans="1:11" x14ac:dyDescent="0.25">
      <c r="G25" s="12" t="str">
        <f>Table3926[[#Totals],[source]]</f>
        <v>Twitter Web App</v>
      </c>
      <c r="H25">
        <f>COUNTIF(Main[MostUsedSource],G25)</f>
        <v>5</v>
      </c>
    </row>
  </sheetData>
  <mergeCells count="1">
    <mergeCell ref="A1:G1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6B41-91E1-4F3D-8552-21CCC6C18617}">
  <dimension ref="S7:AC30"/>
  <sheetViews>
    <sheetView tabSelected="1" topLeftCell="R5" workbookViewId="0">
      <selection activeCell="W8" sqref="W8"/>
    </sheetView>
  </sheetViews>
  <sheetFormatPr defaultRowHeight="15" x14ac:dyDescent="0.25"/>
  <cols>
    <col min="14" max="14" width="10" customWidth="1"/>
    <col min="15" max="15" width="11.5703125" customWidth="1"/>
    <col min="19" max="19" width="28.5703125" bestFit="1" customWidth="1"/>
    <col min="20" max="20" width="16.5703125" bestFit="1" customWidth="1"/>
    <col min="21" max="22" width="14.7109375" bestFit="1" customWidth="1"/>
    <col min="26" max="26" width="17" customWidth="1"/>
    <col min="27" max="27" width="18.28515625" customWidth="1"/>
    <col min="28" max="28" width="8.140625" customWidth="1"/>
  </cols>
  <sheetData>
    <row r="7" spans="19:29" x14ac:dyDescent="0.25">
      <c r="S7" s="11" t="s">
        <v>3</v>
      </c>
      <c r="T7" s="11" t="s">
        <v>4</v>
      </c>
      <c r="U7" t="s">
        <v>86</v>
      </c>
    </row>
    <row r="8" spans="19:29" x14ac:dyDescent="0.25">
      <c r="S8" t="s">
        <v>28</v>
      </c>
      <c r="T8" s="1" t="s">
        <v>29</v>
      </c>
      <c r="U8" s="4">
        <v>42239</v>
      </c>
    </row>
    <row r="9" spans="19:29" x14ac:dyDescent="0.25">
      <c r="S9" t="s">
        <v>31</v>
      </c>
      <c r="T9" s="1" t="s">
        <v>32</v>
      </c>
      <c r="U9" s="4">
        <v>1078131</v>
      </c>
      <c r="Y9" s="14" t="s">
        <v>87</v>
      </c>
      <c r="Z9" s="14"/>
      <c r="AA9" s="14"/>
      <c r="AB9" s="14"/>
      <c r="AC9" s="14"/>
    </row>
    <row r="10" spans="19:29" x14ac:dyDescent="0.25">
      <c r="S10" t="s">
        <v>22</v>
      </c>
      <c r="T10" s="1" t="s">
        <v>23</v>
      </c>
      <c r="U10" s="4">
        <v>4178</v>
      </c>
      <c r="Y10" s="15" t="s">
        <v>70</v>
      </c>
      <c r="Z10" s="15" t="s">
        <v>71</v>
      </c>
      <c r="AA10" s="15" t="s">
        <v>72</v>
      </c>
      <c r="AB10" s="15" t="s">
        <v>73</v>
      </c>
      <c r="AC10" s="15" t="s">
        <v>74</v>
      </c>
    </row>
    <row r="11" spans="19:29" x14ac:dyDescent="0.25">
      <c r="S11" t="s">
        <v>17</v>
      </c>
      <c r="T11" s="1" t="s">
        <v>18</v>
      </c>
      <c r="U11" s="4">
        <v>78209</v>
      </c>
      <c r="Y11" s="16">
        <v>0</v>
      </c>
      <c r="Z11" s="17">
        <v>43948</v>
      </c>
      <c r="AA11" s="16" t="s">
        <v>75</v>
      </c>
      <c r="AB11" s="16">
        <v>5</v>
      </c>
      <c r="AC11" s="16">
        <v>62</v>
      </c>
    </row>
    <row r="12" spans="19:29" x14ac:dyDescent="0.25">
      <c r="S12" t="s">
        <v>47</v>
      </c>
      <c r="T12" s="1" t="s">
        <v>48</v>
      </c>
      <c r="U12" s="4">
        <v>27704</v>
      </c>
      <c r="Y12" s="16">
        <v>1</v>
      </c>
      <c r="Z12" s="17">
        <v>43948</v>
      </c>
      <c r="AA12" s="16" t="s">
        <v>76</v>
      </c>
      <c r="AB12" s="16">
        <v>13</v>
      </c>
      <c r="AC12" s="16">
        <v>0</v>
      </c>
    </row>
    <row r="13" spans="19:29" x14ac:dyDescent="0.25">
      <c r="S13" t="s">
        <v>63</v>
      </c>
      <c r="T13" s="1" t="s">
        <v>64</v>
      </c>
      <c r="U13" s="4">
        <v>1689</v>
      </c>
      <c r="Y13" s="16">
        <v>2</v>
      </c>
      <c r="Z13" s="17">
        <v>43948</v>
      </c>
      <c r="AA13" s="16" t="s">
        <v>75</v>
      </c>
      <c r="AB13" s="16">
        <v>9</v>
      </c>
      <c r="AC13" s="16">
        <v>141</v>
      </c>
    </row>
    <row r="14" spans="19:29" x14ac:dyDescent="0.25">
      <c r="S14" t="s">
        <v>67</v>
      </c>
      <c r="T14" s="1" t="s">
        <v>68</v>
      </c>
      <c r="U14" s="4">
        <v>2422</v>
      </c>
      <c r="Y14" s="16">
        <v>3</v>
      </c>
      <c r="Z14" s="17">
        <v>43948</v>
      </c>
      <c r="AA14" s="16" t="s">
        <v>76</v>
      </c>
      <c r="AB14" s="16">
        <v>11</v>
      </c>
      <c r="AC14" s="16">
        <v>0</v>
      </c>
    </row>
    <row r="15" spans="19:29" x14ac:dyDescent="0.25">
      <c r="S15" t="s">
        <v>19</v>
      </c>
      <c r="T15" s="1" t="s">
        <v>20</v>
      </c>
      <c r="U15" s="4">
        <v>17581</v>
      </c>
      <c r="Y15" s="16">
        <v>4</v>
      </c>
      <c r="Z15" s="17">
        <v>43947</v>
      </c>
      <c r="AA15" s="16" t="s">
        <v>76</v>
      </c>
      <c r="AB15" s="16">
        <v>578</v>
      </c>
      <c r="AC15" s="16">
        <v>0</v>
      </c>
    </row>
    <row r="16" spans="19:29" x14ac:dyDescent="0.25">
      <c r="S16" t="s">
        <v>6</v>
      </c>
      <c r="T16" s="1" t="s">
        <v>7</v>
      </c>
      <c r="U16" s="4">
        <v>5780</v>
      </c>
      <c r="Y16" s="16">
        <v>5</v>
      </c>
      <c r="Z16" s="17">
        <v>43946</v>
      </c>
      <c r="AA16" s="16" t="s">
        <v>75</v>
      </c>
      <c r="AB16" s="16">
        <v>8</v>
      </c>
      <c r="AC16" s="16">
        <v>253</v>
      </c>
    </row>
    <row r="17" spans="19:29" x14ac:dyDescent="0.25">
      <c r="S17" t="s">
        <v>34</v>
      </c>
      <c r="T17" s="1" t="s">
        <v>35</v>
      </c>
      <c r="U17" s="4">
        <v>12274</v>
      </c>
      <c r="Y17" s="16">
        <v>6</v>
      </c>
      <c r="Z17" s="17">
        <v>43944</v>
      </c>
      <c r="AA17" s="16" t="s">
        <v>76</v>
      </c>
      <c r="AB17" s="16">
        <v>1458</v>
      </c>
      <c r="AC17" s="16">
        <v>0</v>
      </c>
    </row>
    <row r="18" spans="19:29" x14ac:dyDescent="0.25">
      <c r="S18" t="s">
        <v>60</v>
      </c>
      <c r="T18" s="1" t="s">
        <v>61</v>
      </c>
      <c r="U18" s="4">
        <v>2874</v>
      </c>
      <c r="Y18" s="16">
        <v>7</v>
      </c>
      <c r="Z18" s="17">
        <v>43943</v>
      </c>
      <c r="AA18" s="16" t="s">
        <v>76</v>
      </c>
      <c r="AB18" s="16">
        <v>5</v>
      </c>
      <c r="AC18" s="16">
        <v>101</v>
      </c>
    </row>
    <row r="19" spans="19:29" x14ac:dyDescent="0.25">
      <c r="S19" t="s">
        <v>37</v>
      </c>
      <c r="T19" s="1" t="s">
        <v>38</v>
      </c>
      <c r="U19" s="4">
        <v>15216</v>
      </c>
      <c r="Y19" s="16">
        <v>8</v>
      </c>
      <c r="Z19" s="17">
        <v>43941</v>
      </c>
      <c r="AA19" s="16" t="s">
        <v>76</v>
      </c>
      <c r="AB19" s="16">
        <v>67</v>
      </c>
      <c r="AC19" s="16">
        <v>0</v>
      </c>
    </row>
    <row r="20" spans="19:29" x14ac:dyDescent="0.25">
      <c r="S20" t="s">
        <v>25</v>
      </c>
      <c r="T20" s="1" t="s">
        <v>26</v>
      </c>
      <c r="U20" s="4">
        <v>7405</v>
      </c>
      <c r="Y20" s="16">
        <v>9</v>
      </c>
      <c r="Z20" s="17">
        <v>43941</v>
      </c>
      <c r="AA20" s="16" t="s">
        <v>76</v>
      </c>
      <c r="AB20" s="16">
        <v>569</v>
      </c>
      <c r="AC20" s="16">
        <v>0</v>
      </c>
    </row>
    <row r="21" spans="19:29" x14ac:dyDescent="0.25">
      <c r="S21" t="s">
        <v>50</v>
      </c>
      <c r="T21" s="1" t="s">
        <v>51</v>
      </c>
      <c r="U21" s="4">
        <v>11762</v>
      </c>
      <c r="Y21" s="16">
        <v>10</v>
      </c>
      <c r="Z21" s="17">
        <v>43941</v>
      </c>
      <c r="AA21" s="16" t="s">
        <v>75</v>
      </c>
      <c r="AB21" s="16">
        <v>5</v>
      </c>
      <c r="AC21" s="16">
        <v>75</v>
      </c>
    </row>
    <row r="22" spans="19:29" x14ac:dyDescent="0.25">
      <c r="S22" t="s">
        <v>56</v>
      </c>
      <c r="T22" s="1" t="s">
        <v>57</v>
      </c>
      <c r="U22" s="4">
        <v>3056</v>
      </c>
      <c r="Y22" s="16">
        <v>11</v>
      </c>
      <c r="Z22" s="17">
        <v>43941</v>
      </c>
      <c r="AA22" s="16" t="s">
        <v>76</v>
      </c>
      <c r="AB22" s="16">
        <v>97</v>
      </c>
      <c r="AC22" s="16">
        <v>404</v>
      </c>
    </row>
    <row r="23" spans="19:29" x14ac:dyDescent="0.25">
      <c r="S23" t="s">
        <v>10</v>
      </c>
      <c r="T23" s="1" t="s">
        <v>11</v>
      </c>
      <c r="U23" s="4">
        <v>8718</v>
      </c>
      <c r="Y23" s="16">
        <v>12</v>
      </c>
      <c r="Z23" s="17">
        <v>43941</v>
      </c>
      <c r="AA23" s="16" t="s">
        <v>76</v>
      </c>
      <c r="AB23" s="16">
        <v>40</v>
      </c>
      <c r="AC23" s="16">
        <v>0</v>
      </c>
    </row>
    <row r="24" spans="19:29" x14ac:dyDescent="0.25">
      <c r="S24" t="s">
        <v>53</v>
      </c>
      <c r="T24" s="1" t="s">
        <v>54</v>
      </c>
      <c r="U24" s="4">
        <v>2293</v>
      </c>
      <c r="Y24" s="16">
        <v>13</v>
      </c>
      <c r="Z24" s="17">
        <v>43938</v>
      </c>
      <c r="AA24" s="16" t="s">
        <v>77</v>
      </c>
      <c r="AB24" s="16">
        <v>8</v>
      </c>
      <c r="AC24" s="16">
        <v>230</v>
      </c>
    </row>
    <row r="25" spans="19:29" x14ac:dyDescent="0.25">
      <c r="S25" t="s">
        <v>13</v>
      </c>
      <c r="T25" s="1" t="s">
        <v>14</v>
      </c>
      <c r="U25" s="4">
        <v>1430</v>
      </c>
      <c r="Y25" s="16">
        <v>14</v>
      </c>
      <c r="Z25" s="17">
        <v>43937</v>
      </c>
      <c r="AA25" s="16" t="s">
        <v>76</v>
      </c>
      <c r="AB25" s="16">
        <v>117</v>
      </c>
      <c r="AC25" s="16">
        <v>373</v>
      </c>
    </row>
    <row r="26" spans="19:29" x14ac:dyDescent="0.25">
      <c r="S26" t="s">
        <v>85</v>
      </c>
      <c r="U26" s="4">
        <v>1322961</v>
      </c>
      <c r="Y26" s="16">
        <v>15</v>
      </c>
      <c r="Z26" s="17">
        <v>43936</v>
      </c>
      <c r="AA26" s="16" t="s">
        <v>76</v>
      </c>
      <c r="AB26" s="16">
        <v>142</v>
      </c>
      <c r="AC26" s="16">
        <v>0</v>
      </c>
    </row>
    <row r="27" spans="19:29" x14ac:dyDescent="0.25">
      <c r="Y27" s="16">
        <v>16</v>
      </c>
      <c r="Z27" s="17">
        <v>43936</v>
      </c>
      <c r="AA27" s="16" t="s">
        <v>76</v>
      </c>
      <c r="AB27" s="16">
        <v>164</v>
      </c>
      <c r="AC27" s="16">
        <v>0</v>
      </c>
    </row>
    <row r="28" spans="19:29" x14ac:dyDescent="0.25">
      <c r="Y28" s="16">
        <v>17</v>
      </c>
      <c r="Z28" s="17">
        <v>43936</v>
      </c>
      <c r="AA28" s="16" t="s">
        <v>76</v>
      </c>
      <c r="AB28" s="16">
        <v>102</v>
      </c>
      <c r="AC28" s="16">
        <v>267</v>
      </c>
    </row>
    <row r="29" spans="19:29" x14ac:dyDescent="0.25">
      <c r="Y29" s="16">
        <v>18</v>
      </c>
      <c r="Z29" s="17">
        <v>43935</v>
      </c>
      <c r="AA29" s="16" t="s">
        <v>76</v>
      </c>
      <c r="AB29" s="16">
        <v>4</v>
      </c>
      <c r="AC29" s="16">
        <v>0</v>
      </c>
    </row>
    <row r="30" spans="19:29" x14ac:dyDescent="0.25">
      <c r="Y30" s="16">
        <v>19</v>
      </c>
      <c r="Z30" s="17">
        <v>43935</v>
      </c>
      <c r="AA30" s="16" t="s">
        <v>76</v>
      </c>
      <c r="AB30" s="16">
        <v>38</v>
      </c>
      <c r="AC30" s="16">
        <v>0</v>
      </c>
    </row>
  </sheetData>
  <mergeCells count="1">
    <mergeCell ref="Y9:AC9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2475-B0D1-4C5D-ADEA-3F4244F47E88}">
  <dimension ref="A1:E22"/>
  <sheetViews>
    <sheetView workbookViewId="0">
      <selection activeCell="C22" sqref="C22"/>
    </sheetView>
  </sheetViews>
  <sheetFormatPr defaultRowHeight="15" x14ac:dyDescent="0.25"/>
  <cols>
    <col min="2" max="2" width="12.28515625" bestFit="1" customWidth="1"/>
    <col min="3" max="3" width="17.42578125" bestFit="1" customWidth="1"/>
    <col min="8" max="8" width="21.7109375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78</v>
      </c>
      <c r="D2" s="3">
        <v>15</v>
      </c>
      <c r="E2" s="3">
        <v>0</v>
      </c>
    </row>
    <row r="3" spans="1:5" x14ac:dyDescent="0.25">
      <c r="A3">
        <v>1</v>
      </c>
      <c r="B3" s="7">
        <v>43945</v>
      </c>
      <c r="C3" t="s">
        <v>79</v>
      </c>
      <c r="D3" s="3">
        <v>12</v>
      </c>
      <c r="E3" s="3">
        <v>76</v>
      </c>
    </row>
    <row r="4" spans="1:5" x14ac:dyDescent="0.25">
      <c r="A4">
        <v>2</v>
      </c>
      <c r="B4" s="7">
        <v>43944</v>
      </c>
      <c r="C4" t="s">
        <v>79</v>
      </c>
      <c r="D4" s="3">
        <v>11</v>
      </c>
      <c r="E4" s="3">
        <v>62</v>
      </c>
    </row>
    <row r="5" spans="1:5" x14ac:dyDescent="0.25">
      <c r="A5">
        <v>3</v>
      </c>
      <c r="B5" s="7">
        <v>43942</v>
      </c>
      <c r="C5" t="s">
        <v>76</v>
      </c>
      <c r="D5" s="3">
        <v>9</v>
      </c>
      <c r="E5" s="3">
        <v>43</v>
      </c>
    </row>
    <row r="6" spans="1:5" x14ac:dyDescent="0.25">
      <c r="A6">
        <v>4</v>
      </c>
      <c r="B6" s="7">
        <v>43938</v>
      </c>
      <c r="C6" t="s">
        <v>79</v>
      </c>
      <c r="D6" s="3">
        <v>11</v>
      </c>
      <c r="E6" s="3">
        <v>76</v>
      </c>
    </row>
    <row r="7" spans="1:5" x14ac:dyDescent="0.25">
      <c r="A7">
        <v>5</v>
      </c>
      <c r="B7" s="7">
        <v>43937</v>
      </c>
      <c r="C7" t="s">
        <v>78</v>
      </c>
      <c r="D7" s="3">
        <v>14</v>
      </c>
      <c r="E7" s="3">
        <v>136</v>
      </c>
    </row>
    <row r="8" spans="1:5" x14ac:dyDescent="0.25">
      <c r="A8">
        <v>6</v>
      </c>
      <c r="B8" s="7">
        <v>43937</v>
      </c>
      <c r="C8" t="s">
        <v>78</v>
      </c>
      <c r="D8" s="3">
        <v>1</v>
      </c>
      <c r="E8" s="3">
        <v>42</v>
      </c>
    </row>
    <row r="9" spans="1:5" x14ac:dyDescent="0.25">
      <c r="A9">
        <v>7</v>
      </c>
      <c r="B9" s="7">
        <v>43936</v>
      </c>
      <c r="C9" t="s">
        <v>78</v>
      </c>
      <c r="D9" s="3">
        <v>5</v>
      </c>
      <c r="E9" s="3">
        <v>24</v>
      </c>
    </row>
    <row r="10" spans="1:5" x14ac:dyDescent="0.25">
      <c r="A10">
        <v>8</v>
      </c>
      <c r="B10" s="7">
        <v>43936</v>
      </c>
      <c r="C10" t="s">
        <v>78</v>
      </c>
      <c r="D10" s="3">
        <v>7</v>
      </c>
      <c r="E10" s="3">
        <v>57</v>
      </c>
    </row>
    <row r="11" spans="1:5" x14ac:dyDescent="0.25">
      <c r="A11">
        <v>9</v>
      </c>
      <c r="B11" s="7">
        <v>43934</v>
      </c>
      <c r="C11" t="s">
        <v>76</v>
      </c>
      <c r="D11" s="3">
        <v>9</v>
      </c>
      <c r="E11" s="3">
        <v>58</v>
      </c>
    </row>
    <row r="12" spans="1:5" x14ac:dyDescent="0.25">
      <c r="A12">
        <v>10</v>
      </c>
      <c r="B12" s="7">
        <v>43930</v>
      </c>
      <c r="C12" t="s">
        <v>75</v>
      </c>
      <c r="D12" s="3">
        <v>9</v>
      </c>
      <c r="E12" s="3">
        <v>55</v>
      </c>
    </row>
    <row r="13" spans="1:5" x14ac:dyDescent="0.25">
      <c r="A13">
        <v>11</v>
      </c>
      <c r="B13" s="7">
        <v>43929</v>
      </c>
      <c r="C13" t="s">
        <v>78</v>
      </c>
      <c r="D13" s="3">
        <v>4</v>
      </c>
      <c r="E13" s="3">
        <v>0</v>
      </c>
    </row>
    <row r="14" spans="1:5" x14ac:dyDescent="0.25">
      <c r="A14">
        <v>12</v>
      </c>
      <c r="B14" s="7">
        <v>43928</v>
      </c>
      <c r="C14" t="s">
        <v>76</v>
      </c>
      <c r="D14" s="3">
        <v>12</v>
      </c>
      <c r="E14" s="3">
        <v>78</v>
      </c>
    </row>
    <row r="15" spans="1:5" x14ac:dyDescent="0.25">
      <c r="A15">
        <v>13</v>
      </c>
      <c r="B15" s="7">
        <v>43927</v>
      </c>
      <c r="C15" t="s">
        <v>75</v>
      </c>
      <c r="D15" s="3">
        <v>5</v>
      </c>
      <c r="E15" s="3">
        <v>47</v>
      </c>
    </row>
    <row r="16" spans="1:5" x14ac:dyDescent="0.25">
      <c r="A16">
        <v>14</v>
      </c>
      <c r="B16" s="7">
        <v>43927</v>
      </c>
      <c r="C16" t="s">
        <v>78</v>
      </c>
      <c r="D16" s="3">
        <v>518</v>
      </c>
      <c r="E16" s="3">
        <v>0</v>
      </c>
    </row>
    <row r="17" spans="1:5" x14ac:dyDescent="0.25">
      <c r="A17">
        <v>15</v>
      </c>
      <c r="B17" s="7">
        <v>43927</v>
      </c>
      <c r="C17" t="s">
        <v>78</v>
      </c>
      <c r="D17" s="3">
        <v>7</v>
      </c>
      <c r="E17" s="3">
        <v>62</v>
      </c>
    </row>
    <row r="18" spans="1:5" x14ac:dyDescent="0.25">
      <c r="A18">
        <v>16</v>
      </c>
      <c r="B18" s="7">
        <v>43927</v>
      </c>
      <c r="C18" t="s">
        <v>78</v>
      </c>
      <c r="D18" s="3">
        <v>151</v>
      </c>
      <c r="E18" s="3">
        <v>0</v>
      </c>
    </row>
    <row r="19" spans="1:5" x14ac:dyDescent="0.25">
      <c r="A19">
        <v>17</v>
      </c>
      <c r="B19" s="7">
        <v>43926</v>
      </c>
      <c r="C19" t="s">
        <v>78</v>
      </c>
      <c r="D19" s="3">
        <v>6</v>
      </c>
      <c r="E19" s="3">
        <v>38</v>
      </c>
    </row>
    <row r="20" spans="1:5" x14ac:dyDescent="0.25">
      <c r="A20">
        <v>18</v>
      </c>
      <c r="B20" s="7">
        <v>43924</v>
      </c>
      <c r="C20" t="s">
        <v>76</v>
      </c>
      <c r="D20" s="3">
        <v>8</v>
      </c>
      <c r="E20" s="3">
        <v>65</v>
      </c>
    </row>
    <row r="21" spans="1:5" x14ac:dyDescent="0.25">
      <c r="A21">
        <v>19</v>
      </c>
      <c r="B21" s="7">
        <v>43923</v>
      </c>
      <c r="C21" t="s">
        <v>76</v>
      </c>
      <c r="D21" s="3">
        <v>14</v>
      </c>
      <c r="E21" s="3">
        <v>132</v>
      </c>
    </row>
    <row r="22" spans="1:5" x14ac:dyDescent="0.25">
      <c r="B22" s="3">
        <f>B2-B21</f>
        <v>25</v>
      </c>
      <c r="C22" t="str" cm="1">
        <f t="array" ref="C22">INDEX(C2:C21,MODE(MATCH(C2:C21,C2:C21,0)))</f>
        <v>TweetDeck</v>
      </c>
      <c r="D22" s="3">
        <f>AVERAGE(D2:D21)</f>
        <v>41.4</v>
      </c>
      <c r="E22" s="3">
        <f>AVERAGE(E2:E21)</f>
        <v>52.55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96F9-C490-451B-A47F-B2CC78B7DF02}">
  <dimension ref="A1:E22"/>
  <sheetViews>
    <sheetView workbookViewId="0">
      <selection activeCell="E34" sqref="E34"/>
    </sheetView>
  </sheetViews>
  <sheetFormatPr defaultRowHeight="15" x14ac:dyDescent="0.25"/>
  <cols>
    <col min="2" max="2" width="12.28515625" bestFit="1" customWidth="1"/>
    <col min="3" max="3" width="17.42578125" bestFit="1" customWidth="1"/>
    <col min="9" max="9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75</v>
      </c>
      <c r="D2" s="3">
        <v>13</v>
      </c>
      <c r="E2" s="3">
        <v>32</v>
      </c>
    </row>
    <row r="3" spans="1:5" x14ac:dyDescent="0.25">
      <c r="A3">
        <v>1</v>
      </c>
      <c r="B3" s="7">
        <v>43946</v>
      </c>
      <c r="C3" t="s">
        <v>76</v>
      </c>
      <c r="D3" s="3">
        <v>6</v>
      </c>
      <c r="E3" s="3">
        <v>45</v>
      </c>
    </row>
    <row r="4" spans="1:5" x14ac:dyDescent="0.25">
      <c r="A4">
        <v>2</v>
      </c>
      <c r="B4" s="7">
        <v>43945</v>
      </c>
      <c r="C4" t="s">
        <v>76</v>
      </c>
      <c r="D4" s="3">
        <v>6</v>
      </c>
      <c r="E4" s="3">
        <v>33</v>
      </c>
    </row>
    <row r="5" spans="1:5" x14ac:dyDescent="0.25">
      <c r="A5">
        <v>3</v>
      </c>
      <c r="B5" s="7">
        <v>43943</v>
      </c>
      <c r="C5" t="s">
        <v>76</v>
      </c>
      <c r="D5" s="3">
        <v>4</v>
      </c>
      <c r="E5" s="3">
        <v>7</v>
      </c>
    </row>
    <row r="6" spans="1:5" x14ac:dyDescent="0.25">
      <c r="A6">
        <v>4</v>
      </c>
      <c r="B6" s="7">
        <v>43943</v>
      </c>
      <c r="C6" t="s">
        <v>76</v>
      </c>
      <c r="D6" s="3">
        <v>10</v>
      </c>
      <c r="E6" s="3">
        <v>36</v>
      </c>
    </row>
    <row r="7" spans="1:5" x14ac:dyDescent="0.25">
      <c r="A7">
        <v>5</v>
      </c>
      <c r="B7" s="7">
        <v>43942</v>
      </c>
      <c r="C7" t="s">
        <v>76</v>
      </c>
      <c r="D7" s="3">
        <v>1</v>
      </c>
      <c r="E7" s="3">
        <v>11</v>
      </c>
    </row>
    <row r="8" spans="1:5" x14ac:dyDescent="0.25">
      <c r="A8">
        <v>6</v>
      </c>
      <c r="B8" s="7">
        <v>43941</v>
      </c>
      <c r="C8" t="s">
        <v>76</v>
      </c>
      <c r="D8" s="3">
        <v>1</v>
      </c>
      <c r="E8" s="3">
        <v>24</v>
      </c>
    </row>
    <row r="9" spans="1:5" x14ac:dyDescent="0.25">
      <c r="A9">
        <v>7</v>
      </c>
      <c r="B9" s="7">
        <v>43940</v>
      </c>
      <c r="C9" t="s">
        <v>76</v>
      </c>
      <c r="D9" s="3">
        <v>3</v>
      </c>
      <c r="E9" s="3">
        <v>28</v>
      </c>
    </row>
    <row r="10" spans="1:5" x14ac:dyDescent="0.25">
      <c r="A10">
        <v>8</v>
      </c>
      <c r="B10" s="7">
        <v>43937</v>
      </c>
      <c r="C10" t="s">
        <v>76</v>
      </c>
      <c r="D10" s="3">
        <v>3</v>
      </c>
      <c r="E10" s="3">
        <v>10</v>
      </c>
    </row>
    <row r="11" spans="1:5" x14ac:dyDescent="0.25">
      <c r="A11">
        <v>9</v>
      </c>
      <c r="B11" s="7">
        <v>43937</v>
      </c>
      <c r="C11" t="s">
        <v>76</v>
      </c>
      <c r="D11" s="3">
        <v>7</v>
      </c>
      <c r="E11" s="3">
        <v>35</v>
      </c>
    </row>
    <row r="12" spans="1:5" x14ac:dyDescent="0.25">
      <c r="A12">
        <v>10</v>
      </c>
      <c r="B12" s="7">
        <v>43936</v>
      </c>
      <c r="C12" t="s">
        <v>75</v>
      </c>
      <c r="D12" s="3">
        <v>3</v>
      </c>
      <c r="E12" s="3">
        <v>11</v>
      </c>
    </row>
    <row r="13" spans="1:5" x14ac:dyDescent="0.25">
      <c r="A13">
        <v>11</v>
      </c>
      <c r="B13" s="7">
        <v>43936</v>
      </c>
      <c r="C13" t="s">
        <v>76</v>
      </c>
      <c r="D13" s="3">
        <v>3</v>
      </c>
      <c r="E13" s="3">
        <v>30</v>
      </c>
    </row>
    <row r="14" spans="1:5" x14ac:dyDescent="0.25">
      <c r="A14">
        <v>12</v>
      </c>
      <c r="B14" s="7">
        <v>43935</v>
      </c>
      <c r="C14" t="s">
        <v>76</v>
      </c>
      <c r="D14" s="3">
        <v>6</v>
      </c>
      <c r="E14" s="3">
        <v>74</v>
      </c>
    </row>
    <row r="15" spans="1:5" x14ac:dyDescent="0.25">
      <c r="A15">
        <v>13</v>
      </c>
      <c r="B15" s="7">
        <v>43934</v>
      </c>
      <c r="C15" t="s">
        <v>75</v>
      </c>
      <c r="D15" s="3">
        <v>4</v>
      </c>
      <c r="E15" s="3">
        <v>17</v>
      </c>
    </row>
    <row r="16" spans="1:5" x14ac:dyDescent="0.25">
      <c r="A16">
        <v>14</v>
      </c>
      <c r="B16" s="7">
        <v>43927</v>
      </c>
      <c r="C16" t="s">
        <v>76</v>
      </c>
      <c r="D16" s="3">
        <v>3</v>
      </c>
      <c r="E16" s="3">
        <v>34</v>
      </c>
    </row>
    <row r="17" spans="1:5" x14ac:dyDescent="0.25">
      <c r="A17">
        <v>15</v>
      </c>
      <c r="B17" s="7">
        <v>43923</v>
      </c>
      <c r="C17" t="s">
        <v>76</v>
      </c>
      <c r="D17" s="3">
        <v>3</v>
      </c>
      <c r="E17" s="3">
        <v>12</v>
      </c>
    </row>
    <row r="18" spans="1:5" x14ac:dyDescent="0.25">
      <c r="A18">
        <v>16</v>
      </c>
      <c r="B18" s="7">
        <v>43923</v>
      </c>
      <c r="C18" t="s">
        <v>76</v>
      </c>
      <c r="D18" s="3">
        <v>2</v>
      </c>
      <c r="E18" s="3">
        <v>6</v>
      </c>
    </row>
    <row r="19" spans="1:5" x14ac:dyDescent="0.25">
      <c r="A19">
        <v>17</v>
      </c>
      <c r="B19" s="7">
        <v>43923</v>
      </c>
      <c r="C19" t="s">
        <v>76</v>
      </c>
      <c r="D19" s="3">
        <v>149</v>
      </c>
      <c r="E19" s="3">
        <v>0</v>
      </c>
    </row>
    <row r="20" spans="1:5" x14ac:dyDescent="0.25">
      <c r="A20">
        <v>18</v>
      </c>
      <c r="B20" s="7">
        <v>43922</v>
      </c>
      <c r="C20" t="s">
        <v>76</v>
      </c>
      <c r="D20" s="3">
        <v>50</v>
      </c>
      <c r="E20" s="3">
        <v>0</v>
      </c>
    </row>
    <row r="21" spans="1:5" x14ac:dyDescent="0.25">
      <c r="A21">
        <v>19</v>
      </c>
      <c r="B21" s="7">
        <v>43920</v>
      </c>
      <c r="C21" t="s">
        <v>75</v>
      </c>
      <c r="D21" s="3">
        <v>4</v>
      </c>
      <c r="E21" s="3">
        <v>18</v>
      </c>
    </row>
    <row r="22" spans="1:5" x14ac:dyDescent="0.25">
      <c r="B22" s="3">
        <f>B2-B21</f>
        <v>28</v>
      </c>
      <c r="C22" t="str" cm="1">
        <f t="array" ref="C22">INDEX(C2:C21,MODE(MATCH(C2:C21,C2:C21,0)))</f>
        <v>Twitter for iPhone</v>
      </c>
      <c r="D22" s="3">
        <f>AVERAGE(D2:D21)</f>
        <v>14.05</v>
      </c>
      <c r="E22" s="3">
        <f>AVERAGE(E2:E21)</f>
        <v>23.15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815B-8F98-4D23-8ED9-78BDC46DBBBD}">
  <dimension ref="A1:E22"/>
  <sheetViews>
    <sheetView workbookViewId="0">
      <selection activeCell="C23" sqref="C23"/>
    </sheetView>
  </sheetViews>
  <sheetFormatPr defaultRowHeight="15" x14ac:dyDescent="0.25"/>
  <cols>
    <col min="2" max="2" width="12.28515625" bestFit="1" customWidth="1"/>
    <col min="3" max="3" width="19.85546875" bestFit="1" customWidth="1"/>
    <col min="11" max="11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43949</v>
      </c>
      <c r="C2" t="s">
        <v>78</v>
      </c>
      <c r="D2" s="3">
        <v>0</v>
      </c>
      <c r="E2" s="3">
        <v>4</v>
      </c>
    </row>
    <row r="3" spans="1:5" x14ac:dyDescent="0.25">
      <c r="A3">
        <v>1</v>
      </c>
      <c r="B3" s="7">
        <v>43949</v>
      </c>
      <c r="C3" t="s">
        <v>79</v>
      </c>
      <c r="D3" s="3">
        <v>108</v>
      </c>
      <c r="E3" s="3">
        <v>390</v>
      </c>
    </row>
    <row r="4" spans="1:5" x14ac:dyDescent="0.25">
      <c r="A4">
        <v>2</v>
      </c>
      <c r="B4" s="7">
        <v>43948</v>
      </c>
      <c r="C4" t="s">
        <v>76</v>
      </c>
      <c r="D4" s="3">
        <v>3</v>
      </c>
      <c r="E4" s="3">
        <v>0</v>
      </c>
    </row>
    <row r="5" spans="1:5" x14ac:dyDescent="0.25">
      <c r="A5">
        <v>3</v>
      </c>
      <c r="B5" s="7">
        <v>43948</v>
      </c>
      <c r="C5" t="s">
        <v>78</v>
      </c>
      <c r="D5" s="3">
        <v>9</v>
      </c>
      <c r="E5" s="3">
        <v>79</v>
      </c>
    </row>
    <row r="6" spans="1:5" x14ac:dyDescent="0.25">
      <c r="A6">
        <v>4</v>
      </c>
      <c r="B6" s="7">
        <v>43948</v>
      </c>
      <c r="C6" t="s">
        <v>78</v>
      </c>
      <c r="D6" s="3">
        <v>7</v>
      </c>
      <c r="E6" s="3">
        <v>81</v>
      </c>
    </row>
    <row r="7" spans="1:5" x14ac:dyDescent="0.25">
      <c r="A7">
        <v>5</v>
      </c>
      <c r="B7" s="7">
        <v>43945</v>
      </c>
      <c r="C7" t="s">
        <v>78</v>
      </c>
      <c r="D7" s="3">
        <v>22</v>
      </c>
      <c r="E7" s="3">
        <v>206</v>
      </c>
    </row>
    <row r="8" spans="1:5" x14ac:dyDescent="0.25">
      <c r="A8">
        <v>6</v>
      </c>
      <c r="B8" s="7">
        <v>43944</v>
      </c>
      <c r="C8" t="s">
        <v>78</v>
      </c>
      <c r="D8" s="3">
        <v>4</v>
      </c>
      <c r="E8" s="3">
        <v>39</v>
      </c>
    </row>
    <row r="9" spans="1:5" x14ac:dyDescent="0.25">
      <c r="A9">
        <v>7</v>
      </c>
      <c r="B9" s="7">
        <v>43944</v>
      </c>
      <c r="C9" t="s">
        <v>78</v>
      </c>
      <c r="D9" s="3">
        <v>6</v>
      </c>
      <c r="E9" s="3">
        <v>80</v>
      </c>
    </row>
    <row r="10" spans="1:5" x14ac:dyDescent="0.25">
      <c r="A10">
        <v>8</v>
      </c>
      <c r="B10" s="7">
        <v>43943</v>
      </c>
      <c r="C10" t="s">
        <v>77</v>
      </c>
      <c r="D10" s="3">
        <v>5</v>
      </c>
      <c r="E10" s="3">
        <v>73</v>
      </c>
    </row>
    <row r="11" spans="1:5" x14ac:dyDescent="0.25">
      <c r="A11">
        <v>9</v>
      </c>
      <c r="B11" s="7">
        <v>43942</v>
      </c>
      <c r="C11" t="s">
        <v>78</v>
      </c>
      <c r="D11" s="3">
        <v>7</v>
      </c>
      <c r="E11" s="3">
        <v>43</v>
      </c>
    </row>
    <row r="12" spans="1:5" x14ac:dyDescent="0.25">
      <c r="A12">
        <v>10</v>
      </c>
      <c r="B12" s="7">
        <v>43941</v>
      </c>
      <c r="C12" t="s">
        <v>78</v>
      </c>
      <c r="D12" s="3">
        <v>13</v>
      </c>
      <c r="E12" s="3">
        <v>125</v>
      </c>
    </row>
    <row r="13" spans="1:5" x14ac:dyDescent="0.25">
      <c r="A13">
        <v>11</v>
      </c>
      <c r="B13" s="7">
        <v>43941</v>
      </c>
      <c r="C13" t="s">
        <v>78</v>
      </c>
      <c r="D13" s="3">
        <v>6</v>
      </c>
      <c r="E13" s="3">
        <v>68</v>
      </c>
    </row>
    <row r="14" spans="1:5" x14ac:dyDescent="0.25">
      <c r="A14">
        <v>12</v>
      </c>
      <c r="B14" s="7">
        <v>43938</v>
      </c>
      <c r="C14" t="s">
        <v>78</v>
      </c>
      <c r="D14" s="3">
        <v>6</v>
      </c>
      <c r="E14" s="3">
        <v>0</v>
      </c>
    </row>
    <row r="15" spans="1:5" x14ac:dyDescent="0.25">
      <c r="A15">
        <v>13</v>
      </c>
      <c r="B15" s="7">
        <v>43937</v>
      </c>
      <c r="C15" t="s">
        <v>78</v>
      </c>
      <c r="D15" s="3">
        <v>9</v>
      </c>
      <c r="E15" s="3">
        <v>73</v>
      </c>
    </row>
    <row r="16" spans="1:5" x14ac:dyDescent="0.25">
      <c r="A16">
        <v>14</v>
      </c>
      <c r="B16" s="7">
        <v>43935</v>
      </c>
      <c r="C16" t="s">
        <v>78</v>
      </c>
      <c r="D16" s="3">
        <v>2</v>
      </c>
      <c r="E16" s="3">
        <v>48</v>
      </c>
    </row>
    <row r="17" spans="1:5" x14ac:dyDescent="0.25">
      <c r="A17">
        <v>15</v>
      </c>
      <c r="B17" s="7">
        <v>43935</v>
      </c>
      <c r="C17" t="s">
        <v>78</v>
      </c>
      <c r="D17" s="3">
        <v>1</v>
      </c>
      <c r="E17" s="3">
        <v>27</v>
      </c>
    </row>
    <row r="18" spans="1:5" x14ac:dyDescent="0.25">
      <c r="A18">
        <v>16</v>
      </c>
      <c r="B18" s="7">
        <v>43931</v>
      </c>
      <c r="C18" t="s">
        <v>77</v>
      </c>
      <c r="D18" s="3">
        <v>5</v>
      </c>
      <c r="E18" s="3">
        <v>71</v>
      </c>
    </row>
    <row r="19" spans="1:5" x14ac:dyDescent="0.25">
      <c r="A19">
        <v>17</v>
      </c>
      <c r="B19" s="7">
        <v>43930</v>
      </c>
      <c r="C19" t="s">
        <v>78</v>
      </c>
      <c r="D19" s="3">
        <v>178</v>
      </c>
      <c r="E19" s="3">
        <v>0</v>
      </c>
    </row>
    <row r="20" spans="1:5" x14ac:dyDescent="0.25">
      <c r="A20">
        <v>18</v>
      </c>
      <c r="B20" s="7">
        <v>43929</v>
      </c>
      <c r="C20" t="s">
        <v>78</v>
      </c>
      <c r="D20" s="3">
        <v>60</v>
      </c>
      <c r="E20" s="3">
        <v>422</v>
      </c>
    </row>
    <row r="21" spans="1:5" x14ac:dyDescent="0.25">
      <c r="A21">
        <v>19</v>
      </c>
      <c r="B21" s="7">
        <v>43929</v>
      </c>
      <c r="C21" t="s">
        <v>78</v>
      </c>
      <c r="D21" s="3">
        <v>100</v>
      </c>
      <c r="E21" s="3">
        <v>711</v>
      </c>
    </row>
    <row r="22" spans="1:5" x14ac:dyDescent="0.25">
      <c r="B22" s="3">
        <f>B2-B21</f>
        <v>20</v>
      </c>
      <c r="C22" t="str" cm="1">
        <f t="array" ref="C22">INDEX(C2:C21,MODE(MATCH(C2:C21,C2:C21,0)))</f>
        <v>TweetDeck</v>
      </c>
      <c r="D22" s="3">
        <f>AVERAGE(D2:D21)</f>
        <v>27.55</v>
      </c>
      <c r="E22" s="3">
        <f>AVERAGE(E2:E21)</f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68ED-14C5-458A-B741-92B9D1D7AF1D}">
  <dimension ref="A1:E22"/>
  <sheetViews>
    <sheetView workbookViewId="0">
      <selection activeCell="C23" sqref="C23"/>
    </sheetView>
  </sheetViews>
  <sheetFormatPr defaultRowHeight="15" x14ac:dyDescent="0.25"/>
  <cols>
    <col min="2" max="2" width="12.28515625" bestFit="1" customWidth="1"/>
    <col min="3" max="3" width="17.42578125" bestFit="1" customWidth="1"/>
    <col min="4" max="4" width="11.28515625" bestFit="1" customWidth="1"/>
    <col min="5" max="5" width="11.140625" bestFit="1" customWidth="1"/>
    <col min="8" max="8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43949</v>
      </c>
      <c r="C2" t="s">
        <v>75</v>
      </c>
      <c r="D2" s="3">
        <v>5</v>
      </c>
      <c r="E2" s="3">
        <v>28</v>
      </c>
    </row>
    <row r="3" spans="1:5" x14ac:dyDescent="0.25">
      <c r="A3">
        <v>1</v>
      </c>
      <c r="B3" s="7">
        <v>43941</v>
      </c>
      <c r="C3" t="s">
        <v>75</v>
      </c>
      <c r="D3" s="3">
        <v>3</v>
      </c>
      <c r="E3" s="3">
        <v>15</v>
      </c>
    </row>
    <row r="4" spans="1:5" x14ac:dyDescent="0.25">
      <c r="A4">
        <v>2</v>
      </c>
      <c r="B4" s="7">
        <v>43929</v>
      </c>
      <c r="C4" t="s">
        <v>75</v>
      </c>
      <c r="D4" s="3">
        <v>8</v>
      </c>
      <c r="E4" s="3">
        <v>37</v>
      </c>
    </row>
    <row r="5" spans="1:5" x14ac:dyDescent="0.25">
      <c r="A5">
        <v>3</v>
      </c>
      <c r="B5" s="7">
        <v>43928</v>
      </c>
      <c r="C5" t="s">
        <v>78</v>
      </c>
      <c r="D5" s="3">
        <v>0</v>
      </c>
      <c r="E5" s="3">
        <v>9</v>
      </c>
    </row>
    <row r="6" spans="1:5" x14ac:dyDescent="0.25">
      <c r="A6">
        <v>4</v>
      </c>
      <c r="B6" s="7">
        <v>43924</v>
      </c>
      <c r="C6" t="s">
        <v>75</v>
      </c>
      <c r="D6" s="3">
        <v>8</v>
      </c>
      <c r="E6" s="3">
        <v>46</v>
      </c>
    </row>
    <row r="7" spans="1:5" x14ac:dyDescent="0.25">
      <c r="A7">
        <v>5</v>
      </c>
      <c r="B7" s="7">
        <v>43923</v>
      </c>
      <c r="C7" t="s">
        <v>75</v>
      </c>
      <c r="D7" s="3">
        <v>4</v>
      </c>
      <c r="E7" s="3">
        <v>27</v>
      </c>
    </row>
    <row r="8" spans="1:5" x14ac:dyDescent="0.25">
      <c r="A8">
        <v>6</v>
      </c>
      <c r="B8" s="7">
        <v>43921</v>
      </c>
      <c r="C8" t="s">
        <v>75</v>
      </c>
      <c r="D8" s="3">
        <v>6</v>
      </c>
      <c r="E8" s="3">
        <v>21</v>
      </c>
    </row>
    <row r="9" spans="1:5" x14ac:dyDescent="0.25">
      <c r="A9">
        <v>7</v>
      </c>
      <c r="B9" s="7">
        <v>43921</v>
      </c>
      <c r="C9" t="s">
        <v>75</v>
      </c>
      <c r="D9" s="3">
        <v>3</v>
      </c>
      <c r="E9" s="3">
        <v>35</v>
      </c>
    </row>
    <row r="10" spans="1:5" x14ac:dyDescent="0.25">
      <c r="A10">
        <v>8</v>
      </c>
      <c r="B10" s="7">
        <v>43918</v>
      </c>
      <c r="C10" t="s">
        <v>76</v>
      </c>
      <c r="D10" s="3">
        <v>11</v>
      </c>
      <c r="E10" s="3">
        <v>111</v>
      </c>
    </row>
    <row r="11" spans="1:5" x14ac:dyDescent="0.25">
      <c r="A11">
        <v>9</v>
      </c>
      <c r="B11" s="7">
        <v>43914</v>
      </c>
      <c r="C11" t="s">
        <v>78</v>
      </c>
      <c r="D11" s="3">
        <v>6</v>
      </c>
      <c r="E11" s="3">
        <v>0</v>
      </c>
    </row>
    <row r="12" spans="1:5" x14ac:dyDescent="0.25">
      <c r="A12">
        <v>10</v>
      </c>
      <c r="B12" s="7">
        <v>43914</v>
      </c>
      <c r="C12" t="s">
        <v>76</v>
      </c>
      <c r="D12" s="3">
        <v>6</v>
      </c>
      <c r="E12" s="3">
        <v>34</v>
      </c>
    </row>
    <row r="13" spans="1:5" x14ac:dyDescent="0.25">
      <c r="A13">
        <v>11</v>
      </c>
      <c r="B13" s="7">
        <v>43909</v>
      </c>
      <c r="C13" t="s">
        <v>76</v>
      </c>
      <c r="D13" s="3">
        <v>6</v>
      </c>
      <c r="E13" s="3">
        <v>0</v>
      </c>
    </row>
    <row r="14" spans="1:5" x14ac:dyDescent="0.25">
      <c r="A14">
        <v>12</v>
      </c>
      <c r="B14" s="7">
        <v>43909</v>
      </c>
      <c r="C14" t="s">
        <v>76</v>
      </c>
      <c r="D14" s="3">
        <v>9</v>
      </c>
      <c r="E14" s="3">
        <v>0</v>
      </c>
    </row>
    <row r="15" spans="1:5" x14ac:dyDescent="0.25">
      <c r="A15">
        <v>13</v>
      </c>
      <c r="B15" s="7">
        <v>43909</v>
      </c>
      <c r="C15" t="s">
        <v>75</v>
      </c>
      <c r="D15" s="3">
        <v>11</v>
      </c>
      <c r="E15" s="3">
        <v>42</v>
      </c>
    </row>
    <row r="16" spans="1:5" x14ac:dyDescent="0.25">
      <c r="A16">
        <v>14</v>
      </c>
      <c r="B16" s="7">
        <v>43908</v>
      </c>
      <c r="C16" t="s">
        <v>78</v>
      </c>
      <c r="D16" s="3">
        <v>4</v>
      </c>
      <c r="E16" s="3">
        <v>0</v>
      </c>
    </row>
    <row r="17" spans="1:5" x14ac:dyDescent="0.25">
      <c r="A17">
        <v>15</v>
      </c>
      <c r="B17" s="7">
        <v>43908</v>
      </c>
      <c r="C17" t="s">
        <v>78</v>
      </c>
      <c r="D17" s="3">
        <v>1</v>
      </c>
      <c r="E17" s="3">
        <v>0</v>
      </c>
    </row>
    <row r="18" spans="1:5" x14ac:dyDescent="0.25">
      <c r="A18">
        <v>16</v>
      </c>
      <c r="B18" s="7">
        <v>43908</v>
      </c>
      <c r="C18" t="s">
        <v>75</v>
      </c>
      <c r="D18" s="3">
        <v>6</v>
      </c>
      <c r="E18" s="3">
        <v>70</v>
      </c>
    </row>
    <row r="19" spans="1:5" x14ac:dyDescent="0.25">
      <c r="A19">
        <v>17</v>
      </c>
      <c r="B19" s="7">
        <v>43903</v>
      </c>
      <c r="C19" t="s">
        <v>76</v>
      </c>
      <c r="D19" s="3">
        <v>5</v>
      </c>
      <c r="E19" s="3">
        <v>0</v>
      </c>
    </row>
    <row r="20" spans="1:5" x14ac:dyDescent="0.25">
      <c r="A20">
        <v>18</v>
      </c>
      <c r="B20" s="7">
        <v>43902</v>
      </c>
      <c r="C20" t="s">
        <v>75</v>
      </c>
      <c r="D20" s="3">
        <v>65</v>
      </c>
      <c r="E20" s="3">
        <v>0</v>
      </c>
    </row>
    <row r="21" spans="1:5" x14ac:dyDescent="0.25">
      <c r="A21">
        <v>19</v>
      </c>
      <c r="B21" s="7">
        <v>43891</v>
      </c>
      <c r="C21" t="s">
        <v>75</v>
      </c>
      <c r="D21" s="3">
        <v>3</v>
      </c>
      <c r="E21" s="3">
        <v>8</v>
      </c>
    </row>
    <row r="22" spans="1:5" x14ac:dyDescent="0.25">
      <c r="B22" s="3">
        <f>B2-B21</f>
        <v>58</v>
      </c>
      <c r="C22" t="str" cm="1">
        <f t="array" ref="C22">INDEX(C2:C21,MODE(MATCH(C2:C21,C2:C21,0)))</f>
        <v>Twitter Web App</v>
      </c>
      <c r="D22" s="3">
        <f>AVERAGE(D2:D21)</f>
        <v>8.5</v>
      </c>
      <c r="E22" s="3">
        <f>AVERAGE(E2:E21)</f>
        <v>24.15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A2B8-D8B3-40BB-9B59-E008524DFF35}">
  <dimension ref="A1:E22"/>
  <sheetViews>
    <sheetView workbookViewId="0">
      <selection activeCell="C23" sqref="C23"/>
    </sheetView>
  </sheetViews>
  <sheetFormatPr defaultRowHeight="15" x14ac:dyDescent="0.25"/>
  <cols>
    <col min="2" max="2" width="12.28515625" bestFit="1" customWidth="1"/>
    <col min="3" max="3" width="17.42578125" bestFit="1" customWidth="1"/>
    <col min="11" max="11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76</v>
      </c>
      <c r="D2" s="3">
        <v>1</v>
      </c>
      <c r="E2" s="3">
        <v>0</v>
      </c>
    </row>
    <row r="3" spans="1:5" x14ac:dyDescent="0.25">
      <c r="A3">
        <v>1</v>
      </c>
      <c r="B3" s="7">
        <v>43948</v>
      </c>
      <c r="C3" t="s">
        <v>76</v>
      </c>
      <c r="D3" s="3">
        <v>4</v>
      </c>
      <c r="E3" s="3">
        <v>0</v>
      </c>
    </row>
    <row r="4" spans="1:5" x14ac:dyDescent="0.25">
      <c r="A4">
        <v>2</v>
      </c>
      <c r="B4" s="7">
        <v>43948</v>
      </c>
      <c r="C4" t="s">
        <v>78</v>
      </c>
      <c r="D4" s="3">
        <v>1</v>
      </c>
      <c r="E4" s="3">
        <v>22</v>
      </c>
    </row>
    <row r="5" spans="1:5" x14ac:dyDescent="0.25">
      <c r="A5">
        <v>3</v>
      </c>
      <c r="B5" s="7">
        <v>43945</v>
      </c>
      <c r="C5" t="s">
        <v>76</v>
      </c>
      <c r="D5" s="3">
        <v>9</v>
      </c>
      <c r="E5" s="3">
        <v>0</v>
      </c>
    </row>
    <row r="6" spans="1:5" x14ac:dyDescent="0.25">
      <c r="A6">
        <v>4</v>
      </c>
      <c r="B6" s="7">
        <v>43945</v>
      </c>
      <c r="C6" t="s">
        <v>78</v>
      </c>
      <c r="D6" s="3">
        <v>1</v>
      </c>
      <c r="E6" s="3">
        <v>16</v>
      </c>
    </row>
    <row r="7" spans="1:5" x14ac:dyDescent="0.25">
      <c r="A7">
        <v>5</v>
      </c>
      <c r="B7" s="7">
        <v>43944</v>
      </c>
      <c r="C7" t="s">
        <v>78</v>
      </c>
      <c r="D7" s="3">
        <v>0</v>
      </c>
      <c r="E7" s="3">
        <v>6</v>
      </c>
    </row>
    <row r="8" spans="1:5" x14ac:dyDescent="0.25">
      <c r="A8">
        <v>6</v>
      </c>
      <c r="B8" s="7">
        <v>43944</v>
      </c>
      <c r="C8" t="s">
        <v>78</v>
      </c>
      <c r="D8" s="3">
        <v>2</v>
      </c>
      <c r="E8" s="3">
        <v>26</v>
      </c>
    </row>
    <row r="9" spans="1:5" x14ac:dyDescent="0.25">
      <c r="A9">
        <v>7</v>
      </c>
      <c r="B9" s="7">
        <v>43943</v>
      </c>
      <c r="C9" t="s">
        <v>78</v>
      </c>
      <c r="D9" s="3">
        <v>2</v>
      </c>
      <c r="E9" s="3">
        <v>30</v>
      </c>
    </row>
    <row r="10" spans="1:5" x14ac:dyDescent="0.25">
      <c r="A10">
        <v>8</v>
      </c>
      <c r="B10" s="7">
        <v>43942</v>
      </c>
      <c r="C10" t="s">
        <v>78</v>
      </c>
      <c r="D10" s="3">
        <v>1</v>
      </c>
      <c r="E10" s="3">
        <v>23</v>
      </c>
    </row>
    <row r="11" spans="1:5" x14ac:dyDescent="0.25">
      <c r="A11">
        <v>9</v>
      </c>
      <c r="B11" s="7">
        <v>43941</v>
      </c>
      <c r="C11" t="s">
        <v>78</v>
      </c>
      <c r="D11" s="3">
        <v>1</v>
      </c>
      <c r="E11" s="3">
        <v>32</v>
      </c>
    </row>
    <row r="12" spans="1:5" x14ac:dyDescent="0.25">
      <c r="A12">
        <v>10</v>
      </c>
      <c r="B12" s="7">
        <v>43938</v>
      </c>
      <c r="C12" t="s">
        <v>78</v>
      </c>
      <c r="D12" s="3">
        <v>6</v>
      </c>
      <c r="E12" s="3">
        <v>39</v>
      </c>
    </row>
    <row r="13" spans="1:5" x14ac:dyDescent="0.25">
      <c r="A13">
        <v>11</v>
      </c>
      <c r="B13" s="7">
        <v>43937</v>
      </c>
      <c r="C13" t="s">
        <v>78</v>
      </c>
      <c r="D13" s="3">
        <v>1</v>
      </c>
      <c r="E13" s="3">
        <v>39</v>
      </c>
    </row>
    <row r="14" spans="1:5" x14ac:dyDescent="0.25">
      <c r="A14">
        <v>12</v>
      </c>
      <c r="B14" s="7">
        <v>43937</v>
      </c>
      <c r="C14" t="s">
        <v>78</v>
      </c>
      <c r="D14" s="3">
        <v>11</v>
      </c>
      <c r="E14" s="3">
        <v>45</v>
      </c>
    </row>
    <row r="15" spans="1:5" x14ac:dyDescent="0.25">
      <c r="A15">
        <v>13</v>
      </c>
      <c r="B15" s="7">
        <v>43936</v>
      </c>
      <c r="C15" t="s">
        <v>75</v>
      </c>
      <c r="D15" s="3">
        <v>1</v>
      </c>
      <c r="E15" s="3">
        <v>23</v>
      </c>
    </row>
    <row r="16" spans="1:5" x14ac:dyDescent="0.25">
      <c r="A16">
        <v>14</v>
      </c>
      <c r="B16" s="7">
        <v>43935</v>
      </c>
      <c r="C16" t="s">
        <v>75</v>
      </c>
      <c r="D16" s="3">
        <v>4</v>
      </c>
      <c r="E16" s="3">
        <v>31</v>
      </c>
    </row>
    <row r="17" spans="1:5" x14ac:dyDescent="0.25">
      <c r="A17">
        <v>15</v>
      </c>
      <c r="B17" s="7">
        <v>43934</v>
      </c>
      <c r="C17" t="s">
        <v>75</v>
      </c>
      <c r="D17" s="3">
        <v>7</v>
      </c>
      <c r="E17" s="3">
        <v>44</v>
      </c>
    </row>
    <row r="18" spans="1:5" x14ac:dyDescent="0.25">
      <c r="A18">
        <v>16</v>
      </c>
      <c r="B18" s="7">
        <v>43932</v>
      </c>
      <c r="C18" t="s">
        <v>76</v>
      </c>
      <c r="D18" s="3">
        <v>3</v>
      </c>
      <c r="E18" s="3">
        <v>47</v>
      </c>
    </row>
    <row r="19" spans="1:5" x14ac:dyDescent="0.25">
      <c r="A19">
        <v>17</v>
      </c>
      <c r="B19" s="7">
        <v>43931</v>
      </c>
      <c r="C19" t="s">
        <v>78</v>
      </c>
      <c r="D19" s="3">
        <v>5</v>
      </c>
      <c r="E19" s="3">
        <v>85</v>
      </c>
    </row>
    <row r="20" spans="1:5" x14ac:dyDescent="0.25">
      <c r="A20">
        <v>18</v>
      </c>
      <c r="B20" s="7">
        <v>43930</v>
      </c>
      <c r="C20" t="s">
        <v>78</v>
      </c>
      <c r="D20" s="3">
        <v>5</v>
      </c>
      <c r="E20" s="3">
        <v>28</v>
      </c>
    </row>
    <row r="21" spans="1:5" x14ac:dyDescent="0.25">
      <c r="A21">
        <v>19</v>
      </c>
      <c r="B21" s="7">
        <v>43929</v>
      </c>
      <c r="C21" t="s">
        <v>75</v>
      </c>
      <c r="D21" s="3">
        <v>9</v>
      </c>
      <c r="E21" s="3">
        <v>27</v>
      </c>
    </row>
    <row r="22" spans="1:5" x14ac:dyDescent="0.25">
      <c r="B22" s="3">
        <f>B2-B21</f>
        <v>19</v>
      </c>
      <c r="C22" t="str" cm="1">
        <f t="array" ref="C22">INDEX(C2:C21,MODE(MATCH(C2:C21,C2:C21,0)))</f>
        <v>TweetDeck</v>
      </c>
      <c r="D22" s="3">
        <f>AVERAGE(D2:D21)</f>
        <v>3.7</v>
      </c>
      <c r="E22" s="3">
        <f>AVERAGE(E2:E21)</f>
        <v>28.15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CEA4-9F54-4D33-A1A0-BB14A3941055}">
  <dimension ref="A1:E22"/>
  <sheetViews>
    <sheetView workbookViewId="0">
      <selection sqref="A1:E21"/>
    </sheetView>
  </sheetViews>
  <sheetFormatPr defaultRowHeight="15" x14ac:dyDescent="0.25"/>
  <cols>
    <col min="2" max="2" width="12.28515625" style="7" bestFit="1" customWidth="1"/>
    <col min="3" max="3" width="22.140625" customWidth="1"/>
    <col min="4" max="4" width="11.140625" style="8" customWidth="1"/>
    <col min="5" max="5" width="11" style="8" customWidth="1"/>
    <col min="10" max="10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>
        <v>43948</v>
      </c>
      <c r="C2" t="s">
        <v>75</v>
      </c>
      <c r="D2">
        <v>5</v>
      </c>
      <c r="E2">
        <v>62</v>
      </c>
    </row>
    <row r="3" spans="1:5" x14ac:dyDescent="0.25">
      <c r="A3">
        <v>1</v>
      </c>
      <c r="B3">
        <v>43948</v>
      </c>
      <c r="C3" t="s">
        <v>76</v>
      </c>
      <c r="D3">
        <v>13</v>
      </c>
      <c r="E3">
        <v>0</v>
      </c>
    </row>
    <row r="4" spans="1:5" x14ac:dyDescent="0.25">
      <c r="A4">
        <v>2</v>
      </c>
      <c r="B4">
        <v>43948</v>
      </c>
      <c r="C4" t="s">
        <v>75</v>
      </c>
      <c r="D4">
        <v>9</v>
      </c>
      <c r="E4">
        <v>141</v>
      </c>
    </row>
    <row r="5" spans="1:5" x14ac:dyDescent="0.25">
      <c r="A5">
        <v>3</v>
      </c>
      <c r="B5">
        <v>43948</v>
      </c>
      <c r="C5" t="s">
        <v>76</v>
      </c>
      <c r="D5">
        <v>11</v>
      </c>
      <c r="E5">
        <v>0</v>
      </c>
    </row>
    <row r="6" spans="1:5" x14ac:dyDescent="0.25">
      <c r="A6">
        <v>4</v>
      </c>
      <c r="B6">
        <v>43947</v>
      </c>
      <c r="C6" t="s">
        <v>76</v>
      </c>
      <c r="D6">
        <v>578</v>
      </c>
      <c r="E6">
        <v>0</v>
      </c>
    </row>
    <row r="7" spans="1:5" x14ac:dyDescent="0.25">
      <c r="A7">
        <v>5</v>
      </c>
      <c r="B7">
        <v>43946</v>
      </c>
      <c r="C7" t="s">
        <v>75</v>
      </c>
      <c r="D7">
        <v>8</v>
      </c>
      <c r="E7">
        <v>253</v>
      </c>
    </row>
    <row r="8" spans="1:5" x14ac:dyDescent="0.25">
      <c r="A8">
        <v>6</v>
      </c>
      <c r="B8">
        <v>43944</v>
      </c>
      <c r="C8" t="s">
        <v>76</v>
      </c>
      <c r="D8">
        <v>1458</v>
      </c>
      <c r="E8">
        <v>0</v>
      </c>
    </row>
    <row r="9" spans="1:5" x14ac:dyDescent="0.25">
      <c r="A9">
        <v>7</v>
      </c>
      <c r="B9">
        <v>43943</v>
      </c>
      <c r="C9" t="s">
        <v>76</v>
      </c>
      <c r="D9">
        <v>5</v>
      </c>
      <c r="E9">
        <v>101</v>
      </c>
    </row>
    <row r="10" spans="1:5" x14ac:dyDescent="0.25">
      <c r="A10">
        <v>8</v>
      </c>
      <c r="B10">
        <v>43941</v>
      </c>
      <c r="C10" t="s">
        <v>76</v>
      </c>
      <c r="D10">
        <v>67</v>
      </c>
      <c r="E10">
        <v>0</v>
      </c>
    </row>
    <row r="11" spans="1:5" x14ac:dyDescent="0.25">
      <c r="A11">
        <v>9</v>
      </c>
      <c r="B11">
        <v>43941</v>
      </c>
      <c r="C11" t="s">
        <v>76</v>
      </c>
      <c r="D11">
        <v>569</v>
      </c>
      <c r="E11">
        <v>0</v>
      </c>
    </row>
    <row r="12" spans="1:5" x14ac:dyDescent="0.25">
      <c r="A12">
        <v>10</v>
      </c>
      <c r="B12">
        <v>43941</v>
      </c>
      <c r="C12" t="s">
        <v>75</v>
      </c>
      <c r="D12">
        <v>5</v>
      </c>
      <c r="E12">
        <v>75</v>
      </c>
    </row>
    <row r="13" spans="1:5" x14ac:dyDescent="0.25">
      <c r="A13">
        <v>11</v>
      </c>
      <c r="B13">
        <v>43941</v>
      </c>
      <c r="C13" t="s">
        <v>76</v>
      </c>
      <c r="D13">
        <v>97</v>
      </c>
      <c r="E13">
        <v>404</v>
      </c>
    </row>
    <row r="14" spans="1:5" x14ac:dyDescent="0.25">
      <c r="A14">
        <v>12</v>
      </c>
      <c r="B14">
        <v>43941</v>
      </c>
      <c r="C14" t="s">
        <v>76</v>
      </c>
      <c r="D14">
        <v>40</v>
      </c>
      <c r="E14">
        <v>0</v>
      </c>
    </row>
    <row r="15" spans="1:5" x14ac:dyDescent="0.25">
      <c r="A15">
        <v>13</v>
      </c>
      <c r="B15">
        <v>43938</v>
      </c>
      <c r="C15" t="s">
        <v>77</v>
      </c>
      <c r="D15">
        <v>8</v>
      </c>
      <c r="E15">
        <v>230</v>
      </c>
    </row>
    <row r="16" spans="1:5" x14ac:dyDescent="0.25">
      <c r="A16">
        <v>14</v>
      </c>
      <c r="B16">
        <v>43937</v>
      </c>
      <c r="C16" t="s">
        <v>76</v>
      </c>
      <c r="D16">
        <v>117</v>
      </c>
      <c r="E16">
        <v>373</v>
      </c>
    </row>
    <row r="17" spans="1:5" x14ac:dyDescent="0.25">
      <c r="A17">
        <v>15</v>
      </c>
      <c r="B17">
        <v>43936</v>
      </c>
      <c r="C17" t="s">
        <v>76</v>
      </c>
      <c r="D17">
        <v>142</v>
      </c>
      <c r="E17">
        <v>0</v>
      </c>
    </row>
    <row r="18" spans="1:5" x14ac:dyDescent="0.25">
      <c r="A18">
        <v>16</v>
      </c>
      <c r="B18">
        <v>43936</v>
      </c>
      <c r="C18" t="s">
        <v>76</v>
      </c>
      <c r="D18">
        <v>164</v>
      </c>
      <c r="E18">
        <v>0</v>
      </c>
    </row>
    <row r="19" spans="1:5" x14ac:dyDescent="0.25">
      <c r="A19">
        <v>17</v>
      </c>
      <c r="B19">
        <v>43936</v>
      </c>
      <c r="C19" t="s">
        <v>76</v>
      </c>
      <c r="D19">
        <v>102</v>
      </c>
      <c r="E19">
        <v>267</v>
      </c>
    </row>
    <row r="20" spans="1:5" x14ac:dyDescent="0.25">
      <c r="A20">
        <v>18</v>
      </c>
      <c r="B20">
        <v>43935</v>
      </c>
      <c r="C20" t="s">
        <v>76</v>
      </c>
      <c r="D20">
        <v>4</v>
      </c>
      <c r="E20">
        <v>0</v>
      </c>
    </row>
    <row r="21" spans="1:5" x14ac:dyDescent="0.25">
      <c r="A21">
        <v>19</v>
      </c>
      <c r="B21">
        <v>43935</v>
      </c>
      <c r="C21" t="s">
        <v>76</v>
      </c>
      <c r="D21">
        <v>38</v>
      </c>
      <c r="E21">
        <v>0</v>
      </c>
    </row>
    <row r="22" spans="1:5" x14ac:dyDescent="0.25">
      <c r="B22" s="3">
        <f>B2-B21</f>
        <v>13</v>
      </c>
      <c r="C22" t="str" cm="1">
        <f t="array" ref="C22">INDEX(C2:C21,MODE(MATCH(C2:C21,C2:C21,0)))</f>
        <v>Twitter for iPhone</v>
      </c>
      <c r="D22" s="10">
        <f>AVERAGE(D2:D21)</f>
        <v>172</v>
      </c>
      <c r="E22" s="10">
        <f>AVERAGE(E2:E21)</f>
        <v>95.3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F93A-3A2C-44EC-9A27-D0F488BAF055}">
  <dimension ref="A1:E22"/>
  <sheetViews>
    <sheetView workbookViewId="0">
      <selection activeCell="C22" sqref="C22"/>
    </sheetView>
  </sheetViews>
  <sheetFormatPr defaultRowHeight="15" x14ac:dyDescent="0.25"/>
  <cols>
    <col min="2" max="2" width="14.85546875" customWidth="1"/>
    <col min="3" max="3" width="17.28515625" customWidth="1"/>
    <col min="9" max="9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78</v>
      </c>
      <c r="D2" s="3">
        <v>16</v>
      </c>
      <c r="E2" s="3">
        <v>0</v>
      </c>
    </row>
    <row r="3" spans="1:5" x14ac:dyDescent="0.25">
      <c r="A3">
        <v>1</v>
      </c>
      <c r="B3" s="7">
        <v>43948</v>
      </c>
      <c r="C3" t="s">
        <v>75</v>
      </c>
      <c r="D3" s="3">
        <v>13</v>
      </c>
      <c r="E3" s="3">
        <v>0</v>
      </c>
    </row>
    <row r="4" spans="1:5" x14ac:dyDescent="0.25">
      <c r="A4">
        <v>2</v>
      </c>
      <c r="B4" s="7">
        <v>43948</v>
      </c>
      <c r="C4" t="s">
        <v>75</v>
      </c>
      <c r="D4" s="3">
        <v>2</v>
      </c>
      <c r="E4" s="3">
        <v>13</v>
      </c>
    </row>
    <row r="5" spans="1:5" x14ac:dyDescent="0.25">
      <c r="A5">
        <v>3</v>
      </c>
      <c r="B5" s="7">
        <v>43948</v>
      </c>
      <c r="C5" t="s">
        <v>76</v>
      </c>
      <c r="D5" s="3">
        <v>15</v>
      </c>
      <c r="E5" s="3">
        <v>0</v>
      </c>
    </row>
    <row r="6" spans="1:5" x14ac:dyDescent="0.25">
      <c r="A6">
        <v>4</v>
      </c>
      <c r="B6" s="7">
        <v>43947</v>
      </c>
      <c r="C6" t="s">
        <v>75</v>
      </c>
      <c r="D6" s="3">
        <v>2</v>
      </c>
      <c r="E6" s="3">
        <v>16</v>
      </c>
    </row>
    <row r="7" spans="1:5" x14ac:dyDescent="0.25">
      <c r="A7">
        <v>5</v>
      </c>
      <c r="B7" s="7">
        <v>43946</v>
      </c>
      <c r="C7" t="s">
        <v>75</v>
      </c>
      <c r="D7" s="3">
        <v>1</v>
      </c>
      <c r="E7" s="3">
        <v>21</v>
      </c>
    </row>
    <row r="8" spans="1:5" x14ac:dyDescent="0.25">
      <c r="A8">
        <v>6</v>
      </c>
      <c r="B8" s="7">
        <v>43945</v>
      </c>
      <c r="C8" t="s">
        <v>75</v>
      </c>
      <c r="D8" s="3">
        <v>2</v>
      </c>
      <c r="E8" s="3">
        <v>12</v>
      </c>
    </row>
    <row r="9" spans="1:5" x14ac:dyDescent="0.25">
      <c r="A9">
        <v>7</v>
      </c>
      <c r="B9" s="7">
        <v>43944</v>
      </c>
      <c r="C9" t="s">
        <v>75</v>
      </c>
      <c r="D9" s="3">
        <v>8</v>
      </c>
      <c r="E9" s="3">
        <v>57</v>
      </c>
    </row>
    <row r="10" spans="1:5" x14ac:dyDescent="0.25">
      <c r="A10">
        <v>8</v>
      </c>
      <c r="B10" s="7">
        <v>43944</v>
      </c>
      <c r="C10" t="s">
        <v>76</v>
      </c>
      <c r="D10" s="3">
        <v>16</v>
      </c>
      <c r="E10" s="3">
        <v>0</v>
      </c>
    </row>
    <row r="11" spans="1:5" x14ac:dyDescent="0.25">
      <c r="A11">
        <v>9</v>
      </c>
      <c r="B11" s="7">
        <v>43944</v>
      </c>
      <c r="C11" t="s">
        <v>79</v>
      </c>
      <c r="D11" s="3">
        <v>14</v>
      </c>
      <c r="E11" s="3">
        <v>92</v>
      </c>
    </row>
    <row r="12" spans="1:5" x14ac:dyDescent="0.25">
      <c r="A12">
        <v>10</v>
      </c>
      <c r="B12" s="7">
        <v>43944</v>
      </c>
      <c r="C12" t="s">
        <v>75</v>
      </c>
      <c r="D12" s="3">
        <v>17</v>
      </c>
      <c r="E12" s="3">
        <v>140</v>
      </c>
    </row>
    <row r="13" spans="1:5" x14ac:dyDescent="0.25">
      <c r="A13">
        <v>11</v>
      </c>
      <c r="B13" s="7">
        <v>43943</v>
      </c>
      <c r="C13" t="s">
        <v>75</v>
      </c>
      <c r="D13" s="3">
        <v>5</v>
      </c>
      <c r="E13" s="3">
        <v>79</v>
      </c>
    </row>
    <row r="14" spans="1:5" x14ac:dyDescent="0.25">
      <c r="A14">
        <v>12</v>
      </c>
      <c r="B14" s="7">
        <v>43943</v>
      </c>
      <c r="C14" t="s">
        <v>78</v>
      </c>
      <c r="D14" s="3">
        <v>19</v>
      </c>
      <c r="E14" s="3">
        <v>0</v>
      </c>
    </row>
    <row r="15" spans="1:5" x14ac:dyDescent="0.25">
      <c r="A15">
        <v>13</v>
      </c>
      <c r="B15" s="7">
        <v>43942</v>
      </c>
      <c r="C15" t="s">
        <v>76</v>
      </c>
      <c r="D15" s="3">
        <v>15</v>
      </c>
      <c r="E15" s="3">
        <v>0</v>
      </c>
    </row>
    <row r="16" spans="1:5" x14ac:dyDescent="0.25">
      <c r="A16">
        <v>14</v>
      </c>
      <c r="B16" s="7">
        <v>43942</v>
      </c>
      <c r="C16" t="s">
        <v>76</v>
      </c>
      <c r="D16" s="3">
        <v>20</v>
      </c>
      <c r="E16" s="3">
        <v>0</v>
      </c>
    </row>
    <row r="17" spans="1:5" x14ac:dyDescent="0.25">
      <c r="A17">
        <v>15</v>
      </c>
      <c r="B17" s="7">
        <v>43941</v>
      </c>
      <c r="C17" t="s">
        <v>76</v>
      </c>
      <c r="D17" s="3">
        <v>7</v>
      </c>
      <c r="E17" s="3">
        <v>0</v>
      </c>
    </row>
    <row r="18" spans="1:5" x14ac:dyDescent="0.25">
      <c r="A18">
        <v>16</v>
      </c>
      <c r="B18" s="7">
        <v>43941</v>
      </c>
      <c r="C18" t="s">
        <v>75</v>
      </c>
      <c r="D18" s="3">
        <v>3</v>
      </c>
      <c r="E18" s="3">
        <v>36</v>
      </c>
    </row>
    <row r="19" spans="1:5" x14ac:dyDescent="0.25">
      <c r="A19">
        <v>17</v>
      </c>
      <c r="B19" s="7">
        <v>43940</v>
      </c>
      <c r="C19" t="s">
        <v>76</v>
      </c>
      <c r="D19" s="3">
        <v>11</v>
      </c>
      <c r="E19" s="3">
        <v>0</v>
      </c>
    </row>
    <row r="20" spans="1:5" x14ac:dyDescent="0.25">
      <c r="A20">
        <v>18</v>
      </c>
      <c r="B20" s="7">
        <v>43939</v>
      </c>
      <c r="C20" t="s">
        <v>76</v>
      </c>
      <c r="D20" s="3">
        <v>15</v>
      </c>
      <c r="E20" s="3">
        <v>0</v>
      </c>
    </row>
    <row r="21" spans="1:5" x14ac:dyDescent="0.25">
      <c r="A21">
        <v>19</v>
      </c>
      <c r="B21" s="7">
        <v>43938</v>
      </c>
      <c r="C21" t="s">
        <v>76</v>
      </c>
      <c r="D21" s="3">
        <v>19</v>
      </c>
      <c r="E21" s="3">
        <v>0</v>
      </c>
    </row>
    <row r="22" spans="1:5" x14ac:dyDescent="0.25">
      <c r="B22" s="3">
        <f>B2-B21</f>
        <v>10</v>
      </c>
      <c r="C22" t="str" cm="1">
        <f t="array" ref="C22">INDEX(C2:C21,MODE(MATCH(C2:C21,C2:C21,0)))</f>
        <v>Twitter Web App</v>
      </c>
      <c r="D22" s="3">
        <f>AVERAGE(D2:D21)</f>
        <v>11</v>
      </c>
      <c r="E22" s="3">
        <f>AVERAGE(E2:E21)</f>
        <v>23.3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EA75-1AAE-44EC-B1C5-0C071D3E6FC9}">
  <dimension ref="A1:E22"/>
  <sheetViews>
    <sheetView workbookViewId="0">
      <selection activeCell="C22" sqref="C22"/>
    </sheetView>
  </sheetViews>
  <sheetFormatPr defaultRowHeight="15" x14ac:dyDescent="0.25"/>
  <cols>
    <col min="2" max="2" width="12.28515625" bestFit="1" customWidth="1"/>
    <col min="3" max="3" width="17.42578125" bestFit="1" customWidth="1"/>
    <col min="9" max="9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43949</v>
      </c>
      <c r="C2" t="s">
        <v>76</v>
      </c>
      <c r="D2" s="3">
        <v>0</v>
      </c>
      <c r="E2" s="3">
        <v>10</v>
      </c>
    </row>
    <row r="3" spans="1:5" x14ac:dyDescent="0.25">
      <c r="A3">
        <v>1</v>
      </c>
      <c r="B3" s="7">
        <v>43948</v>
      </c>
      <c r="C3" t="s">
        <v>76</v>
      </c>
      <c r="D3" s="3">
        <v>5</v>
      </c>
      <c r="E3" s="3">
        <v>24</v>
      </c>
    </row>
    <row r="4" spans="1:5" x14ac:dyDescent="0.25">
      <c r="A4">
        <v>2</v>
      </c>
      <c r="B4" s="7">
        <v>43948</v>
      </c>
      <c r="C4" t="s">
        <v>75</v>
      </c>
      <c r="D4" s="3">
        <v>5</v>
      </c>
      <c r="E4" s="3">
        <v>46</v>
      </c>
    </row>
    <row r="5" spans="1:5" x14ac:dyDescent="0.25">
      <c r="A5">
        <v>3</v>
      </c>
      <c r="B5" s="7">
        <v>43947</v>
      </c>
      <c r="C5" t="s">
        <v>76</v>
      </c>
      <c r="D5" s="3">
        <v>8</v>
      </c>
      <c r="E5" s="3">
        <v>0</v>
      </c>
    </row>
    <row r="6" spans="1:5" x14ac:dyDescent="0.25">
      <c r="A6">
        <v>4</v>
      </c>
      <c r="B6" s="7">
        <v>43945</v>
      </c>
      <c r="C6" t="s">
        <v>76</v>
      </c>
      <c r="D6" s="3">
        <v>2</v>
      </c>
      <c r="E6" s="3">
        <v>0</v>
      </c>
    </row>
    <row r="7" spans="1:5" x14ac:dyDescent="0.25">
      <c r="A7">
        <v>5</v>
      </c>
      <c r="B7" s="7">
        <v>43942</v>
      </c>
      <c r="C7" t="s">
        <v>76</v>
      </c>
      <c r="D7" s="3">
        <v>9</v>
      </c>
      <c r="E7" s="3">
        <v>86</v>
      </c>
    </row>
    <row r="8" spans="1:5" x14ac:dyDescent="0.25">
      <c r="A8">
        <v>6</v>
      </c>
      <c r="B8" s="7">
        <v>43941</v>
      </c>
      <c r="C8" t="s">
        <v>76</v>
      </c>
      <c r="D8" s="3">
        <v>5</v>
      </c>
      <c r="E8" s="3">
        <v>38</v>
      </c>
    </row>
    <row r="9" spans="1:5" x14ac:dyDescent="0.25">
      <c r="A9">
        <v>7</v>
      </c>
      <c r="B9" s="7">
        <v>43940</v>
      </c>
      <c r="C9" t="s">
        <v>76</v>
      </c>
      <c r="D9" s="3">
        <v>3</v>
      </c>
      <c r="E9" s="3">
        <v>0</v>
      </c>
    </row>
    <row r="10" spans="1:5" x14ac:dyDescent="0.25">
      <c r="A10">
        <v>8</v>
      </c>
      <c r="B10" s="7">
        <v>43939</v>
      </c>
      <c r="C10" t="s">
        <v>76</v>
      </c>
      <c r="D10" s="3">
        <v>3</v>
      </c>
      <c r="E10" s="3">
        <v>0</v>
      </c>
    </row>
    <row r="11" spans="1:5" x14ac:dyDescent="0.25">
      <c r="A11">
        <v>9</v>
      </c>
      <c r="B11" s="7">
        <v>43938</v>
      </c>
      <c r="C11" t="s">
        <v>75</v>
      </c>
      <c r="D11" s="3">
        <v>6</v>
      </c>
      <c r="E11" s="3">
        <v>109</v>
      </c>
    </row>
    <row r="12" spans="1:5" x14ac:dyDescent="0.25">
      <c r="A12">
        <v>10</v>
      </c>
      <c r="B12" s="7">
        <v>43937</v>
      </c>
      <c r="C12" t="s">
        <v>76</v>
      </c>
      <c r="D12" s="3">
        <v>1</v>
      </c>
      <c r="E12" s="3">
        <v>0</v>
      </c>
    </row>
    <row r="13" spans="1:5" x14ac:dyDescent="0.25">
      <c r="A13">
        <v>11</v>
      </c>
      <c r="B13" s="7">
        <v>43937</v>
      </c>
      <c r="C13" t="s">
        <v>76</v>
      </c>
      <c r="D13" s="3">
        <v>1</v>
      </c>
      <c r="E13" s="3">
        <v>40</v>
      </c>
    </row>
    <row r="14" spans="1:5" x14ac:dyDescent="0.25">
      <c r="A14">
        <v>12</v>
      </c>
      <c r="B14" s="7">
        <v>43935</v>
      </c>
      <c r="C14" t="s">
        <v>76</v>
      </c>
      <c r="D14" s="3">
        <v>9</v>
      </c>
      <c r="E14" s="3">
        <v>116</v>
      </c>
    </row>
    <row r="15" spans="1:5" x14ac:dyDescent="0.25">
      <c r="A15">
        <v>13</v>
      </c>
      <c r="B15" s="7">
        <v>43934</v>
      </c>
      <c r="C15" t="s">
        <v>76</v>
      </c>
      <c r="D15" s="3">
        <v>1</v>
      </c>
      <c r="E15" s="3">
        <v>38</v>
      </c>
    </row>
    <row r="16" spans="1:5" x14ac:dyDescent="0.25">
      <c r="A16">
        <v>14</v>
      </c>
      <c r="B16" s="7">
        <v>43934</v>
      </c>
      <c r="C16" t="s">
        <v>76</v>
      </c>
      <c r="D16" s="3">
        <v>5</v>
      </c>
      <c r="E16" s="3">
        <v>0</v>
      </c>
    </row>
    <row r="17" spans="1:5" x14ac:dyDescent="0.25">
      <c r="A17">
        <v>15</v>
      </c>
      <c r="B17" s="7">
        <v>43932</v>
      </c>
      <c r="C17" t="s">
        <v>79</v>
      </c>
      <c r="D17" s="3">
        <v>11</v>
      </c>
      <c r="E17" s="3">
        <v>86</v>
      </c>
    </row>
    <row r="18" spans="1:5" x14ac:dyDescent="0.25">
      <c r="A18">
        <v>16</v>
      </c>
      <c r="B18" s="7">
        <v>43931</v>
      </c>
      <c r="C18" t="s">
        <v>76</v>
      </c>
      <c r="D18" s="3">
        <v>51</v>
      </c>
      <c r="E18" s="3">
        <v>368</v>
      </c>
    </row>
    <row r="19" spans="1:5" x14ac:dyDescent="0.25">
      <c r="A19">
        <v>17</v>
      </c>
      <c r="B19" s="7">
        <v>43930</v>
      </c>
      <c r="C19" t="s">
        <v>76</v>
      </c>
      <c r="D19" s="3">
        <v>6</v>
      </c>
      <c r="E19" s="3">
        <v>0</v>
      </c>
    </row>
    <row r="20" spans="1:5" x14ac:dyDescent="0.25">
      <c r="A20">
        <v>18</v>
      </c>
      <c r="B20" s="7">
        <v>43930</v>
      </c>
      <c r="C20" t="s">
        <v>76</v>
      </c>
      <c r="D20" s="3">
        <v>4</v>
      </c>
      <c r="E20" s="3">
        <v>0</v>
      </c>
    </row>
    <row r="21" spans="1:5" x14ac:dyDescent="0.25">
      <c r="A21">
        <v>19</v>
      </c>
      <c r="B21" s="7">
        <v>43930</v>
      </c>
      <c r="C21" t="s">
        <v>76</v>
      </c>
      <c r="D21" s="3">
        <v>1</v>
      </c>
      <c r="E21" s="3">
        <v>0</v>
      </c>
    </row>
    <row r="22" spans="1:5" x14ac:dyDescent="0.25">
      <c r="B22" s="3">
        <f>B2-B21</f>
        <v>19</v>
      </c>
      <c r="C22" t="str" cm="1">
        <f t="array" ref="C22">INDEX(C2:C21,MODE(MATCH(C2:C21,C2:C21,0)))</f>
        <v>Twitter for iPhone</v>
      </c>
      <c r="D22" s="3">
        <f>AVERAGE(D2:D21)</f>
        <v>6.8</v>
      </c>
      <c r="E22" s="3">
        <f>AVERAGE(E2:E21)</f>
        <v>48.05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559-9166-4280-B874-E92EA74C07A6}">
  <dimension ref="A1:E22"/>
  <sheetViews>
    <sheetView workbookViewId="0">
      <selection activeCell="C22" sqref="C22"/>
    </sheetView>
  </sheetViews>
  <sheetFormatPr defaultRowHeight="15" x14ac:dyDescent="0.25"/>
  <cols>
    <col min="2" max="2" width="12.28515625" bestFit="1" customWidth="1"/>
    <col min="3" max="3" width="19.85546875" bestFit="1" customWidth="1"/>
    <col min="9" max="9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76</v>
      </c>
      <c r="D2" s="3">
        <v>8</v>
      </c>
      <c r="E2" s="3">
        <v>0</v>
      </c>
    </row>
    <row r="3" spans="1:5" x14ac:dyDescent="0.25">
      <c r="A3">
        <v>1</v>
      </c>
      <c r="B3" s="7">
        <v>43948</v>
      </c>
      <c r="C3" t="s">
        <v>77</v>
      </c>
      <c r="D3" s="3">
        <v>18</v>
      </c>
      <c r="E3" s="3">
        <v>226</v>
      </c>
    </row>
    <row r="4" spans="1:5" x14ac:dyDescent="0.25">
      <c r="A4">
        <v>2</v>
      </c>
      <c r="B4" s="7">
        <v>43944</v>
      </c>
      <c r="C4" t="s">
        <v>77</v>
      </c>
      <c r="D4" s="3">
        <v>12</v>
      </c>
      <c r="E4" s="3">
        <v>69</v>
      </c>
    </row>
    <row r="5" spans="1:5" x14ac:dyDescent="0.25">
      <c r="A5">
        <v>3</v>
      </c>
      <c r="B5" s="7">
        <v>43943</v>
      </c>
      <c r="C5" t="s">
        <v>75</v>
      </c>
      <c r="D5" s="3">
        <v>19</v>
      </c>
      <c r="E5" s="3">
        <v>337</v>
      </c>
    </row>
    <row r="6" spans="1:5" x14ac:dyDescent="0.25">
      <c r="A6">
        <v>4</v>
      </c>
      <c r="B6" s="7">
        <v>43943</v>
      </c>
      <c r="C6" t="s">
        <v>75</v>
      </c>
      <c r="D6" s="3">
        <v>3</v>
      </c>
      <c r="E6" s="3">
        <v>61</v>
      </c>
    </row>
    <row r="7" spans="1:5" x14ac:dyDescent="0.25">
      <c r="A7">
        <v>5</v>
      </c>
      <c r="B7" s="7">
        <v>43942</v>
      </c>
      <c r="C7" t="s">
        <v>76</v>
      </c>
      <c r="D7" s="3">
        <v>11</v>
      </c>
      <c r="E7" s="3">
        <v>0</v>
      </c>
    </row>
    <row r="8" spans="1:5" x14ac:dyDescent="0.25">
      <c r="A8">
        <v>6</v>
      </c>
      <c r="B8" s="7">
        <v>43941</v>
      </c>
      <c r="C8" t="s">
        <v>78</v>
      </c>
      <c r="D8" s="3">
        <v>0</v>
      </c>
      <c r="E8" s="3">
        <v>23</v>
      </c>
    </row>
    <row r="9" spans="1:5" x14ac:dyDescent="0.25">
      <c r="A9">
        <v>7</v>
      </c>
      <c r="B9" s="7">
        <v>43938</v>
      </c>
      <c r="C9" t="s">
        <v>75</v>
      </c>
      <c r="D9" s="3">
        <v>5</v>
      </c>
      <c r="E9" s="3">
        <v>38</v>
      </c>
    </row>
    <row r="10" spans="1:5" x14ac:dyDescent="0.25">
      <c r="A10">
        <v>8</v>
      </c>
      <c r="B10" s="7">
        <v>43937</v>
      </c>
      <c r="C10" t="s">
        <v>78</v>
      </c>
      <c r="D10" s="3">
        <v>6</v>
      </c>
      <c r="E10" s="3">
        <v>0</v>
      </c>
    </row>
    <row r="11" spans="1:5" x14ac:dyDescent="0.25">
      <c r="A11">
        <v>9</v>
      </c>
      <c r="B11" s="7">
        <v>43935</v>
      </c>
      <c r="C11" t="s">
        <v>75</v>
      </c>
      <c r="D11" s="3">
        <v>3</v>
      </c>
      <c r="E11" s="3">
        <v>124</v>
      </c>
    </row>
    <row r="12" spans="1:5" x14ac:dyDescent="0.25">
      <c r="A12">
        <v>10</v>
      </c>
      <c r="B12" s="7">
        <v>43934</v>
      </c>
      <c r="C12" t="s">
        <v>75</v>
      </c>
      <c r="D12" s="3">
        <v>3</v>
      </c>
      <c r="E12" s="3">
        <v>75</v>
      </c>
    </row>
    <row r="13" spans="1:5" x14ac:dyDescent="0.25">
      <c r="A13">
        <v>11</v>
      </c>
      <c r="B13" s="7">
        <v>43931</v>
      </c>
      <c r="C13" t="s">
        <v>75</v>
      </c>
      <c r="D13" s="3">
        <v>13</v>
      </c>
      <c r="E13" s="3">
        <v>153</v>
      </c>
    </row>
    <row r="14" spans="1:5" x14ac:dyDescent="0.25">
      <c r="A14">
        <v>12</v>
      </c>
      <c r="B14" s="7">
        <v>43931</v>
      </c>
      <c r="C14" t="s">
        <v>75</v>
      </c>
      <c r="D14" s="3">
        <v>4</v>
      </c>
      <c r="E14" s="3">
        <v>62</v>
      </c>
    </row>
    <row r="15" spans="1:5" x14ac:dyDescent="0.25">
      <c r="A15">
        <v>13</v>
      </c>
      <c r="B15" s="7">
        <v>43929</v>
      </c>
      <c r="C15" t="s">
        <v>75</v>
      </c>
      <c r="D15" s="3">
        <v>5</v>
      </c>
      <c r="E15" s="3">
        <v>107</v>
      </c>
    </row>
    <row r="16" spans="1:5" x14ac:dyDescent="0.25">
      <c r="A16">
        <v>14</v>
      </c>
      <c r="B16" s="7">
        <v>43928</v>
      </c>
      <c r="C16" t="s">
        <v>78</v>
      </c>
      <c r="D16" s="3">
        <v>8</v>
      </c>
      <c r="E16" s="3">
        <v>86</v>
      </c>
    </row>
    <row r="17" spans="1:5" x14ac:dyDescent="0.25">
      <c r="A17">
        <v>15</v>
      </c>
      <c r="B17" s="7">
        <v>43928</v>
      </c>
      <c r="C17" t="s">
        <v>75</v>
      </c>
      <c r="D17" s="3">
        <v>9</v>
      </c>
      <c r="E17" s="3">
        <v>149</v>
      </c>
    </row>
    <row r="18" spans="1:5" x14ac:dyDescent="0.25">
      <c r="A18">
        <v>16</v>
      </c>
      <c r="B18" s="7">
        <v>43928</v>
      </c>
      <c r="C18" t="s">
        <v>75</v>
      </c>
      <c r="D18" s="3">
        <v>0</v>
      </c>
      <c r="E18" s="3">
        <v>31</v>
      </c>
    </row>
    <row r="19" spans="1:5" x14ac:dyDescent="0.25">
      <c r="A19">
        <v>17</v>
      </c>
      <c r="B19" s="7">
        <v>43927</v>
      </c>
      <c r="C19" t="s">
        <v>78</v>
      </c>
      <c r="D19" s="3">
        <v>5</v>
      </c>
      <c r="E19" s="3">
        <v>0</v>
      </c>
    </row>
    <row r="20" spans="1:5" x14ac:dyDescent="0.25">
      <c r="A20">
        <v>18</v>
      </c>
      <c r="B20" s="7">
        <v>43927</v>
      </c>
      <c r="C20" t="s">
        <v>75</v>
      </c>
      <c r="D20" s="3">
        <v>6</v>
      </c>
      <c r="E20" s="3">
        <v>84</v>
      </c>
    </row>
    <row r="21" spans="1:5" x14ac:dyDescent="0.25">
      <c r="A21">
        <v>19</v>
      </c>
      <c r="B21" s="7">
        <v>43926</v>
      </c>
      <c r="C21" t="s">
        <v>78</v>
      </c>
      <c r="D21" s="3">
        <v>7</v>
      </c>
      <c r="E21" s="3">
        <v>0</v>
      </c>
    </row>
    <row r="22" spans="1:5" x14ac:dyDescent="0.25">
      <c r="B22" s="3">
        <f>B2-B21</f>
        <v>22</v>
      </c>
      <c r="C22" t="str" cm="1">
        <f t="array" ref="C22">INDEX(C2:C21,MODE(MATCH(C2:C21,C2:C21,0)))</f>
        <v>Twitter Web App</v>
      </c>
      <c r="D22" s="3">
        <f>AVERAGE(D2:D21)</f>
        <v>7.25</v>
      </c>
      <c r="E22" s="3">
        <f>AVERAGE(E2:E21)</f>
        <v>81.25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B02B-874E-4752-A5AB-C5E6FBE8736C}">
  <dimension ref="A1:E22"/>
  <sheetViews>
    <sheetView workbookViewId="0">
      <selection activeCell="C22" sqref="C22"/>
    </sheetView>
  </sheetViews>
  <sheetFormatPr defaultRowHeight="15" x14ac:dyDescent="0.25"/>
  <cols>
    <col min="2" max="2" width="9.7109375" bestFit="1" customWidth="1"/>
    <col min="3" max="3" width="17.42578125" bestFit="1" customWidth="1"/>
    <col min="9" max="9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43943</v>
      </c>
      <c r="C2" t="s">
        <v>75</v>
      </c>
      <c r="D2" s="3">
        <v>1</v>
      </c>
      <c r="E2" s="3">
        <v>5</v>
      </c>
    </row>
    <row r="3" spans="1:5" x14ac:dyDescent="0.25">
      <c r="A3">
        <v>1</v>
      </c>
      <c r="B3" s="7">
        <v>43927</v>
      </c>
      <c r="C3" t="s">
        <v>75</v>
      </c>
      <c r="D3" s="3">
        <v>0</v>
      </c>
      <c r="E3" s="3">
        <v>8</v>
      </c>
    </row>
    <row r="4" spans="1:5" x14ac:dyDescent="0.25">
      <c r="A4">
        <v>2</v>
      </c>
      <c r="B4" s="7">
        <v>43923</v>
      </c>
      <c r="C4" t="s">
        <v>76</v>
      </c>
      <c r="D4" s="3">
        <v>149</v>
      </c>
      <c r="E4" s="3">
        <v>0</v>
      </c>
    </row>
    <row r="5" spans="1:5" x14ac:dyDescent="0.25">
      <c r="A5">
        <v>3</v>
      </c>
      <c r="B5" s="7">
        <v>43922</v>
      </c>
      <c r="C5" t="s">
        <v>76</v>
      </c>
      <c r="D5" s="3">
        <v>50</v>
      </c>
      <c r="E5" s="3">
        <v>0</v>
      </c>
    </row>
    <row r="6" spans="1:5" x14ac:dyDescent="0.25">
      <c r="A6">
        <v>4</v>
      </c>
      <c r="B6" s="7">
        <v>43909</v>
      </c>
      <c r="C6" t="s">
        <v>76</v>
      </c>
      <c r="D6" s="3">
        <v>59</v>
      </c>
      <c r="E6" s="3">
        <v>0</v>
      </c>
    </row>
    <row r="7" spans="1:5" x14ac:dyDescent="0.25">
      <c r="A7">
        <v>5</v>
      </c>
      <c r="B7" s="7">
        <v>43907</v>
      </c>
      <c r="C7" t="s">
        <v>76</v>
      </c>
      <c r="D7" s="3">
        <v>185</v>
      </c>
      <c r="E7" s="3">
        <v>0</v>
      </c>
    </row>
    <row r="8" spans="1:5" x14ac:dyDescent="0.25">
      <c r="A8">
        <v>6</v>
      </c>
      <c r="B8" s="7">
        <v>43903</v>
      </c>
      <c r="C8" t="s">
        <v>75</v>
      </c>
      <c r="D8" s="3">
        <v>14</v>
      </c>
      <c r="E8" s="3">
        <v>49</v>
      </c>
    </row>
    <row r="9" spans="1:5" x14ac:dyDescent="0.25">
      <c r="A9">
        <v>7</v>
      </c>
      <c r="B9" s="7">
        <v>43902</v>
      </c>
      <c r="C9" t="s">
        <v>76</v>
      </c>
      <c r="D9" s="3">
        <v>64</v>
      </c>
      <c r="E9" s="3">
        <v>0</v>
      </c>
    </row>
    <row r="10" spans="1:5" x14ac:dyDescent="0.25">
      <c r="A10">
        <v>8</v>
      </c>
      <c r="B10" s="7">
        <v>43898</v>
      </c>
      <c r="C10" t="s">
        <v>76</v>
      </c>
      <c r="D10" s="3">
        <v>2</v>
      </c>
      <c r="E10" s="3">
        <v>27</v>
      </c>
    </row>
    <row r="11" spans="1:5" x14ac:dyDescent="0.25">
      <c r="A11">
        <v>9</v>
      </c>
      <c r="B11" s="7">
        <v>43897</v>
      </c>
      <c r="C11" t="s">
        <v>76</v>
      </c>
      <c r="D11" s="3">
        <v>14</v>
      </c>
      <c r="E11" s="3">
        <v>0</v>
      </c>
    </row>
    <row r="12" spans="1:5" x14ac:dyDescent="0.25">
      <c r="A12">
        <v>10</v>
      </c>
      <c r="B12" s="7">
        <v>43896</v>
      </c>
      <c r="C12" t="s">
        <v>76</v>
      </c>
      <c r="D12" s="3">
        <v>5</v>
      </c>
      <c r="E12" s="3">
        <v>28</v>
      </c>
    </row>
    <row r="13" spans="1:5" x14ac:dyDescent="0.25">
      <c r="A13">
        <v>11</v>
      </c>
      <c r="B13" s="7">
        <v>43886</v>
      </c>
      <c r="C13" t="s">
        <v>75</v>
      </c>
      <c r="D13" s="3">
        <v>0</v>
      </c>
      <c r="E13" s="3">
        <v>10</v>
      </c>
    </row>
    <row r="14" spans="1:5" x14ac:dyDescent="0.25">
      <c r="A14">
        <v>12</v>
      </c>
      <c r="B14" s="7">
        <v>43885</v>
      </c>
      <c r="C14" t="s">
        <v>75</v>
      </c>
      <c r="D14" s="3">
        <v>1</v>
      </c>
      <c r="E14" s="3">
        <v>9</v>
      </c>
    </row>
    <row r="15" spans="1:5" x14ac:dyDescent="0.25">
      <c r="A15">
        <v>13</v>
      </c>
      <c r="B15" s="7">
        <v>43885</v>
      </c>
      <c r="C15" t="s">
        <v>76</v>
      </c>
      <c r="D15" s="3">
        <v>0</v>
      </c>
      <c r="E15" s="3">
        <v>2</v>
      </c>
    </row>
    <row r="16" spans="1:5" x14ac:dyDescent="0.25">
      <c r="A16">
        <v>14</v>
      </c>
      <c r="B16" s="7">
        <v>43885</v>
      </c>
      <c r="C16" t="s">
        <v>76</v>
      </c>
      <c r="D16" s="3">
        <v>2</v>
      </c>
      <c r="E16" s="3">
        <v>5</v>
      </c>
    </row>
    <row r="17" spans="1:5" x14ac:dyDescent="0.25">
      <c r="A17">
        <v>15</v>
      </c>
      <c r="B17" s="7">
        <v>43884</v>
      </c>
      <c r="C17" t="s">
        <v>75</v>
      </c>
      <c r="D17" s="3">
        <v>1</v>
      </c>
      <c r="E17" s="3">
        <v>19</v>
      </c>
    </row>
    <row r="18" spans="1:5" x14ac:dyDescent="0.25">
      <c r="A18">
        <v>16</v>
      </c>
      <c r="B18" s="7">
        <v>43884</v>
      </c>
      <c r="C18" t="s">
        <v>75</v>
      </c>
      <c r="D18" s="3">
        <v>0</v>
      </c>
      <c r="E18" s="3">
        <v>24</v>
      </c>
    </row>
    <row r="19" spans="1:5" x14ac:dyDescent="0.25">
      <c r="A19">
        <v>17</v>
      </c>
      <c r="B19" s="7">
        <v>43884</v>
      </c>
      <c r="C19" t="s">
        <v>75</v>
      </c>
      <c r="D19" s="3">
        <v>2</v>
      </c>
      <c r="E19" s="3">
        <v>5</v>
      </c>
    </row>
    <row r="20" spans="1:5" x14ac:dyDescent="0.25">
      <c r="A20">
        <v>18</v>
      </c>
      <c r="B20" s="7">
        <v>43883</v>
      </c>
      <c r="C20" t="s">
        <v>75</v>
      </c>
      <c r="D20" s="3">
        <v>3</v>
      </c>
      <c r="E20" s="3">
        <v>21</v>
      </c>
    </row>
    <row r="21" spans="1:5" x14ac:dyDescent="0.25">
      <c r="A21">
        <v>19</v>
      </c>
      <c r="B21" s="7">
        <v>43883</v>
      </c>
      <c r="C21" t="s">
        <v>76</v>
      </c>
      <c r="D21" s="3">
        <v>3</v>
      </c>
      <c r="E21" s="3">
        <v>18</v>
      </c>
    </row>
    <row r="22" spans="1:5" x14ac:dyDescent="0.25">
      <c r="B22" s="3">
        <f>B2-B21</f>
        <v>60</v>
      </c>
      <c r="C22" t="str" cm="1">
        <f t="array" ref="C22">INDEX(C2:C21,MODE(MATCH(C2:C21,C2:C21,0)))</f>
        <v>Twitter for iPhone</v>
      </c>
      <c r="D22" s="3">
        <f>AVERAGE(D2:D21)</f>
        <v>27.75</v>
      </c>
      <c r="E22" s="3">
        <f>AVERAGE(E2:E21)</f>
        <v>11.5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C6B8-8A8A-4007-B8F3-E8DC8783A237}">
  <dimension ref="A1:E22"/>
  <sheetViews>
    <sheetView workbookViewId="0">
      <selection activeCell="C22" sqref="C22"/>
    </sheetView>
  </sheetViews>
  <sheetFormatPr defaultRowHeight="15" x14ac:dyDescent="0.25"/>
  <cols>
    <col min="2" max="2" width="13.85546875" customWidth="1"/>
    <col min="3" max="3" width="19.28515625" customWidth="1"/>
    <col min="9" max="9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43947</v>
      </c>
      <c r="C2" t="s">
        <v>75</v>
      </c>
      <c r="D2" s="3">
        <v>0</v>
      </c>
      <c r="E2" s="3">
        <v>8</v>
      </c>
    </row>
    <row r="3" spans="1:5" x14ac:dyDescent="0.25">
      <c r="A3">
        <v>1</v>
      </c>
      <c r="B3" s="7">
        <v>43943</v>
      </c>
      <c r="C3" t="s">
        <v>79</v>
      </c>
      <c r="D3" s="3">
        <v>6</v>
      </c>
      <c r="E3" s="3">
        <v>29</v>
      </c>
    </row>
    <row r="4" spans="1:5" x14ac:dyDescent="0.25">
      <c r="A4">
        <v>2</v>
      </c>
      <c r="B4" s="7">
        <v>43942</v>
      </c>
      <c r="C4" t="s">
        <v>75</v>
      </c>
      <c r="D4" s="3">
        <v>2</v>
      </c>
      <c r="E4" s="3">
        <v>16</v>
      </c>
    </row>
    <row r="5" spans="1:5" x14ac:dyDescent="0.25">
      <c r="A5">
        <v>3</v>
      </c>
      <c r="B5" s="7">
        <v>43938</v>
      </c>
      <c r="C5" t="s">
        <v>75</v>
      </c>
      <c r="D5" s="3">
        <v>1</v>
      </c>
      <c r="E5" s="3">
        <v>14</v>
      </c>
    </row>
    <row r="6" spans="1:5" x14ac:dyDescent="0.25">
      <c r="A6">
        <v>4</v>
      </c>
      <c r="B6" s="7">
        <v>43931</v>
      </c>
      <c r="C6" t="s">
        <v>75</v>
      </c>
      <c r="D6" s="3">
        <v>3</v>
      </c>
      <c r="E6" s="3">
        <v>15</v>
      </c>
    </row>
    <row r="7" spans="1:5" x14ac:dyDescent="0.25">
      <c r="A7">
        <v>5</v>
      </c>
      <c r="B7" s="7">
        <v>43928</v>
      </c>
      <c r="C7" t="s">
        <v>75</v>
      </c>
      <c r="D7" s="3">
        <v>1</v>
      </c>
      <c r="E7" s="3">
        <v>9</v>
      </c>
    </row>
    <row r="8" spans="1:5" x14ac:dyDescent="0.25">
      <c r="A8">
        <v>6</v>
      </c>
      <c r="B8" s="7">
        <v>43924</v>
      </c>
      <c r="C8" t="s">
        <v>75</v>
      </c>
      <c r="D8" s="3">
        <v>4</v>
      </c>
      <c r="E8" s="3">
        <v>16</v>
      </c>
    </row>
    <row r="9" spans="1:5" x14ac:dyDescent="0.25">
      <c r="A9">
        <v>7</v>
      </c>
      <c r="B9" s="7">
        <v>43923</v>
      </c>
      <c r="C9" t="s">
        <v>76</v>
      </c>
      <c r="D9" s="3">
        <v>149</v>
      </c>
      <c r="E9" s="3">
        <v>0</v>
      </c>
    </row>
    <row r="10" spans="1:5" x14ac:dyDescent="0.25">
      <c r="A10">
        <v>8</v>
      </c>
      <c r="B10" s="7">
        <v>43922</v>
      </c>
      <c r="C10" t="s">
        <v>76</v>
      </c>
      <c r="D10" s="3">
        <v>50</v>
      </c>
      <c r="E10" s="3">
        <v>0</v>
      </c>
    </row>
    <row r="11" spans="1:5" x14ac:dyDescent="0.25">
      <c r="A11">
        <v>9</v>
      </c>
      <c r="B11" s="7">
        <v>43909</v>
      </c>
      <c r="C11" t="s">
        <v>76</v>
      </c>
      <c r="D11" s="3">
        <v>59</v>
      </c>
      <c r="E11" s="3">
        <v>0</v>
      </c>
    </row>
    <row r="12" spans="1:5" x14ac:dyDescent="0.25">
      <c r="A12">
        <v>10</v>
      </c>
      <c r="B12" s="7">
        <v>43907</v>
      </c>
      <c r="C12" t="s">
        <v>76</v>
      </c>
      <c r="D12" s="3">
        <v>185</v>
      </c>
      <c r="E12" s="3">
        <v>0</v>
      </c>
    </row>
    <row r="13" spans="1:5" x14ac:dyDescent="0.25">
      <c r="A13">
        <v>11</v>
      </c>
      <c r="B13" s="7">
        <v>43905</v>
      </c>
      <c r="C13" t="s">
        <v>75</v>
      </c>
      <c r="D13" s="3">
        <v>0</v>
      </c>
      <c r="E13" s="3">
        <v>11</v>
      </c>
    </row>
    <row r="14" spans="1:5" x14ac:dyDescent="0.25">
      <c r="A14">
        <v>12</v>
      </c>
      <c r="B14" s="7">
        <v>43903</v>
      </c>
      <c r="C14" t="s">
        <v>75</v>
      </c>
      <c r="D14" s="3">
        <v>5</v>
      </c>
      <c r="E14" s="3">
        <v>48</v>
      </c>
    </row>
    <row r="15" spans="1:5" x14ac:dyDescent="0.25">
      <c r="A15">
        <v>13</v>
      </c>
      <c r="B15" s="7">
        <v>43902</v>
      </c>
      <c r="C15" t="s">
        <v>76</v>
      </c>
      <c r="D15" s="3">
        <v>64</v>
      </c>
      <c r="E15" s="3">
        <v>0</v>
      </c>
    </row>
    <row r="16" spans="1:5" x14ac:dyDescent="0.25">
      <c r="A16">
        <v>14</v>
      </c>
      <c r="B16" s="7">
        <v>43897</v>
      </c>
      <c r="C16" t="s">
        <v>75</v>
      </c>
      <c r="D16" s="3">
        <v>3</v>
      </c>
      <c r="E16" s="3">
        <v>20</v>
      </c>
    </row>
    <row r="17" spans="1:5" x14ac:dyDescent="0.25">
      <c r="A17">
        <v>15</v>
      </c>
      <c r="B17" s="7">
        <v>43895</v>
      </c>
      <c r="C17" t="s">
        <v>75</v>
      </c>
      <c r="D17" s="3">
        <v>2</v>
      </c>
      <c r="E17" s="3">
        <v>32</v>
      </c>
    </row>
    <row r="18" spans="1:5" x14ac:dyDescent="0.25">
      <c r="A18">
        <v>16</v>
      </c>
      <c r="B18" s="7">
        <v>43893</v>
      </c>
      <c r="C18" t="s">
        <v>75</v>
      </c>
      <c r="D18" s="3">
        <v>2</v>
      </c>
      <c r="E18" s="3">
        <v>15</v>
      </c>
    </row>
    <row r="19" spans="1:5" x14ac:dyDescent="0.25">
      <c r="A19">
        <v>17</v>
      </c>
      <c r="B19" s="7">
        <v>43893</v>
      </c>
      <c r="C19" t="s">
        <v>75</v>
      </c>
      <c r="D19" s="3">
        <v>0</v>
      </c>
      <c r="E19" s="3">
        <v>7</v>
      </c>
    </row>
    <row r="20" spans="1:5" x14ac:dyDescent="0.25">
      <c r="A20">
        <v>18</v>
      </c>
      <c r="B20" s="7">
        <v>43893</v>
      </c>
      <c r="C20" t="s">
        <v>75</v>
      </c>
      <c r="D20" s="3">
        <v>1</v>
      </c>
      <c r="E20" s="3">
        <v>11</v>
      </c>
    </row>
    <row r="21" spans="1:5" x14ac:dyDescent="0.25">
      <c r="A21">
        <v>19</v>
      </c>
      <c r="B21" s="7">
        <v>43892</v>
      </c>
      <c r="C21" t="s">
        <v>75</v>
      </c>
      <c r="D21" s="3">
        <v>1</v>
      </c>
      <c r="E21" s="3">
        <v>7</v>
      </c>
    </row>
    <row r="22" spans="1:5" x14ac:dyDescent="0.25">
      <c r="B22" s="3">
        <f>B2-B21</f>
        <v>55</v>
      </c>
      <c r="C22" t="str" cm="1">
        <f t="array" ref="C22">INDEX(C2:C21,MODE(MATCH(C2:C21,C2:C21,0)))</f>
        <v>Twitter Web App</v>
      </c>
      <c r="D22" s="3">
        <f>AVERAGE(D2:D21)</f>
        <v>26.9</v>
      </c>
      <c r="E22" s="3">
        <f>AVERAGE(E2:E21)</f>
        <v>12.9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F5C7-B94E-44E0-9431-45136EAA18E9}">
  <dimension ref="A1:E22"/>
  <sheetViews>
    <sheetView workbookViewId="0">
      <selection activeCell="C22" sqref="C22"/>
    </sheetView>
  </sheetViews>
  <sheetFormatPr defaultRowHeight="15" x14ac:dyDescent="0.25"/>
  <cols>
    <col min="2" max="2" width="12.28515625" bestFit="1" customWidth="1"/>
    <col min="3" max="3" width="17.42578125" bestFit="1" customWidth="1"/>
    <col min="10" max="10" width="21.4257812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43944</v>
      </c>
      <c r="C2" t="s">
        <v>75</v>
      </c>
      <c r="D2" s="3">
        <v>0</v>
      </c>
      <c r="E2" s="3">
        <v>6</v>
      </c>
    </row>
    <row r="3" spans="1:5" x14ac:dyDescent="0.25">
      <c r="A3">
        <v>1</v>
      </c>
      <c r="B3" s="7">
        <v>43941</v>
      </c>
      <c r="C3" t="s">
        <v>75</v>
      </c>
      <c r="D3" s="3">
        <v>0</v>
      </c>
      <c r="E3" s="3">
        <v>9</v>
      </c>
    </row>
    <row r="4" spans="1:5" x14ac:dyDescent="0.25">
      <c r="A4">
        <v>2</v>
      </c>
      <c r="B4" s="7">
        <v>43935</v>
      </c>
      <c r="C4" t="s">
        <v>75</v>
      </c>
      <c r="D4" s="3">
        <v>3</v>
      </c>
      <c r="E4" s="3">
        <v>5</v>
      </c>
    </row>
    <row r="5" spans="1:5" x14ac:dyDescent="0.25">
      <c r="A5">
        <v>3</v>
      </c>
      <c r="B5" s="7">
        <v>43928</v>
      </c>
      <c r="C5" t="s">
        <v>75</v>
      </c>
      <c r="D5" s="3">
        <v>0</v>
      </c>
      <c r="E5" s="3">
        <v>3</v>
      </c>
    </row>
    <row r="6" spans="1:5" x14ac:dyDescent="0.25">
      <c r="A6">
        <v>4</v>
      </c>
      <c r="B6" s="7">
        <v>43925</v>
      </c>
      <c r="C6" t="s">
        <v>76</v>
      </c>
      <c r="D6" s="3">
        <v>7</v>
      </c>
      <c r="E6" s="3">
        <v>0</v>
      </c>
    </row>
    <row r="7" spans="1:5" x14ac:dyDescent="0.25">
      <c r="A7">
        <v>5</v>
      </c>
      <c r="B7" s="7">
        <v>43909</v>
      </c>
      <c r="C7" t="s">
        <v>76</v>
      </c>
      <c r="D7" s="3">
        <v>59</v>
      </c>
      <c r="E7" s="3">
        <v>0</v>
      </c>
    </row>
    <row r="8" spans="1:5" x14ac:dyDescent="0.25">
      <c r="A8">
        <v>6</v>
      </c>
      <c r="B8" s="7">
        <v>43909</v>
      </c>
      <c r="C8" t="s">
        <v>76</v>
      </c>
      <c r="D8" s="3">
        <v>185</v>
      </c>
      <c r="E8" s="3">
        <v>0</v>
      </c>
    </row>
    <row r="9" spans="1:5" x14ac:dyDescent="0.25">
      <c r="A9">
        <v>7</v>
      </c>
      <c r="B9" s="7">
        <v>43902</v>
      </c>
      <c r="C9" t="s">
        <v>76</v>
      </c>
      <c r="D9" s="3">
        <v>64</v>
      </c>
      <c r="E9" s="3">
        <v>0</v>
      </c>
    </row>
    <row r="10" spans="1:5" x14ac:dyDescent="0.25">
      <c r="A10">
        <v>8</v>
      </c>
      <c r="B10" s="7">
        <v>43845</v>
      </c>
      <c r="C10" t="s">
        <v>76</v>
      </c>
      <c r="D10" s="3">
        <v>2</v>
      </c>
      <c r="E10" s="3">
        <v>0</v>
      </c>
    </row>
    <row r="11" spans="1:5" x14ac:dyDescent="0.25">
      <c r="A11">
        <v>9</v>
      </c>
      <c r="B11" s="7">
        <v>43845</v>
      </c>
      <c r="C11" t="s">
        <v>75</v>
      </c>
      <c r="D11" s="3">
        <v>7</v>
      </c>
      <c r="E11" s="3">
        <v>29</v>
      </c>
    </row>
    <row r="12" spans="1:5" x14ac:dyDescent="0.25">
      <c r="A12">
        <v>10</v>
      </c>
      <c r="B12" s="7">
        <v>43831</v>
      </c>
      <c r="C12" t="s">
        <v>76</v>
      </c>
      <c r="D12" s="3">
        <v>34</v>
      </c>
      <c r="E12" s="3">
        <v>0</v>
      </c>
    </row>
    <row r="13" spans="1:5" x14ac:dyDescent="0.25">
      <c r="A13">
        <v>11</v>
      </c>
      <c r="B13" s="7">
        <v>43820</v>
      </c>
      <c r="C13" t="s">
        <v>76</v>
      </c>
      <c r="D13" s="3">
        <v>0</v>
      </c>
      <c r="E13" s="3">
        <v>12</v>
      </c>
    </row>
    <row r="14" spans="1:5" x14ac:dyDescent="0.25">
      <c r="A14">
        <v>12</v>
      </c>
      <c r="B14" s="7">
        <v>43820</v>
      </c>
      <c r="C14" t="s">
        <v>75</v>
      </c>
      <c r="D14" s="3">
        <v>0</v>
      </c>
      <c r="E14" s="3">
        <v>16</v>
      </c>
    </row>
    <row r="15" spans="1:5" x14ac:dyDescent="0.25">
      <c r="A15">
        <v>13</v>
      </c>
      <c r="B15" s="7">
        <v>43810</v>
      </c>
      <c r="C15" t="s">
        <v>76</v>
      </c>
      <c r="D15" s="3">
        <v>128</v>
      </c>
      <c r="E15" s="3">
        <v>0</v>
      </c>
    </row>
    <row r="16" spans="1:5" x14ac:dyDescent="0.25">
      <c r="A16">
        <v>14</v>
      </c>
      <c r="B16" s="7">
        <v>43805</v>
      </c>
      <c r="C16" t="s">
        <v>75</v>
      </c>
      <c r="D16" s="3">
        <v>1</v>
      </c>
      <c r="E16" s="3">
        <v>9</v>
      </c>
    </row>
    <row r="17" spans="1:5" x14ac:dyDescent="0.25">
      <c r="A17">
        <v>15</v>
      </c>
      <c r="B17" s="7">
        <v>43797</v>
      </c>
      <c r="C17" t="s">
        <v>75</v>
      </c>
      <c r="D17" s="3">
        <v>34</v>
      </c>
      <c r="E17" s="3">
        <v>0</v>
      </c>
    </row>
    <row r="18" spans="1:5" x14ac:dyDescent="0.25">
      <c r="A18">
        <v>16</v>
      </c>
      <c r="B18" s="7">
        <v>43789</v>
      </c>
      <c r="C18" t="s">
        <v>75</v>
      </c>
      <c r="D18" s="3">
        <v>2</v>
      </c>
      <c r="E18" s="3">
        <v>0</v>
      </c>
    </row>
    <row r="19" spans="1:5" x14ac:dyDescent="0.25">
      <c r="A19">
        <v>17</v>
      </c>
      <c r="B19" s="7">
        <v>43787</v>
      </c>
      <c r="C19" t="s">
        <v>76</v>
      </c>
      <c r="D19" s="3">
        <v>2</v>
      </c>
      <c r="E19" s="3">
        <v>8</v>
      </c>
    </row>
    <row r="20" spans="1:5" x14ac:dyDescent="0.25">
      <c r="A20">
        <v>18</v>
      </c>
      <c r="B20" s="7">
        <v>43784</v>
      </c>
      <c r="C20" t="s">
        <v>76</v>
      </c>
      <c r="D20" s="3">
        <v>3</v>
      </c>
      <c r="E20" s="3">
        <v>19</v>
      </c>
    </row>
    <row r="21" spans="1:5" x14ac:dyDescent="0.25">
      <c r="A21">
        <v>19</v>
      </c>
      <c r="B21" s="7">
        <v>43783</v>
      </c>
      <c r="C21" t="s">
        <v>76</v>
      </c>
      <c r="D21" s="3">
        <v>35</v>
      </c>
      <c r="E21" s="3">
        <v>0</v>
      </c>
    </row>
    <row r="22" spans="1:5" x14ac:dyDescent="0.25">
      <c r="B22" s="3">
        <f>B2-B21</f>
        <v>161</v>
      </c>
      <c r="C22" t="str" cm="1">
        <f t="array" ref="C22">INDEX(C2:C21,MODE(MATCH(C2:C21,C2:C21,0)))</f>
        <v>Twitter for iPhone</v>
      </c>
      <c r="D22" s="3">
        <f>AVERAGE(D2:D21)</f>
        <v>28.3</v>
      </c>
      <c r="E22" s="3">
        <f>AVERAGE(E2:E21)</f>
        <v>5.8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CD73-9740-4A26-B1EF-B0888426B8E9}">
  <dimension ref="A1:E22"/>
  <sheetViews>
    <sheetView workbookViewId="0">
      <selection activeCell="C22" sqref="C22"/>
    </sheetView>
  </sheetViews>
  <sheetFormatPr defaultRowHeight="15" x14ac:dyDescent="0.25"/>
  <cols>
    <col min="2" max="2" width="12.28515625" bestFit="1" customWidth="1"/>
    <col min="3" max="3" width="17.42578125" bestFit="1" customWidth="1"/>
    <col min="12" max="12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43949</v>
      </c>
      <c r="C2" t="s">
        <v>76</v>
      </c>
      <c r="D2" s="3">
        <v>7</v>
      </c>
      <c r="E2" s="3">
        <v>0</v>
      </c>
    </row>
    <row r="3" spans="1:5" x14ac:dyDescent="0.25">
      <c r="A3">
        <v>1</v>
      </c>
      <c r="B3" s="7">
        <v>43945</v>
      </c>
      <c r="C3" t="s">
        <v>79</v>
      </c>
      <c r="D3" s="3">
        <v>4</v>
      </c>
      <c r="E3" s="3">
        <v>30</v>
      </c>
    </row>
    <row r="4" spans="1:5" x14ac:dyDescent="0.25">
      <c r="A4">
        <v>2</v>
      </c>
      <c r="B4" s="7">
        <v>43945</v>
      </c>
      <c r="C4" t="s">
        <v>76</v>
      </c>
      <c r="D4" s="3">
        <v>1</v>
      </c>
      <c r="E4" s="3">
        <v>0</v>
      </c>
    </row>
    <row r="5" spans="1:5" x14ac:dyDescent="0.25">
      <c r="A5">
        <v>3</v>
      </c>
      <c r="B5" s="7">
        <v>43944</v>
      </c>
      <c r="C5" t="s">
        <v>75</v>
      </c>
      <c r="D5" s="3">
        <v>6</v>
      </c>
      <c r="E5" s="3">
        <v>32</v>
      </c>
    </row>
    <row r="6" spans="1:5" x14ac:dyDescent="0.25">
      <c r="A6">
        <v>4</v>
      </c>
      <c r="B6" s="7">
        <v>43943</v>
      </c>
      <c r="C6" t="s">
        <v>75</v>
      </c>
      <c r="D6" s="3">
        <v>5</v>
      </c>
      <c r="E6" s="3">
        <v>50</v>
      </c>
    </row>
    <row r="7" spans="1:5" x14ac:dyDescent="0.25">
      <c r="A7">
        <v>5</v>
      </c>
      <c r="B7" s="7">
        <v>43943</v>
      </c>
      <c r="C7" t="s">
        <v>75</v>
      </c>
      <c r="D7" s="3">
        <v>11</v>
      </c>
      <c r="E7" s="3">
        <v>83</v>
      </c>
    </row>
    <row r="8" spans="1:5" x14ac:dyDescent="0.25">
      <c r="A8">
        <v>6</v>
      </c>
      <c r="B8" s="7">
        <v>43943</v>
      </c>
      <c r="C8" t="s">
        <v>75</v>
      </c>
      <c r="D8" s="3">
        <v>9</v>
      </c>
      <c r="E8" s="3">
        <v>56</v>
      </c>
    </row>
    <row r="9" spans="1:5" x14ac:dyDescent="0.25">
      <c r="A9">
        <v>7</v>
      </c>
      <c r="B9" s="7">
        <v>43943</v>
      </c>
      <c r="C9" t="s">
        <v>78</v>
      </c>
      <c r="D9" s="3">
        <v>2</v>
      </c>
      <c r="E9" s="3">
        <v>22</v>
      </c>
    </row>
    <row r="10" spans="1:5" x14ac:dyDescent="0.25">
      <c r="A10">
        <v>8</v>
      </c>
      <c r="B10" s="7">
        <v>43941</v>
      </c>
      <c r="C10" t="s">
        <v>75</v>
      </c>
      <c r="D10" s="3">
        <v>1</v>
      </c>
      <c r="E10" s="3">
        <v>41</v>
      </c>
    </row>
    <row r="11" spans="1:5" x14ac:dyDescent="0.25">
      <c r="A11">
        <v>9</v>
      </c>
      <c r="B11" s="7">
        <v>43937</v>
      </c>
      <c r="C11" t="s">
        <v>75</v>
      </c>
      <c r="D11" s="3">
        <v>3</v>
      </c>
      <c r="E11" s="3">
        <v>29</v>
      </c>
    </row>
    <row r="12" spans="1:5" x14ac:dyDescent="0.25">
      <c r="A12">
        <v>10</v>
      </c>
      <c r="B12" s="7">
        <v>43937</v>
      </c>
      <c r="C12" t="s">
        <v>75</v>
      </c>
      <c r="D12" s="3">
        <v>0</v>
      </c>
      <c r="E12" s="3">
        <v>42</v>
      </c>
    </row>
    <row r="13" spans="1:5" x14ac:dyDescent="0.25">
      <c r="A13">
        <v>11</v>
      </c>
      <c r="B13" s="7">
        <v>43934</v>
      </c>
      <c r="C13" t="s">
        <v>78</v>
      </c>
      <c r="D13" s="3">
        <v>3</v>
      </c>
      <c r="E13" s="3">
        <v>44</v>
      </c>
    </row>
    <row r="14" spans="1:5" x14ac:dyDescent="0.25">
      <c r="A14">
        <v>12</v>
      </c>
      <c r="B14" s="7">
        <v>43933</v>
      </c>
      <c r="C14" t="s">
        <v>76</v>
      </c>
      <c r="D14" s="3">
        <v>11</v>
      </c>
      <c r="E14" s="3">
        <v>0</v>
      </c>
    </row>
    <row r="15" spans="1:5" x14ac:dyDescent="0.25">
      <c r="A15">
        <v>13</v>
      </c>
      <c r="B15" s="7">
        <v>43932</v>
      </c>
      <c r="C15" t="s">
        <v>78</v>
      </c>
      <c r="D15" s="3">
        <v>3</v>
      </c>
      <c r="E15" s="3">
        <v>32</v>
      </c>
    </row>
    <row r="16" spans="1:5" x14ac:dyDescent="0.25">
      <c r="A16">
        <v>14</v>
      </c>
      <c r="B16" s="7">
        <v>43928</v>
      </c>
      <c r="C16" t="s">
        <v>76</v>
      </c>
      <c r="D16" s="3">
        <v>13</v>
      </c>
      <c r="E16" s="3">
        <v>0</v>
      </c>
    </row>
    <row r="17" spans="1:5" x14ac:dyDescent="0.25">
      <c r="A17">
        <v>15</v>
      </c>
      <c r="B17" s="7">
        <v>43927</v>
      </c>
      <c r="C17" t="s">
        <v>76</v>
      </c>
      <c r="D17" s="3">
        <v>9</v>
      </c>
      <c r="E17" s="3">
        <v>56</v>
      </c>
    </row>
    <row r="18" spans="1:5" x14ac:dyDescent="0.25">
      <c r="A18">
        <v>16</v>
      </c>
      <c r="B18" s="7">
        <v>43927</v>
      </c>
      <c r="C18" t="s">
        <v>75</v>
      </c>
      <c r="D18" s="3">
        <v>1</v>
      </c>
      <c r="E18" s="3">
        <v>44</v>
      </c>
    </row>
    <row r="19" spans="1:5" x14ac:dyDescent="0.25">
      <c r="A19">
        <v>17</v>
      </c>
      <c r="B19" s="7">
        <v>43924</v>
      </c>
      <c r="C19" t="s">
        <v>75</v>
      </c>
      <c r="D19" s="3">
        <v>12</v>
      </c>
      <c r="E19" s="3">
        <v>66</v>
      </c>
    </row>
    <row r="20" spans="1:5" x14ac:dyDescent="0.25">
      <c r="A20">
        <v>18</v>
      </c>
      <c r="B20" s="7">
        <v>43924</v>
      </c>
      <c r="C20" t="s">
        <v>78</v>
      </c>
      <c r="D20" s="3">
        <v>9</v>
      </c>
      <c r="E20" s="3">
        <v>54</v>
      </c>
    </row>
    <row r="21" spans="1:5" x14ac:dyDescent="0.25">
      <c r="A21">
        <v>19</v>
      </c>
      <c r="B21" s="7">
        <v>43923</v>
      </c>
      <c r="C21" t="s">
        <v>76</v>
      </c>
      <c r="D21" s="3">
        <v>149</v>
      </c>
      <c r="E21" s="3">
        <v>0</v>
      </c>
    </row>
    <row r="22" spans="1:5" x14ac:dyDescent="0.25">
      <c r="B22" s="3">
        <f>B2-B21</f>
        <v>26</v>
      </c>
      <c r="C22" t="str" cm="1">
        <f t="array" ref="C22">INDEX(C2:C21,MODE(MATCH(C2:C21,C2:C21,0)))</f>
        <v>Twitter Web App</v>
      </c>
      <c r="D22" s="3">
        <f>AVERAGE(D2:D21)</f>
        <v>12.95</v>
      </c>
      <c r="E22" s="3">
        <f>AVERAGE(E2:E21)</f>
        <v>34.049999999999997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78F9-457B-4378-851C-0FFAC67F0332}">
  <dimension ref="A1:E22"/>
  <sheetViews>
    <sheetView workbookViewId="0">
      <selection activeCell="C22" sqref="C22"/>
    </sheetView>
  </sheetViews>
  <sheetFormatPr defaultRowHeight="15" x14ac:dyDescent="0.25"/>
  <cols>
    <col min="2" max="2" width="16.42578125" customWidth="1"/>
    <col min="3" max="3" width="22" customWidth="1"/>
    <col min="9" max="9" width="21.140625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43949</v>
      </c>
      <c r="C2" t="s">
        <v>78</v>
      </c>
      <c r="D2" s="3">
        <v>0</v>
      </c>
      <c r="E2" s="3">
        <v>27</v>
      </c>
    </row>
    <row r="3" spans="1:5" x14ac:dyDescent="0.25">
      <c r="A3">
        <v>1</v>
      </c>
      <c r="B3" s="7">
        <v>43948</v>
      </c>
      <c r="C3" t="s">
        <v>78</v>
      </c>
      <c r="D3" s="3">
        <v>20</v>
      </c>
      <c r="E3" s="3">
        <v>0</v>
      </c>
    </row>
    <row r="4" spans="1:5" x14ac:dyDescent="0.25">
      <c r="A4">
        <v>2</v>
      </c>
      <c r="B4" s="7">
        <v>43948</v>
      </c>
      <c r="C4" t="s">
        <v>76</v>
      </c>
      <c r="D4" s="3">
        <v>15</v>
      </c>
      <c r="E4" s="3">
        <v>0</v>
      </c>
    </row>
    <row r="5" spans="1:5" x14ac:dyDescent="0.25">
      <c r="A5">
        <v>3</v>
      </c>
      <c r="B5" s="7">
        <v>43948</v>
      </c>
      <c r="C5" t="s">
        <v>78</v>
      </c>
      <c r="D5" s="3">
        <v>14</v>
      </c>
      <c r="E5" s="3">
        <v>0</v>
      </c>
    </row>
    <row r="6" spans="1:5" x14ac:dyDescent="0.25">
      <c r="A6">
        <v>4</v>
      </c>
      <c r="B6" s="7">
        <v>43948</v>
      </c>
      <c r="C6" t="s">
        <v>78</v>
      </c>
      <c r="D6" s="3">
        <v>26</v>
      </c>
      <c r="E6" s="3">
        <v>0</v>
      </c>
    </row>
    <row r="7" spans="1:5" x14ac:dyDescent="0.25">
      <c r="A7">
        <v>5</v>
      </c>
      <c r="B7" s="7">
        <v>43948</v>
      </c>
      <c r="C7" t="s">
        <v>80</v>
      </c>
      <c r="D7" s="3">
        <v>7</v>
      </c>
      <c r="E7" s="3">
        <v>135</v>
      </c>
    </row>
    <row r="8" spans="1:5" x14ac:dyDescent="0.25">
      <c r="A8">
        <v>6</v>
      </c>
      <c r="B8" s="7">
        <v>43947</v>
      </c>
      <c r="C8" t="s">
        <v>78</v>
      </c>
      <c r="D8" s="3">
        <v>26</v>
      </c>
      <c r="E8" s="3">
        <v>0</v>
      </c>
    </row>
    <row r="9" spans="1:5" x14ac:dyDescent="0.25">
      <c r="A9">
        <v>7</v>
      </c>
      <c r="B9" s="7">
        <v>43947</v>
      </c>
      <c r="C9" t="s">
        <v>78</v>
      </c>
      <c r="D9" s="3">
        <v>15</v>
      </c>
      <c r="E9" s="3">
        <v>208</v>
      </c>
    </row>
    <row r="10" spans="1:5" x14ac:dyDescent="0.25">
      <c r="A10">
        <v>8</v>
      </c>
      <c r="B10" s="7">
        <v>43947</v>
      </c>
      <c r="C10" t="s">
        <v>76</v>
      </c>
      <c r="D10" s="3">
        <v>163</v>
      </c>
      <c r="E10" s="3">
        <v>1236</v>
      </c>
    </row>
    <row r="11" spans="1:5" x14ac:dyDescent="0.25">
      <c r="A11">
        <v>9</v>
      </c>
      <c r="B11" s="7">
        <v>43947</v>
      </c>
      <c r="C11" t="s">
        <v>78</v>
      </c>
      <c r="D11" s="3">
        <v>16</v>
      </c>
      <c r="E11" s="3">
        <v>0</v>
      </c>
    </row>
    <row r="12" spans="1:5" x14ac:dyDescent="0.25">
      <c r="A12">
        <v>10</v>
      </c>
      <c r="B12" s="7">
        <v>43946</v>
      </c>
      <c r="C12" t="s">
        <v>76</v>
      </c>
      <c r="D12" s="3">
        <v>22</v>
      </c>
      <c r="E12" s="3">
        <v>195</v>
      </c>
    </row>
    <row r="13" spans="1:5" x14ac:dyDescent="0.25">
      <c r="A13">
        <v>11</v>
      </c>
      <c r="B13" s="7">
        <v>43946</v>
      </c>
      <c r="C13" t="s">
        <v>76</v>
      </c>
      <c r="D13" s="3">
        <v>50</v>
      </c>
      <c r="E13" s="3">
        <v>448</v>
      </c>
    </row>
    <row r="14" spans="1:5" x14ac:dyDescent="0.25">
      <c r="A14">
        <v>12</v>
      </c>
      <c r="B14" s="7">
        <v>43946</v>
      </c>
      <c r="C14" t="s">
        <v>76</v>
      </c>
      <c r="D14" s="3">
        <v>32</v>
      </c>
      <c r="E14" s="3">
        <v>0</v>
      </c>
    </row>
    <row r="15" spans="1:5" x14ac:dyDescent="0.25">
      <c r="A15">
        <v>13</v>
      </c>
      <c r="B15" s="7">
        <v>43946</v>
      </c>
      <c r="C15" t="s">
        <v>75</v>
      </c>
      <c r="D15" s="3">
        <v>33</v>
      </c>
      <c r="E15" s="3">
        <v>353</v>
      </c>
    </row>
    <row r="16" spans="1:5" x14ac:dyDescent="0.25">
      <c r="A16">
        <v>14</v>
      </c>
      <c r="B16" s="7">
        <v>43946</v>
      </c>
      <c r="C16" t="s">
        <v>76</v>
      </c>
      <c r="D16" s="3">
        <v>113</v>
      </c>
      <c r="E16" s="3">
        <v>0</v>
      </c>
    </row>
    <row r="17" spans="1:5" x14ac:dyDescent="0.25">
      <c r="A17">
        <v>15</v>
      </c>
      <c r="B17" s="7">
        <v>43946</v>
      </c>
      <c r="C17" t="s">
        <v>76</v>
      </c>
      <c r="D17" s="3">
        <v>277</v>
      </c>
      <c r="E17" s="3">
        <v>0</v>
      </c>
    </row>
    <row r="18" spans="1:5" x14ac:dyDescent="0.25">
      <c r="A18">
        <v>16</v>
      </c>
      <c r="B18" s="7">
        <v>43946</v>
      </c>
      <c r="C18" t="s">
        <v>76</v>
      </c>
      <c r="D18" s="3">
        <v>145</v>
      </c>
      <c r="E18" s="3">
        <v>874</v>
      </c>
    </row>
    <row r="19" spans="1:5" x14ac:dyDescent="0.25">
      <c r="A19">
        <v>17</v>
      </c>
      <c r="B19" s="7">
        <v>43945</v>
      </c>
      <c r="C19" t="s">
        <v>80</v>
      </c>
      <c r="D19" s="3">
        <v>11</v>
      </c>
      <c r="E19" s="3">
        <v>83</v>
      </c>
    </row>
    <row r="20" spans="1:5" x14ac:dyDescent="0.25">
      <c r="A20">
        <v>18</v>
      </c>
      <c r="B20" s="7">
        <v>43944</v>
      </c>
      <c r="C20" t="s">
        <v>76</v>
      </c>
      <c r="D20" s="3">
        <v>24</v>
      </c>
      <c r="E20" s="3">
        <v>0</v>
      </c>
    </row>
    <row r="21" spans="1:5" x14ac:dyDescent="0.25">
      <c r="A21">
        <v>19</v>
      </c>
      <c r="B21" s="7">
        <v>43944</v>
      </c>
      <c r="C21" t="s">
        <v>76</v>
      </c>
      <c r="D21" s="3">
        <v>1</v>
      </c>
      <c r="E21" s="3">
        <v>27</v>
      </c>
    </row>
    <row r="22" spans="1:5" x14ac:dyDescent="0.25">
      <c r="B22" s="3">
        <f>B2-B21</f>
        <v>5</v>
      </c>
      <c r="C22" t="str" cm="1">
        <f t="array" ref="C22">INDEX(C2:C21,MODE(MATCH(C2:C21,C2:C21,0)))</f>
        <v>Twitter for iPhone</v>
      </c>
      <c r="D22" s="3">
        <f>AVERAGE(D2:D21)</f>
        <v>50.5</v>
      </c>
      <c r="E22" s="3">
        <f>AVERAGE(E2:E21)</f>
        <v>179.3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FE21-DD84-4989-AD86-8CDF29F8700C}">
  <dimension ref="A1:E22"/>
  <sheetViews>
    <sheetView workbookViewId="0">
      <selection activeCell="C22" sqref="C22"/>
    </sheetView>
  </sheetViews>
  <sheetFormatPr defaultRowHeight="15" x14ac:dyDescent="0.25"/>
  <cols>
    <col min="2" max="2" width="15.28515625" customWidth="1"/>
    <col min="3" max="3" width="18.7109375" customWidth="1"/>
    <col min="10" max="10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43949</v>
      </c>
      <c r="C2" t="s">
        <v>78</v>
      </c>
      <c r="D2" s="3">
        <v>1</v>
      </c>
      <c r="E2" s="3">
        <v>22</v>
      </c>
    </row>
    <row r="3" spans="1:5" x14ac:dyDescent="0.25">
      <c r="A3">
        <v>1</v>
      </c>
      <c r="B3" s="7">
        <v>43949</v>
      </c>
      <c r="C3" t="s">
        <v>76</v>
      </c>
      <c r="D3" s="3">
        <v>5</v>
      </c>
      <c r="E3" s="3">
        <v>31</v>
      </c>
    </row>
    <row r="4" spans="1:5" x14ac:dyDescent="0.25">
      <c r="A4">
        <v>2</v>
      </c>
      <c r="B4" s="7">
        <v>43948</v>
      </c>
      <c r="C4" t="s">
        <v>78</v>
      </c>
      <c r="D4" s="3">
        <v>9</v>
      </c>
      <c r="E4" s="3">
        <v>0</v>
      </c>
    </row>
    <row r="5" spans="1:5" x14ac:dyDescent="0.25">
      <c r="A5">
        <v>3</v>
      </c>
      <c r="B5" s="7">
        <v>43948</v>
      </c>
      <c r="C5" t="s">
        <v>78</v>
      </c>
      <c r="D5" s="3">
        <v>15</v>
      </c>
      <c r="E5" s="3">
        <v>0</v>
      </c>
    </row>
    <row r="6" spans="1:5" x14ac:dyDescent="0.25">
      <c r="A6">
        <v>4</v>
      </c>
      <c r="B6" s="7">
        <v>43945</v>
      </c>
      <c r="C6" t="s">
        <v>78</v>
      </c>
      <c r="D6" s="3">
        <v>1</v>
      </c>
      <c r="E6" s="3">
        <v>5</v>
      </c>
    </row>
    <row r="7" spans="1:5" x14ac:dyDescent="0.25">
      <c r="A7">
        <v>5</v>
      </c>
      <c r="B7" s="7">
        <v>43944</v>
      </c>
      <c r="C7" t="s">
        <v>78</v>
      </c>
      <c r="D7" s="3">
        <v>3</v>
      </c>
      <c r="E7" s="3">
        <v>0</v>
      </c>
    </row>
    <row r="8" spans="1:5" x14ac:dyDescent="0.25">
      <c r="A8">
        <v>6</v>
      </c>
      <c r="B8" s="7">
        <v>43942</v>
      </c>
      <c r="C8" t="s">
        <v>78</v>
      </c>
      <c r="D8" s="3">
        <v>4</v>
      </c>
      <c r="E8" s="3">
        <v>11</v>
      </c>
    </row>
    <row r="9" spans="1:5" x14ac:dyDescent="0.25">
      <c r="A9">
        <v>7</v>
      </c>
      <c r="B9" s="7">
        <v>43938</v>
      </c>
      <c r="C9" t="s">
        <v>78</v>
      </c>
      <c r="D9" s="3">
        <v>15</v>
      </c>
      <c r="E9" s="3">
        <v>0</v>
      </c>
    </row>
    <row r="10" spans="1:5" x14ac:dyDescent="0.25">
      <c r="A10">
        <v>8</v>
      </c>
      <c r="B10" s="7">
        <v>43936</v>
      </c>
      <c r="C10" t="s">
        <v>75</v>
      </c>
      <c r="D10" s="3">
        <v>39</v>
      </c>
      <c r="E10" s="3">
        <v>135</v>
      </c>
    </row>
    <row r="11" spans="1:5" x14ac:dyDescent="0.25">
      <c r="A11">
        <v>9</v>
      </c>
      <c r="B11" s="7">
        <v>43931</v>
      </c>
      <c r="C11" t="s">
        <v>78</v>
      </c>
      <c r="D11" s="3">
        <v>2</v>
      </c>
      <c r="E11" s="3">
        <v>15</v>
      </c>
    </row>
    <row r="12" spans="1:5" x14ac:dyDescent="0.25">
      <c r="A12">
        <v>10</v>
      </c>
      <c r="B12" s="7">
        <v>43931</v>
      </c>
      <c r="C12" t="s">
        <v>78</v>
      </c>
      <c r="D12" s="3">
        <v>5</v>
      </c>
      <c r="E12" s="3">
        <v>28</v>
      </c>
    </row>
    <row r="13" spans="1:5" x14ac:dyDescent="0.25">
      <c r="A13">
        <v>11</v>
      </c>
      <c r="B13" s="7">
        <v>43931</v>
      </c>
      <c r="C13" t="s">
        <v>78</v>
      </c>
      <c r="D13" s="3">
        <v>8</v>
      </c>
      <c r="E13" s="3">
        <v>77</v>
      </c>
    </row>
    <row r="14" spans="1:5" x14ac:dyDescent="0.25">
      <c r="A14">
        <v>12</v>
      </c>
      <c r="B14" s="7">
        <v>43930</v>
      </c>
      <c r="C14" t="s">
        <v>78</v>
      </c>
      <c r="D14" s="3">
        <v>3</v>
      </c>
      <c r="E14" s="3">
        <v>45</v>
      </c>
    </row>
    <row r="15" spans="1:5" x14ac:dyDescent="0.25">
      <c r="A15">
        <v>13</v>
      </c>
      <c r="B15" s="7">
        <v>43930</v>
      </c>
      <c r="C15" t="s">
        <v>78</v>
      </c>
      <c r="D15" s="3">
        <v>4</v>
      </c>
      <c r="E15" s="3">
        <v>31</v>
      </c>
    </row>
    <row r="16" spans="1:5" x14ac:dyDescent="0.25">
      <c r="A16">
        <v>14</v>
      </c>
      <c r="B16" s="7">
        <v>43929</v>
      </c>
      <c r="C16" t="s">
        <v>76</v>
      </c>
      <c r="D16" s="3">
        <v>14</v>
      </c>
      <c r="E16" s="3">
        <v>93</v>
      </c>
    </row>
    <row r="17" spans="1:5" x14ac:dyDescent="0.25">
      <c r="A17">
        <v>15</v>
      </c>
      <c r="B17" s="7">
        <v>43927</v>
      </c>
      <c r="C17" t="s">
        <v>78</v>
      </c>
      <c r="D17" s="3">
        <v>518</v>
      </c>
      <c r="E17" s="3">
        <v>0</v>
      </c>
    </row>
    <row r="18" spans="1:5" x14ac:dyDescent="0.25">
      <c r="A18">
        <v>16</v>
      </c>
      <c r="B18" s="7">
        <v>43927</v>
      </c>
      <c r="C18" t="s">
        <v>79</v>
      </c>
      <c r="D18" s="3">
        <v>5</v>
      </c>
      <c r="E18" s="3">
        <v>37</v>
      </c>
    </row>
    <row r="19" spans="1:5" x14ac:dyDescent="0.25">
      <c r="A19">
        <v>17</v>
      </c>
      <c r="B19" s="7">
        <v>43924</v>
      </c>
      <c r="C19" t="s">
        <v>78</v>
      </c>
      <c r="D19" s="3">
        <v>13</v>
      </c>
      <c r="E19" s="3">
        <v>0</v>
      </c>
    </row>
    <row r="20" spans="1:5" x14ac:dyDescent="0.25">
      <c r="A20">
        <v>18</v>
      </c>
      <c r="B20" s="7">
        <v>43924</v>
      </c>
      <c r="C20" t="s">
        <v>78</v>
      </c>
      <c r="D20" s="3">
        <v>37</v>
      </c>
      <c r="E20" s="3">
        <v>0</v>
      </c>
    </row>
    <row r="21" spans="1:5" x14ac:dyDescent="0.25">
      <c r="A21">
        <v>19</v>
      </c>
      <c r="B21" s="7">
        <v>43923</v>
      </c>
      <c r="C21" t="s">
        <v>78</v>
      </c>
      <c r="D21" s="3">
        <v>149</v>
      </c>
      <c r="E21" s="3">
        <v>0</v>
      </c>
    </row>
    <row r="22" spans="1:5" x14ac:dyDescent="0.25">
      <c r="B22" s="3">
        <f>B2-B21</f>
        <v>26</v>
      </c>
      <c r="C22" t="str" cm="1">
        <f t="array" ref="C22">INDEX(C2:C21,MODE(MATCH(C2:C21,C2:C21,0)))</f>
        <v>TweetDeck</v>
      </c>
      <c r="D22" s="3">
        <f>AVERAGE(D2:D21)</f>
        <v>42.5</v>
      </c>
      <c r="E22" s="3">
        <f>AVERAGE(E2:E21)</f>
        <v>26.5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51-6625-4A4A-A763-1541A13E93E8}">
  <dimension ref="A1:E22"/>
  <sheetViews>
    <sheetView workbookViewId="0">
      <selection activeCell="C22" sqref="C22"/>
    </sheetView>
  </sheetViews>
  <sheetFormatPr defaultRowHeight="15" x14ac:dyDescent="0.25"/>
  <cols>
    <col min="2" max="2" width="16.28515625" customWidth="1"/>
    <col min="3" max="3" width="18.140625" customWidth="1"/>
    <col min="10" max="10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78</v>
      </c>
      <c r="D2" s="3">
        <v>15</v>
      </c>
      <c r="E2" s="3">
        <v>0</v>
      </c>
    </row>
    <row r="3" spans="1:5" x14ac:dyDescent="0.25">
      <c r="A3">
        <v>1</v>
      </c>
      <c r="B3" s="7">
        <v>43943</v>
      </c>
      <c r="C3" t="s">
        <v>78</v>
      </c>
      <c r="D3" s="3">
        <v>1</v>
      </c>
      <c r="E3" s="3">
        <v>8</v>
      </c>
    </row>
    <row r="4" spans="1:5" x14ac:dyDescent="0.25">
      <c r="A4">
        <v>2</v>
      </c>
      <c r="B4" s="7">
        <v>43942</v>
      </c>
      <c r="C4" t="s">
        <v>78</v>
      </c>
      <c r="D4" s="3">
        <v>0</v>
      </c>
      <c r="E4" s="3">
        <v>13</v>
      </c>
    </row>
    <row r="5" spans="1:5" x14ac:dyDescent="0.25">
      <c r="A5">
        <v>3</v>
      </c>
      <c r="B5" s="7">
        <v>43939</v>
      </c>
      <c r="C5" t="s">
        <v>78</v>
      </c>
      <c r="D5" s="3">
        <v>1</v>
      </c>
      <c r="E5" s="3">
        <v>10</v>
      </c>
    </row>
    <row r="6" spans="1:5" x14ac:dyDescent="0.25">
      <c r="A6">
        <v>4</v>
      </c>
      <c r="B6" s="7">
        <v>43938</v>
      </c>
      <c r="C6" t="s">
        <v>78</v>
      </c>
      <c r="D6" s="3">
        <v>0</v>
      </c>
      <c r="E6" s="3">
        <v>12</v>
      </c>
    </row>
    <row r="7" spans="1:5" x14ac:dyDescent="0.25">
      <c r="A7">
        <v>5</v>
      </c>
      <c r="B7" s="7">
        <v>43933</v>
      </c>
      <c r="C7" t="s">
        <v>78</v>
      </c>
      <c r="D7" s="3">
        <v>3</v>
      </c>
      <c r="E7" s="3">
        <v>75</v>
      </c>
    </row>
    <row r="8" spans="1:5" x14ac:dyDescent="0.25">
      <c r="A8">
        <v>6</v>
      </c>
      <c r="B8" s="7">
        <v>43929</v>
      </c>
      <c r="C8" t="s">
        <v>78</v>
      </c>
      <c r="D8" s="3">
        <v>2</v>
      </c>
      <c r="E8" s="3">
        <v>12</v>
      </c>
    </row>
    <row r="9" spans="1:5" x14ac:dyDescent="0.25">
      <c r="A9">
        <v>7</v>
      </c>
      <c r="B9" s="7">
        <v>43927</v>
      </c>
      <c r="C9" t="s">
        <v>78</v>
      </c>
      <c r="D9" s="3">
        <v>518</v>
      </c>
      <c r="E9" s="3">
        <v>0</v>
      </c>
    </row>
    <row r="10" spans="1:5" x14ac:dyDescent="0.25">
      <c r="A10">
        <v>8</v>
      </c>
      <c r="B10" s="7">
        <v>43927</v>
      </c>
      <c r="C10" t="s">
        <v>78</v>
      </c>
      <c r="D10" s="3">
        <v>3</v>
      </c>
      <c r="E10" s="3">
        <v>12</v>
      </c>
    </row>
    <row r="11" spans="1:5" x14ac:dyDescent="0.25">
      <c r="A11">
        <v>9</v>
      </c>
      <c r="B11" s="7">
        <v>43926</v>
      </c>
      <c r="C11" t="s">
        <v>78</v>
      </c>
      <c r="D11" s="3">
        <v>0</v>
      </c>
      <c r="E11" s="3">
        <v>13</v>
      </c>
    </row>
    <row r="12" spans="1:5" x14ac:dyDescent="0.25">
      <c r="A12">
        <v>10</v>
      </c>
      <c r="B12" s="7">
        <v>43924</v>
      </c>
      <c r="C12" t="s">
        <v>78</v>
      </c>
      <c r="D12" s="3">
        <v>1</v>
      </c>
      <c r="E12" s="3">
        <v>5</v>
      </c>
    </row>
    <row r="13" spans="1:5" x14ac:dyDescent="0.25">
      <c r="A13">
        <v>11</v>
      </c>
      <c r="B13" s="7">
        <v>43923</v>
      </c>
      <c r="C13" t="s">
        <v>78</v>
      </c>
      <c r="D13" s="3">
        <v>149</v>
      </c>
      <c r="E13" s="3">
        <v>0</v>
      </c>
    </row>
    <row r="14" spans="1:5" x14ac:dyDescent="0.25">
      <c r="A14">
        <v>12</v>
      </c>
      <c r="B14" s="7">
        <v>43922</v>
      </c>
      <c r="C14" t="s">
        <v>78</v>
      </c>
      <c r="D14" s="3">
        <v>50</v>
      </c>
      <c r="E14" s="3">
        <v>0</v>
      </c>
    </row>
    <row r="15" spans="1:5" x14ac:dyDescent="0.25">
      <c r="A15">
        <v>13</v>
      </c>
      <c r="B15" s="7">
        <v>43922</v>
      </c>
      <c r="C15" t="s">
        <v>78</v>
      </c>
      <c r="D15" s="3">
        <v>1</v>
      </c>
      <c r="E15" s="3">
        <v>23</v>
      </c>
    </row>
    <row r="16" spans="1:5" x14ac:dyDescent="0.25">
      <c r="A16">
        <v>14</v>
      </c>
      <c r="B16" s="7">
        <v>43920</v>
      </c>
      <c r="C16" t="s">
        <v>78</v>
      </c>
      <c r="D16" s="3">
        <v>3</v>
      </c>
      <c r="E16" s="3">
        <v>19</v>
      </c>
    </row>
    <row r="17" spans="1:5" x14ac:dyDescent="0.25">
      <c r="A17">
        <v>15</v>
      </c>
      <c r="B17" s="7">
        <v>43917</v>
      </c>
      <c r="C17" t="s">
        <v>78</v>
      </c>
      <c r="D17" s="3">
        <v>4</v>
      </c>
      <c r="E17" s="3">
        <v>20</v>
      </c>
    </row>
    <row r="18" spans="1:5" x14ac:dyDescent="0.25">
      <c r="A18">
        <v>16</v>
      </c>
      <c r="B18" s="7">
        <v>43909</v>
      </c>
      <c r="C18" t="s">
        <v>78</v>
      </c>
      <c r="D18" s="3">
        <v>59</v>
      </c>
      <c r="E18" s="3">
        <v>0</v>
      </c>
    </row>
    <row r="19" spans="1:5" x14ac:dyDescent="0.25">
      <c r="A19">
        <v>17</v>
      </c>
      <c r="B19" s="7">
        <v>43907</v>
      </c>
      <c r="C19" t="s">
        <v>78</v>
      </c>
      <c r="D19" s="3">
        <v>185</v>
      </c>
      <c r="E19" s="3">
        <v>0</v>
      </c>
    </row>
    <row r="20" spans="1:5" x14ac:dyDescent="0.25">
      <c r="A20">
        <v>18</v>
      </c>
      <c r="B20" s="7">
        <v>43903</v>
      </c>
      <c r="C20" t="s">
        <v>76</v>
      </c>
      <c r="D20" s="3">
        <v>5</v>
      </c>
      <c r="E20" s="3">
        <v>0</v>
      </c>
    </row>
    <row r="21" spans="1:5" x14ac:dyDescent="0.25">
      <c r="A21">
        <v>19</v>
      </c>
      <c r="B21" s="7">
        <v>43902</v>
      </c>
      <c r="C21" t="s">
        <v>78</v>
      </c>
      <c r="D21" s="3">
        <v>64</v>
      </c>
      <c r="E21" s="3">
        <v>0</v>
      </c>
    </row>
    <row r="22" spans="1:5" x14ac:dyDescent="0.25">
      <c r="B22" s="3">
        <f>B2-B21</f>
        <v>46</v>
      </c>
      <c r="C22" t="str" cm="1">
        <f t="array" ref="C22">INDEX(C2:C21,MODE(MATCH(C2:C21,C2:C21,0)))</f>
        <v>TweetDeck</v>
      </c>
      <c r="D22" s="3">
        <f>AVERAGE(D2:D21)</f>
        <v>53.2</v>
      </c>
      <c r="E22" s="3">
        <f>AVERAGE(E2:E21)</f>
        <v>11.1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EDD1-2D02-4416-B6F6-AA12C0C06692}">
  <dimension ref="A1:E22"/>
  <sheetViews>
    <sheetView workbookViewId="0">
      <selection activeCell="C22" sqref="C22"/>
    </sheetView>
  </sheetViews>
  <sheetFormatPr defaultRowHeight="15" x14ac:dyDescent="0.25"/>
  <cols>
    <col min="2" max="2" width="9.7109375" bestFit="1" customWidth="1"/>
    <col min="3" max="3" width="18.42578125" customWidth="1"/>
    <col min="12" max="12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43948</v>
      </c>
      <c r="C2" t="s">
        <v>78</v>
      </c>
      <c r="D2" s="3">
        <v>15</v>
      </c>
      <c r="E2" s="3">
        <v>0</v>
      </c>
    </row>
    <row r="3" spans="1:5" x14ac:dyDescent="0.25">
      <c r="A3">
        <v>1</v>
      </c>
      <c r="B3" s="7">
        <v>43946</v>
      </c>
      <c r="C3" t="s">
        <v>78</v>
      </c>
      <c r="D3" s="3">
        <v>1</v>
      </c>
      <c r="E3" s="3">
        <v>4</v>
      </c>
    </row>
    <row r="4" spans="1:5" x14ac:dyDescent="0.25">
      <c r="A4">
        <v>2</v>
      </c>
      <c r="B4" s="7">
        <v>43946</v>
      </c>
      <c r="C4" t="s">
        <v>78</v>
      </c>
      <c r="D4" s="3">
        <v>4</v>
      </c>
      <c r="E4" s="3">
        <v>44</v>
      </c>
    </row>
    <row r="5" spans="1:5" x14ac:dyDescent="0.25">
      <c r="A5">
        <v>3</v>
      </c>
      <c r="B5" s="7">
        <v>43944</v>
      </c>
      <c r="C5" t="s">
        <v>78</v>
      </c>
      <c r="D5" s="3">
        <v>0</v>
      </c>
      <c r="E5" s="3">
        <v>1</v>
      </c>
    </row>
    <row r="6" spans="1:5" x14ac:dyDescent="0.25">
      <c r="A6">
        <v>4</v>
      </c>
      <c r="B6" s="7">
        <v>43944</v>
      </c>
      <c r="C6" t="s">
        <v>79</v>
      </c>
      <c r="D6" s="3">
        <v>2</v>
      </c>
      <c r="E6" s="3">
        <v>11</v>
      </c>
    </row>
    <row r="7" spans="1:5" x14ac:dyDescent="0.25">
      <c r="A7">
        <v>5</v>
      </c>
      <c r="B7" s="7">
        <v>43943</v>
      </c>
      <c r="C7" t="s">
        <v>78</v>
      </c>
      <c r="D7" s="3">
        <v>0</v>
      </c>
      <c r="E7" s="3">
        <v>12</v>
      </c>
    </row>
    <row r="8" spans="1:5" x14ac:dyDescent="0.25">
      <c r="A8">
        <v>6</v>
      </c>
      <c r="B8" s="7">
        <v>43942</v>
      </c>
      <c r="C8" t="s">
        <v>78</v>
      </c>
      <c r="D8" s="3">
        <v>0</v>
      </c>
      <c r="E8" s="3">
        <v>2</v>
      </c>
    </row>
    <row r="9" spans="1:5" x14ac:dyDescent="0.25">
      <c r="A9">
        <v>7</v>
      </c>
      <c r="B9" s="7">
        <v>43941</v>
      </c>
      <c r="C9" t="s">
        <v>78</v>
      </c>
      <c r="D9" s="3">
        <v>1</v>
      </c>
      <c r="E9" s="3">
        <v>2</v>
      </c>
    </row>
    <row r="10" spans="1:5" x14ac:dyDescent="0.25">
      <c r="A10">
        <v>8</v>
      </c>
      <c r="B10" s="7">
        <v>43941</v>
      </c>
      <c r="C10" t="s">
        <v>78</v>
      </c>
      <c r="D10" s="3">
        <v>0</v>
      </c>
      <c r="E10" s="3">
        <v>2</v>
      </c>
    </row>
    <row r="11" spans="1:5" x14ac:dyDescent="0.25">
      <c r="A11">
        <v>9</v>
      </c>
      <c r="B11" s="7">
        <v>43929</v>
      </c>
      <c r="C11" t="s">
        <v>78</v>
      </c>
      <c r="D11" s="3">
        <v>1</v>
      </c>
      <c r="E11" s="3">
        <v>3</v>
      </c>
    </row>
    <row r="12" spans="1:5" x14ac:dyDescent="0.25">
      <c r="A12">
        <v>10</v>
      </c>
      <c r="B12" s="7">
        <v>43927</v>
      </c>
      <c r="C12" t="s">
        <v>78</v>
      </c>
      <c r="D12" s="3">
        <v>518</v>
      </c>
      <c r="E12" s="3">
        <v>0</v>
      </c>
    </row>
    <row r="13" spans="1:5" x14ac:dyDescent="0.25">
      <c r="A13">
        <v>11</v>
      </c>
      <c r="B13" s="7">
        <v>43927</v>
      </c>
      <c r="C13" t="s">
        <v>78</v>
      </c>
      <c r="D13" s="3">
        <v>3</v>
      </c>
      <c r="E13" s="3">
        <v>19</v>
      </c>
    </row>
    <row r="14" spans="1:5" x14ac:dyDescent="0.25">
      <c r="A14">
        <v>12</v>
      </c>
      <c r="B14" s="7">
        <v>43927</v>
      </c>
      <c r="C14" t="s">
        <v>78</v>
      </c>
      <c r="D14" s="3">
        <v>1</v>
      </c>
      <c r="E14" s="3">
        <v>20</v>
      </c>
    </row>
    <row r="15" spans="1:5" x14ac:dyDescent="0.25">
      <c r="A15">
        <v>13</v>
      </c>
      <c r="B15" s="7">
        <v>43924</v>
      </c>
      <c r="C15" t="s">
        <v>78</v>
      </c>
      <c r="D15" s="3">
        <v>0</v>
      </c>
      <c r="E15" s="3">
        <v>0</v>
      </c>
    </row>
    <row r="16" spans="1:5" x14ac:dyDescent="0.25">
      <c r="A16">
        <v>14</v>
      </c>
      <c r="B16" s="7">
        <v>43923</v>
      </c>
      <c r="C16" t="s">
        <v>76</v>
      </c>
      <c r="D16" s="3">
        <v>149</v>
      </c>
      <c r="E16" s="3">
        <v>0</v>
      </c>
    </row>
    <row r="17" spans="1:5" x14ac:dyDescent="0.25">
      <c r="A17">
        <v>15</v>
      </c>
      <c r="B17" s="7">
        <v>43922</v>
      </c>
      <c r="C17" t="s">
        <v>78</v>
      </c>
      <c r="D17" s="3">
        <v>50</v>
      </c>
      <c r="E17" s="3">
        <v>0</v>
      </c>
    </row>
    <row r="18" spans="1:5" x14ac:dyDescent="0.25">
      <c r="A18">
        <v>16</v>
      </c>
      <c r="B18" s="7">
        <v>43922</v>
      </c>
      <c r="C18" t="s">
        <v>78</v>
      </c>
      <c r="D18" s="3">
        <v>3</v>
      </c>
      <c r="E18" s="3">
        <v>20</v>
      </c>
    </row>
    <row r="19" spans="1:5" x14ac:dyDescent="0.25">
      <c r="A19">
        <v>17</v>
      </c>
      <c r="B19" s="7">
        <v>43921</v>
      </c>
      <c r="C19" t="s">
        <v>78</v>
      </c>
      <c r="D19" s="3">
        <v>0</v>
      </c>
      <c r="E19" s="3">
        <v>9</v>
      </c>
    </row>
    <row r="20" spans="1:5" x14ac:dyDescent="0.25">
      <c r="A20">
        <v>18</v>
      </c>
      <c r="B20" s="7">
        <v>43921</v>
      </c>
      <c r="C20" t="s">
        <v>78</v>
      </c>
      <c r="D20" s="3">
        <v>0</v>
      </c>
      <c r="E20" s="3">
        <v>7</v>
      </c>
    </row>
    <row r="21" spans="1:5" x14ac:dyDescent="0.25">
      <c r="A21">
        <v>19</v>
      </c>
      <c r="B21" s="7">
        <v>43919</v>
      </c>
      <c r="C21" t="s">
        <v>78</v>
      </c>
      <c r="D21" s="3">
        <v>0</v>
      </c>
      <c r="E21" s="3">
        <v>14</v>
      </c>
    </row>
    <row r="22" spans="1:5" x14ac:dyDescent="0.25">
      <c r="B22" s="3">
        <f>B2-B21</f>
        <v>29</v>
      </c>
      <c r="C22" t="str" cm="1">
        <f t="array" ref="C22">INDEX(C2:C21,MODE(MATCH(C2:C21,C2:C21,0)))</f>
        <v>TweetDeck</v>
      </c>
      <c r="D22" s="3">
        <f>AVERAGE(D2:D21)</f>
        <v>37.4</v>
      </c>
      <c r="E22" s="3">
        <f>AVERAGE(E2:E21)</f>
        <v>8.5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3B75-AF9D-44D5-A56C-1A435CA29870}">
  <dimension ref="A1:E22"/>
  <sheetViews>
    <sheetView workbookViewId="0">
      <selection activeCell="C22" sqref="C22"/>
    </sheetView>
  </sheetViews>
  <sheetFormatPr defaultRowHeight="15" x14ac:dyDescent="0.25"/>
  <cols>
    <col min="2" max="2" width="9.7109375" bestFit="1" customWidth="1"/>
    <col min="3" max="3" width="17.42578125" bestFit="1" customWidth="1"/>
    <col min="11" max="11" width="19.8554687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>
        <v>0</v>
      </c>
      <c r="B2" s="7">
        <v>43947</v>
      </c>
      <c r="C2" t="s">
        <v>75</v>
      </c>
      <c r="D2" s="3">
        <v>0</v>
      </c>
      <c r="E2" s="3">
        <v>15</v>
      </c>
    </row>
    <row r="3" spans="1:5" x14ac:dyDescent="0.25">
      <c r="A3">
        <v>1</v>
      </c>
      <c r="B3" s="7">
        <v>43945</v>
      </c>
      <c r="C3" t="s">
        <v>79</v>
      </c>
      <c r="D3" s="3">
        <v>0</v>
      </c>
      <c r="E3" s="3">
        <v>2</v>
      </c>
    </row>
    <row r="4" spans="1:5" x14ac:dyDescent="0.25">
      <c r="A4">
        <v>2</v>
      </c>
      <c r="B4" s="7">
        <v>43943</v>
      </c>
      <c r="C4" t="s">
        <v>78</v>
      </c>
      <c r="D4" s="3">
        <v>11</v>
      </c>
      <c r="E4" s="3">
        <v>63</v>
      </c>
    </row>
    <row r="5" spans="1:5" x14ac:dyDescent="0.25">
      <c r="A5">
        <v>3</v>
      </c>
      <c r="B5" s="7">
        <v>43943</v>
      </c>
      <c r="C5" t="s">
        <v>78</v>
      </c>
      <c r="D5" s="3">
        <v>1</v>
      </c>
      <c r="E5" s="3">
        <v>4</v>
      </c>
    </row>
    <row r="6" spans="1:5" x14ac:dyDescent="0.25">
      <c r="A6">
        <v>4</v>
      </c>
      <c r="B6" s="7">
        <v>43942</v>
      </c>
      <c r="C6" t="s">
        <v>78</v>
      </c>
      <c r="D6" s="3">
        <v>1</v>
      </c>
      <c r="E6" s="3">
        <v>6</v>
      </c>
    </row>
    <row r="7" spans="1:5" x14ac:dyDescent="0.25">
      <c r="A7">
        <v>5</v>
      </c>
      <c r="B7" s="7">
        <v>43941</v>
      </c>
      <c r="C7" t="s">
        <v>75</v>
      </c>
      <c r="D7" s="3">
        <v>1</v>
      </c>
      <c r="E7" s="3">
        <v>13</v>
      </c>
    </row>
    <row r="8" spans="1:5" x14ac:dyDescent="0.25">
      <c r="A8">
        <v>6</v>
      </c>
      <c r="B8" s="7">
        <v>43938</v>
      </c>
      <c r="C8" t="s">
        <v>79</v>
      </c>
      <c r="D8" s="3">
        <v>2</v>
      </c>
      <c r="E8" s="3">
        <v>7</v>
      </c>
    </row>
    <row r="9" spans="1:5" x14ac:dyDescent="0.25">
      <c r="A9">
        <v>7</v>
      </c>
      <c r="B9" s="7">
        <v>43937</v>
      </c>
      <c r="C9" t="s">
        <v>75</v>
      </c>
      <c r="D9" s="3">
        <v>1</v>
      </c>
      <c r="E9" s="3">
        <v>41</v>
      </c>
    </row>
    <row r="10" spans="1:5" x14ac:dyDescent="0.25">
      <c r="A10">
        <v>8</v>
      </c>
      <c r="B10" s="7">
        <v>43934</v>
      </c>
      <c r="C10" t="s">
        <v>78</v>
      </c>
      <c r="D10" s="3">
        <v>1</v>
      </c>
      <c r="E10" s="3">
        <v>8</v>
      </c>
    </row>
    <row r="11" spans="1:5" x14ac:dyDescent="0.25">
      <c r="A11">
        <v>9</v>
      </c>
      <c r="B11" s="7">
        <v>43933</v>
      </c>
      <c r="C11" t="s">
        <v>76</v>
      </c>
      <c r="D11" s="3">
        <v>11</v>
      </c>
      <c r="E11" s="3">
        <v>0</v>
      </c>
    </row>
    <row r="12" spans="1:5" x14ac:dyDescent="0.25">
      <c r="A12">
        <v>10</v>
      </c>
      <c r="B12" s="7">
        <v>43931</v>
      </c>
      <c r="C12" t="s">
        <v>78</v>
      </c>
      <c r="D12" s="3">
        <v>1</v>
      </c>
      <c r="E12" s="3">
        <v>9</v>
      </c>
    </row>
    <row r="13" spans="1:5" x14ac:dyDescent="0.25">
      <c r="A13">
        <v>11</v>
      </c>
      <c r="B13" s="7">
        <v>43929</v>
      </c>
      <c r="C13" t="s">
        <v>78</v>
      </c>
      <c r="D13" s="3">
        <v>1</v>
      </c>
      <c r="E13" s="3">
        <v>5</v>
      </c>
    </row>
    <row r="14" spans="1:5" x14ac:dyDescent="0.25">
      <c r="A14">
        <v>12</v>
      </c>
      <c r="B14" s="7">
        <v>43928</v>
      </c>
      <c r="C14" t="s">
        <v>76</v>
      </c>
      <c r="D14" s="3">
        <v>55</v>
      </c>
      <c r="E14" s="3">
        <v>0</v>
      </c>
    </row>
    <row r="15" spans="1:5" x14ac:dyDescent="0.25">
      <c r="A15">
        <v>13</v>
      </c>
      <c r="B15" s="7">
        <v>43928</v>
      </c>
      <c r="C15" t="s">
        <v>76</v>
      </c>
      <c r="D15" s="3">
        <v>13</v>
      </c>
      <c r="E15" s="3">
        <v>0</v>
      </c>
    </row>
    <row r="16" spans="1:5" x14ac:dyDescent="0.25">
      <c r="A16">
        <v>14</v>
      </c>
      <c r="B16" s="7">
        <v>43927</v>
      </c>
      <c r="C16" t="s">
        <v>75</v>
      </c>
      <c r="D16" s="3">
        <v>3</v>
      </c>
      <c r="E16" s="3">
        <v>18</v>
      </c>
    </row>
    <row r="17" spans="1:5" x14ac:dyDescent="0.25">
      <c r="A17">
        <v>15</v>
      </c>
      <c r="B17" s="7">
        <v>43923</v>
      </c>
      <c r="C17" t="s">
        <v>76</v>
      </c>
      <c r="D17" s="3">
        <v>149</v>
      </c>
      <c r="E17" s="3">
        <v>0</v>
      </c>
    </row>
    <row r="18" spans="1:5" x14ac:dyDescent="0.25">
      <c r="A18">
        <v>16</v>
      </c>
      <c r="B18" s="7">
        <v>43909</v>
      </c>
      <c r="C18" t="s">
        <v>76</v>
      </c>
      <c r="D18" s="3">
        <v>59</v>
      </c>
      <c r="E18" s="3">
        <v>0</v>
      </c>
    </row>
    <row r="19" spans="1:5" x14ac:dyDescent="0.25">
      <c r="A19">
        <v>17</v>
      </c>
      <c r="B19" s="7">
        <v>43907</v>
      </c>
      <c r="C19" t="s">
        <v>76</v>
      </c>
      <c r="D19" s="3">
        <v>185</v>
      </c>
      <c r="E19" s="3">
        <v>0</v>
      </c>
    </row>
    <row r="20" spans="1:5" x14ac:dyDescent="0.25">
      <c r="A20">
        <v>18</v>
      </c>
      <c r="B20" s="7">
        <v>43903</v>
      </c>
      <c r="C20" t="s">
        <v>78</v>
      </c>
      <c r="D20" s="3">
        <v>0</v>
      </c>
      <c r="E20" s="3">
        <v>17</v>
      </c>
    </row>
    <row r="21" spans="1:5" x14ac:dyDescent="0.25">
      <c r="A21">
        <v>19</v>
      </c>
      <c r="B21" s="7">
        <v>43902</v>
      </c>
      <c r="C21" t="s">
        <v>75</v>
      </c>
      <c r="D21" s="3">
        <v>0</v>
      </c>
      <c r="E21" s="3">
        <v>17</v>
      </c>
    </row>
    <row r="22" spans="1:5" x14ac:dyDescent="0.25">
      <c r="B22" s="3">
        <f>B2-B21</f>
        <v>45</v>
      </c>
      <c r="C22" t="str" cm="1">
        <f t="array" ref="C22">INDEX(C2:C21,MODE(MATCH(C2:C21,C2:C21,0)))</f>
        <v>TweetDeck</v>
      </c>
      <c r="D22" s="3">
        <f>AVERAGE(D2:D21)</f>
        <v>24.75</v>
      </c>
      <c r="E22" s="3">
        <f>AVERAGE(E2:E21)</f>
        <v>11.25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28E8C-5DAA-4D0B-840A-4CF2F29639C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MainDESC</vt:lpstr>
      <vt:lpstr>Graphs</vt:lpstr>
      <vt:lpstr>Volleyball</vt:lpstr>
      <vt:lpstr>WSoccer</vt:lpstr>
      <vt:lpstr>MSoccer</vt:lpstr>
      <vt:lpstr>WaterPolo</vt:lpstr>
      <vt:lpstr>Swim</vt:lpstr>
      <vt:lpstr>MBB</vt:lpstr>
      <vt:lpstr>WBB</vt:lpstr>
      <vt:lpstr>Softball</vt:lpstr>
      <vt:lpstr>Baseball</vt:lpstr>
      <vt:lpstr>MGolf</vt:lpstr>
      <vt:lpstr>WGolf</vt:lpstr>
      <vt:lpstr>Rowing</vt:lpstr>
      <vt:lpstr>TF</vt:lpstr>
      <vt:lpstr>Football</vt:lpstr>
      <vt:lpstr>Wrestling</vt:lpstr>
      <vt:lpstr>MTennis</vt:lpstr>
      <vt:lpstr>WTennis</vt:lpstr>
      <vt:lpstr>FieldHockey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Pfledderer, Alec W</dc:creator>
  <cp:lastModifiedBy>Pfledderer, Alec W</cp:lastModifiedBy>
  <dcterms:created xsi:type="dcterms:W3CDTF">2020-04-26T22:35:29Z</dcterms:created>
  <dcterms:modified xsi:type="dcterms:W3CDTF">2020-04-29T15:32:53Z</dcterms:modified>
</cp:coreProperties>
</file>