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Curso Python\tools\"/>
    </mc:Choice>
  </mc:AlternateContent>
  <bookViews>
    <workbookView xWindow="0" yWindow="0" windowWidth="23040" windowHeight="8856"/>
  </bookViews>
  <sheets>
    <sheet name="EC8 Response Spectra" sheetId="1" r:id="rId1"/>
  </sheets>
  <definedNames>
    <definedName name="aa">#REF!</definedName>
    <definedName name="bb">#REF!</definedName>
    <definedName name="BOUL">#REF!</definedName>
    <definedName name="cc">#REF!</definedName>
    <definedName name="Recorder">#REF!</definedName>
    <definedName name="Titre_U">#REF!</definedName>
    <definedName name="Valeur">#REF!</definedName>
    <definedName name="Zone_U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E13" i="1" l="1"/>
  <c r="S16" i="1" s="1"/>
  <c r="E12" i="1"/>
  <c r="P16" i="1" s="1"/>
  <c r="P27" i="1" l="1"/>
  <c r="P5" i="1"/>
  <c r="S31" i="1" l="1"/>
  <c r="E23" i="1" s="1"/>
  <c r="R31" i="1"/>
  <c r="E22" i="1" s="1"/>
  <c r="S30" i="1"/>
  <c r="E21" i="1" s="1"/>
  <c r="R30" i="1"/>
  <c r="E20" i="1" s="1"/>
  <c r="S29" i="1"/>
  <c r="E19" i="1" s="1"/>
  <c r="R29" i="1"/>
  <c r="E18" i="1" s="1"/>
  <c r="S28" i="1"/>
  <c r="R28" i="1"/>
  <c r="S22" i="1"/>
  <c r="P22" i="1"/>
  <c r="S12" i="1"/>
  <c r="P12" i="1"/>
  <c r="E40" i="1" l="1"/>
  <c r="E41" i="1" s="1"/>
  <c r="E30" i="1"/>
  <c r="B30" i="1"/>
  <c r="P23" i="1"/>
  <c r="E14" i="1" s="1"/>
  <c r="S23" i="1"/>
  <c r="E15" i="1" s="1"/>
  <c r="B40" i="1"/>
  <c r="B41" i="1" s="1"/>
  <c r="B31" i="1" l="1"/>
  <c r="E31" i="1"/>
  <c r="B42" i="1"/>
  <c r="E42" i="1"/>
  <c r="E16" i="1"/>
  <c r="D29" i="1" s="1"/>
  <c r="E17" i="1"/>
  <c r="G29" i="1" s="1"/>
  <c r="D41" i="1" l="1"/>
  <c r="D30" i="1"/>
  <c r="G41" i="1"/>
  <c r="G30" i="1"/>
  <c r="E43" i="1"/>
  <c r="G42" i="1"/>
  <c r="E32" i="1"/>
  <c r="G31" i="1"/>
  <c r="B43" i="1"/>
  <c r="D42" i="1"/>
  <c r="B32" i="1"/>
  <c r="D31" i="1"/>
  <c r="F41" i="1"/>
  <c r="F42" i="1"/>
  <c r="F32" i="1"/>
  <c r="F31" i="1"/>
  <c r="F30" i="1"/>
  <c r="F43" i="1"/>
  <c r="F29" i="1"/>
  <c r="E24" i="1"/>
  <c r="C41" i="1"/>
  <c r="C31" i="1"/>
  <c r="C30" i="1"/>
  <c r="C42" i="1"/>
  <c r="C40" i="1"/>
  <c r="C29" i="1"/>
  <c r="D40" i="1"/>
  <c r="G40" i="1"/>
  <c r="F40" i="1"/>
  <c r="E25" i="1"/>
  <c r="B33" i="1" l="1"/>
  <c r="D32" i="1"/>
  <c r="E33" i="1"/>
  <c r="G32" i="1"/>
  <c r="B44" i="1"/>
  <c r="D43" i="1"/>
  <c r="C32" i="1"/>
  <c r="C43" i="1"/>
  <c r="E44" i="1"/>
  <c r="G43" i="1"/>
  <c r="E34" i="1" l="1"/>
  <c r="G33" i="1"/>
  <c r="F33" i="1"/>
  <c r="E45" i="1"/>
  <c r="G44" i="1"/>
  <c r="F44" i="1"/>
  <c r="B45" i="1"/>
  <c r="D44" i="1"/>
  <c r="C44" i="1"/>
  <c r="B34" i="1"/>
  <c r="D33" i="1"/>
  <c r="C33" i="1"/>
  <c r="E46" i="1" l="1"/>
  <c r="G45" i="1"/>
  <c r="F45" i="1"/>
  <c r="B46" i="1"/>
  <c r="D45" i="1"/>
  <c r="C45" i="1"/>
  <c r="B35" i="1"/>
  <c r="D34" i="1"/>
  <c r="C34" i="1"/>
  <c r="E35" i="1"/>
  <c r="G34" i="1"/>
  <c r="F34" i="1"/>
  <c r="B47" i="1" l="1"/>
  <c r="D46" i="1"/>
  <c r="C46" i="1"/>
  <c r="B36" i="1"/>
  <c r="D35" i="1"/>
  <c r="C35" i="1"/>
  <c r="E36" i="1"/>
  <c r="G35" i="1"/>
  <c r="F35" i="1"/>
  <c r="E47" i="1"/>
  <c r="G46" i="1"/>
  <c r="F46" i="1"/>
  <c r="B37" i="1" l="1"/>
  <c r="D36" i="1"/>
  <c r="C36" i="1"/>
  <c r="E37" i="1"/>
  <c r="G36" i="1"/>
  <c r="F36" i="1"/>
  <c r="E48" i="1"/>
  <c r="G47" i="1"/>
  <c r="F47" i="1"/>
  <c r="B48" i="1"/>
  <c r="D47" i="1"/>
  <c r="C47" i="1"/>
  <c r="E38" i="1" l="1"/>
  <c r="G37" i="1"/>
  <c r="F37" i="1"/>
  <c r="E49" i="1"/>
  <c r="G48" i="1"/>
  <c r="F48" i="1"/>
  <c r="B49" i="1"/>
  <c r="D48" i="1"/>
  <c r="C48" i="1"/>
  <c r="B38" i="1"/>
  <c r="D37" i="1"/>
  <c r="C37" i="1"/>
  <c r="E50" i="1" l="1"/>
  <c r="G49" i="1"/>
  <c r="F49" i="1"/>
  <c r="B50" i="1"/>
  <c r="D49" i="1"/>
  <c r="C49" i="1"/>
  <c r="B39" i="1"/>
  <c r="D38" i="1"/>
  <c r="C38" i="1"/>
  <c r="E39" i="1"/>
  <c r="G38" i="1"/>
  <c r="F38" i="1"/>
  <c r="D50" i="1" l="1"/>
  <c r="C50" i="1"/>
  <c r="B51" i="1"/>
  <c r="D39" i="1"/>
  <c r="C39" i="1"/>
  <c r="G39" i="1"/>
  <c r="F39" i="1"/>
  <c r="E51" i="1"/>
  <c r="G50" i="1"/>
  <c r="F50" i="1"/>
  <c r="E52" i="1" l="1"/>
  <c r="G51" i="1"/>
  <c r="F51" i="1"/>
  <c r="D51" i="1"/>
  <c r="C51" i="1"/>
  <c r="B52" i="1"/>
  <c r="D52" i="1" l="1"/>
  <c r="B53" i="1"/>
  <c r="C52" i="1"/>
  <c r="E53" i="1"/>
  <c r="G52" i="1"/>
  <c r="F52" i="1"/>
  <c r="E54" i="1" l="1"/>
  <c r="G53" i="1"/>
  <c r="F53" i="1"/>
  <c r="D53" i="1"/>
  <c r="C53" i="1"/>
  <c r="B54" i="1"/>
  <c r="D54" i="1" l="1"/>
  <c r="C54" i="1"/>
  <c r="B55" i="1"/>
  <c r="E55" i="1"/>
  <c r="G54" i="1"/>
  <c r="F54" i="1"/>
  <c r="E56" i="1" l="1"/>
  <c r="G55" i="1"/>
  <c r="F55" i="1"/>
  <c r="D55" i="1"/>
  <c r="C55" i="1"/>
  <c r="B56" i="1"/>
  <c r="D56" i="1" l="1"/>
  <c r="C56" i="1"/>
  <c r="B57" i="1"/>
  <c r="E57" i="1"/>
  <c r="G56" i="1"/>
  <c r="F56" i="1"/>
  <c r="E58" i="1" l="1"/>
  <c r="G57" i="1"/>
  <c r="F57" i="1"/>
  <c r="D57" i="1"/>
  <c r="B58" i="1"/>
  <c r="C57" i="1"/>
  <c r="D58" i="1" l="1"/>
  <c r="C58" i="1"/>
  <c r="B59" i="1"/>
  <c r="E59" i="1"/>
  <c r="G58" i="1"/>
  <c r="F58" i="1"/>
  <c r="E60" i="1" l="1"/>
  <c r="G59" i="1"/>
  <c r="F59" i="1"/>
  <c r="D59" i="1"/>
  <c r="C59" i="1"/>
  <c r="B60" i="1"/>
  <c r="D60" i="1" l="1"/>
  <c r="C60" i="1"/>
  <c r="G60" i="1"/>
  <c r="F60" i="1"/>
</calcChain>
</file>

<file path=xl/sharedStrings.xml><?xml version="1.0" encoding="utf-8"?>
<sst xmlns="http://schemas.openxmlformats.org/spreadsheetml/2006/main" count="1012" uniqueCount="366">
  <si>
    <t>s</t>
  </si>
  <si>
    <t>S</t>
  </si>
  <si>
    <t>q</t>
  </si>
  <si>
    <t>I</t>
  </si>
  <si>
    <t>II</t>
  </si>
  <si>
    <t>III</t>
  </si>
  <si>
    <t>IV</t>
  </si>
  <si>
    <t>A</t>
  </si>
  <si>
    <t>B</t>
  </si>
  <si>
    <t>C</t>
  </si>
  <si>
    <t>D</t>
  </si>
  <si>
    <t>E</t>
  </si>
  <si>
    <t>Importance class</t>
  </si>
  <si>
    <t>Location</t>
  </si>
  <si>
    <t>Seismic Action</t>
  </si>
  <si>
    <t>Type 1</t>
  </si>
  <si>
    <t>Type 2</t>
  </si>
  <si>
    <t>Response spectra parameters</t>
  </si>
  <si>
    <t>Ground acceleration</t>
  </si>
  <si>
    <t>Ground Type</t>
  </si>
  <si>
    <t>Importance Class</t>
  </si>
  <si>
    <r>
      <t>a</t>
    </r>
    <r>
      <rPr>
        <b/>
        <vertAlign val="subscript"/>
        <sz val="9"/>
        <color theme="1"/>
        <rFont val="Arial"/>
        <family val="2"/>
      </rPr>
      <t>g</t>
    </r>
  </si>
  <si>
    <r>
      <t>T</t>
    </r>
    <r>
      <rPr>
        <b/>
        <vertAlign val="subscript"/>
        <sz val="9"/>
        <color theme="1"/>
        <rFont val="Arial"/>
        <family val="2"/>
      </rPr>
      <t>B</t>
    </r>
    <r>
      <rPr>
        <b/>
        <sz val="9"/>
        <color theme="1"/>
        <rFont val="Arial"/>
        <family val="2"/>
      </rPr>
      <t xml:space="preserve"> </t>
    </r>
  </si>
  <si>
    <r>
      <t>T</t>
    </r>
    <r>
      <rPr>
        <b/>
        <vertAlign val="subscript"/>
        <sz val="9"/>
        <color theme="1"/>
        <rFont val="Arial"/>
        <family val="2"/>
      </rPr>
      <t>C</t>
    </r>
  </si>
  <si>
    <r>
      <t>T</t>
    </r>
    <r>
      <rPr>
        <b/>
        <vertAlign val="subscript"/>
        <sz val="9"/>
        <color theme="1"/>
        <rFont val="Arial"/>
        <family val="2"/>
      </rPr>
      <t>D</t>
    </r>
  </si>
  <si>
    <r>
      <t>T</t>
    </r>
    <r>
      <rPr>
        <b/>
        <vertAlign val="subscript"/>
        <sz val="9"/>
        <color theme="1"/>
        <rFont val="Arial"/>
        <family val="2"/>
      </rPr>
      <t>1</t>
    </r>
  </si>
  <si>
    <r>
      <t>S</t>
    </r>
    <r>
      <rPr>
        <b/>
        <vertAlign val="subscript"/>
        <sz val="9"/>
        <color theme="1"/>
        <rFont val="Arial"/>
        <family val="2"/>
      </rPr>
      <t>d</t>
    </r>
    <r>
      <rPr>
        <b/>
        <sz val="9"/>
        <color theme="1"/>
        <rFont val="Arial"/>
        <family val="2"/>
      </rPr>
      <t xml:space="preserve"> (T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</si>
  <si>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ms</t>
    </r>
    <r>
      <rPr>
        <i/>
        <vertAlign val="superscript"/>
        <sz val="9"/>
        <color theme="1"/>
        <rFont val="Arial"/>
        <family val="2"/>
      </rPr>
      <t>-2</t>
    </r>
  </si>
  <si>
    <t>T [s]</t>
  </si>
  <si>
    <r>
      <t>γ</t>
    </r>
    <r>
      <rPr>
        <vertAlign val="subscript"/>
        <sz val="9"/>
        <color theme="0" tint="-0.34998626667073579"/>
        <rFont val="Arial"/>
        <family val="2"/>
      </rPr>
      <t>I,AS1</t>
    </r>
  </si>
  <si>
    <r>
      <t>γ</t>
    </r>
    <r>
      <rPr>
        <vertAlign val="subscript"/>
        <sz val="9"/>
        <color theme="0" tint="-0.34998626667073579"/>
        <rFont val="Arial"/>
        <family val="2"/>
      </rPr>
      <t>I,AS2</t>
    </r>
  </si>
  <si>
    <r>
      <t>a</t>
    </r>
    <r>
      <rPr>
        <vertAlign val="subscript"/>
        <sz val="9"/>
        <color theme="0" tint="-0.34998626667073579"/>
        <rFont val="Arial"/>
        <family val="2"/>
      </rPr>
      <t>gR</t>
    </r>
  </si>
  <si>
    <r>
      <t>a</t>
    </r>
    <r>
      <rPr>
        <vertAlign val="subscript"/>
        <sz val="9"/>
        <color theme="0" tint="-0.34998626667073579"/>
        <rFont val="Arial"/>
        <family val="2"/>
      </rPr>
      <t>g</t>
    </r>
  </si>
  <si>
    <r>
      <t>S</t>
    </r>
    <r>
      <rPr>
        <vertAlign val="subscript"/>
        <sz val="9"/>
        <color theme="0" tint="-0.34998626667073579"/>
        <rFont val="Arial"/>
        <family val="2"/>
      </rPr>
      <t>max</t>
    </r>
  </si>
  <si>
    <r>
      <t>T</t>
    </r>
    <r>
      <rPr>
        <vertAlign val="subscript"/>
        <sz val="9"/>
        <color theme="0" tint="-0.34998626667073579"/>
        <rFont val="Arial"/>
        <family val="2"/>
      </rPr>
      <t>B</t>
    </r>
  </si>
  <si>
    <r>
      <t>T</t>
    </r>
    <r>
      <rPr>
        <vertAlign val="subscript"/>
        <sz val="9"/>
        <color theme="0" tint="-0.34998626667073579"/>
        <rFont val="Arial"/>
        <family val="2"/>
      </rPr>
      <t>C</t>
    </r>
  </si>
  <si>
    <r>
      <t>T</t>
    </r>
    <r>
      <rPr>
        <vertAlign val="subscript"/>
        <sz val="9"/>
        <color theme="0" tint="-0.34998626667073579"/>
        <rFont val="Arial"/>
        <family val="2"/>
      </rPr>
      <t>D</t>
    </r>
  </si>
  <si>
    <t>Mainland</t>
  </si>
  <si>
    <t>Azores</t>
  </si>
  <si>
    <t>Input</t>
  </si>
  <si>
    <t>City</t>
  </si>
  <si>
    <t>Code</t>
  </si>
  <si>
    <t>Zone</t>
  </si>
  <si>
    <t>Abrantes</t>
  </si>
  <si>
    <t>1.5</t>
  </si>
  <si>
    <t>2.4</t>
  </si>
  <si>
    <t>Águeda</t>
  </si>
  <si>
    <t>1.6</t>
  </si>
  <si>
    <t>Aguiar da Beira</t>
  </si>
  <si>
    <t>2.5</t>
  </si>
  <si>
    <t>Alandroal</t>
  </si>
  <si>
    <t>Albergaria-a-Velha</t>
  </si>
  <si>
    <t>Albufeira</t>
  </si>
  <si>
    <t>1.2</t>
  </si>
  <si>
    <t>2.3</t>
  </si>
  <si>
    <t>Alcácer do Sal</t>
  </si>
  <si>
    <t>1.3</t>
  </si>
  <si>
    <t>Alcanena</t>
  </si>
  <si>
    <t>Alcobaça</t>
  </si>
  <si>
    <t>Alcochete</t>
  </si>
  <si>
    <t>Alcoutim</t>
  </si>
  <si>
    <t>Alenquer</t>
  </si>
  <si>
    <t>1.4</t>
  </si>
  <si>
    <t>Alfândega da Fé</t>
  </si>
  <si>
    <t>Alijó</t>
  </si>
  <si>
    <t>Aljezur</t>
  </si>
  <si>
    <t>1.1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</si>
  <si>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</si>
  <si>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</si>
  <si>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</si>
  <si>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</si>
  <si>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</si>
  <si>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</si>
  <si>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</si>
  <si>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</si>
  <si>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</si>
  <si>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</si>
  <si>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</si>
  <si>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</si>
  <si>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</si>
  <si>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Heroísmo</t>
  </si>
  <si>
    <t>0.0</t>
  </si>
  <si>
    <t>2.1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</si>
  <si>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</si>
  <si>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</si>
  <si>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</si>
  <si>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</si>
  <si>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</si>
  <si>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</si>
  <si>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</si>
  <si>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</si>
  <si>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</si>
  <si>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</si>
  <si>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</si>
  <si>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</si>
  <si>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</si>
  <si>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</si>
  <si>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</si>
  <si>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</si>
  <si>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</si>
  <si>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</si>
  <si>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</si>
  <si>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</si>
  <si>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</si>
  <si>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</si>
  <si>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</si>
  <si>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</si>
  <si>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</si>
  <si>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</si>
  <si>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</si>
  <si>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</t>
  </si>
  <si>
    <t xml:space="preserve"> 1.6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</si>
  <si>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</si>
  <si>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</si>
  <si>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</si>
  <si>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</si>
  <si>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</si>
  <si>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</si>
  <si>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</si>
  <si>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</si>
  <si>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</si>
  <si>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</si>
  <si>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</si>
  <si>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</si>
  <si>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</si>
  <si>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</si>
  <si>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</si>
  <si>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</si>
  <si>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</si>
  <si>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</si>
  <si>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</si>
  <si>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</si>
  <si>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</si>
  <si>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</si>
  <si>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</si>
  <si>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</si>
  <si>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</si>
  <si>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</si>
  <si>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</si>
  <si>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</si>
  <si>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</si>
  <si>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</si>
  <si>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</si>
  <si>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</si>
  <si>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</si>
  <si>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</si>
  <si>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</si>
  <si>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</si>
  <si>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</si>
  <si>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</si>
  <si>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</si>
  <si>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</si>
  <si>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</si>
  <si>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</si>
  <si>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</si>
  <si>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</si>
  <si>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</si>
  <si>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</si>
  <si>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</si>
  <si>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</si>
  <si>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</si>
  <si>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</si>
  <si>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</si>
  <si>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</si>
  <si>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</si>
  <si>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</si>
  <si>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</si>
  <si>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</si>
  <si>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</si>
  <si>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</si>
  <si>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</si>
  <si>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</si>
  <si>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</si>
  <si>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</si>
  <si>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</si>
  <si>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</si>
  <si>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</si>
  <si>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</si>
  <si>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</si>
  <si>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</si>
  <si>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</si>
  <si>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</si>
  <si>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</si>
  <si>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</si>
  <si>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</si>
  <si>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</si>
  <si>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</si>
  <si>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</si>
  <si>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</si>
  <si>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</si>
  <si>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</si>
  <si>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</si>
  <si>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</si>
  <si>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</si>
  <si>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</si>
  <si>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</si>
  <si>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</si>
  <si>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</si>
  <si>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</si>
  <si>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</si>
  <si>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</si>
  <si>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</si>
  <si>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</si>
  <si>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</si>
  <si>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</si>
  <si>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</si>
  <si>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</si>
  <si>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</si>
  <si>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</si>
  <si>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</si>
  <si>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</si>
  <si>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</si>
  <si>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</si>
  <si>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</si>
  <si>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</si>
  <si>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</si>
  <si>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</si>
  <si>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</si>
  <si>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</si>
  <si>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</si>
  <si>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</si>
  <si>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</si>
  <si>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</si>
  <si>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</si>
  <si>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</si>
  <si>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</si>
  <si>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</si>
  <si>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</si>
  <si>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</si>
  <si>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</si>
  <si>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</si>
  <si>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</si>
  <si>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</si>
  <si>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</si>
  <si>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</si>
  <si>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</si>
  <si>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</si>
  <si>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</si>
  <si>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</si>
  <si>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</si>
  <si>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</si>
  <si>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</si>
  <si>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</si>
  <si>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</si>
  <si>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</si>
  <si>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</si>
  <si>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</si>
  <si>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</si>
  <si>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</si>
  <si>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</si>
  <si>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</si>
  <si>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</si>
  <si>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</si>
  <si>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</si>
  <si>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</si>
  <si>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</si>
  <si>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</si>
  <si>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</si>
  <si>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</si>
  <si>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</si>
  <si>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</si>
  <si>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</si>
  <si>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</si>
  <si>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</si>
  <si>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</si>
  <si>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</si>
  <si>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</si>
  <si>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</si>
  <si>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</si>
  <si>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</si>
  <si>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</si>
  <si>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</si>
  <si>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</si>
  <si>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</si>
  <si>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</si>
  <si>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</si>
  <si>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</si>
  <si>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</si>
  <si>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</si>
  <si>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</si>
  <si>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</si>
  <si>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</si>
  <si>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</si>
  <si>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2.2</t>
  </si>
  <si>
    <t>Santa Cruz das Flores</t>
  </si>
  <si>
    <t>Santa Maria da Feira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</si>
  <si>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</si>
  <si>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</si>
  <si>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</si>
  <si>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</si>
  <si>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</si>
  <si>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</si>
  <si>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</si>
  <si>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</si>
  <si>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</si>
  <si>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</si>
  <si>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</si>
  <si>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</si>
  <si>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</si>
  <si>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</si>
  <si>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</si>
  <si>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</si>
  <si>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</si>
  <si>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</si>
  <si>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</si>
  <si>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</si>
  <si>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</si>
  <si>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</si>
  <si>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</si>
  <si>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</si>
  <si>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</si>
  <si>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</si>
  <si>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</si>
  <si>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</si>
  <si>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</si>
  <si>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</si>
  <si>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</si>
  <si>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</si>
  <si>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</si>
  <si>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</si>
  <si>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</si>
  <si>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</si>
  <si>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</si>
  <si>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</si>
  <si>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</si>
  <si>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</si>
  <si>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</si>
  <si>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</si>
  <si>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</si>
  <si>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</si>
  <si>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</si>
  <si>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</si>
  <si>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</si>
  <si>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</si>
  <si>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</si>
  <si>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</si>
  <si>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da Praia da Vitória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</si>
  <si>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</si>
  <si>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</si>
  <si>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</si>
  <si>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</si>
  <si>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</si>
  <si>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</si>
  <si>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</si>
  <si>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</si>
  <si>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</si>
  <si>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</si>
  <si>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</si>
  <si>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</si>
  <si>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</si>
  <si>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</si>
  <si>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</si>
  <si>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</si>
  <si>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</si>
  <si>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</si>
  <si>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</si>
  <si>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</si>
  <si>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</si>
  <si>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</si>
  <si>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</si>
  <si>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</si>
  <si>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</si>
  <si>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Seismic Zone</t>
  </si>
  <si>
    <t>Output</t>
  </si>
  <si>
    <r>
      <t>S</t>
    </r>
    <r>
      <rPr>
        <b/>
        <vertAlign val="subscript"/>
        <sz val="9"/>
        <color theme="1"/>
        <rFont val="Arial"/>
        <family val="2"/>
      </rPr>
      <t>e</t>
    </r>
    <r>
      <rPr>
        <b/>
        <sz val="9"/>
        <color theme="1"/>
        <rFont val="Arial"/>
        <family val="2"/>
      </rPr>
      <t xml:space="preserve"> [m/s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]</t>
    </r>
  </si>
  <si>
    <r>
      <t>S</t>
    </r>
    <r>
      <rPr>
        <b/>
        <vertAlign val="subscript"/>
        <sz val="9"/>
        <color theme="1"/>
        <rFont val="Arial"/>
        <family val="2"/>
      </rPr>
      <t>d</t>
    </r>
    <r>
      <rPr>
        <b/>
        <sz val="9"/>
        <color theme="1"/>
        <rFont val="Arial"/>
        <family val="2"/>
      </rPr>
      <t xml:space="preserve"> [m/s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</si>
</sst>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i/>
      <vertAlign val="superscript"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9"/>
      <color theme="0" tint="-0.249977111117893"/>
      <name val="Arial"/>
      <family val="2"/>
    </font>
    <font>
      <b/>
      <i/>
      <sz val="9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i/>
      <sz val="9"/>
      <color theme="0" tint="-0.34998626667073579"/>
      <name val="Arial"/>
      <family val="2"/>
    </font>
    <font>
      <vertAlign val="subscript"/>
      <sz val="9"/>
      <color theme="0" tint="-0.34998626667073579"/>
      <name val="Arial"/>
      <family val="2"/>
    </font>
    <font>
      <b/>
      <sz val="9"/>
      <color theme="0"/>
      <name val="Arial"/>
      <family val="2"/>
    </font>
    <font>
      <b/>
      <i/>
      <sz val="9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top" wrapText="1"/>
    </xf>
    <xf numFmtId="164" fontId="1" fillId="3" borderId="4" xfId="0" applyNumberFormat="1" applyFont="1" applyFill="1" applyBorder="1" applyAlignment="1">
      <alignment horizontal="right" vertical="center"/>
    </xf>
    <xf numFmtId="166" fontId="1" fillId="0" borderId="4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right" vertical="center"/>
    </xf>
    <xf numFmtId="165" fontId="1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2" fontId="1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1" fillId="0" borderId="4" xfId="0" applyNumberFormat="1" applyFont="1" applyFill="1" applyBorder="1" applyAlignment="1">
      <alignment horizontal="right" vertical="center"/>
    </xf>
    <xf numFmtId="166" fontId="1" fillId="0" borderId="4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2" fontId="1" fillId="0" borderId="4" xfId="0" applyNumberFormat="1" applyFont="1" applyFill="1" applyBorder="1" applyAlignment="1">
      <alignment vertical="center"/>
    </xf>
    <xf numFmtId="165" fontId="1" fillId="3" borderId="6" xfId="0" applyNumberFormat="1" applyFont="1" applyFill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22" xfId="0" applyNumberFormat="1" applyFont="1" applyFill="1" applyBorder="1" applyAlignment="1">
      <alignment horizontal="center" vertical="center"/>
    </xf>
    <xf numFmtId="165" fontId="1" fillId="3" borderId="23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65" fontId="1" fillId="3" borderId="24" xfId="0" applyNumberFormat="1" applyFont="1" applyFill="1" applyBorder="1" applyAlignment="1">
      <alignment horizontal="center" vertical="center"/>
    </xf>
    <xf numFmtId="165" fontId="1" fillId="3" borderId="25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165" fontId="10" fillId="3" borderId="18" xfId="0" applyNumberFormat="1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11" fillId="3" borderId="2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left" vertical="top" wrapText="1"/>
    </xf>
    <xf numFmtId="0" fontId="11" fillId="3" borderId="16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1" fillId="3" borderId="20" xfId="0" applyFont="1" applyFill="1" applyBorder="1" applyAlignment="1">
      <alignment horizontal="left" vertical="top" wrapText="1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Se Type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'EC8 Response Spectra'!$B$29:$B$60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0.6</c:v>
                </c:pt>
                <c:pt idx="12">
                  <c:v>0.74</c:v>
                </c:pt>
                <c:pt idx="13">
                  <c:v>0.88</c:v>
                </c:pt>
                <c:pt idx="14">
                  <c:v>1.02</c:v>
                </c:pt>
                <c:pt idx="15">
                  <c:v>1.1599999999999999</c:v>
                </c:pt>
                <c:pt idx="16">
                  <c:v>1.2999999999999998</c:v>
                </c:pt>
                <c:pt idx="17">
                  <c:v>1.4399999999999997</c:v>
                </c:pt>
                <c:pt idx="18">
                  <c:v>1.5799999999999996</c:v>
                </c:pt>
                <c:pt idx="19">
                  <c:v>1.7199999999999995</c:v>
                </c:pt>
                <c:pt idx="20">
                  <c:v>1.8599999999999994</c:v>
                </c:pt>
                <c:pt idx="21">
                  <c:v>1.9999999999999993</c:v>
                </c:pt>
                <c:pt idx="22">
                  <c:v>2.1999999999999993</c:v>
                </c:pt>
                <c:pt idx="23">
                  <c:v>2.3999999999999995</c:v>
                </c:pt>
                <c:pt idx="24">
                  <c:v>2.5999999999999996</c:v>
                </c:pt>
                <c:pt idx="25">
                  <c:v>2.8</c:v>
                </c:pt>
                <c:pt idx="26">
                  <c:v>3</c:v>
                </c:pt>
                <c:pt idx="27">
                  <c:v>3.2</c:v>
                </c:pt>
                <c:pt idx="28">
                  <c:v>3.4000000000000004</c:v>
                </c:pt>
                <c:pt idx="29">
                  <c:v>3.6000000000000005</c:v>
                </c:pt>
                <c:pt idx="30">
                  <c:v>3.8000000000000007</c:v>
                </c:pt>
                <c:pt idx="31">
                  <c:v>4.0000000000000009</c:v>
                </c:pt>
              </c:numCache>
            </c:numRef>
          </c:xVal>
          <c:yVal>
            <c:numRef>
              <c:f>'EC8 Response Spectra'!$C$29:$C$60</c:f>
              <c:numCache>
                <c:formatCode>0.000</c:formatCode>
                <c:ptCount val="32"/>
                <c:pt idx="0">
                  <c:v>2.9375</c:v>
                </c:pt>
                <c:pt idx="1">
                  <c:v>3.3781249999999998</c:v>
                </c:pt>
                <c:pt idx="2">
                  <c:v>3.8187500000000001</c:v>
                </c:pt>
                <c:pt idx="3">
                  <c:v>4.2593749999999995</c:v>
                </c:pt>
                <c:pt idx="4">
                  <c:v>4.7</c:v>
                </c:pt>
                <c:pt idx="5">
                  <c:v>5.140625</c:v>
                </c:pt>
                <c:pt idx="6">
                  <c:v>5.5812499999999998</c:v>
                </c:pt>
                <c:pt idx="7">
                  <c:v>6.0218749999999996</c:v>
                </c:pt>
                <c:pt idx="8">
                  <c:v>6.4625000000000004</c:v>
                </c:pt>
                <c:pt idx="9">
                  <c:v>6.9031249999999993</c:v>
                </c:pt>
                <c:pt idx="10">
                  <c:v>7.34375</c:v>
                </c:pt>
                <c:pt idx="11">
                  <c:v>7.34375</c:v>
                </c:pt>
                <c:pt idx="12">
                  <c:v>5.9543918918918912</c:v>
                </c:pt>
                <c:pt idx="13">
                  <c:v>5.0071022727272725</c:v>
                </c:pt>
                <c:pt idx="14">
                  <c:v>4.319852941176471</c:v>
                </c:pt>
                <c:pt idx="15">
                  <c:v>3.7984913793103452</c:v>
                </c:pt>
                <c:pt idx="16">
                  <c:v>3.3894230769230771</c:v>
                </c:pt>
                <c:pt idx="17">
                  <c:v>3.0598958333333339</c:v>
                </c:pt>
                <c:pt idx="18">
                  <c:v>2.7887658227848107</c:v>
                </c:pt>
                <c:pt idx="19">
                  <c:v>2.5617732558139541</c:v>
                </c:pt>
                <c:pt idx="20">
                  <c:v>2.3689516129032264</c:v>
                </c:pt>
                <c:pt idx="21">
                  <c:v>2.2031250000000009</c:v>
                </c:pt>
                <c:pt idx="22">
                  <c:v>1.8207644628099184</c:v>
                </c:pt>
                <c:pt idx="23">
                  <c:v>1.5299479166666674</c:v>
                </c:pt>
                <c:pt idx="24">
                  <c:v>1.3036242603550299</c:v>
                </c:pt>
                <c:pt idx="25">
                  <c:v>1.1240433673469388</c:v>
                </c:pt>
                <c:pt idx="26">
                  <c:v>0.97916666666666663</c:v>
                </c:pt>
                <c:pt idx="27">
                  <c:v>0.86059570312499978</c:v>
                </c:pt>
                <c:pt idx="28">
                  <c:v>0.76232698961937706</c:v>
                </c:pt>
                <c:pt idx="29">
                  <c:v>0.67997685185185164</c:v>
                </c:pt>
                <c:pt idx="30">
                  <c:v>0.61028393351800536</c:v>
                </c:pt>
                <c:pt idx="31">
                  <c:v>0.55078124999999978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8-4760-9271-D2A39ABFEE7B}"/>
            </c:ext>
          </c:extLst>
        </c:ser>
        <c:ser>
          <c:idx val="3"/>
          <c:order val="1"/>
          <c:tx>
            <c:v>Se Type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'EC8 Response Spectra'!$E$29:$E$60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0.25</c:v>
                </c:pt>
                <c:pt idx="12">
                  <c:v>0.42499999999999999</c:v>
                </c:pt>
                <c:pt idx="13">
                  <c:v>0.6</c:v>
                </c:pt>
                <c:pt idx="14">
                  <c:v>0.77499999999999991</c:v>
                </c:pt>
                <c:pt idx="15">
                  <c:v>0.95</c:v>
                </c:pt>
                <c:pt idx="16">
                  <c:v>1.125</c:v>
                </c:pt>
                <c:pt idx="17">
                  <c:v>1.3</c:v>
                </c:pt>
                <c:pt idx="18">
                  <c:v>1.4750000000000001</c:v>
                </c:pt>
                <c:pt idx="19">
                  <c:v>1.6500000000000001</c:v>
                </c:pt>
                <c:pt idx="20">
                  <c:v>1.8250000000000002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2.4000000000000004</c:v>
                </c:pt>
                <c:pt idx="24">
                  <c:v>2.6000000000000005</c:v>
                </c:pt>
                <c:pt idx="25">
                  <c:v>2.8000000000000007</c:v>
                </c:pt>
                <c:pt idx="26">
                  <c:v>3.0000000000000009</c:v>
                </c:pt>
                <c:pt idx="27">
                  <c:v>3.2000000000000011</c:v>
                </c:pt>
                <c:pt idx="28">
                  <c:v>3.4000000000000012</c:v>
                </c:pt>
                <c:pt idx="29">
                  <c:v>3.6000000000000014</c:v>
                </c:pt>
                <c:pt idx="30">
                  <c:v>3.8000000000000016</c:v>
                </c:pt>
                <c:pt idx="31">
                  <c:v>4.0000000000000018</c:v>
                </c:pt>
              </c:numCache>
            </c:numRef>
          </c:xVal>
          <c:yVal>
            <c:numRef>
              <c:f>'EC8 Response Spectra'!$F$29:$F$60</c:f>
              <c:numCache>
                <c:formatCode>0.000</c:formatCode>
                <c:ptCount val="32"/>
                <c:pt idx="0">
                  <c:v>2.1561666666666608</c:v>
                </c:pt>
                <c:pt idx="1">
                  <c:v>2.4795916666666598</c:v>
                </c:pt>
                <c:pt idx="2">
                  <c:v>2.8030166666666592</c:v>
                </c:pt>
                <c:pt idx="3">
                  <c:v>3.1264416666666581</c:v>
                </c:pt>
                <c:pt idx="4">
                  <c:v>3.4498666666666575</c:v>
                </c:pt>
                <c:pt idx="5">
                  <c:v>3.7732916666666565</c:v>
                </c:pt>
                <c:pt idx="6">
                  <c:v>4.096716666666655</c:v>
                </c:pt>
                <c:pt idx="7">
                  <c:v>4.4201416666666544</c:v>
                </c:pt>
                <c:pt idx="8">
                  <c:v>4.7435666666666538</c:v>
                </c:pt>
                <c:pt idx="9">
                  <c:v>5.0669916666666523</c:v>
                </c:pt>
                <c:pt idx="10">
                  <c:v>5.3904166666666518</c:v>
                </c:pt>
                <c:pt idx="11">
                  <c:v>5.3904166666666518</c:v>
                </c:pt>
                <c:pt idx="12">
                  <c:v>3.1708333333333245</c:v>
                </c:pt>
                <c:pt idx="13">
                  <c:v>2.2460069444444382</c:v>
                </c:pt>
                <c:pt idx="14">
                  <c:v>1.7388440860215009</c:v>
                </c:pt>
                <c:pt idx="15">
                  <c:v>1.418530701754382</c:v>
                </c:pt>
                <c:pt idx="16">
                  <c:v>1.197870370370367</c:v>
                </c:pt>
                <c:pt idx="17">
                  <c:v>1.0366185897435869</c:v>
                </c:pt>
                <c:pt idx="18">
                  <c:v>0.91362994350282234</c:v>
                </c:pt>
                <c:pt idx="19">
                  <c:v>0.81672979797979561</c:v>
                </c:pt>
                <c:pt idx="20">
                  <c:v>0.73841324200913039</c:v>
                </c:pt>
                <c:pt idx="21">
                  <c:v>0.67380208333333147</c:v>
                </c:pt>
                <c:pt idx="22">
                  <c:v>0.55686122589531517</c:v>
                </c:pt>
                <c:pt idx="23">
                  <c:v>0.46791811342592454</c:v>
                </c:pt>
                <c:pt idx="24">
                  <c:v>0.39869945759368713</c:v>
                </c:pt>
                <c:pt idx="25">
                  <c:v>0.34377657312925053</c:v>
                </c:pt>
                <c:pt idx="26">
                  <c:v>0.29946759259259159</c:v>
                </c:pt>
                <c:pt idx="27">
                  <c:v>0.26320393880208243</c:v>
                </c:pt>
                <c:pt idx="28">
                  <c:v>0.23314950980392077</c:v>
                </c:pt>
                <c:pt idx="29">
                  <c:v>0.20796360596707744</c:v>
                </c:pt>
                <c:pt idx="30">
                  <c:v>0.18664877654662909</c:v>
                </c:pt>
                <c:pt idx="31">
                  <c:v>0.16845052083333273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8-4760-9271-D2A39ABFEE7B}"/>
            </c:ext>
          </c:extLst>
        </c:ser>
        <c:ser>
          <c:idx val="0"/>
          <c:order val="2"/>
          <c:tx>
            <c:v>Sd Type 1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'EC8 Response Spectra'!$B$29:$B$60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0.6</c:v>
                </c:pt>
                <c:pt idx="12">
                  <c:v>0.74</c:v>
                </c:pt>
                <c:pt idx="13">
                  <c:v>0.88</c:v>
                </c:pt>
                <c:pt idx="14">
                  <c:v>1.02</c:v>
                </c:pt>
                <c:pt idx="15">
                  <c:v>1.1599999999999999</c:v>
                </c:pt>
                <c:pt idx="16">
                  <c:v>1.2999999999999998</c:v>
                </c:pt>
                <c:pt idx="17">
                  <c:v>1.4399999999999997</c:v>
                </c:pt>
                <c:pt idx="18">
                  <c:v>1.5799999999999996</c:v>
                </c:pt>
                <c:pt idx="19">
                  <c:v>1.7199999999999995</c:v>
                </c:pt>
                <c:pt idx="20">
                  <c:v>1.8599999999999994</c:v>
                </c:pt>
                <c:pt idx="21">
                  <c:v>1.9999999999999993</c:v>
                </c:pt>
                <c:pt idx="22">
                  <c:v>2.1999999999999993</c:v>
                </c:pt>
                <c:pt idx="23">
                  <c:v>2.3999999999999995</c:v>
                </c:pt>
                <c:pt idx="24">
                  <c:v>2.5999999999999996</c:v>
                </c:pt>
                <c:pt idx="25">
                  <c:v>2.8</c:v>
                </c:pt>
                <c:pt idx="26">
                  <c:v>3</c:v>
                </c:pt>
                <c:pt idx="27">
                  <c:v>3.2</c:v>
                </c:pt>
                <c:pt idx="28">
                  <c:v>3.4000000000000004</c:v>
                </c:pt>
                <c:pt idx="29">
                  <c:v>3.6000000000000005</c:v>
                </c:pt>
                <c:pt idx="30">
                  <c:v>3.8000000000000007</c:v>
                </c:pt>
                <c:pt idx="31">
                  <c:v>4.0000000000000009</c:v>
                </c:pt>
              </c:numCache>
            </c:numRef>
          </c:xVal>
          <c:yVal>
            <c:numRef>
              <c:f>'EC8 Response Spectra'!$D$29:$D$60</c:f>
              <c:numCache>
                <c:formatCode>0.000</c:formatCode>
                <c:ptCount val="32"/>
                <c:pt idx="0">
                  <c:v>1.9583333333333333</c:v>
                </c:pt>
                <c:pt idx="1">
                  <c:v>1.9093749999999998</c:v>
                </c:pt>
                <c:pt idx="2">
                  <c:v>1.8604166666666666</c:v>
                </c:pt>
                <c:pt idx="3">
                  <c:v>1.8114583333333334</c:v>
                </c:pt>
                <c:pt idx="4">
                  <c:v>1.7625</c:v>
                </c:pt>
                <c:pt idx="5">
                  <c:v>1.7135416666666665</c:v>
                </c:pt>
                <c:pt idx="6">
                  <c:v>1.6645833333333333</c:v>
                </c:pt>
                <c:pt idx="7">
                  <c:v>1.6156249999999999</c:v>
                </c:pt>
                <c:pt idx="8">
                  <c:v>1.5666666666666667</c:v>
                </c:pt>
                <c:pt idx="9">
                  <c:v>1.5177083333333334</c:v>
                </c:pt>
                <c:pt idx="10">
                  <c:v>1.46875</c:v>
                </c:pt>
                <c:pt idx="11">
                  <c:v>1.46875</c:v>
                </c:pt>
                <c:pt idx="12">
                  <c:v>1.1908783783783783</c:v>
                </c:pt>
                <c:pt idx="13">
                  <c:v>1.0014204545454544</c:v>
                </c:pt>
                <c:pt idx="14">
                  <c:v>0.86397058823529416</c:v>
                </c:pt>
                <c:pt idx="15">
                  <c:v>0.75969827586206906</c:v>
                </c:pt>
                <c:pt idx="16">
                  <c:v>0.67788461538461542</c:v>
                </c:pt>
                <c:pt idx="17">
                  <c:v>0.61197916666666674</c:v>
                </c:pt>
                <c:pt idx="18">
                  <c:v>0.55775316455696211</c:v>
                </c:pt>
                <c:pt idx="19">
                  <c:v>0.51235465116279078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8-4760-9271-D2A39ABFEE7B}"/>
            </c:ext>
          </c:extLst>
        </c:ser>
        <c:ser>
          <c:idx val="1"/>
          <c:order val="3"/>
          <c:tx>
            <c:v>Sd Type 2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'EC8 Response Spectra'!$E$29:$E$60</c:f>
              <c:numCache>
                <c:formatCode>0.000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0.25</c:v>
                </c:pt>
                <c:pt idx="12">
                  <c:v>0.42499999999999999</c:v>
                </c:pt>
                <c:pt idx="13">
                  <c:v>0.6</c:v>
                </c:pt>
                <c:pt idx="14">
                  <c:v>0.77499999999999991</c:v>
                </c:pt>
                <c:pt idx="15">
                  <c:v>0.95</c:v>
                </c:pt>
                <c:pt idx="16">
                  <c:v>1.125</c:v>
                </c:pt>
                <c:pt idx="17">
                  <c:v>1.3</c:v>
                </c:pt>
                <c:pt idx="18">
                  <c:v>1.4750000000000001</c:v>
                </c:pt>
                <c:pt idx="19">
                  <c:v>1.6500000000000001</c:v>
                </c:pt>
                <c:pt idx="20">
                  <c:v>1.8250000000000002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2.4000000000000004</c:v>
                </c:pt>
                <c:pt idx="24">
                  <c:v>2.6000000000000005</c:v>
                </c:pt>
                <c:pt idx="25">
                  <c:v>2.8000000000000007</c:v>
                </c:pt>
                <c:pt idx="26">
                  <c:v>3.0000000000000009</c:v>
                </c:pt>
                <c:pt idx="27">
                  <c:v>3.2000000000000011</c:v>
                </c:pt>
                <c:pt idx="28">
                  <c:v>3.4000000000000012</c:v>
                </c:pt>
                <c:pt idx="29">
                  <c:v>3.6000000000000014</c:v>
                </c:pt>
                <c:pt idx="30">
                  <c:v>3.8000000000000016</c:v>
                </c:pt>
                <c:pt idx="31">
                  <c:v>4.0000000000000018</c:v>
                </c:pt>
              </c:numCache>
            </c:numRef>
          </c:xVal>
          <c:yVal>
            <c:numRef>
              <c:f>'EC8 Response Spectra'!$G$29:$G$60</c:f>
              <c:numCache>
                <c:formatCode>0.000</c:formatCode>
                <c:ptCount val="32"/>
                <c:pt idx="0">
                  <c:v>1.4374444444444405</c:v>
                </c:pt>
                <c:pt idx="1">
                  <c:v>1.4015083333333294</c:v>
                </c:pt>
                <c:pt idx="2">
                  <c:v>1.3655722222222184</c:v>
                </c:pt>
                <c:pt idx="3">
                  <c:v>1.3296361111111075</c:v>
                </c:pt>
                <c:pt idx="4">
                  <c:v>1.2936999999999965</c:v>
                </c:pt>
                <c:pt idx="5">
                  <c:v>1.2577638888888854</c:v>
                </c:pt>
                <c:pt idx="6">
                  <c:v>1.2218277777777744</c:v>
                </c:pt>
                <c:pt idx="7">
                  <c:v>1.1858916666666632</c:v>
                </c:pt>
                <c:pt idx="8">
                  <c:v>1.1499555555555525</c:v>
                </c:pt>
                <c:pt idx="9">
                  <c:v>1.1140194444444416</c:v>
                </c:pt>
                <c:pt idx="10">
                  <c:v>1.0780833333333304</c:v>
                </c:pt>
                <c:pt idx="11">
                  <c:v>1.0780833333333304</c:v>
                </c:pt>
                <c:pt idx="12">
                  <c:v>0.63416666666666499</c:v>
                </c:pt>
                <c:pt idx="13">
                  <c:v>0.44920138888888766</c:v>
                </c:pt>
                <c:pt idx="14">
                  <c:v>0.3477688172043002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8-4760-9271-D2A39ABF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157392"/>
        <c:axId val="-1346149232"/>
      </c:scatterChart>
      <c:valAx>
        <c:axId val="-1346157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46149232"/>
        <c:crosses val="autoZero"/>
        <c:crossBetween val="midCat"/>
      </c:valAx>
      <c:valAx>
        <c:axId val="-1346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</a:t>
                </a:r>
                <a:r>
                  <a:rPr lang="pt-PT" baseline="-25000"/>
                  <a:t> </a:t>
                </a:r>
                <a:r>
                  <a:rPr lang="pt-PT"/>
                  <a:t>[ms</a:t>
                </a:r>
                <a:r>
                  <a:rPr lang="pt-PT" baseline="30000"/>
                  <a:t>-2</a:t>
                </a:r>
                <a:r>
                  <a:rPr lang="pt-PT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461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1075764</xdr:colOff>
      <xdr:row>18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1"/>
  </sheetPr>
  <dimension ref="A1:V342"/>
  <sheetViews>
    <sheetView tabSelected="1" zoomScale="70" zoomScaleNormal="70" workbookViewId="0">
      <selection activeCell="B8" sqref="B8:D8"/>
    </sheetView>
  </sheetViews>
  <sheetFormatPr defaultColWidth="12.6640625" defaultRowHeight="18" customHeight="1" x14ac:dyDescent="0.3"/>
  <cols>
    <col min="1" max="1" width="3.5546875" style="1" customWidth="1"/>
    <col min="2" max="6" width="16.6640625" style="1" customWidth="1"/>
    <col min="7" max="7" width="16.6640625" style="2" customWidth="1"/>
    <col min="8" max="8" width="3.5546875" style="2" customWidth="1"/>
    <col min="9" max="13" width="15.6640625" style="2" customWidth="1"/>
    <col min="14" max="14" width="3.5546875" style="2" customWidth="1"/>
    <col min="15" max="20" width="15.6640625" style="2" customWidth="1"/>
    <col min="21" max="21" width="3.5546875" style="1" customWidth="1"/>
    <col min="22" max="16384" width="12.6640625" style="1"/>
  </cols>
  <sheetData>
    <row r="1" spans="2:19" s="2" customFormat="1" ht="18" customHeight="1" x14ac:dyDescent="0.3"/>
    <row r="2" spans="2:19" s="2" customFormat="1" ht="18" customHeight="1" x14ac:dyDescent="0.3">
      <c r="B2" s="65" t="s">
        <v>39</v>
      </c>
      <c r="C2" s="65"/>
      <c r="D2" s="65"/>
      <c r="E2" s="65"/>
      <c r="F2" s="65"/>
      <c r="G2" s="65"/>
    </row>
    <row r="3" spans="2:19" ht="18" customHeight="1" thickBot="1" x14ac:dyDescent="0.35"/>
    <row r="4" spans="2:19" ht="18" customHeight="1" thickBot="1" x14ac:dyDescent="0.35">
      <c r="B4" s="73" t="s">
        <v>20</v>
      </c>
      <c r="C4" s="74"/>
      <c r="D4" s="74"/>
      <c r="E4" s="20" t="s">
        <v>4</v>
      </c>
      <c r="F4" s="60"/>
      <c r="G4" s="61"/>
      <c r="O4" s="75" t="s">
        <v>12</v>
      </c>
      <c r="P4" s="76"/>
      <c r="Q4" s="76"/>
      <c r="R4" s="76"/>
      <c r="S4" s="77"/>
    </row>
    <row r="5" spans="2:19" ht="18" customHeight="1" thickBot="1" x14ac:dyDescent="0.35">
      <c r="B5" s="73" t="s">
        <v>19</v>
      </c>
      <c r="C5" s="74"/>
      <c r="D5" s="74"/>
      <c r="E5" s="20" t="s">
        <v>8</v>
      </c>
      <c r="F5" s="60"/>
      <c r="G5" s="61"/>
      <c r="O5" s="48" t="s">
        <v>3</v>
      </c>
      <c r="P5" s="78">
        <f>1*(IF(E4="I",1,)&amp;IF(E4="II",2,)&amp;IF(E4="III",3,)&amp;IF(E4="IV",4,))</f>
        <v>2</v>
      </c>
      <c r="Q5" s="80"/>
      <c r="R5" s="80"/>
      <c r="S5" s="81"/>
    </row>
    <row r="6" spans="2:19" ht="18" customHeight="1" thickBot="1" x14ac:dyDescent="0.35">
      <c r="B6" s="73" t="s">
        <v>13</v>
      </c>
      <c r="C6" s="74"/>
      <c r="D6" s="74"/>
      <c r="E6" s="20" t="s">
        <v>172</v>
      </c>
      <c r="F6" s="60"/>
      <c r="G6" s="61"/>
      <c r="O6" s="49" t="s">
        <v>4</v>
      </c>
      <c r="P6" s="79"/>
      <c r="Q6" s="82"/>
      <c r="R6" s="82"/>
      <c r="S6" s="83"/>
    </row>
    <row r="7" spans="2:19" ht="18" customHeight="1" thickBot="1" x14ac:dyDescent="0.35">
      <c r="B7" s="73" t="s">
        <v>25</v>
      </c>
      <c r="C7" s="74"/>
      <c r="D7" s="74"/>
      <c r="E7" s="24">
        <v>1</v>
      </c>
      <c r="F7" s="60" t="s">
        <v>0</v>
      </c>
      <c r="G7" s="61"/>
      <c r="O7" s="49" t="s">
        <v>5</v>
      </c>
      <c r="P7" s="79"/>
      <c r="Q7" s="82"/>
      <c r="R7" s="82"/>
      <c r="S7" s="83"/>
    </row>
    <row r="8" spans="2:19" ht="18" customHeight="1" thickBot="1" x14ac:dyDescent="0.35">
      <c r="B8" s="73" t="s">
        <v>2</v>
      </c>
      <c r="C8" s="74"/>
      <c r="D8" s="74"/>
      <c r="E8" s="12">
        <v>5</v>
      </c>
      <c r="F8" s="60"/>
      <c r="G8" s="61"/>
      <c r="O8" s="49" t="s">
        <v>6</v>
      </c>
      <c r="P8" s="79"/>
      <c r="Q8" s="82"/>
      <c r="R8" s="82"/>
      <c r="S8" s="83"/>
    </row>
    <row r="9" spans="2:19" ht="18" customHeight="1" x14ac:dyDescent="0.3">
      <c r="I9" s="6"/>
      <c r="J9" s="6"/>
      <c r="K9" s="6"/>
      <c r="L9" s="6"/>
      <c r="M9" s="6"/>
      <c r="O9" s="50" t="s">
        <v>37</v>
      </c>
      <c r="P9" s="79">
        <f>1*(IF(VLOOKUP($E$6,$O$35:$R$342,2,FALSE)&gt;4000,2,1))</f>
        <v>1</v>
      </c>
      <c r="Q9" s="82"/>
      <c r="R9" s="82"/>
      <c r="S9" s="83"/>
    </row>
    <row r="10" spans="2:19" ht="18" customHeight="1" x14ac:dyDescent="0.3">
      <c r="B10" s="65" t="s">
        <v>363</v>
      </c>
      <c r="C10" s="65"/>
      <c r="D10" s="65"/>
      <c r="E10" s="65"/>
      <c r="F10" s="65"/>
      <c r="G10" s="65"/>
      <c r="I10" s="6"/>
      <c r="J10" s="6"/>
      <c r="K10" s="6"/>
      <c r="L10" s="6"/>
      <c r="M10" s="6"/>
      <c r="O10" s="49" t="s">
        <v>38</v>
      </c>
      <c r="P10" s="79"/>
      <c r="Q10" s="82"/>
      <c r="R10" s="82"/>
      <c r="S10" s="83"/>
    </row>
    <row r="11" spans="2:19" ht="18" customHeight="1" thickBot="1" x14ac:dyDescent="0.35">
      <c r="I11" s="5"/>
      <c r="J11" s="5"/>
      <c r="K11" s="5"/>
      <c r="L11" s="5"/>
      <c r="M11" s="5"/>
      <c r="O11" s="84" t="s">
        <v>15</v>
      </c>
      <c r="P11" s="79"/>
      <c r="Q11" s="18"/>
      <c r="R11" s="79" t="s">
        <v>16</v>
      </c>
      <c r="S11" s="85"/>
    </row>
    <row r="12" spans="2:19" ht="18" customHeight="1" thickBot="1" x14ac:dyDescent="0.35">
      <c r="B12" s="66" t="s">
        <v>362</v>
      </c>
      <c r="C12" s="64" t="s">
        <v>15</v>
      </c>
      <c r="D12" s="64"/>
      <c r="E12" s="21" t="str">
        <f>VLOOKUP($E$6,$O$35:$R$342,3,FALSE)</f>
        <v>1.1</v>
      </c>
      <c r="F12" s="60"/>
      <c r="G12" s="61"/>
      <c r="I12" s="6"/>
      <c r="J12" s="6"/>
      <c r="K12" s="6"/>
      <c r="L12" s="6"/>
      <c r="M12" s="6"/>
      <c r="O12" s="51" t="s">
        <v>29</v>
      </c>
      <c r="P12" s="52" t="str">
        <f>IF(P5=1,0.65,)&amp;IF(P5=2,1,)&amp;IF(P5=3,1.45,)&amp;IF(P5=4,1.95,)</f>
        <v>1</v>
      </c>
      <c r="Q12" s="53"/>
      <c r="R12" s="53" t="s">
        <v>30</v>
      </c>
      <c r="S12" s="54" t="str">
        <f>IF(AND(P5=1,P9=1),0.75,)&amp;IF(AND(P5=1,P9=2),0.85,)&amp;IF(AND(P5=2,P9=1),1,)&amp;IF(AND(P5=2,P9=2),1,)&amp;IF(AND(P5=3,P9=1),1.25,)&amp;IF(AND(P5=3,P9=2),1.15,)&amp;IF(AND(P5=4,P9=1),1.5,)&amp;IF(AND(P5=4,P9=2),1.35,)</f>
        <v>1</v>
      </c>
    </row>
    <row r="13" spans="2:19" ht="18" customHeight="1" thickBot="1" x14ac:dyDescent="0.35">
      <c r="B13" s="66"/>
      <c r="C13" s="64" t="s">
        <v>16</v>
      </c>
      <c r="D13" s="64"/>
      <c r="E13" s="21" t="str">
        <f>VLOOKUP($E$6,$O$35:$R$342,4,FALSE)</f>
        <v>2.3</v>
      </c>
      <c r="F13" s="60"/>
      <c r="G13" s="61"/>
      <c r="I13" s="6"/>
      <c r="J13" s="6"/>
      <c r="K13" s="6"/>
      <c r="L13" s="6"/>
      <c r="M13" s="6"/>
      <c r="O13" s="18"/>
      <c r="P13" s="18"/>
      <c r="Q13" s="18"/>
      <c r="R13" s="19"/>
      <c r="S13" s="19"/>
    </row>
    <row r="14" spans="2:19" ht="18" customHeight="1" thickBot="1" x14ac:dyDescent="0.35">
      <c r="B14" s="66" t="s">
        <v>21</v>
      </c>
      <c r="C14" s="64" t="s">
        <v>15</v>
      </c>
      <c r="D14" s="64"/>
      <c r="E14" s="14">
        <f>1*P23</f>
        <v>2.5</v>
      </c>
      <c r="F14" s="60" t="s">
        <v>27</v>
      </c>
      <c r="G14" s="61"/>
      <c r="I14" s="9"/>
      <c r="J14" s="9"/>
      <c r="K14" s="9"/>
      <c r="L14" s="9"/>
      <c r="M14" s="9"/>
      <c r="O14" s="75" t="s">
        <v>18</v>
      </c>
      <c r="P14" s="76"/>
      <c r="Q14" s="76"/>
      <c r="R14" s="76"/>
      <c r="S14" s="77"/>
    </row>
    <row r="15" spans="2:19" ht="18" customHeight="1" thickBot="1" x14ac:dyDescent="0.35">
      <c r="B15" s="66"/>
      <c r="C15" s="64" t="s">
        <v>16</v>
      </c>
      <c r="D15" s="64"/>
      <c r="E15" s="14">
        <f>1*S23</f>
        <v>1.7</v>
      </c>
      <c r="F15" s="60" t="s">
        <v>27</v>
      </c>
      <c r="G15" s="61"/>
      <c r="I15" s="9"/>
      <c r="J15" s="9"/>
      <c r="K15" s="9"/>
      <c r="L15" s="9"/>
      <c r="M15" s="9"/>
      <c r="O15" s="89" t="s">
        <v>15</v>
      </c>
      <c r="P15" s="78"/>
      <c r="Q15" s="58"/>
      <c r="R15" s="78" t="s">
        <v>16</v>
      </c>
      <c r="S15" s="87"/>
    </row>
    <row r="16" spans="2:19" ht="18" customHeight="1" thickBot="1" x14ac:dyDescent="0.35">
      <c r="B16" s="66" t="s">
        <v>1</v>
      </c>
      <c r="C16" s="64" t="s">
        <v>15</v>
      </c>
      <c r="D16" s="64"/>
      <c r="E16" s="14">
        <f>1*(IF(E14&lt;=1,R28,)&amp;IF(AND(E14&gt;1,E14&lt;4),R28-(R28-1)/3*(E14-1),)&amp;IF(E14&gt;=4,1,))</f>
        <v>1.175</v>
      </c>
      <c r="F16" s="62"/>
      <c r="G16" s="63"/>
      <c r="I16" s="6"/>
      <c r="J16" s="6"/>
      <c r="K16" s="6"/>
      <c r="L16" s="6"/>
      <c r="M16" s="6"/>
      <c r="O16" s="49">
        <v>1.1000000000000001</v>
      </c>
      <c r="P16" s="79">
        <f>1*(IF(E12="1.1",1,)&amp;IF(E12="1.2",2,)&amp;IF(E12="1.3",3,)&amp;IF(E12="1.4",4,)&amp;IF(E12="1.5",5,)&amp;IF(E12="1.6",6,)&amp;IF(E12="-",7,))</f>
        <v>1</v>
      </c>
      <c r="Q16" s="18"/>
      <c r="R16" s="18">
        <v>2.1</v>
      </c>
      <c r="S16" s="85">
        <f>1*(IF(E13="2.1",1,)&amp;IF(E13="2.2",2,)&amp;IF(E13="2.3",3,)&amp;IF(E13="2.4",4,)&amp;IF(E13="2.5",5,))</f>
        <v>3</v>
      </c>
    </row>
    <row r="17" spans="2:22" ht="18" customHeight="1" thickBot="1" x14ac:dyDescent="0.35">
      <c r="B17" s="66"/>
      <c r="C17" s="64" t="s">
        <v>16</v>
      </c>
      <c r="D17" s="64"/>
      <c r="E17" s="14">
        <f>1*(IF(E15&lt;=1,S28,)&amp;IF(AND(E15&gt;1,E15&lt;4),S28-(S28-1)/3*(E15-1),)&amp;IF(E15&gt;=4,1,))</f>
        <v>1.26833333333333</v>
      </c>
      <c r="F17" s="62"/>
      <c r="G17" s="63"/>
      <c r="I17" s="6"/>
      <c r="J17" s="6"/>
      <c r="K17" s="6"/>
      <c r="L17" s="6"/>
      <c r="M17" s="6"/>
      <c r="O17" s="49">
        <v>1.2</v>
      </c>
      <c r="P17" s="79"/>
      <c r="Q17" s="18"/>
      <c r="R17" s="18">
        <v>2.2000000000000002</v>
      </c>
      <c r="S17" s="85"/>
    </row>
    <row r="18" spans="2:22" ht="18" customHeight="1" thickBot="1" x14ac:dyDescent="0.35">
      <c r="B18" s="66" t="s">
        <v>22</v>
      </c>
      <c r="C18" s="64" t="s">
        <v>15</v>
      </c>
      <c r="D18" s="64"/>
      <c r="E18" s="14">
        <f>1*R29</f>
        <v>0.1</v>
      </c>
      <c r="F18" s="60" t="s">
        <v>0</v>
      </c>
      <c r="G18" s="61"/>
      <c r="I18" s="6"/>
      <c r="J18" s="6"/>
      <c r="K18" s="6"/>
      <c r="L18" s="6"/>
      <c r="M18" s="6"/>
      <c r="O18" s="49">
        <v>1.3</v>
      </c>
      <c r="P18" s="79"/>
      <c r="Q18" s="18"/>
      <c r="R18" s="18">
        <v>2.2999999999999998</v>
      </c>
      <c r="S18" s="85"/>
    </row>
    <row r="19" spans="2:22" ht="18" customHeight="1" thickBot="1" x14ac:dyDescent="0.35">
      <c r="B19" s="66"/>
      <c r="C19" s="64" t="s">
        <v>16</v>
      </c>
      <c r="D19" s="64"/>
      <c r="E19" s="14">
        <f>1*S29</f>
        <v>0.1</v>
      </c>
      <c r="F19" s="60" t="s">
        <v>0</v>
      </c>
      <c r="G19" s="61"/>
      <c r="I19" s="6"/>
      <c r="J19" s="6"/>
      <c r="K19" s="6"/>
      <c r="L19" s="6"/>
      <c r="M19" s="6"/>
      <c r="O19" s="49">
        <v>1.4</v>
      </c>
      <c r="P19" s="79"/>
      <c r="Q19" s="18"/>
      <c r="R19" s="18">
        <v>2.4</v>
      </c>
      <c r="S19" s="85"/>
    </row>
    <row r="20" spans="2:22" ht="18" customHeight="1" thickBot="1" x14ac:dyDescent="0.35">
      <c r="B20" s="66" t="s">
        <v>23</v>
      </c>
      <c r="C20" s="64" t="s">
        <v>15</v>
      </c>
      <c r="D20" s="64"/>
      <c r="E20" s="14">
        <f>1*R30</f>
        <v>0.6</v>
      </c>
      <c r="F20" s="60" t="s">
        <v>0</v>
      </c>
      <c r="G20" s="61"/>
      <c r="I20" s="6"/>
      <c r="J20" s="6"/>
      <c r="K20" s="6"/>
      <c r="L20" s="6"/>
      <c r="M20" s="6"/>
      <c r="O20" s="49">
        <v>1.5</v>
      </c>
      <c r="P20" s="79"/>
      <c r="Q20" s="18"/>
      <c r="R20" s="18">
        <v>2.5</v>
      </c>
      <c r="S20" s="85"/>
    </row>
    <row r="21" spans="2:22" ht="18" customHeight="1" thickBot="1" x14ac:dyDescent="0.35">
      <c r="B21" s="66"/>
      <c r="C21" s="64" t="s">
        <v>16</v>
      </c>
      <c r="D21" s="64"/>
      <c r="E21" s="14">
        <f>1*S30</f>
        <v>0.25</v>
      </c>
      <c r="F21" s="60" t="s">
        <v>0</v>
      </c>
      <c r="G21" s="61"/>
      <c r="I21" s="6"/>
      <c r="J21" s="6"/>
      <c r="K21" s="6"/>
      <c r="L21" s="6"/>
      <c r="M21" s="6"/>
      <c r="O21" s="49">
        <v>1.6</v>
      </c>
      <c r="P21" s="79"/>
      <c r="Q21" s="18"/>
      <c r="R21" s="18"/>
      <c r="S21" s="59"/>
    </row>
    <row r="22" spans="2:22" ht="18" customHeight="1" thickBot="1" x14ac:dyDescent="0.35">
      <c r="B22" s="66" t="s">
        <v>24</v>
      </c>
      <c r="C22" s="64" t="s">
        <v>15</v>
      </c>
      <c r="D22" s="64"/>
      <c r="E22" s="14">
        <f>1*R31</f>
        <v>2</v>
      </c>
      <c r="F22" s="60" t="s">
        <v>0</v>
      </c>
      <c r="G22" s="61"/>
      <c r="I22" s="9"/>
      <c r="J22" s="9"/>
      <c r="K22" s="9"/>
      <c r="L22" s="9"/>
      <c r="M22" s="9"/>
      <c r="O22" s="49" t="s">
        <v>31</v>
      </c>
      <c r="P22" s="18" t="str">
        <f>IF(P16=1,2.5,)&amp;IF(P16=2,2,)&amp;IF(P16=3,1.5,)&amp;IF(P16=4,1,)&amp;IF(P16=5,0.6,)&amp;IF(P16=6,0.35,)</f>
        <v>2.5</v>
      </c>
      <c r="Q22" s="18"/>
      <c r="R22" s="18" t="s">
        <v>31</v>
      </c>
      <c r="S22" s="56" t="str">
        <f>IF(S16=1,2.5,)&amp;IF(S16=2,2,)&amp;IF(S16=3,1.7,)&amp;IF(S16=4,1.1,)&amp;IF(S16=5,0.8,)</f>
        <v>1.7</v>
      </c>
    </row>
    <row r="23" spans="2:22" ht="18" customHeight="1" thickBot="1" x14ac:dyDescent="0.35">
      <c r="B23" s="66"/>
      <c r="C23" s="64" t="s">
        <v>16</v>
      </c>
      <c r="D23" s="64"/>
      <c r="E23" s="14">
        <f>1*S31</f>
        <v>2</v>
      </c>
      <c r="F23" s="60" t="s">
        <v>0</v>
      </c>
      <c r="G23" s="61"/>
      <c r="I23" s="6"/>
      <c r="J23" s="6"/>
      <c r="K23" s="6"/>
      <c r="L23" s="6"/>
      <c r="M23" s="6"/>
      <c r="O23" s="51" t="s">
        <v>32</v>
      </c>
      <c r="P23" s="53">
        <f>P22*P12</f>
        <v>2.5</v>
      </c>
      <c r="Q23" s="53"/>
      <c r="R23" s="53" t="s">
        <v>32</v>
      </c>
      <c r="S23" s="57">
        <f>S22*S12</f>
        <v>1.7</v>
      </c>
    </row>
    <row r="24" spans="2:22" ht="18" customHeight="1" thickBot="1" x14ac:dyDescent="0.35">
      <c r="B24" s="70" t="s">
        <v>26</v>
      </c>
      <c r="C24" s="64" t="s">
        <v>15</v>
      </c>
      <c r="D24" s="64"/>
      <c r="E24" s="11">
        <f>1*(IF(AND($E$7&gt;=0,$E$7&lt;=$E$18),$E$14*$E$16*(2/3+$E$7/$E$18*(2.5/$E$8-2/3)),)&amp;IF(AND($E$7&gt;$E$18,$E$7&lt;=$E$20),$E$14*$E$16*2.5/$E$8,)&amp;IF(AND($E$7&gt;$E$20,$E$7&lt;=$E$22),MAX(0.2*$E$14,$E$14*$E$16*2.5/$E$8*$E$20/$E$7),)&amp;IF($E$7&gt;$E$22,MAX(0.2*$E$14,$E$14*$E$16*2.5/$E$8*$E$20*$E$22/$E$7^2),))</f>
        <v>0.88124999999999998</v>
      </c>
      <c r="F24" s="60" t="s">
        <v>27</v>
      </c>
      <c r="G24" s="61"/>
      <c r="I24" s="6"/>
      <c r="J24" s="6"/>
      <c r="K24" s="6"/>
      <c r="L24" s="6"/>
      <c r="M24" s="6"/>
      <c r="O24" s="18"/>
      <c r="P24" s="18"/>
      <c r="Q24" s="18"/>
      <c r="R24" s="18"/>
      <c r="S24" s="18"/>
    </row>
    <row r="25" spans="2:22" ht="18" customHeight="1" thickBot="1" x14ac:dyDescent="0.35">
      <c r="B25" s="86"/>
      <c r="C25" s="64" t="s">
        <v>16</v>
      </c>
      <c r="D25" s="64"/>
      <c r="E25" s="11">
        <f>1*(IF(AND($E$7&gt;=0,$E$7&lt;=$E$19),$E$15*$E$17*(2/3+$E$7/$E$19*(2.5/$E$8-2/3)),)&amp;IF(AND($E$7&gt;$E$19,$E$7&lt;=$E$21),$E$15*$E$17*2.5/$E$8,)&amp;IF(AND($E$7&gt;$E$21,$E$7&lt;=$E$23),MAX(0.2*$E$15,$E$15*$E$17*2.5/$E$8*$E$21/$E$7),)&amp;IF($E$7&gt;$E$23,MAX(0.2*$E$15,$E$15*$E$17*2.5/$E$8*$E$21*$E$23/$E$7^2),))</f>
        <v>0.34</v>
      </c>
      <c r="F25" s="60" t="s">
        <v>27</v>
      </c>
      <c r="G25" s="61"/>
      <c r="I25" s="3"/>
      <c r="J25" s="3"/>
      <c r="K25" s="3"/>
      <c r="L25" s="3"/>
      <c r="M25" s="3"/>
      <c r="O25" s="75" t="s">
        <v>17</v>
      </c>
      <c r="P25" s="76"/>
      <c r="Q25" s="76"/>
      <c r="R25" s="76"/>
      <c r="S25" s="77"/>
    </row>
    <row r="26" spans="2:22" ht="18" customHeight="1" thickBot="1" x14ac:dyDescent="0.35">
      <c r="I26" s="3"/>
      <c r="J26" s="3"/>
      <c r="K26" s="3"/>
      <c r="L26" s="3"/>
      <c r="M26" s="3"/>
      <c r="O26" s="48" t="s">
        <v>19</v>
      </c>
      <c r="P26" s="55"/>
      <c r="Q26" s="55"/>
      <c r="R26" s="78" t="s">
        <v>14</v>
      </c>
      <c r="S26" s="87"/>
      <c r="V26" s="7"/>
    </row>
    <row r="27" spans="2:22" ht="18" customHeight="1" x14ac:dyDescent="0.3">
      <c r="B27" s="70" t="s">
        <v>15</v>
      </c>
      <c r="C27" s="71"/>
      <c r="D27" s="72"/>
      <c r="E27" s="70" t="s">
        <v>16</v>
      </c>
      <c r="F27" s="71"/>
      <c r="G27" s="72"/>
      <c r="I27" s="10"/>
      <c r="J27" s="10"/>
      <c r="K27" s="10"/>
      <c r="L27" s="10"/>
      <c r="M27" s="10"/>
      <c r="O27" s="49" t="s">
        <v>7</v>
      </c>
      <c r="P27" s="79">
        <f>1*(IF(E5="A",1,)&amp;IF(E5="B",2,)&amp;IF(E5="C",3,)&amp;IF(E5="D",4,)&amp;IF(E5="E",5,))</f>
        <v>2</v>
      </c>
      <c r="Q27" s="18"/>
      <c r="R27" s="18" t="s">
        <v>15</v>
      </c>
      <c r="S27" s="56" t="s">
        <v>16</v>
      </c>
      <c r="U27" s="8"/>
      <c r="V27" s="7"/>
    </row>
    <row r="28" spans="2:22" ht="18" customHeight="1" x14ac:dyDescent="0.3">
      <c r="B28" s="41" t="s">
        <v>28</v>
      </c>
      <c r="C28" s="13" t="s">
        <v>364</v>
      </c>
      <c r="D28" s="13" t="s">
        <v>365</v>
      </c>
      <c r="E28" s="41" t="s">
        <v>28</v>
      </c>
      <c r="F28" s="13" t="s">
        <v>364</v>
      </c>
      <c r="G28" s="13" t="s">
        <v>365</v>
      </c>
      <c r="I28" s="10"/>
      <c r="J28" s="10"/>
      <c r="K28" s="10"/>
      <c r="L28" s="10"/>
      <c r="M28" s="10"/>
      <c r="O28" s="49" t="s">
        <v>8</v>
      </c>
      <c r="P28" s="79"/>
      <c r="Q28" s="18" t="s">
        <v>33</v>
      </c>
      <c r="R28" s="18">
        <f>1*(IF(P27=1,1,)&amp;IF(P27=2,1.35,)&amp;IF(P27=3,1.6,)&amp;IF(P27=4,2,)&amp;IF(P27=5,1.8,))</f>
        <v>1.35</v>
      </c>
      <c r="S28" s="56">
        <f>1*(IF(P27=1,1,)&amp;IF(P27=2,1.35,)&amp;IF(P27=3,1.6,)&amp;IF(P27=4,2,)&amp;IF(P27=5,1.8,))</f>
        <v>1.35</v>
      </c>
      <c r="V28" s="7"/>
    </row>
    <row r="29" spans="2:22" ht="18" customHeight="1" x14ac:dyDescent="0.3">
      <c r="B29" s="42">
        <v>0</v>
      </c>
      <c r="C29" s="25">
        <f t="shared" ref="C29:C39" si="0">$E$14*$E$16*(1+(B29/$E$18)*(2.5-1))</f>
        <v>2.9375</v>
      </c>
      <c r="D29" s="25">
        <f>$E$14*$E$16*(2/3+(B29/$E$18)*(2.5/$E$8-2/3))</f>
        <v>1.9583333333333333</v>
      </c>
      <c r="E29" s="42">
        <v>0</v>
      </c>
      <c r="F29" s="25">
        <f t="shared" ref="F29:F39" si="1">$E$15*$E$17*(1+(E29/$E$19)*(2.5-1))</f>
        <v>2.1561666666666608</v>
      </c>
      <c r="G29" s="25">
        <f>$E$15*$E$17*(2/3+(E29/$E$19)*(2.5/$E$8-2/3))</f>
        <v>1.4374444444444405</v>
      </c>
      <c r="I29" s="10"/>
      <c r="J29" s="10"/>
      <c r="K29" s="10"/>
      <c r="L29" s="10"/>
      <c r="M29" s="10"/>
      <c r="O29" s="49" t="s">
        <v>9</v>
      </c>
      <c r="P29" s="79"/>
      <c r="Q29" s="18" t="s">
        <v>34</v>
      </c>
      <c r="R29" s="18">
        <f>1*(IF(P27=1,0.1,)&amp;IF(P27=2,0.1,)&amp;IF(P27=3,0.1,)&amp;IF(P27=4,0.1,)&amp;IF(P27=5,0.1,))</f>
        <v>0.1</v>
      </c>
      <c r="S29" s="56">
        <f>1*(IF(P27=1,0.1,)&amp;IF(P27=2,0.1,)&amp;IF(P27=3,0.1,)&amp;IF(P27=4,0.1,)&amp;IF(P27=5,0.1,))</f>
        <v>0.1</v>
      </c>
      <c r="V29" s="7"/>
    </row>
    <row r="30" spans="2:22" ht="18" customHeight="1" x14ac:dyDescent="0.3">
      <c r="B30" s="42">
        <f t="shared" ref="B30:B39" si="2">B29+($E$18)/10</f>
        <v>0.01</v>
      </c>
      <c r="C30" s="25">
        <f t="shared" si="0"/>
        <v>3.3781249999999998</v>
      </c>
      <c r="D30" s="25">
        <f t="shared" ref="D30:D39" si="3">$E$14*$E$16*(2/3+(B30/$E$18)*(2.5/$E$8-2/3))</f>
        <v>1.9093749999999998</v>
      </c>
      <c r="E30" s="42">
        <f t="shared" ref="E30:E39" si="4">E29+($E$19)/10</f>
        <v>0.01</v>
      </c>
      <c r="F30" s="25">
        <f t="shared" si="1"/>
        <v>2.4795916666666598</v>
      </c>
      <c r="G30" s="25">
        <f t="shared" ref="G30:G39" si="5">$E$15*$E$17*(2/3+(E30/$E$19)*(2.5/$E$8-2/3))</f>
        <v>1.4015083333333294</v>
      </c>
      <c r="I30" s="10"/>
      <c r="J30" s="10"/>
      <c r="K30" s="10"/>
      <c r="L30" s="10"/>
      <c r="M30" s="10"/>
      <c r="O30" s="49" t="s">
        <v>10</v>
      </c>
      <c r="P30" s="79"/>
      <c r="Q30" s="18" t="s">
        <v>35</v>
      </c>
      <c r="R30" s="18">
        <f>1*(IF(P27=1,0.6,)&amp;IF(P27=2,0.6,)&amp;IF(P27=3,0.6,)&amp;IF(P27=4,0.8,)&amp;IF(P27=5,0.6,))</f>
        <v>0.6</v>
      </c>
      <c r="S30" s="56">
        <f>1*(IF(P27=1,0.25,)&amp;IF(P27=2,0.25,)&amp;IF(P27=3,0.25,)&amp;IF(P27=4,0.3,)&amp;IF(P27=5,0.25,))</f>
        <v>0.25</v>
      </c>
      <c r="V30" s="7"/>
    </row>
    <row r="31" spans="2:22" ht="18" customHeight="1" thickBot="1" x14ac:dyDescent="0.35">
      <c r="B31" s="42">
        <f t="shared" si="2"/>
        <v>0.02</v>
      </c>
      <c r="C31" s="25">
        <f t="shared" si="0"/>
        <v>3.8187500000000001</v>
      </c>
      <c r="D31" s="25">
        <f t="shared" si="3"/>
        <v>1.8604166666666666</v>
      </c>
      <c r="E31" s="42">
        <f t="shared" si="4"/>
        <v>0.02</v>
      </c>
      <c r="F31" s="25">
        <f t="shared" si="1"/>
        <v>2.8030166666666592</v>
      </c>
      <c r="G31" s="25">
        <f t="shared" si="5"/>
        <v>1.3655722222222184</v>
      </c>
      <c r="I31" s="10"/>
      <c r="J31" s="10"/>
      <c r="K31" s="10"/>
      <c r="L31" s="10"/>
      <c r="M31" s="10"/>
      <c r="O31" s="51" t="s">
        <v>11</v>
      </c>
      <c r="P31" s="88"/>
      <c r="Q31" s="53" t="s">
        <v>36</v>
      </c>
      <c r="R31" s="53">
        <f>1*(IF(P27=1,2,)&amp;IF(P27=2,2,)&amp;IF(P27=3,2,)&amp;IF(P27=4,2,)&amp;IF(P27=5,2,))</f>
        <v>2</v>
      </c>
      <c r="S31" s="57">
        <f>1*(IF(P27=1,2,)&amp;IF(P27=2,2,)&amp;IF(P27=3,2,)&amp;IF(P27=4,2,)&amp;IF(P27=5,2,))</f>
        <v>2</v>
      </c>
      <c r="V31" s="7"/>
    </row>
    <row r="32" spans="2:22" ht="18" customHeight="1" thickBot="1" x14ac:dyDescent="0.35">
      <c r="B32" s="42">
        <f t="shared" si="2"/>
        <v>0.03</v>
      </c>
      <c r="C32" s="25">
        <f t="shared" si="0"/>
        <v>4.2593749999999995</v>
      </c>
      <c r="D32" s="25">
        <f t="shared" si="3"/>
        <v>1.8114583333333334</v>
      </c>
      <c r="E32" s="42">
        <f t="shared" si="4"/>
        <v>0.03</v>
      </c>
      <c r="F32" s="25">
        <f t="shared" si="1"/>
        <v>3.1264416666666581</v>
      </c>
      <c r="G32" s="25">
        <f t="shared" si="5"/>
        <v>1.3296361111111075</v>
      </c>
      <c r="I32" s="10"/>
      <c r="J32" s="10"/>
      <c r="K32" s="10"/>
      <c r="L32" s="10"/>
      <c r="M32" s="10"/>
      <c r="V32" s="7"/>
    </row>
    <row r="33" spans="2:22" ht="18" customHeight="1" x14ac:dyDescent="0.3">
      <c r="B33" s="42">
        <f t="shared" si="2"/>
        <v>0.04</v>
      </c>
      <c r="C33" s="25">
        <f t="shared" si="0"/>
        <v>4.7</v>
      </c>
      <c r="D33" s="25">
        <f t="shared" si="3"/>
        <v>1.7625</v>
      </c>
      <c r="E33" s="42">
        <f t="shared" si="4"/>
        <v>0.04</v>
      </c>
      <c r="F33" s="25">
        <f t="shared" si="1"/>
        <v>3.4498666666666575</v>
      </c>
      <c r="G33" s="25">
        <f t="shared" si="5"/>
        <v>1.2936999999999965</v>
      </c>
      <c r="I33" s="9"/>
      <c r="J33" s="9"/>
      <c r="K33" s="9"/>
      <c r="L33" s="9"/>
      <c r="M33" s="9"/>
      <c r="O33" s="67" t="s">
        <v>40</v>
      </c>
      <c r="P33" s="69" t="s">
        <v>41</v>
      </c>
      <c r="Q33" s="29" t="s">
        <v>15</v>
      </c>
      <c r="R33" s="30" t="s">
        <v>16</v>
      </c>
      <c r="V33" s="7"/>
    </row>
    <row r="34" spans="2:22" ht="18" customHeight="1" thickBot="1" x14ac:dyDescent="0.35">
      <c r="B34" s="42">
        <f t="shared" si="2"/>
        <v>0.05</v>
      </c>
      <c r="C34" s="25">
        <f t="shared" si="0"/>
        <v>5.140625</v>
      </c>
      <c r="D34" s="25">
        <f t="shared" si="3"/>
        <v>1.7135416666666665</v>
      </c>
      <c r="E34" s="42">
        <f t="shared" si="4"/>
        <v>0.05</v>
      </c>
      <c r="F34" s="25">
        <f t="shared" si="1"/>
        <v>3.7732916666666565</v>
      </c>
      <c r="G34" s="25">
        <f t="shared" si="5"/>
        <v>1.2577638888888854</v>
      </c>
      <c r="I34" s="15"/>
      <c r="J34" s="15"/>
      <c r="K34" s="15"/>
      <c r="L34" s="15"/>
      <c r="M34" s="15"/>
      <c r="O34" s="68"/>
      <c r="P34" s="68"/>
      <c r="Q34" s="31" t="s">
        <v>42</v>
      </c>
      <c r="R34" s="32" t="s">
        <v>42</v>
      </c>
      <c r="V34" s="7"/>
    </row>
    <row r="35" spans="2:22" ht="18" customHeight="1" x14ac:dyDescent="0.3">
      <c r="B35" s="42">
        <f t="shared" si="2"/>
        <v>6.0000000000000005E-2</v>
      </c>
      <c r="C35" s="25">
        <f t="shared" si="0"/>
        <v>5.5812499999999998</v>
      </c>
      <c r="D35" s="25">
        <f t="shared" si="3"/>
        <v>1.6645833333333333</v>
      </c>
      <c r="E35" s="42">
        <f t="shared" si="4"/>
        <v>6.0000000000000005E-2</v>
      </c>
      <c r="F35" s="25">
        <f t="shared" si="1"/>
        <v>4.096716666666655</v>
      </c>
      <c r="G35" s="25">
        <f t="shared" si="5"/>
        <v>1.2218277777777744</v>
      </c>
      <c r="O35" s="33" t="s">
        <v>43</v>
      </c>
      <c r="P35" s="34">
        <v>1401</v>
      </c>
      <c r="Q35" s="34" t="s">
        <v>44</v>
      </c>
      <c r="R35" s="35" t="s">
        <v>45</v>
      </c>
      <c r="V35" s="7"/>
    </row>
    <row r="36" spans="2:22" ht="18" customHeight="1" x14ac:dyDescent="0.3">
      <c r="B36" s="42">
        <f t="shared" si="2"/>
        <v>7.0000000000000007E-2</v>
      </c>
      <c r="C36" s="25">
        <f t="shared" si="0"/>
        <v>6.0218749999999996</v>
      </c>
      <c r="D36" s="25">
        <f t="shared" si="3"/>
        <v>1.6156249999999999</v>
      </c>
      <c r="E36" s="42">
        <f t="shared" si="4"/>
        <v>7.0000000000000007E-2</v>
      </c>
      <c r="F36" s="25">
        <f t="shared" si="1"/>
        <v>4.4201416666666544</v>
      </c>
      <c r="G36" s="25">
        <f t="shared" si="5"/>
        <v>1.1858916666666632</v>
      </c>
      <c r="I36" s="3"/>
      <c r="J36" s="3"/>
      <c r="K36" s="3"/>
      <c r="L36" s="3"/>
      <c r="M36" s="3"/>
      <c r="O36" s="36" t="s">
        <v>46</v>
      </c>
      <c r="P36" s="23">
        <v>101</v>
      </c>
      <c r="Q36" s="23" t="s">
        <v>47</v>
      </c>
      <c r="R36" s="37" t="s">
        <v>45</v>
      </c>
      <c r="V36" s="7"/>
    </row>
    <row r="37" spans="2:22" ht="18" customHeight="1" x14ac:dyDescent="0.3">
      <c r="B37" s="42">
        <f t="shared" si="2"/>
        <v>0.08</v>
      </c>
      <c r="C37" s="25">
        <f t="shared" si="0"/>
        <v>6.4625000000000004</v>
      </c>
      <c r="D37" s="25">
        <f t="shared" si="3"/>
        <v>1.5666666666666667</v>
      </c>
      <c r="E37" s="42">
        <f t="shared" si="4"/>
        <v>0.08</v>
      </c>
      <c r="F37" s="25">
        <f t="shared" si="1"/>
        <v>4.7435666666666538</v>
      </c>
      <c r="G37" s="25">
        <f t="shared" si="5"/>
        <v>1.1499555555555525</v>
      </c>
      <c r="I37" s="9"/>
      <c r="J37" s="9"/>
      <c r="K37" s="9"/>
      <c r="L37" s="9"/>
      <c r="M37" s="9"/>
      <c r="O37" s="36" t="s">
        <v>48</v>
      </c>
      <c r="P37" s="23">
        <v>901</v>
      </c>
      <c r="Q37" s="23" t="s">
        <v>47</v>
      </c>
      <c r="R37" s="37" t="s">
        <v>49</v>
      </c>
      <c r="V37" s="7"/>
    </row>
    <row r="38" spans="2:22" ht="18" customHeight="1" x14ac:dyDescent="0.3">
      <c r="B38" s="42">
        <f t="shared" si="2"/>
        <v>0.09</v>
      </c>
      <c r="C38" s="25">
        <f t="shared" si="0"/>
        <v>6.9031249999999993</v>
      </c>
      <c r="D38" s="25">
        <f t="shared" si="3"/>
        <v>1.5177083333333334</v>
      </c>
      <c r="E38" s="42">
        <f t="shared" si="4"/>
        <v>0.09</v>
      </c>
      <c r="F38" s="25">
        <f t="shared" si="1"/>
        <v>5.0669916666666523</v>
      </c>
      <c r="G38" s="25">
        <f t="shared" si="5"/>
        <v>1.1140194444444416</v>
      </c>
      <c r="I38" s="9"/>
      <c r="J38" s="9"/>
      <c r="K38" s="9"/>
      <c r="L38" s="9"/>
      <c r="M38" s="9"/>
      <c r="O38" s="36" t="s">
        <v>50</v>
      </c>
      <c r="P38" s="23">
        <v>701</v>
      </c>
      <c r="Q38" s="23" t="s">
        <v>44</v>
      </c>
      <c r="R38" s="37" t="s">
        <v>45</v>
      </c>
      <c r="V38" s="7"/>
    </row>
    <row r="39" spans="2:22" ht="18" customHeight="1" x14ac:dyDescent="0.3">
      <c r="B39" s="43">
        <f t="shared" si="2"/>
        <v>9.9999999999999992E-2</v>
      </c>
      <c r="C39" s="26">
        <f t="shared" si="0"/>
        <v>7.34375</v>
      </c>
      <c r="D39" s="25">
        <f t="shared" si="3"/>
        <v>1.46875</v>
      </c>
      <c r="E39" s="43">
        <f t="shared" si="4"/>
        <v>9.9999999999999992E-2</v>
      </c>
      <c r="F39" s="46">
        <f t="shared" si="1"/>
        <v>5.3904166666666518</v>
      </c>
      <c r="G39" s="47">
        <f t="shared" si="5"/>
        <v>1.0780833333333304</v>
      </c>
      <c r="I39" s="9"/>
      <c r="J39" s="9"/>
      <c r="K39" s="9"/>
      <c r="L39" s="9"/>
      <c r="M39" s="9"/>
      <c r="O39" s="36" t="s">
        <v>51</v>
      </c>
      <c r="P39" s="23">
        <v>102</v>
      </c>
      <c r="Q39" s="23" t="s">
        <v>47</v>
      </c>
      <c r="R39" s="37" t="s">
        <v>45</v>
      </c>
      <c r="V39" s="7"/>
    </row>
    <row r="40" spans="2:22" ht="18" customHeight="1" x14ac:dyDescent="0.3">
      <c r="B40" s="44">
        <f>$E$20</f>
        <v>0.6</v>
      </c>
      <c r="C40" s="26">
        <f>$E$14*$E$16*2.5</f>
        <v>7.34375</v>
      </c>
      <c r="D40" s="28">
        <f>$E$14*$E$16*2.5/$E$8</f>
        <v>1.46875</v>
      </c>
      <c r="E40" s="43">
        <f>$E$21</f>
        <v>0.25</v>
      </c>
      <c r="F40" s="26">
        <f>$E$15*$E$17*2.5</f>
        <v>5.3904166666666518</v>
      </c>
      <c r="G40" s="26">
        <f>$E$15*$E$17*2.5/$E$8</f>
        <v>1.0780833333333304</v>
      </c>
      <c r="I40" s="9"/>
      <c r="J40" s="9"/>
      <c r="K40" s="9"/>
      <c r="L40" s="9"/>
      <c r="M40" s="9"/>
      <c r="O40" s="36" t="s">
        <v>52</v>
      </c>
      <c r="P40" s="23">
        <v>801</v>
      </c>
      <c r="Q40" s="23" t="s">
        <v>53</v>
      </c>
      <c r="R40" s="37" t="s">
        <v>54</v>
      </c>
      <c r="V40" s="7"/>
    </row>
    <row r="41" spans="2:22" ht="18" customHeight="1" x14ac:dyDescent="0.3">
      <c r="B41" s="42">
        <f t="shared" ref="B41:B50" si="6">B40+($E$22-$E$20)/10</f>
        <v>0.74</v>
      </c>
      <c r="C41" s="25">
        <f t="shared" ref="C41:C50" si="7">$E$14*$E$16*2.5*($E$20/B41)</f>
        <v>5.9543918918918912</v>
      </c>
      <c r="D41" s="25">
        <f>MAX(0.2*$E$14,$E$14*$E$16*2.5/$E$8*($E$20/B41))</f>
        <v>1.1908783783783783</v>
      </c>
      <c r="E41" s="42">
        <f t="shared" ref="E41:E50" si="8">E40+($E$23-$E$21)/10</f>
        <v>0.42499999999999999</v>
      </c>
      <c r="F41" s="25">
        <f t="shared" ref="F41:F50" si="9">$E$15*$E$17*2.5*($E$21/E41)</f>
        <v>3.1708333333333245</v>
      </c>
      <c r="G41" s="25">
        <f>MAX(0.2*$E$15,$E$15*$E$17*2.5/$E$8*($E$21/E41))</f>
        <v>0.63416666666666499</v>
      </c>
      <c r="I41" s="9"/>
      <c r="J41" s="9"/>
      <c r="K41" s="9"/>
      <c r="L41" s="9"/>
      <c r="M41" s="9"/>
      <c r="O41" s="36" t="s">
        <v>55</v>
      </c>
      <c r="P41" s="23">
        <v>1501</v>
      </c>
      <c r="Q41" s="23" t="s">
        <v>56</v>
      </c>
      <c r="R41" s="37" t="s">
        <v>54</v>
      </c>
      <c r="V41" s="7"/>
    </row>
    <row r="42" spans="2:22" ht="18" customHeight="1" x14ac:dyDescent="0.3">
      <c r="B42" s="42">
        <f t="shared" si="6"/>
        <v>0.88</v>
      </c>
      <c r="C42" s="25">
        <f t="shared" si="7"/>
        <v>5.0071022727272725</v>
      </c>
      <c r="D42" s="25">
        <f t="shared" ref="D42:D50" si="10">MAX(0.2*$E$14,$E$14*$E$16*2.5/$E$8*($E$20/B42))</f>
        <v>1.0014204545454544</v>
      </c>
      <c r="E42" s="42">
        <f t="shared" si="8"/>
        <v>0.6</v>
      </c>
      <c r="F42" s="25">
        <f t="shared" si="9"/>
        <v>2.2460069444444382</v>
      </c>
      <c r="G42" s="25">
        <f t="shared" ref="G42:G50" si="11">MAX(0.2*$E$15,$E$15*$E$17*2.5/$E$8*($E$21/E42))</f>
        <v>0.44920138888888766</v>
      </c>
      <c r="I42" s="9"/>
      <c r="J42" s="9"/>
      <c r="K42" s="9"/>
      <c r="L42" s="9"/>
      <c r="M42" s="9"/>
      <c r="O42" s="36" t="s">
        <v>57</v>
      </c>
      <c r="P42" s="23">
        <v>1402</v>
      </c>
      <c r="Q42" s="23" t="s">
        <v>44</v>
      </c>
      <c r="R42" s="37" t="s">
        <v>45</v>
      </c>
      <c r="V42" s="7"/>
    </row>
    <row r="43" spans="2:22" ht="18" customHeight="1" x14ac:dyDescent="0.3">
      <c r="B43" s="42">
        <f t="shared" si="6"/>
        <v>1.02</v>
      </c>
      <c r="C43" s="25">
        <f t="shared" si="7"/>
        <v>4.319852941176471</v>
      </c>
      <c r="D43" s="25">
        <f t="shared" si="10"/>
        <v>0.86397058823529416</v>
      </c>
      <c r="E43" s="42">
        <f t="shared" si="8"/>
        <v>0.77499999999999991</v>
      </c>
      <c r="F43" s="25">
        <f t="shared" si="9"/>
        <v>1.7388440860215009</v>
      </c>
      <c r="G43" s="25">
        <f t="shared" si="11"/>
        <v>0.3477688172043002</v>
      </c>
      <c r="I43" s="16"/>
      <c r="J43" s="16"/>
      <c r="K43" s="16"/>
      <c r="L43" s="16"/>
      <c r="M43" s="16"/>
      <c r="O43" s="36" t="s">
        <v>58</v>
      </c>
      <c r="P43" s="23">
        <v>1001</v>
      </c>
      <c r="Q43" s="23" t="s">
        <v>44</v>
      </c>
      <c r="R43" s="37" t="s">
        <v>45</v>
      </c>
    </row>
    <row r="44" spans="2:22" ht="18" customHeight="1" x14ac:dyDescent="0.3">
      <c r="B44" s="42">
        <f t="shared" si="6"/>
        <v>1.1599999999999999</v>
      </c>
      <c r="C44" s="25">
        <f t="shared" si="7"/>
        <v>3.7984913793103452</v>
      </c>
      <c r="D44" s="25">
        <f t="shared" si="10"/>
        <v>0.75969827586206906</v>
      </c>
      <c r="E44" s="42">
        <f t="shared" si="8"/>
        <v>0.95</v>
      </c>
      <c r="F44" s="25">
        <f t="shared" si="9"/>
        <v>1.418530701754382</v>
      </c>
      <c r="G44" s="25">
        <f t="shared" si="11"/>
        <v>0.34</v>
      </c>
      <c r="I44" s="9"/>
      <c r="J44" s="9"/>
      <c r="K44" s="9"/>
      <c r="L44" s="9"/>
      <c r="M44" s="9"/>
      <c r="O44" s="36" t="s">
        <v>59</v>
      </c>
      <c r="P44" s="23">
        <v>1502</v>
      </c>
      <c r="Q44" s="23" t="s">
        <v>56</v>
      </c>
      <c r="R44" s="37" t="s">
        <v>54</v>
      </c>
    </row>
    <row r="45" spans="2:22" ht="18" customHeight="1" x14ac:dyDescent="0.3">
      <c r="B45" s="42">
        <f t="shared" si="6"/>
        <v>1.2999999999999998</v>
      </c>
      <c r="C45" s="25">
        <f t="shared" si="7"/>
        <v>3.3894230769230771</v>
      </c>
      <c r="D45" s="25">
        <f t="shared" si="10"/>
        <v>0.67788461538461542</v>
      </c>
      <c r="E45" s="42">
        <f t="shared" si="8"/>
        <v>1.125</v>
      </c>
      <c r="F45" s="25">
        <f t="shared" si="9"/>
        <v>1.197870370370367</v>
      </c>
      <c r="G45" s="25">
        <f t="shared" si="11"/>
        <v>0.34</v>
      </c>
      <c r="I45" s="9"/>
      <c r="J45" s="9"/>
      <c r="K45" s="9"/>
      <c r="L45" s="9"/>
      <c r="M45" s="9"/>
      <c r="O45" s="36" t="s">
        <v>60</v>
      </c>
      <c r="P45" s="23">
        <v>802</v>
      </c>
      <c r="Q45" s="23" t="s">
        <v>56</v>
      </c>
      <c r="R45" s="37" t="s">
        <v>45</v>
      </c>
    </row>
    <row r="46" spans="2:22" ht="18" customHeight="1" x14ac:dyDescent="0.3">
      <c r="B46" s="42">
        <f t="shared" si="6"/>
        <v>1.4399999999999997</v>
      </c>
      <c r="C46" s="25">
        <f t="shared" si="7"/>
        <v>3.0598958333333339</v>
      </c>
      <c r="D46" s="25">
        <f t="shared" si="10"/>
        <v>0.61197916666666674</v>
      </c>
      <c r="E46" s="42">
        <f t="shared" si="8"/>
        <v>1.3</v>
      </c>
      <c r="F46" s="25">
        <f t="shared" si="9"/>
        <v>1.0366185897435869</v>
      </c>
      <c r="G46" s="25">
        <f t="shared" si="11"/>
        <v>0.34</v>
      </c>
      <c r="I46" s="9"/>
      <c r="J46" s="9"/>
      <c r="K46" s="9"/>
      <c r="L46" s="9"/>
      <c r="M46" s="9"/>
      <c r="O46" s="36" t="s">
        <v>61</v>
      </c>
      <c r="P46" s="23">
        <v>1101</v>
      </c>
      <c r="Q46" s="23" t="s">
        <v>62</v>
      </c>
      <c r="R46" s="37" t="s">
        <v>54</v>
      </c>
    </row>
    <row r="47" spans="2:22" ht="18" customHeight="1" x14ac:dyDescent="0.3">
      <c r="B47" s="42">
        <f t="shared" si="6"/>
        <v>1.5799999999999996</v>
      </c>
      <c r="C47" s="25">
        <f t="shared" si="7"/>
        <v>2.7887658227848107</v>
      </c>
      <c r="D47" s="25">
        <f t="shared" si="10"/>
        <v>0.55775316455696211</v>
      </c>
      <c r="E47" s="42">
        <f t="shared" si="8"/>
        <v>1.4750000000000001</v>
      </c>
      <c r="F47" s="25">
        <f t="shared" si="9"/>
        <v>0.91362994350282234</v>
      </c>
      <c r="G47" s="25">
        <f t="shared" si="11"/>
        <v>0.34</v>
      </c>
      <c r="I47" s="3"/>
      <c r="J47" s="3"/>
      <c r="K47" s="3"/>
      <c r="L47" s="3"/>
      <c r="M47" s="3"/>
      <c r="O47" s="36" t="s">
        <v>63</v>
      </c>
      <c r="P47" s="23">
        <v>401</v>
      </c>
      <c r="Q47" s="23" t="s">
        <v>47</v>
      </c>
      <c r="R47" s="37" t="s">
        <v>49</v>
      </c>
    </row>
    <row r="48" spans="2:22" ht="18" customHeight="1" x14ac:dyDescent="0.3">
      <c r="B48" s="42">
        <f t="shared" si="6"/>
        <v>1.7199999999999995</v>
      </c>
      <c r="C48" s="25">
        <f t="shared" si="7"/>
        <v>2.5617732558139541</v>
      </c>
      <c r="D48" s="25">
        <f t="shared" si="10"/>
        <v>0.51235465116279078</v>
      </c>
      <c r="E48" s="42">
        <f t="shared" si="8"/>
        <v>1.6500000000000001</v>
      </c>
      <c r="F48" s="25">
        <f t="shared" si="9"/>
        <v>0.81672979797979561</v>
      </c>
      <c r="G48" s="25">
        <f t="shared" si="11"/>
        <v>0.34</v>
      </c>
      <c r="I48" s="9"/>
      <c r="J48" s="9"/>
      <c r="K48" s="9"/>
      <c r="L48" s="9"/>
      <c r="M48" s="9"/>
      <c r="O48" s="36" t="s">
        <v>64</v>
      </c>
      <c r="P48" s="23">
        <v>1701</v>
      </c>
      <c r="Q48" s="23" t="s">
        <v>47</v>
      </c>
      <c r="R48" s="37" t="s">
        <v>49</v>
      </c>
    </row>
    <row r="49" spans="1:18" ht="18" customHeight="1" x14ac:dyDescent="0.3">
      <c r="B49" s="42">
        <f t="shared" si="6"/>
        <v>1.8599999999999994</v>
      </c>
      <c r="C49" s="25">
        <f t="shared" si="7"/>
        <v>2.3689516129032264</v>
      </c>
      <c r="D49" s="25">
        <f t="shared" si="10"/>
        <v>0.5</v>
      </c>
      <c r="E49" s="42">
        <f t="shared" si="8"/>
        <v>1.8250000000000002</v>
      </c>
      <c r="F49" s="25">
        <f t="shared" si="9"/>
        <v>0.73841324200913039</v>
      </c>
      <c r="G49" s="25">
        <f t="shared" si="11"/>
        <v>0.34</v>
      </c>
      <c r="I49" s="9"/>
      <c r="J49" s="9"/>
      <c r="K49" s="9"/>
      <c r="L49" s="9"/>
      <c r="M49" s="9"/>
      <c r="O49" s="36" t="s">
        <v>65</v>
      </c>
      <c r="P49" s="23">
        <v>803</v>
      </c>
      <c r="Q49" s="23" t="s">
        <v>66</v>
      </c>
      <c r="R49" s="37" t="s">
        <v>54</v>
      </c>
    </row>
    <row r="50" spans="1:18" ht="18" customHeight="1" x14ac:dyDescent="0.3">
      <c r="B50" s="46">
        <f t="shared" si="6"/>
        <v>1.9999999999999993</v>
      </c>
      <c r="C50" s="47">
        <f t="shared" si="7"/>
        <v>2.2031250000000009</v>
      </c>
      <c r="D50" s="47">
        <f t="shared" si="10"/>
        <v>0.5</v>
      </c>
      <c r="E50" s="46">
        <f t="shared" si="8"/>
        <v>2</v>
      </c>
      <c r="F50" s="47">
        <f t="shared" si="9"/>
        <v>0.67380208333333147</v>
      </c>
      <c r="G50" s="47">
        <f t="shared" si="11"/>
        <v>0.34</v>
      </c>
      <c r="I50" s="9"/>
      <c r="J50" s="9"/>
      <c r="K50" s="9"/>
      <c r="L50" s="9"/>
      <c r="M50" s="9"/>
      <c r="O50" s="36" t="s">
        <v>67</v>
      </c>
      <c r="P50" s="23">
        <v>201</v>
      </c>
      <c r="Q50" s="23" t="s">
        <v>56</v>
      </c>
      <c r="R50" s="37" t="s">
        <v>45</v>
      </c>
    </row>
    <row r="51" spans="1:18" ht="18" customHeight="1" x14ac:dyDescent="0.3">
      <c r="B51" s="42">
        <f t="shared" ref="B51:B60" si="12">B50+(4-$E$22)/10</f>
        <v>2.1999999999999993</v>
      </c>
      <c r="C51" s="25">
        <f t="shared" ref="C51:C60" si="13">$E$14*$E$16*2.5*($E$20*$E$22/B51^2)</f>
        <v>1.8207644628099184</v>
      </c>
      <c r="D51" s="25">
        <f>MAX(0.2*$E$14,$E$14*$E$16*2.5/$E$8*($E$20*$E$22/B51^2))</f>
        <v>0.5</v>
      </c>
      <c r="E51" s="42">
        <f t="shared" ref="E51:E60" si="14">E50+(4-$E$22)/10</f>
        <v>2.2000000000000002</v>
      </c>
      <c r="F51" s="25">
        <f t="shared" ref="F51:F60" si="15">$E$15*$E$17*2.5*($E$21*$E$23/E51^2)</f>
        <v>0.55686122589531517</v>
      </c>
      <c r="G51" s="25">
        <f>MAX(0.2*$E$15,$E$15*$E$17*2.5/$E$8*($E$21*$E$23/E51^2))</f>
        <v>0.34</v>
      </c>
      <c r="I51" s="9"/>
      <c r="J51" s="9"/>
      <c r="K51" s="9"/>
      <c r="L51" s="9"/>
      <c r="M51" s="9"/>
      <c r="O51" s="36" t="s">
        <v>68</v>
      </c>
      <c r="P51" s="23">
        <v>1503</v>
      </c>
      <c r="Q51" s="23" t="s">
        <v>56</v>
      </c>
      <c r="R51" s="37" t="s">
        <v>54</v>
      </c>
    </row>
    <row r="52" spans="1:18" ht="18" customHeight="1" x14ac:dyDescent="0.3">
      <c r="B52" s="42">
        <f t="shared" si="12"/>
        <v>2.3999999999999995</v>
      </c>
      <c r="C52" s="25">
        <f t="shared" si="13"/>
        <v>1.5299479166666674</v>
      </c>
      <c r="D52" s="25">
        <f t="shared" ref="D52:D60" si="16">MAX(0.2*$E$14,$E$14*$E$16*2.5/$E$8*($E$20*$E$22/B52^2))</f>
        <v>0.5</v>
      </c>
      <c r="E52" s="42">
        <f t="shared" si="14"/>
        <v>2.4000000000000004</v>
      </c>
      <c r="F52" s="25">
        <f t="shared" si="15"/>
        <v>0.46791811342592454</v>
      </c>
      <c r="G52" s="25">
        <f t="shared" ref="G52:G60" si="17">MAX(0.2*$E$15,$E$15*$E$17*2.5/$E$8*($E$21*$E$23/E52^2))</f>
        <v>0.34</v>
      </c>
      <c r="I52" s="9"/>
      <c r="J52" s="9"/>
      <c r="K52" s="9"/>
      <c r="L52" s="9"/>
      <c r="M52" s="9"/>
      <c r="O52" s="36" t="s">
        <v>69</v>
      </c>
      <c r="P52" s="23">
        <v>902</v>
      </c>
      <c r="Q52" s="23" t="s">
        <v>47</v>
      </c>
      <c r="R52" s="37" t="s">
        <v>45</v>
      </c>
    </row>
    <row r="53" spans="1:18" ht="18" customHeight="1" x14ac:dyDescent="0.3">
      <c r="B53" s="42">
        <f t="shared" si="12"/>
        <v>2.5999999999999996</v>
      </c>
      <c r="C53" s="25">
        <f t="shared" si="13"/>
        <v>1.3036242603550299</v>
      </c>
      <c r="D53" s="25">
        <f t="shared" si="16"/>
        <v>0.5</v>
      </c>
      <c r="E53" s="42">
        <f t="shared" si="14"/>
        <v>2.6000000000000005</v>
      </c>
      <c r="F53" s="25">
        <f t="shared" si="15"/>
        <v>0.39869945759368713</v>
      </c>
      <c r="G53" s="25">
        <f t="shared" si="17"/>
        <v>0.34</v>
      </c>
      <c r="I53" s="9"/>
      <c r="J53" s="9"/>
      <c r="K53" s="9"/>
      <c r="L53" s="9"/>
      <c r="M53" s="9"/>
      <c r="O53" s="36" t="s">
        <v>70</v>
      </c>
      <c r="P53" s="23">
        <v>1403</v>
      </c>
      <c r="Q53" s="23" t="s">
        <v>44</v>
      </c>
      <c r="R53" s="37" t="s">
        <v>54</v>
      </c>
    </row>
    <row r="54" spans="1:18" ht="18" customHeight="1" x14ac:dyDescent="0.3">
      <c r="B54" s="42">
        <f t="shared" si="12"/>
        <v>2.8</v>
      </c>
      <c r="C54" s="25">
        <f t="shared" si="13"/>
        <v>1.1240433673469388</v>
      </c>
      <c r="D54" s="25">
        <f t="shared" si="16"/>
        <v>0.5</v>
      </c>
      <c r="E54" s="42">
        <f t="shared" si="14"/>
        <v>2.8000000000000007</v>
      </c>
      <c r="F54" s="25">
        <f t="shared" si="15"/>
        <v>0.34377657312925053</v>
      </c>
      <c r="G54" s="25">
        <f t="shared" si="17"/>
        <v>0.34</v>
      </c>
      <c r="I54" s="9"/>
      <c r="J54" s="9"/>
      <c r="K54" s="9"/>
      <c r="L54" s="9"/>
      <c r="M54" s="9"/>
      <c r="O54" s="36" t="s">
        <v>71</v>
      </c>
      <c r="P54" s="23">
        <v>202</v>
      </c>
      <c r="Q54" s="23" t="s">
        <v>56</v>
      </c>
      <c r="R54" s="37" t="s">
        <v>45</v>
      </c>
    </row>
    <row r="55" spans="1:18" ht="18" customHeight="1" x14ac:dyDescent="0.3">
      <c r="B55" s="42">
        <f t="shared" si="12"/>
        <v>3</v>
      </c>
      <c r="C55" s="25">
        <f t="shared" si="13"/>
        <v>0.97916666666666663</v>
      </c>
      <c r="D55" s="25">
        <f t="shared" si="16"/>
        <v>0.5</v>
      </c>
      <c r="E55" s="42">
        <f t="shared" si="14"/>
        <v>3.0000000000000009</v>
      </c>
      <c r="F55" s="25">
        <f t="shared" si="15"/>
        <v>0.29946759259259159</v>
      </c>
      <c r="G55" s="25">
        <f t="shared" si="17"/>
        <v>0.34</v>
      </c>
      <c r="I55" s="22"/>
      <c r="J55" s="22"/>
      <c r="K55" s="22"/>
      <c r="L55" s="22"/>
      <c r="M55" s="22"/>
      <c r="O55" s="36" t="s">
        <v>72</v>
      </c>
      <c r="P55" s="23">
        <v>1404</v>
      </c>
      <c r="Q55" s="23" t="s">
        <v>44</v>
      </c>
      <c r="R55" s="37" t="s">
        <v>45</v>
      </c>
    </row>
    <row r="56" spans="1:18" ht="18" customHeight="1" x14ac:dyDescent="0.3">
      <c r="B56" s="42">
        <f t="shared" si="12"/>
        <v>3.2</v>
      </c>
      <c r="C56" s="25">
        <f t="shared" si="13"/>
        <v>0.86059570312499978</v>
      </c>
      <c r="D56" s="25">
        <f t="shared" si="16"/>
        <v>0.5</v>
      </c>
      <c r="E56" s="42">
        <f t="shared" si="14"/>
        <v>3.2000000000000011</v>
      </c>
      <c r="F56" s="25">
        <f t="shared" si="15"/>
        <v>0.26320393880208243</v>
      </c>
      <c r="G56" s="25">
        <f t="shared" si="17"/>
        <v>0.34</v>
      </c>
      <c r="I56" s="1"/>
      <c r="J56" s="1"/>
      <c r="K56" s="1"/>
      <c r="L56" s="1"/>
      <c r="M56" s="1"/>
      <c r="O56" s="36" t="s">
        <v>73</v>
      </c>
      <c r="P56" s="23">
        <v>1201</v>
      </c>
      <c r="Q56" s="23" t="s">
        <v>44</v>
      </c>
      <c r="R56" s="37" t="s">
        <v>45</v>
      </c>
    </row>
    <row r="57" spans="1:18" ht="18" customHeight="1" x14ac:dyDescent="0.3">
      <c r="B57" s="42">
        <f t="shared" si="12"/>
        <v>3.4000000000000004</v>
      </c>
      <c r="C57" s="25">
        <f t="shared" si="13"/>
        <v>0.76232698961937706</v>
      </c>
      <c r="D57" s="25">
        <f t="shared" si="16"/>
        <v>0.5</v>
      </c>
      <c r="E57" s="42">
        <f t="shared" si="14"/>
        <v>3.4000000000000012</v>
      </c>
      <c r="F57" s="25">
        <f t="shared" si="15"/>
        <v>0.23314950980392077</v>
      </c>
      <c r="G57" s="25">
        <f t="shared" si="17"/>
        <v>0.34</v>
      </c>
      <c r="I57" s="1"/>
      <c r="J57" s="1"/>
      <c r="K57" s="1"/>
      <c r="L57" s="1"/>
      <c r="M57" s="1"/>
      <c r="O57" s="36" t="s">
        <v>74</v>
      </c>
      <c r="P57" s="23">
        <v>1002</v>
      </c>
      <c r="Q57" s="23" t="s">
        <v>44</v>
      </c>
      <c r="R57" s="37" t="s">
        <v>45</v>
      </c>
    </row>
    <row r="58" spans="1:18" ht="18" customHeight="1" x14ac:dyDescent="0.3">
      <c r="B58" s="42">
        <f t="shared" si="12"/>
        <v>3.6000000000000005</v>
      </c>
      <c r="C58" s="25">
        <f t="shared" si="13"/>
        <v>0.67997685185185164</v>
      </c>
      <c r="D58" s="25">
        <f t="shared" si="16"/>
        <v>0.5</v>
      </c>
      <c r="E58" s="42">
        <f t="shared" si="14"/>
        <v>3.6000000000000014</v>
      </c>
      <c r="F58" s="25">
        <f t="shared" si="15"/>
        <v>0.20796360596707744</v>
      </c>
      <c r="G58" s="25">
        <f t="shared" si="17"/>
        <v>0.34</v>
      </c>
      <c r="I58" s="1"/>
      <c r="J58" s="1"/>
      <c r="K58" s="1"/>
      <c r="L58" s="1"/>
      <c r="M58" s="1"/>
      <c r="O58" s="36" t="s">
        <v>75</v>
      </c>
      <c r="P58" s="23">
        <v>203</v>
      </c>
      <c r="Q58" s="23" t="s">
        <v>62</v>
      </c>
      <c r="R58" s="37" t="s">
        <v>45</v>
      </c>
    </row>
    <row r="59" spans="1:18" ht="18" customHeight="1" x14ac:dyDescent="0.3">
      <c r="B59" s="42">
        <f t="shared" si="12"/>
        <v>3.8000000000000007</v>
      </c>
      <c r="C59" s="25">
        <f t="shared" si="13"/>
        <v>0.61028393351800536</v>
      </c>
      <c r="D59" s="25">
        <f t="shared" si="16"/>
        <v>0.5</v>
      </c>
      <c r="E59" s="42">
        <f t="shared" si="14"/>
        <v>3.8000000000000016</v>
      </c>
      <c r="F59" s="25">
        <f t="shared" si="15"/>
        <v>0.18664877654662909</v>
      </c>
      <c r="G59" s="25">
        <f t="shared" si="17"/>
        <v>0.34</v>
      </c>
      <c r="I59" s="1"/>
      <c r="J59" s="1"/>
      <c r="K59" s="1"/>
      <c r="L59" s="1"/>
      <c r="M59" s="1"/>
      <c r="O59" s="36" t="s">
        <v>76</v>
      </c>
      <c r="P59" s="23">
        <v>1115</v>
      </c>
      <c r="Q59" s="23" t="s">
        <v>56</v>
      </c>
      <c r="R59" s="37" t="s">
        <v>54</v>
      </c>
    </row>
    <row r="60" spans="1:18" ht="18" customHeight="1" thickBot="1" x14ac:dyDescent="0.35">
      <c r="B60" s="45">
        <f t="shared" si="12"/>
        <v>4.0000000000000009</v>
      </c>
      <c r="C60" s="27">
        <f t="shared" si="13"/>
        <v>0.55078124999999978</v>
      </c>
      <c r="D60" s="27">
        <f t="shared" si="16"/>
        <v>0.5</v>
      </c>
      <c r="E60" s="45">
        <f t="shared" si="14"/>
        <v>4.0000000000000018</v>
      </c>
      <c r="F60" s="27">
        <f t="shared" si="15"/>
        <v>0.16845052083333273</v>
      </c>
      <c r="G60" s="27">
        <f t="shared" si="17"/>
        <v>0.34</v>
      </c>
      <c r="I60" s="1"/>
      <c r="J60" s="1"/>
      <c r="K60" s="1"/>
      <c r="L60" s="1"/>
      <c r="M60" s="1"/>
      <c r="O60" s="36" t="s">
        <v>77</v>
      </c>
      <c r="P60" s="23">
        <v>1301</v>
      </c>
      <c r="Q60" s="23" t="s">
        <v>47</v>
      </c>
      <c r="R60" s="37" t="s">
        <v>49</v>
      </c>
    </row>
    <row r="61" spans="1:18" ht="18" customHeight="1" x14ac:dyDescent="0.3">
      <c r="G61" s="1"/>
      <c r="I61" s="1"/>
      <c r="J61" s="1"/>
      <c r="K61" s="1"/>
      <c r="L61" s="1"/>
      <c r="M61" s="1"/>
      <c r="O61" s="36" t="s">
        <v>78</v>
      </c>
      <c r="P61" s="23">
        <v>301</v>
      </c>
      <c r="Q61" s="23" t="s">
        <v>47</v>
      </c>
      <c r="R61" s="37" t="s">
        <v>49</v>
      </c>
    </row>
    <row r="62" spans="1:18" ht="18" customHeight="1" x14ac:dyDescent="0.3">
      <c r="A62" s="2"/>
      <c r="B62" s="2"/>
      <c r="C62" s="2"/>
      <c r="D62" s="2"/>
      <c r="E62" s="2"/>
      <c r="F62" s="2"/>
      <c r="I62" s="1"/>
      <c r="J62" s="1"/>
      <c r="K62" s="1"/>
      <c r="L62" s="1"/>
      <c r="M62" s="1"/>
      <c r="O62" s="36" t="s">
        <v>79</v>
      </c>
      <c r="P62" s="23">
        <v>103</v>
      </c>
      <c r="Q62" s="23" t="s">
        <v>47</v>
      </c>
      <c r="R62" s="37" t="s">
        <v>45</v>
      </c>
    </row>
    <row r="63" spans="1:18" ht="18" customHeight="1" x14ac:dyDescent="0.3">
      <c r="A63" s="2"/>
      <c r="B63" s="2"/>
      <c r="C63" s="2"/>
      <c r="D63" s="2"/>
      <c r="E63" s="2"/>
      <c r="F63" s="2"/>
      <c r="I63" s="1"/>
      <c r="J63" s="1"/>
      <c r="K63" s="1"/>
      <c r="L63" s="1"/>
      <c r="M63" s="1"/>
      <c r="O63" s="36" t="s">
        <v>80</v>
      </c>
      <c r="P63" s="23">
        <v>4301</v>
      </c>
      <c r="Q63" s="23" t="s">
        <v>81</v>
      </c>
      <c r="R63" s="37" t="s">
        <v>82</v>
      </c>
    </row>
    <row r="64" spans="1:18" ht="18" customHeight="1" x14ac:dyDescent="0.3">
      <c r="A64" s="2"/>
      <c r="B64" s="2"/>
      <c r="C64" s="2"/>
      <c r="D64" s="2"/>
      <c r="E64" s="2"/>
      <c r="F64" s="2"/>
      <c r="I64" s="1"/>
      <c r="J64" s="1"/>
      <c r="K64" s="1"/>
      <c r="L64" s="1"/>
      <c r="M64" s="1"/>
      <c r="O64" s="36" t="s">
        <v>83</v>
      </c>
      <c r="P64" s="23">
        <v>1003</v>
      </c>
      <c r="Q64" s="23" t="s">
        <v>44</v>
      </c>
      <c r="R64" s="37" t="s">
        <v>45</v>
      </c>
    </row>
    <row r="65" spans="1:18" ht="18" customHeight="1" x14ac:dyDescent="0.3">
      <c r="A65" s="2"/>
      <c r="B65" s="2"/>
      <c r="C65" s="2"/>
      <c r="D65" s="2"/>
      <c r="E65" s="2"/>
      <c r="F65" s="2"/>
      <c r="I65" s="1"/>
      <c r="J65" s="1"/>
      <c r="K65" s="1"/>
      <c r="L65" s="1"/>
      <c r="M65" s="1"/>
      <c r="O65" s="36" t="s">
        <v>84</v>
      </c>
      <c r="P65" s="23">
        <v>1601</v>
      </c>
      <c r="Q65" s="23" t="s">
        <v>47</v>
      </c>
      <c r="R65" s="37" t="s">
        <v>49</v>
      </c>
    </row>
    <row r="66" spans="1:18" ht="18" customHeight="1" x14ac:dyDescent="0.3">
      <c r="A66" s="2"/>
      <c r="B66" s="2"/>
      <c r="C66" s="2"/>
      <c r="D66" s="2"/>
      <c r="E66" s="2"/>
      <c r="F66" s="2"/>
      <c r="I66" s="1"/>
      <c r="J66" s="1"/>
      <c r="K66" s="1"/>
      <c r="L66" s="1"/>
      <c r="M66" s="1"/>
      <c r="O66" s="36" t="s">
        <v>85</v>
      </c>
      <c r="P66" s="23">
        <v>601</v>
      </c>
      <c r="Q66" s="23" t="s">
        <v>47</v>
      </c>
      <c r="R66" s="37" t="s">
        <v>45</v>
      </c>
    </row>
    <row r="67" spans="1:18" ht="18" customHeight="1" x14ac:dyDescent="0.3">
      <c r="A67" s="2"/>
      <c r="B67" s="2"/>
      <c r="C67" s="2"/>
      <c r="D67" s="2"/>
      <c r="E67" s="2"/>
      <c r="F67" s="2"/>
      <c r="I67" s="1"/>
      <c r="J67" s="1"/>
      <c r="K67" s="1"/>
      <c r="L67" s="1"/>
      <c r="M67" s="1"/>
      <c r="O67" s="36" t="s">
        <v>86</v>
      </c>
      <c r="P67" s="23">
        <v>1801</v>
      </c>
      <c r="Q67" s="23" t="s">
        <v>47</v>
      </c>
      <c r="R67" s="37" t="s">
        <v>49</v>
      </c>
    </row>
    <row r="68" spans="1:18" ht="18" customHeight="1" x14ac:dyDescent="0.3">
      <c r="A68" s="2"/>
      <c r="B68" s="2"/>
      <c r="C68" s="2"/>
      <c r="D68" s="2"/>
      <c r="E68" s="2"/>
      <c r="F68" s="2"/>
      <c r="I68" s="1"/>
      <c r="J68" s="1"/>
      <c r="K68" s="1"/>
      <c r="L68" s="1"/>
      <c r="M68" s="1"/>
      <c r="O68" s="36" t="s">
        <v>87</v>
      </c>
      <c r="P68" s="23">
        <v>104</v>
      </c>
      <c r="Q68" s="23" t="s">
        <v>47</v>
      </c>
      <c r="R68" s="37" t="s">
        <v>49</v>
      </c>
    </row>
    <row r="69" spans="1:18" ht="18" customHeight="1" x14ac:dyDescent="0.3">
      <c r="A69" s="2"/>
      <c r="B69" s="2"/>
      <c r="C69" s="2"/>
      <c r="D69" s="2"/>
      <c r="E69" s="2"/>
      <c r="F69" s="2"/>
      <c r="I69" s="1"/>
      <c r="J69" s="1"/>
      <c r="K69" s="1"/>
      <c r="L69" s="1"/>
      <c r="M69" s="1"/>
      <c r="O69" s="36" t="s">
        <v>88</v>
      </c>
      <c r="P69" s="23">
        <v>702</v>
      </c>
      <c r="Q69" s="23" t="s">
        <v>62</v>
      </c>
      <c r="R69" s="37" t="s">
        <v>45</v>
      </c>
    </row>
    <row r="70" spans="1:18" ht="18" customHeight="1" x14ac:dyDescent="0.3">
      <c r="A70" s="2"/>
      <c r="B70" s="2"/>
      <c r="C70" s="2"/>
      <c r="D70" s="2"/>
      <c r="E70" s="2"/>
      <c r="F70" s="2"/>
      <c r="I70" s="1"/>
      <c r="J70" s="1"/>
      <c r="K70" s="1"/>
      <c r="L70" s="1"/>
      <c r="M70" s="1"/>
      <c r="O70" s="36" t="s">
        <v>89</v>
      </c>
      <c r="P70" s="23">
        <v>1202</v>
      </c>
      <c r="Q70" s="23" t="s">
        <v>44</v>
      </c>
      <c r="R70" s="37" t="s">
        <v>45</v>
      </c>
    </row>
    <row r="71" spans="1:18" ht="18" customHeight="1" x14ac:dyDescent="0.3">
      <c r="A71" s="2"/>
      <c r="B71" s="2"/>
      <c r="C71" s="2"/>
      <c r="D71" s="2"/>
      <c r="E71" s="2"/>
      <c r="F71" s="2"/>
      <c r="I71" s="1"/>
      <c r="J71" s="1"/>
      <c r="K71" s="1"/>
      <c r="L71" s="1"/>
      <c r="M71" s="1"/>
      <c r="O71" s="36" t="s">
        <v>90</v>
      </c>
      <c r="P71" s="23">
        <v>1102</v>
      </c>
      <c r="Q71" s="23" t="s">
        <v>62</v>
      </c>
      <c r="R71" s="37" t="s">
        <v>54</v>
      </c>
    </row>
    <row r="72" spans="1:18" ht="18" customHeight="1" x14ac:dyDescent="0.3">
      <c r="A72" s="2"/>
      <c r="B72" s="2"/>
      <c r="C72" s="2"/>
      <c r="D72" s="2"/>
      <c r="E72" s="2"/>
      <c r="F72" s="2"/>
      <c r="I72" s="1"/>
      <c r="J72" s="1"/>
      <c r="K72" s="1"/>
      <c r="L72" s="1"/>
      <c r="M72" s="1"/>
      <c r="O72" s="36" t="s">
        <v>91</v>
      </c>
      <c r="P72" s="23">
        <v>105</v>
      </c>
      <c r="Q72" s="23" t="s">
        <v>47</v>
      </c>
      <c r="R72" s="37" t="s">
        <v>45</v>
      </c>
    </row>
    <row r="73" spans="1:18" ht="18" customHeight="1" x14ac:dyDescent="0.3">
      <c r="A73" s="2"/>
      <c r="B73" s="2"/>
      <c r="C73" s="2"/>
      <c r="D73" s="2"/>
      <c r="E73" s="2"/>
      <c r="F73" s="2"/>
      <c r="I73" s="1"/>
      <c r="J73" s="1"/>
      <c r="K73" s="1"/>
      <c r="L73" s="1"/>
      <c r="M73" s="1"/>
      <c r="O73" s="36" t="s">
        <v>92</v>
      </c>
      <c r="P73" s="23">
        <v>1203</v>
      </c>
      <c r="Q73" s="23" t="s">
        <v>44</v>
      </c>
      <c r="R73" s="37" t="s">
        <v>45</v>
      </c>
    </row>
    <row r="74" spans="1:18" ht="18" customHeight="1" x14ac:dyDescent="0.3">
      <c r="A74" s="2"/>
      <c r="B74" s="2"/>
      <c r="C74" s="2"/>
      <c r="D74" s="2"/>
      <c r="E74" s="2"/>
      <c r="F74" s="2"/>
      <c r="I74" s="1"/>
      <c r="J74" s="1"/>
      <c r="K74" s="1"/>
      <c r="L74" s="1"/>
      <c r="M74" s="1"/>
      <c r="N74" s="1"/>
      <c r="O74" s="36" t="s">
        <v>93</v>
      </c>
      <c r="P74" s="23">
        <v>1103</v>
      </c>
      <c r="Q74" s="23" t="s">
        <v>62</v>
      </c>
      <c r="R74" s="37" t="s">
        <v>54</v>
      </c>
    </row>
    <row r="75" spans="1:18" ht="18" customHeight="1" x14ac:dyDescent="0.3">
      <c r="A75" s="2"/>
      <c r="B75" s="2"/>
      <c r="C75" s="2"/>
      <c r="D75" s="2"/>
      <c r="E75" s="2"/>
      <c r="F75" s="2"/>
      <c r="I75" s="1"/>
      <c r="J75" s="1"/>
      <c r="K75" s="1"/>
      <c r="L75" s="1"/>
      <c r="M75" s="1"/>
      <c r="N75" s="1"/>
      <c r="O75" s="36" t="s">
        <v>94</v>
      </c>
      <c r="P75" s="23">
        <v>1302</v>
      </c>
      <c r="Q75" s="23" t="s">
        <v>47</v>
      </c>
      <c r="R75" s="37" t="s">
        <v>49</v>
      </c>
    </row>
    <row r="76" spans="1:18" ht="18" customHeight="1" x14ac:dyDescent="0.3">
      <c r="A76" s="2"/>
      <c r="B76" s="2"/>
      <c r="C76" s="2"/>
      <c r="D76" s="2"/>
      <c r="E76" s="2"/>
      <c r="F76" s="2"/>
      <c r="I76" s="1"/>
      <c r="J76" s="1"/>
      <c r="K76" s="1"/>
      <c r="L76" s="1"/>
      <c r="M76" s="1"/>
      <c r="N76" s="1"/>
      <c r="O76" s="36" t="s">
        <v>95</v>
      </c>
      <c r="P76" s="23">
        <v>302</v>
      </c>
      <c r="Q76" s="23" t="s">
        <v>47</v>
      </c>
      <c r="R76" s="37" t="s">
        <v>49</v>
      </c>
    </row>
    <row r="77" spans="1:18" ht="18" customHeight="1" x14ac:dyDescent="0.3">
      <c r="A77" s="2"/>
      <c r="B77" s="2"/>
      <c r="C77" s="2"/>
      <c r="D77" s="2"/>
      <c r="E77" s="2"/>
      <c r="F77" s="2"/>
      <c r="I77" s="1"/>
      <c r="J77" s="1"/>
      <c r="K77" s="1"/>
      <c r="L77" s="1"/>
      <c r="M77" s="1"/>
      <c r="N77" s="1"/>
      <c r="O77" s="36" t="s">
        <v>96</v>
      </c>
      <c r="P77" s="23">
        <v>204</v>
      </c>
      <c r="Q77" s="23" t="s">
        <v>62</v>
      </c>
      <c r="R77" s="37" t="s">
        <v>45</v>
      </c>
    </row>
    <row r="78" spans="1:18" ht="18" customHeight="1" x14ac:dyDescent="0.3">
      <c r="A78" s="2"/>
      <c r="B78" s="2"/>
      <c r="C78" s="2"/>
      <c r="D78" s="2"/>
      <c r="E78" s="2"/>
      <c r="F78" s="2"/>
      <c r="I78" s="1"/>
      <c r="J78" s="1"/>
      <c r="K78" s="1"/>
      <c r="L78" s="1"/>
      <c r="M78" s="1"/>
      <c r="N78" s="1"/>
      <c r="O78" s="36" t="s">
        <v>97</v>
      </c>
      <c r="P78" s="23">
        <v>1504</v>
      </c>
      <c r="Q78" s="23" t="s">
        <v>56</v>
      </c>
      <c r="R78" s="37" t="s">
        <v>54</v>
      </c>
    </row>
    <row r="79" spans="1:18" ht="18" customHeight="1" x14ac:dyDescent="0.3">
      <c r="A79" s="2"/>
      <c r="B79" s="2"/>
      <c r="C79" s="2"/>
      <c r="D79" s="2"/>
      <c r="E79" s="2"/>
      <c r="F79" s="2"/>
      <c r="I79" s="1"/>
      <c r="J79" s="1"/>
      <c r="K79" s="1"/>
      <c r="L79" s="1"/>
      <c r="M79" s="1"/>
      <c r="N79" s="1"/>
      <c r="O79" s="36" t="s">
        <v>98</v>
      </c>
      <c r="P79" s="23">
        <v>1004</v>
      </c>
      <c r="Q79" s="23" t="s">
        <v>44</v>
      </c>
      <c r="R79" s="37" t="s">
        <v>45</v>
      </c>
    </row>
    <row r="80" spans="1:18" ht="18" customHeight="1" x14ac:dyDescent="0.3">
      <c r="A80" s="2"/>
      <c r="B80" s="2"/>
      <c r="C80" s="2"/>
      <c r="D80" s="2"/>
      <c r="E80" s="2"/>
      <c r="F80" s="2"/>
      <c r="I80" s="1"/>
      <c r="J80" s="1"/>
      <c r="K80" s="1"/>
      <c r="L80" s="1"/>
      <c r="M80" s="1"/>
      <c r="N80" s="1"/>
      <c r="O80" s="36" t="s">
        <v>99</v>
      </c>
      <c r="P80" s="23">
        <v>205</v>
      </c>
      <c r="Q80" s="23" t="s">
        <v>62</v>
      </c>
      <c r="R80" s="37" t="s">
        <v>45</v>
      </c>
    </row>
    <row r="81" spans="1:21" ht="18" customHeight="1" x14ac:dyDescent="0.3">
      <c r="A81" s="2"/>
      <c r="B81" s="2"/>
      <c r="C81" s="2"/>
      <c r="D81" s="2"/>
      <c r="E81" s="2"/>
      <c r="F81" s="2"/>
      <c r="I81" s="1"/>
      <c r="J81" s="1"/>
      <c r="K81" s="1"/>
      <c r="L81" s="1"/>
      <c r="M81" s="1"/>
      <c r="N81" s="1"/>
      <c r="O81" s="36" t="s">
        <v>100</v>
      </c>
      <c r="P81" s="23">
        <v>501</v>
      </c>
      <c r="Q81" s="23" t="s">
        <v>47</v>
      </c>
      <c r="R81" s="37" t="s">
        <v>45</v>
      </c>
    </row>
    <row r="82" spans="1:21" ht="18" customHeight="1" x14ac:dyDescent="0.3">
      <c r="A82" s="2"/>
      <c r="B82" s="2"/>
      <c r="C82" s="2"/>
      <c r="D82" s="2"/>
      <c r="E82" s="2"/>
      <c r="F82" s="2"/>
      <c r="I82" s="1"/>
      <c r="J82" s="1"/>
      <c r="K82" s="1"/>
      <c r="L82" s="1"/>
      <c r="M82" s="1"/>
      <c r="N82" s="1"/>
      <c r="O82" s="36" t="s">
        <v>101</v>
      </c>
      <c r="P82" s="23">
        <v>1405</v>
      </c>
      <c r="Q82" s="23" t="s">
        <v>62</v>
      </c>
      <c r="R82" s="37" t="s">
        <v>54</v>
      </c>
    </row>
    <row r="83" spans="1:21" ht="18" customHeight="1" x14ac:dyDescent="0.3">
      <c r="A83" s="2"/>
      <c r="B83" s="2"/>
      <c r="C83" s="2"/>
      <c r="D83" s="2"/>
      <c r="E83" s="2"/>
      <c r="F83" s="2"/>
      <c r="I83" s="1"/>
      <c r="J83" s="1"/>
      <c r="K83" s="1"/>
      <c r="L83" s="1"/>
      <c r="M83" s="1"/>
      <c r="N83" s="1"/>
      <c r="O83" s="36" t="s">
        <v>102</v>
      </c>
      <c r="P83" s="23">
        <v>1005</v>
      </c>
      <c r="Q83" s="23" t="s">
        <v>62</v>
      </c>
      <c r="R83" s="37" t="s">
        <v>54</v>
      </c>
    </row>
    <row r="84" spans="1:21" ht="18" customHeight="1" x14ac:dyDescent="0.3">
      <c r="A84" s="2"/>
      <c r="B84" s="2"/>
      <c r="C84" s="2"/>
      <c r="D84" s="2"/>
      <c r="E84" s="2"/>
      <c r="F84" s="2"/>
      <c r="I84" s="1"/>
      <c r="J84" s="1"/>
      <c r="K84" s="1"/>
      <c r="L84" s="1"/>
      <c r="M84" s="1"/>
      <c r="N84" s="1"/>
      <c r="O84" s="36" t="s">
        <v>103</v>
      </c>
      <c r="P84" s="23">
        <v>703</v>
      </c>
      <c r="Q84" s="23" t="s">
        <v>44</v>
      </c>
      <c r="R84" s="37" t="s">
        <v>45</v>
      </c>
    </row>
    <row r="85" spans="1:21" ht="18" customHeight="1" x14ac:dyDescent="0.3">
      <c r="A85" s="2"/>
      <c r="B85" s="2"/>
      <c r="C85" s="2"/>
      <c r="D85" s="2"/>
      <c r="E85" s="2"/>
      <c r="F85" s="2"/>
      <c r="I85" s="1"/>
      <c r="J85" s="1"/>
      <c r="K85" s="1"/>
      <c r="L85" s="1"/>
      <c r="M85" s="1"/>
      <c r="N85" s="1"/>
      <c r="O85" s="36" t="s">
        <v>104</v>
      </c>
      <c r="P85" s="23">
        <v>1702</v>
      </c>
      <c r="Q85" s="23" t="s">
        <v>47</v>
      </c>
      <c r="R85" s="37" t="s">
        <v>49</v>
      </c>
    </row>
    <row r="86" spans="1:21" ht="18" customHeight="1" x14ac:dyDescent="0.3">
      <c r="A86" s="2"/>
      <c r="B86" s="2"/>
      <c r="C86" s="2"/>
      <c r="D86" s="2"/>
      <c r="E86" s="2"/>
      <c r="F86" s="2"/>
      <c r="I86" s="1"/>
      <c r="J86" s="1"/>
      <c r="K86" s="1"/>
      <c r="L86" s="1"/>
      <c r="M86" s="1"/>
      <c r="N86" s="1"/>
      <c r="O86" s="36" t="s">
        <v>105</v>
      </c>
      <c r="P86" s="23">
        <v>303</v>
      </c>
      <c r="Q86" s="23" t="s">
        <v>47</v>
      </c>
      <c r="R86" s="37" t="s">
        <v>49</v>
      </c>
    </row>
    <row r="87" spans="1:21" ht="18" customHeight="1" x14ac:dyDescent="0.3">
      <c r="A87" s="2"/>
      <c r="B87" s="2"/>
      <c r="C87" s="2"/>
      <c r="D87" s="2"/>
      <c r="E87" s="2"/>
      <c r="F87" s="2"/>
      <c r="I87" s="1"/>
      <c r="J87" s="1"/>
      <c r="K87" s="1"/>
      <c r="L87" s="1"/>
      <c r="M87" s="1"/>
      <c r="N87" s="1"/>
      <c r="O87" s="36" t="s">
        <v>106</v>
      </c>
      <c r="P87" s="23">
        <v>402</v>
      </c>
      <c r="Q87" s="23" t="s">
        <v>47</v>
      </c>
      <c r="R87" s="37" t="s">
        <v>49</v>
      </c>
    </row>
    <row r="88" spans="1:21" ht="18" customHeight="1" x14ac:dyDescent="0.3">
      <c r="A88" s="2"/>
      <c r="B88" s="2"/>
      <c r="C88" s="2"/>
      <c r="D88" s="2"/>
      <c r="E88" s="2"/>
      <c r="F88" s="2"/>
      <c r="I88" s="1"/>
      <c r="J88" s="1"/>
      <c r="K88" s="1"/>
      <c r="L88" s="1"/>
      <c r="M88" s="1"/>
      <c r="N88" s="1"/>
      <c r="O88" s="36" t="s">
        <v>107</v>
      </c>
      <c r="P88" s="23">
        <v>304</v>
      </c>
      <c r="Q88" s="23" t="s">
        <v>47</v>
      </c>
      <c r="R88" s="37" t="s">
        <v>49</v>
      </c>
    </row>
    <row r="89" spans="1:21" ht="18" customHeight="1" x14ac:dyDescent="0.3">
      <c r="A89" s="2"/>
      <c r="B89" s="2"/>
      <c r="C89" s="2"/>
      <c r="D89" s="2"/>
      <c r="E89" s="2"/>
      <c r="F89" s="2"/>
      <c r="I89" s="1"/>
      <c r="J89" s="1"/>
      <c r="K89" s="1"/>
      <c r="L89" s="1"/>
      <c r="M89" s="1"/>
      <c r="N89" s="1"/>
      <c r="O89" s="36" t="s">
        <v>108</v>
      </c>
      <c r="P89" s="23">
        <v>1104</v>
      </c>
      <c r="Q89" s="23" t="s">
        <v>62</v>
      </c>
      <c r="R89" s="37" t="s">
        <v>54</v>
      </c>
    </row>
    <row r="90" spans="1:21" ht="18" customHeight="1" x14ac:dyDescent="0.3">
      <c r="A90" s="2"/>
      <c r="B90" s="2"/>
      <c r="C90" s="2"/>
      <c r="D90" s="2"/>
      <c r="E90" s="2"/>
      <c r="F90" s="2"/>
      <c r="H90" s="4"/>
      <c r="J90" s="1"/>
      <c r="K90" s="1"/>
      <c r="L90" s="1"/>
      <c r="M90" s="1"/>
      <c r="N90" s="1"/>
      <c r="O90" s="36" t="s">
        <v>109</v>
      </c>
      <c r="P90" s="23">
        <v>1006</v>
      </c>
      <c r="Q90" s="23" t="s">
        <v>44</v>
      </c>
      <c r="R90" s="37" t="s">
        <v>45</v>
      </c>
      <c r="U90" s="4"/>
    </row>
    <row r="91" spans="1:21" ht="18" customHeight="1" x14ac:dyDescent="0.3">
      <c r="A91" s="2"/>
      <c r="B91" s="2"/>
      <c r="C91" s="2"/>
      <c r="D91" s="2"/>
      <c r="E91" s="2"/>
      <c r="F91" s="2"/>
      <c r="I91" s="22"/>
      <c r="J91" s="1"/>
      <c r="K91" s="1"/>
      <c r="L91" s="1"/>
      <c r="M91" s="1"/>
      <c r="N91" s="1"/>
      <c r="O91" s="36" t="s">
        <v>110</v>
      </c>
      <c r="P91" s="23">
        <v>3101</v>
      </c>
      <c r="Q91" s="23" t="s">
        <v>111</v>
      </c>
      <c r="R91" s="37" t="s">
        <v>81</v>
      </c>
    </row>
    <row r="92" spans="1:21" ht="18" customHeight="1" x14ac:dyDescent="0.3">
      <c r="A92" s="2"/>
      <c r="B92" s="2"/>
      <c r="C92" s="2"/>
      <c r="D92" s="2"/>
      <c r="E92" s="2"/>
      <c r="F92" s="2"/>
      <c r="I92" s="22"/>
      <c r="J92" s="1"/>
      <c r="K92" s="1"/>
      <c r="L92" s="1"/>
      <c r="M92" s="1"/>
      <c r="N92" s="1"/>
      <c r="O92" s="36" t="s">
        <v>110</v>
      </c>
      <c r="P92" s="23">
        <v>4501</v>
      </c>
      <c r="Q92" s="23" t="s">
        <v>81</v>
      </c>
      <c r="R92" s="37" t="s">
        <v>82</v>
      </c>
    </row>
    <row r="93" spans="1:21" ht="18" customHeight="1" x14ac:dyDescent="0.3">
      <c r="A93" s="2"/>
      <c r="B93" s="2"/>
      <c r="C93" s="2"/>
      <c r="D93" s="2"/>
      <c r="E93" s="2"/>
      <c r="F93" s="2"/>
      <c r="I93" s="22"/>
      <c r="J93" s="1"/>
      <c r="K93" s="1"/>
      <c r="L93" s="1"/>
      <c r="M93" s="1"/>
      <c r="N93" s="1"/>
      <c r="O93" s="36" t="s">
        <v>112</v>
      </c>
      <c r="P93" s="23">
        <v>3102</v>
      </c>
      <c r="Q93" s="23" t="s">
        <v>47</v>
      </c>
      <c r="R93" s="37" t="s">
        <v>81</v>
      </c>
    </row>
    <row r="94" spans="1:21" ht="18" customHeight="1" x14ac:dyDescent="0.3">
      <c r="A94" s="2"/>
      <c r="B94" s="2"/>
      <c r="C94" s="2"/>
      <c r="D94" s="2"/>
      <c r="E94" s="2"/>
      <c r="F94" s="2"/>
      <c r="I94" s="17"/>
      <c r="J94" s="1"/>
      <c r="K94" s="1"/>
      <c r="L94" s="1"/>
      <c r="M94" s="1"/>
      <c r="N94" s="1"/>
      <c r="O94" s="36" t="s">
        <v>113</v>
      </c>
      <c r="P94" s="23">
        <v>1602</v>
      </c>
      <c r="Q94" s="23" t="s">
        <v>47</v>
      </c>
      <c r="R94" s="37" t="s">
        <v>49</v>
      </c>
    </row>
    <row r="95" spans="1:21" ht="18" customHeight="1" x14ac:dyDescent="0.3">
      <c r="A95" s="2"/>
      <c r="B95" s="2"/>
      <c r="C95" s="2"/>
      <c r="D95" s="2"/>
      <c r="E95" s="2"/>
      <c r="F95" s="2"/>
      <c r="I95" s="17"/>
      <c r="J95" s="1"/>
      <c r="K95" s="1"/>
      <c r="L95" s="1"/>
      <c r="M95" s="1"/>
      <c r="N95" s="1"/>
      <c r="O95" s="36" t="s">
        <v>114</v>
      </c>
      <c r="P95" s="23">
        <v>1204</v>
      </c>
      <c r="Q95" s="23" t="s">
        <v>44</v>
      </c>
      <c r="R95" s="37" t="s">
        <v>45</v>
      </c>
    </row>
    <row r="96" spans="1:21" ht="18" customHeight="1" x14ac:dyDescent="0.3">
      <c r="A96" s="2"/>
      <c r="B96" s="2"/>
      <c r="C96" s="2"/>
      <c r="D96" s="2"/>
      <c r="E96" s="2"/>
      <c r="F96" s="2"/>
      <c r="I96" s="17"/>
      <c r="J96" s="1"/>
      <c r="K96" s="1"/>
      <c r="L96" s="1"/>
      <c r="M96" s="1"/>
      <c r="N96" s="1"/>
      <c r="O96" s="36" t="s">
        <v>115</v>
      </c>
      <c r="P96" s="23">
        <v>602</v>
      </c>
      <c r="Q96" s="23" t="s">
        <v>44</v>
      </c>
      <c r="R96" s="37" t="s">
        <v>45</v>
      </c>
    </row>
    <row r="97" spans="1:18" ht="18" customHeight="1" x14ac:dyDescent="0.3">
      <c r="A97" s="2"/>
      <c r="G97" s="1"/>
      <c r="I97" s="17"/>
      <c r="J97" s="1"/>
      <c r="K97" s="1"/>
      <c r="L97" s="1"/>
      <c r="M97" s="1"/>
      <c r="N97" s="1"/>
      <c r="O97" s="36" t="s">
        <v>116</v>
      </c>
      <c r="P97" s="23">
        <v>403</v>
      </c>
      <c r="Q97" s="23" t="s">
        <v>47</v>
      </c>
      <c r="R97" s="37" t="s">
        <v>49</v>
      </c>
    </row>
    <row r="98" spans="1:18" ht="18" customHeight="1" x14ac:dyDescent="0.3">
      <c r="A98" s="2"/>
      <c r="G98" s="1"/>
      <c r="I98" s="17"/>
      <c r="J98" s="1"/>
      <c r="K98" s="1"/>
      <c r="L98" s="1"/>
      <c r="M98" s="1"/>
      <c r="N98" s="1"/>
      <c r="O98" s="36" t="s">
        <v>117</v>
      </c>
      <c r="P98" s="23">
        <v>1802</v>
      </c>
      <c r="Q98" s="23" t="s">
        <v>47</v>
      </c>
      <c r="R98" s="37" t="s">
        <v>45</v>
      </c>
    </row>
    <row r="99" spans="1:18" ht="18" customHeight="1" x14ac:dyDescent="0.3">
      <c r="A99" s="2"/>
      <c r="G99" s="1"/>
      <c r="I99" s="17"/>
      <c r="J99" s="1"/>
      <c r="K99" s="1"/>
      <c r="L99" s="1"/>
      <c r="M99" s="1"/>
      <c r="N99" s="1"/>
      <c r="O99" s="36" t="s">
        <v>118</v>
      </c>
      <c r="P99" s="23">
        <v>1406</v>
      </c>
      <c r="Q99" s="23" t="s">
        <v>62</v>
      </c>
      <c r="R99" s="37" t="s">
        <v>54</v>
      </c>
    </row>
    <row r="100" spans="1:18" ht="18" customHeight="1" x14ac:dyDescent="0.3">
      <c r="A100" s="2"/>
      <c r="G100" s="1"/>
      <c r="I100" s="17"/>
      <c r="J100" s="1"/>
      <c r="K100" s="1"/>
      <c r="L100" s="1"/>
      <c r="M100" s="1"/>
      <c r="N100" s="1"/>
      <c r="O100" s="36" t="s">
        <v>119</v>
      </c>
      <c r="P100" s="23">
        <v>1105</v>
      </c>
      <c r="Q100" s="23" t="s">
        <v>56</v>
      </c>
      <c r="R100" s="37" t="s">
        <v>54</v>
      </c>
    </row>
    <row r="101" spans="1:18" ht="18" customHeight="1" x14ac:dyDescent="0.3">
      <c r="A101" s="2"/>
      <c r="G101" s="1"/>
      <c r="I101" s="17"/>
      <c r="J101" s="1"/>
      <c r="K101" s="1"/>
      <c r="L101" s="1"/>
      <c r="M101" s="1"/>
      <c r="N101" s="1"/>
      <c r="O101" s="36" t="s">
        <v>120</v>
      </c>
      <c r="P101" s="23">
        <v>1007</v>
      </c>
      <c r="Q101" s="23" t="s">
        <v>47</v>
      </c>
      <c r="R101" s="37" t="s">
        <v>45</v>
      </c>
    </row>
    <row r="102" spans="1:18" ht="18" customHeight="1" x14ac:dyDescent="0.3">
      <c r="A102" s="2"/>
      <c r="G102" s="1"/>
      <c r="I102" s="17"/>
      <c r="J102" s="1"/>
      <c r="K102" s="1"/>
      <c r="L102" s="1"/>
      <c r="M102" s="1"/>
      <c r="N102" s="1"/>
      <c r="O102" s="36" t="s">
        <v>121</v>
      </c>
      <c r="P102" s="23">
        <v>502</v>
      </c>
      <c r="Q102" s="23" t="s">
        <v>47</v>
      </c>
      <c r="R102" s="37" t="s">
        <v>45</v>
      </c>
    </row>
    <row r="103" spans="1:18" ht="18" customHeight="1" x14ac:dyDescent="0.3">
      <c r="A103" s="2"/>
      <c r="G103" s="1"/>
      <c r="I103" s="17"/>
      <c r="J103" s="1"/>
      <c r="K103" s="1"/>
      <c r="L103" s="1"/>
      <c r="M103" s="1"/>
      <c r="N103" s="1"/>
      <c r="O103" s="36" t="s">
        <v>122</v>
      </c>
      <c r="P103" s="23">
        <v>106</v>
      </c>
      <c r="Q103" s="23" t="s">
        <v>47</v>
      </c>
      <c r="R103" s="37" t="s">
        <v>49</v>
      </c>
    </row>
    <row r="104" spans="1:18" ht="18" customHeight="1" x14ac:dyDescent="0.3">
      <c r="A104" s="2"/>
      <c r="G104" s="1"/>
      <c r="I104" s="17"/>
      <c r="J104" s="1"/>
      <c r="K104" s="1"/>
      <c r="L104" s="1"/>
      <c r="M104" s="1"/>
      <c r="N104" s="1"/>
      <c r="O104" s="36" t="s">
        <v>123</v>
      </c>
      <c r="P104" s="23">
        <v>1205</v>
      </c>
      <c r="Q104" s="23" t="s">
        <v>44</v>
      </c>
      <c r="R104" s="37" t="s">
        <v>45</v>
      </c>
    </row>
    <row r="105" spans="1:18" ht="18" customHeight="1" x14ac:dyDescent="0.3">
      <c r="A105" s="2"/>
      <c r="G105" s="1"/>
      <c r="I105" s="17"/>
      <c r="J105" s="1"/>
      <c r="K105" s="1"/>
      <c r="L105" s="1"/>
      <c r="M105" s="1"/>
      <c r="N105" s="1"/>
      <c r="O105" s="36" t="s">
        <v>124</v>
      </c>
      <c r="P105" s="23">
        <v>1803</v>
      </c>
      <c r="Q105" s="23" t="s">
        <v>47</v>
      </c>
      <c r="R105" s="37" t="s">
        <v>49</v>
      </c>
    </row>
    <row r="106" spans="1:18" ht="18" customHeight="1" x14ac:dyDescent="0.3">
      <c r="A106" s="2"/>
      <c r="G106" s="1"/>
      <c r="I106" s="17"/>
      <c r="J106" s="1"/>
      <c r="K106" s="1"/>
      <c r="L106" s="1"/>
      <c r="M106" s="1"/>
      <c r="N106" s="1"/>
      <c r="O106" s="36" t="s">
        <v>125</v>
      </c>
      <c r="P106" s="23">
        <v>804</v>
      </c>
      <c r="Q106" s="23" t="s">
        <v>56</v>
      </c>
      <c r="R106" s="37" t="s">
        <v>54</v>
      </c>
    </row>
    <row r="107" spans="1:18" ht="18" customHeight="1" x14ac:dyDescent="0.3">
      <c r="A107" s="2"/>
      <c r="G107" s="1"/>
      <c r="I107" s="17"/>
      <c r="J107" s="1"/>
      <c r="K107" s="1"/>
      <c r="L107" s="1"/>
      <c r="M107" s="1"/>
      <c r="N107" s="1"/>
      <c r="O107" s="36" t="s">
        <v>126</v>
      </c>
      <c r="P107" s="23">
        <v>206</v>
      </c>
      <c r="Q107" s="23" t="s">
        <v>56</v>
      </c>
      <c r="R107" s="37" t="s">
        <v>45</v>
      </c>
    </row>
    <row r="108" spans="1:18" ht="18" customHeight="1" x14ac:dyDescent="0.3">
      <c r="A108" s="2"/>
      <c r="G108" s="1"/>
      <c r="I108" s="17"/>
      <c r="J108" s="1"/>
      <c r="K108" s="1"/>
      <c r="L108" s="1"/>
      <c r="M108" s="1"/>
      <c r="N108" s="1"/>
      <c r="O108" s="36" t="s">
        <v>127</v>
      </c>
      <c r="P108" s="23">
        <v>903</v>
      </c>
      <c r="Q108" s="23" t="s">
        <v>47</v>
      </c>
      <c r="R108" s="37" t="s">
        <v>45</v>
      </c>
    </row>
    <row r="109" spans="1:18" ht="18" customHeight="1" x14ac:dyDescent="0.3">
      <c r="A109" s="2"/>
      <c r="G109" s="1"/>
      <c r="I109" s="17"/>
      <c r="J109" s="17"/>
      <c r="K109" s="17"/>
      <c r="L109" s="17"/>
      <c r="M109" s="17"/>
      <c r="O109" s="36" t="s">
        <v>128</v>
      </c>
      <c r="P109" s="23">
        <v>305</v>
      </c>
      <c r="Q109" s="23" t="s">
        <v>47</v>
      </c>
      <c r="R109" s="37" t="s">
        <v>49</v>
      </c>
    </row>
    <row r="110" spans="1:18" ht="18" customHeight="1" x14ac:dyDescent="0.3">
      <c r="A110" s="2"/>
      <c r="G110" s="1"/>
      <c r="I110" s="17"/>
      <c r="J110" s="17"/>
      <c r="K110" s="17"/>
      <c r="L110" s="17"/>
      <c r="M110" s="17"/>
      <c r="O110" s="36" t="s">
        <v>129</v>
      </c>
      <c r="P110" s="23">
        <v>1407</v>
      </c>
      <c r="Q110" s="23" t="s">
        <v>44</v>
      </c>
      <c r="R110" s="37" t="s">
        <v>45</v>
      </c>
    </row>
    <row r="111" spans="1:18" ht="18" customHeight="1" x14ac:dyDescent="0.3">
      <c r="A111" s="2"/>
      <c r="G111" s="1"/>
      <c r="I111" s="17"/>
      <c r="J111" s="17"/>
      <c r="K111" s="17"/>
      <c r="L111" s="17"/>
      <c r="M111" s="17"/>
      <c r="O111" s="36" t="s">
        <v>130</v>
      </c>
      <c r="P111" s="23">
        <v>1703</v>
      </c>
      <c r="Q111" s="23" t="s">
        <v>47</v>
      </c>
      <c r="R111" s="37" t="s">
        <v>49</v>
      </c>
    </row>
    <row r="112" spans="1:18" ht="18" customHeight="1" x14ac:dyDescent="0.3">
      <c r="A112" s="2"/>
      <c r="G112" s="1"/>
      <c r="I112" s="17"/>
      <c r="J112" s="17"/>
      <c r="K112" s="17"/>
      <c r="L112" s="17"/>
      <c r="M112" s="17"/>
      <c r="O112" s="36" t="s">
        <v>131</v>
      </c>
      <c r="P112" s="23">
        <v>1804</v>
      </c>
      <c r="Q112" s="23" t="s">
        <v>47</v>
      </c>
      <c r="R112" s="37" t="s">
        <v>49</v>
      </c>
    </row>
    <row r="113" spans="1:21" ht="18" customHeight="1" x14ac:dyDescent="0.3">
      <c r="A113" s="2"/>
      <c r="G113" s="1"/>
      <c r="I113" s="17"/>
      <c r="J113" s="17"/>
      <c r="K113" s="17"/>
      <c r="L113" s="17"/>
      <c r="M113" s="17"/>
      <c r="O113" s="36" t="s">
        <v>132</v>
      </c>
      <c r="P113" s="23">
        <v>603</v>
      </c>
      <c r="Q113" s="23" t="s">
        <v>47</v>
      </c>
      <c r="R113" s="37" t="s">
        <v>45</v>
      </c>
    </row>
    <row r="114" spans="1:21" ht="18" customHeight="1" x14ac:dyDescent="0.3">
      <c r="A114" s="2"/>
      <c r="G114" s="1"/>
      <c r="I114" s="17"/>
      <c r="J114" s="17"/>
      <c r="K114" s="17"/>
      <c r="L114" s="17"/>
      <c r="M114" s="17"/>
      <c r="O114" s="36" t="s">
        <v>133</v>
      </c>
      <c r="P114" s="23">
        <v>604</v>
      </c>
      <c r="Q114" s="23" t="s">
        <v>44</v>
      </c>
      <c r="R114" s="37" t="s">
        <v>45</v>
      </c>
    </row>
    <row r="115" spans="1:21" ht="18" customHeight="1" x14ac:dyDescent="0.3">
      <c r="A115" s="2"/>
      <c r="G115" s="1"/>
      <c r="I115" s="17"/>
      <c r="J115" s="17"/>
      <c r="K115" s="17"/>
      <c r="L115" s="17"/>
      <c r="M115" s="17"/>
      <c r="O115" s="36" t="s">
        <v>134</v>
      </c>
      <c r="P115" s="23">
        <v>1408</v>
      </c>
      <c r="Q115" s="23" t="s">
        <v>44</v>
      </c>
      <c r="R115" s="37" t="s">
        <v>45</v>
      </c>
    </row>
    <row r="116" spans="1:21" ht="18" customHeight="1" x14ac:dyDescent="0.3">
      <c r="A116" s="2"/>
      <c r="G116" s="1"/>
      <c r="I116" s="17"/>
      <c r="J116" s="17"/>
      <c r="K116" s="17"/>
      <c r="L116" s="17"/>
      <c r="M116" s="17"/>
      <c r="O116" s="36" t="s">
        <v>135</v>
      </c>
      <c r="P116" s="23">
        <v>1409</v>
      </c>
      <c r="Q116" s="23" t="s">
        <v>62</v>
      </c>
      <c r="R116" s="37" t="s">
        <v>54</v>
      </c>
    </row>
    <row r="117" spans="1:21" ht="18" customHeight="1" x14ac:dyDescent="0.3">
      <c r="G117" s="1"/>
      <c r="I117" s="17"/>
      <c r="J117" s="17"/>
      <c r="K117" s="17"/>
      <c r="L117" s="17"/>
      <c r="M117" s="17"/>
      <c r="O117" s="36" t="s">
        <v>136</v>
      </c>
      <c r="P117" s="23">
        <v>4901</v>
      </c>
      <c r="Q117" s="23" t="s">
        <v>81</v>
      </c>
      <c r="R117" s="37" t="s">
        <v>45</v>
      </c>
    </row>
    <row r="118" spans="1:21" ht="18" customHeight="1" x14ac:dyDescent="0.3">
      <c r="G118" s="1"/>
      <c r="I118" s="17"/>
      <c r="J118" s="17"/>
      <c r="K118" s="17"/>
      <c r="L118" s="17"/>
      <c r="M118" s="17"/>
      <c r="O118" s="36" t="s">
        <v>137</v>
      </c>
      <c r="P118" s="23">
        <v>503</v>
      </c>
      <c r="Q118" s="23" t="s">
        <v>47</v>
      </c>
      <c r="R118" s="37" t="s">
        <v>45</v>
      </c>
    </row>
    <row r="119" spans="1:21" ht="18" customHeight="1" x14ac:dyDescent="0.3">
      <c r="G119" s="1"/>
      <c r="I119" s="17"/>
      <c r="J119" s="17"/>
      <c r="K119" s="17"/>
      <c r="L119" s="17"/>
      <c r="M119" s="17"/>
      <c r="O119" s="36" t="s">
        <v>138</v>
      </c>
      <c r="P119" s="23">
        <v>1206</v>
      </c>
      <c r="Q119" s="23" t="s">
        <v>44</v>
      </c>
      <c r="R119" s="37" t="s">
        <v>45</v>
      </c>
    </row>
    <row r="120" spans="1:21" ht="18" customHeight="1" x14ac:dyDescent="0.3">
      <c r="G120" s="1"/>
      <c r="I120" s="17"/>
      <c r="J120" s="17"/>
      <c r="K120" s="17"/>
      <c r="L120" s="17"/>
      <c r="M120" s="17"/>
      <c r="O120" s="36" t="s">
        <v>139</v>
      </c>
      <c r="P120" s="23">
        <v>207</v>
      </c>
      <c r="Q120" s="23" t="s">
        <v>62</v>
      </c>
      <c r="R120" s="37" t="s">
        <v>45</v>
      </c>
    </row>
    <row r="121" spans="1:21" ht="18" customHeight="1" x14ac:dyDescent="0.3">
      <c r="G121" s="1"/>
      <c r="I121" s="17"/>
      <c r="J121" s="17"/>
      <c r="K121" s="17"/>
      <c r="L121" s="17"/>
      <c r="M121" s="17"/>
      <c r="O121" s="36" t="s">
        <v>140</v>
      </c>
      <c r="P121" s="23">
        <v>1207</v>
      </c>
      <c r="Q121" s="23" t="s">
        <v>44</v>
      </c>
      <c r="R121" s="37" t="s">
        <v>45</v>
      </c>
    </row>
    <row r="122" spans="1:21" ht="18" customHeight="1" x14ac:dyDescent="0.3">
      <c r="G122" s="1"/>
      <c r="I122" s="17"/>
      <c r="J122" s="17"/>
      <c r="K122" s="17"/>
      <c r="L122" s="17"/>
      <c r="M122" s="17"/>
      <c r="O122" s="36" t="s">
        <v>141</v>
      </c>
      <c r="P122" s="23">
        <v>1410</v>
      </c>
      <c r="Q122" s="23" t="s">
        <v>44</v>
      </c>
      <c r="R122" s="37" t="s">
        <v>45</v>
      </c>
    </row>
    <row r="123" spans="1:21" ht="18" customHeight="1" x14ac:dyDescent="0.3">
      <c r="G123" s="1"/>
      <c r="I123" s="17"/>
      <c r="J123" s="17"/>
      <c r="K123" s="17"/>
      <c r="L123" s="17"/>
      <c r="M123" s="17"/>
      <c r="O123" s="36" t="s">
        <v>142</v>
      </c>
      <c r="P123" s="23">
        <v>107</v>
      </c>
      <c r="Q123" s="23" t="s">
        <v>47</v>
      </c>
      <c r="R123" s="37" t="s">
        <v>49</v>
      </c>
    </row>
    <row r="124" spans="1:21" ht="18" customHeight="1" x14ac:dyDescent="0.3">
      <c r="G124" s="1"/>
      <c r="I124" s="17"/>
      <c r="J124" s="17"/>
      <c r="K124" s="17"/>
      <c r="L124" s="17"/>
      <c r="M124" s="17"/>
      <c r="O124" s="36" t="s">
        <v>143</v>
      </c>
      <c r="P124" s="23">
        <v>306</v>
      </c>
      <c r="Q124" s="23" t="s">
        <v>47</v>
      </c>
      <c r="R124" s="37" t="s">
        <v>49</v>
      </c>
    </row>
    <row r="125" spans="1:21" ht="18" customHeight="1" x14ac:dyDescent="0.3">
      <c r="G125" s="1"/>
      <c r="I125" s="17"/>
      <c r="J125" s="17"/>
      <c r="K125" s="17"/>
      <c r="L125" s="17"/>
      <c r="M125" s="17"/>
      <c r="O125" s="36" t="s">
        <v>144</v>
      </c>
      <c r="P125" s="23">
        <v>108</v>
      </c>
      <c r="Q125" s="23" t="s">
        <v>47</v>
      </c>
      <c r="R125" s="37" t="s">
        <v>45</v>
      </c>
    </row>
    <row r="126" spans="1:21" ht="18" customHeight="1" x14ac:dyDescent="0.3">
      <c r="A126" s="4"/>
      <c r="G126" s="1"/>
      <c r="H126" s="4"/>
      <c r="N126" s="4"/>
      <c r="O126" s="36" t="s">
        <v>145</v>
      </c>
      <c r="P126" s="23">
        <v>704</v>
      </c>
      <c r="Q126" s="23" t="s">
        <v>44</v>
      </c>
      <c r="R126" s="37" t="s">
        <v>45</v>
      </c>
      <c r="U126" s="4"/>
    </row>
    <row r="127" spans="1:21" ht="18" customHeight="1" x14ac:dyDescent="0.3">
      <c r="A127" s="4"/>
      <c r="G127" s="1"/>
      <c r="H127" s="4"/>
      <c r="N127" s="4"/>
      <c r="O127" s="36" t="s">
        <v>146</v>
      </c>
      <c r="P127" s="23">
        <v>705</v>
      </c>
      <c r="Q127" s="23" t="s">
        <v>62</v>
      </c>
      <c r="R127" s="37" t="s">
        <v>45</v>
      </c>
      <c r="U127" s="4"/>
    </row>
    <row r="128" spans="1:21" ht="18" customHeight="1" x14ac:dyDescent="0.3">
      <c r="A128" s="4"/>
      <c r="G128" s="1"/>
      <c r="H128" s="4"/>
      <c r="N128" s="4"/>
      <c r="O128" s="36" t="s">
        <v>147</v>
      </c>
      <c r="P128" s="23">
        <v>307</v>
      </c>
      <c r="Q128" s="23" t="s">
        <v>47</v>
      </c>
      <c r="R128" s="37" t="s">
        <v>49</v>
      </c>
      <c r="U128" s="4"/>
    </row>
    <row r="129" spans="1:21" ht="18" customHeight="1" x14ac:dyDescent="0.3">
      <c r="A129" s="4"/>
      <c r="G129" s="1"/>
      <c r="H129" s="4"/>
      <c r="N129" s="4"/>
      <c r="O129" s="36" t="s">
        <v>148</v>
      </c>
      <c r="P129" s="23">
        <v>805</v>
      </c>
      <c r="Q129" s="23" t="s">
        <v>53</v>
      </c>
      <c r="R129" s="37" t="s">
        <v>54</v>
      </c>
      <c r="U129" s="4"/>
    </row>
    <row r="130" spans="1:21" ht="18" customHeight="1" x14ac:dyDescent="0.3">
      <c r="O130" s="36" t="s">
        <v>149</v>
      </c>
      <c r="P130" s="23">
        <v>1303</v>
      </c>
      <c r="Q130" s="23" t="s">
        <v>47</v>
      </c>
      <c r="R130" s="37" t="s">
        <v>49</v>
      </c>
    </row>
    <row r="131" spans="1:21" ht="18" customHeight="1" x14ac:dyDescent="0.3">
      <c r="B131" s="2"/>
      <c r="C131" s="2"/>
      <c r="D131" s="2"/>
      <c r="E131" s="2"/>
      <c r="F131" s="2"/>
      <c r="O131" s="36" t="s">
        <v>150</v>
      </c>
      <c r="P131" s="23">
        <v>208</v>
      </c>
      <c r="Q131" s="23" t="s">
        <v>56</v>
      </c>
      <c r="R131" s="37" t="s">
        <v>45</v>
      </c>
    </row>
    <row r="132" spans="1:21" ht="18" customHeight="1" x14ac:dyDescent="0.3">
      <c r="B132" s="2"/>
      <c r="C132" s="2"/>
      <c r="D132" s="2"/>
      <c r="E132" s="2"/>
      <c r="F132" s="2"/>
      <c r="O132" s="36" t="s">
        <v>151</v>
      </c>
      <c r="P132" s="23">
        <v>1411</v>
      </c>
      <c r="Q132" s="23" t="s">
        <v>44</v>
      </c>
      <c r="R132" s="37" t="s">
        <v>45</v>
      </c>
    </row>
    <row r="133" spans="1:21" ht="18" customHeight="1" x14ac:dyDescent="0.3">
      <c r="B133" s="2"/>
      <c r="C133" s="2"/>
      <c r="D133" s="2"/>
      <c r="E133" s="2"/>
      <c r="F133" s="2"/>
      <c r="O133" s="36" t="s">
        <v>152</v>
      </c>
      <c r="P133" s="23">
        <v>605</v>
      </c>
      <c r="Q133" s="23" t="s">
        <v>44</v>
      </c>
      <c r="R133" s="37" t="s">
        <v>45</v>
      </c>
    </row>
    <row r="134" spans="1:21" ht="18" customHeight="1" x14ac:dyDescent="0.3">
      <c r="B134" s="2"/>
      <c r="C134" s="2"/>
      <c r="D134" s="2"/>
      <c r="E134" s="2"/>
      <c r="F134" s="2"/>
      <c r="O134" s="36" t="s">
        <v>153</v>
      </c>
      <c r="P134" s="23">
        <v>904</v>
      </c>
      <c r="Q134" s="23" t="s">
        <v>47</v>
      </c>
      <c r="R134" s="37" t="s">
        <v>49</v>
      </c>
    </row>
    <row r="135" spans="1:21" ht="18" customHeight="1" x14ac:dyDescent="0.3">
      <c r="A135" s="4"/>
      <c r="B135" s="2"/>
      <c r="C135" s="2"/>
      <c r="D135" s="2"/>
      <c r="E135" s="2"/>
      <c r="F135" s="2"/>
      <c r="G135" s="4"/>
      <c r="H135" s="4"/>
      <c r="N135" s="4"/>
      <c r="O135" s="36" t="s">
        <v>154</v>
      </c>
      <c r="P135" s="23">
        <v>1008</v>
      </c>
      <c r="Q135" s="23" t="s">
        <v>44</v>
      </c>
      <c r="R135" s="37" t="s">
        <v>45</v>
      </c>
      <c r="U135" s="4"/>
    </row>
    <row r="136" spans="1:21" ht="18" customHeight="1" x14ac:dyDescent="0.3">
      <c r="A136" s="4"/>
      <c r="B136" s="2"/>
      <c r="C136" s="2"/>
      <c r="D136" s="2"/>
      <c r="E136" s="2"/>
      <c r="F136" s="2"/>
      <c r="G136" s="4"/>
      <c r="H136" s="4"/>
      <c r="N136" s="4"/>
      <c r="O136" s="36" t="s">
        <v>155</v>
      </c>
      <c r="P136" s="23">
        <v>905</v>
      </c>
      <c r="Q136" s="23" t="s">
        <v>47</v>
      </c>
      <c r="R136" s="37" t="s">
        <v>45</v>
      </c>
      <c r="U136" s="4"/>
    </row>
    <row r="137" spans="1:21" ht="18" customHeight="1" x14ac:dyDescent="0.3">
      <c r="A137" s="4"/>
      <c r="G137" s="4"/>
      <c r="H137" s="4"/>
      <c r="N137" s="4"/>
      <c r="O137" s="36" t="s">
        <v>156</v>
      </c>
      <c r="P137" s="23">
        <v>404</v>
      </c>
      <c r="Q137" s="23" t="s">
        <v>47</v>
      </c>
      <c r="R137" s="37" t="s">
        <v>49</v>
      </c>
      <c r="U137" s="4"/>
    </row>
    <row r="138" spans="1:21" ht="18" customHeight="1" x14ac:dyDescent="0.3">
      <c r="A138" s="4"/>
      <c r="G138" s="4"/>
      <c r="H138" s="4"/>
      <c r="N138" s="4"/>
      <c r="O138" s="36" t="s">
        <v>157</v>
      </c>
      <c r="P138" s="23">
        <v>1208</v>
      </c>
      <c r="Q138" s="23" t="s">
        <v>44</v>
      </c>
      <c r="R138" s="37" t="s">
        <v>45</v>
      </c>
      <c r="U138" s="4"/>
    </row>
    <row r="139" spans="1:21" ht="18" customHeight="1" x14ac:dyDescent="0.3">
      <c r="O139" s="36" t="s">
        <v>158</v>
      </c>
      <c r="P139" s="23">
        <v>3103</v>
      </c>
      <c r="Q139" s="23" t="s">
        <v>47</v>
      </c>
      <c r="R139" s="37" t="s">
        <v>81</v>
      </c>
    </row>
    <row r="140" spans="1:21" ht="18" customHeight="1" x14ac:dyDescent="0.3">
      <c r="O140" s="36" t="s">
        <v>159</v>
      </c>
      <c r="P140" s="23">
        <v>504</v>
      </c>
      <c r="Q140" s="23" t="s">
        <v>47</v>
      </c>
      <c r="R140" s="37" t="s">
        <v>45</v>
      </c>
    </row>
    <row r="141" spans="1:21" ht="18" customHeight="1" x14ac:dyDescent="0.3">
      <c r="O141" s="36" t="s">
        <v>160</v>
      </c>
      <c r="P141" s="23">
        <v>1209</v>
      </c>
      <c r="Q141" s="23" t="s">
        <v>44</v>
      </c>
      <c r="R141" s="37" t="s">
        <v>45</v>
      </c>
    </row>
    <row r="142" spans="1:21" ht="18" customHeight="1" x14ac:dyDescent="0.3">
      <c r="O142" s="36" t="s">
        <v>161</v>
      </c>
      <c r="P142" s="23">
        <v>606</v>
      </c>
      <c r="Q142" s="23" t="s">
        <v>47</v>
      </c>
      <c r="R142" s="37" t="s">
        <v>45</v>
      </c>
    </row>
    <row r="143" spans="1:21" ht="18" customHeight="1" x14ac:dyDescent="0.3">
      <c r="O143" s="36" t="s">
        <v>162</v>
      </c>
      <c r="P143" s="23">
        <v>1412</v>
      </c>
      <c r="Q143" s="23" t="s">
        <v>44</v>
      </c>
      <c r="R143" s="37" t="s">
        <v>45</v>
      </c>
    </row>
    <row r="144" spans="1:21" ht="18" customHeight="1" x14ac:dyDescent="0.3">
      <c r="O144" s="36" t="s">
        <v>163</v>
      </c>
      <c r="P144" s="23">
        <v>1304</v>
      </c>
      <c r="Q144" s="23" t="s">
        <v>47</v>
      </c>
      <c r="R144" s="37" t="s">
        <v>49</v>
      </c>
    </row>
    <row r="145" spans="15:18" ht="18" customHeight="1" x14ac:dyDescent="0.3">
      <c r="O145" s="36" t="s">
        <v>164</v>
      </c>
      <c r="P145" s="23">
        <v>906</v>
      </c>
      <c r="Q145" s="23" t="s">
        <v>47</v>
      </c>
      <c r="R145" s="37" t="s">
        <v>45</v>
      </c>
    </row>
    <row r="146" spans="15:18" ht="18" customHeight="1" x14ac:dyDescent="0.3">
      <c r="O146" s="36" t="s">
        <v>165</v>
      </c>
      <c r="P146" s="23">
        <v>1505</v>
      </c>
      <c r="Q146" s="23" t="s">
        <v>56</v>
      </c>
      <c r="R146" s="37" t="s">
        <v>54</v>
      </c>
    </row>
    <row r="147" spans="15:18" ht="18" customHeight="1" x14ac:dyDescent="0.3">
      <c r="O147" s="36" t="s">
        <v>166</v>
      </c>
      <c r="P147" s="23">
        <v>907</v>
      </c>
      <c r="Q147" s="23" t="s">
        <v>47</v>
      </c>
      <c r="R147" s="37" t="s">
        <v>45</v>
      </c>
    </row>
    <row r="148" spans="15:18" ht="18" customHeight="1" x14ac:dyDescent="0.3">
      <c r="O148" s="36" t="s">
        <v>167</v>
      </c>
      <c r="P148" s="23">
        <v>308</v>
      </c>
      <c r="Q148" s="23" t="s">
        <v>47</v>
      </c>
      <c r="R148" s="37" t="s">
        <v>49</v>
      </c>
    </row>
    <row r="149" spans="15:18" ht="18" customHeight="1" x14ac:dyDescent="0.3">
      <c r="O149" s="36" t="s">
        <v>168</v>
      </c>
      <c r="P149" s="23">
        <v>4701</v>
      </c>
      <c r="Q149" s="23" t="s">
        <v>81</v>
      </c>
      <c r="R149" s="37" t="s">
        <v>82</v>
      </c>
    </row>
    <row r="150" spans="15:18" ht="18" customHeight="1" x14ac:dyDescent="0.3">
      <c r="O150" s="36" t="s">
        <v>169</v>
      </c>
      <c r="P150" s="23">
        <v>505</v>
      </c>
      <c r="Q150" s="23" t="s">
        <v>47</v>
      </c>
      <c r="R150" s="37" t="s">
        <v>45</v>
      </c>
    </row>
    <row r="151" spans="15:18" ht="18" customHeight="1" x14ac:dyDescent="0.3">
      <c r="O151" s="36" t="s">
        <v>170</v>
      </c>
      <c r="P151" s="23">
        <v>110</v>
      </c>
      <c r="Q151" s="23" t="s">
        <v>47</v>
      </c>
      <c r="R151" s="37" t="s">
        <v>45</v>
      </c>
    </row>
    <row r="152" spans="15:18" ht="18" customHeight="1" x14ac:dyDescent="0.3">
      <c r="O152" s="36" t="s">
        <v>171</v>
      </c>
      <c r="P152" s="23">
        <v>806</v>
      </c>
      <c r="Q152" s="23" t="s">
        <v>66</v>
      </c>
      <c r="R152" s="37" t="s">
        <v>54</v>
      </c>
    </row>
    <row r="153" spans="15:18" ht="18" customHeight="1" x14ac:dyDescent="0.3">
      <c r="O153" s="36" t="s">
        <v>171</v>
      </c>
      <c r="P153" s="23">
        <v>4201</v>
      </c>
      <c r="Q153" s="23" t="s">
        <v>81</v>
      </c>
      <c r="R153" s="37" t="s">
        <v>82</v>
      </c>
    </row>
    <row r="154" spans="15:18" ht="18" customHeight="1" x14ac:dyDescent="0.3">
      <c r="O154" s="36" t="s">
        <v>172</v>
      </c>
      <c r="P154" s="23">
        <v>807</v>
      </c>
      <c r="Q154" s="23" t="s">
        <v>66</v>
      </c>
      <c r="R154" s="37" t="s">
        <v>54</v>
      </c>
    </row>
    <row r="155" spans="15:18" ht="18" customHeight="1" x14ac:dyDescent="0.3">
      <c r="O155" s="36" t="s">
        <v>173</v>
      </c>
      <c r="P155" s="23">
        <v>4801</v>
      </c>
      <c r="Q155" s="23" t="s">
        <v>81</v>
      </c>
      <c r="R155" s="37" t="s">
        <v>45</v>
      </c>
    </row>
    <row r="156" spans="15:18" ht="18" customHeight="1" x14ac:dyDescent="0.3">
      <c r="O156" s="36" t="s">
        <v>174</v>
      </c>
      <c r="P156" s="23">
        <v>4601</v>
      </c>
      <c r="Q156" s="23" t="s">
        <v>81</v>
      </c>
      <c r="R156" s="37" t="s">
        <v>82</v>
      </c>
    </row>
    <row r="157" spans="15:18" ht="18" customHeight="1" x14ac:dyDescent="0.3">
      <c r="O157" s="36" t="s">
        <v>175</v>
      </c>
      <c r="P157" s="23">
        <v>1805</v>
      </c>
      <c r="Q157" s="23" t="s">
        <v>47</v>
      </c>
      <c r="R157" s="37" t="s">
        <v>49</v>
      </c>
    </row>
    <row r="158" spans="15:18" ht="18" customHeight="1" x14ac:dyDescent="0.3">
      <c r="O158" s="36" t="s">
        <v>176</v>
      </c>
      <c r="P158" s="23">
        <v>1009</v>
      </c>
      <c r="Q158" s="23" t="s">
        <v>44</v>
      </c>
      <c r="R158" s="37" t="s">
        <v>45</v>
      </c>
    </row>
    <row r="159" spans="15:18" ht="18" customHeight="1" x14ac:dyDescent="0.3">
      <c r="O159" s="36" t="s">
        <v>177</v>
      </c>
      <c r="P159" s="23">
        <v>1106</v>
      </c>
      <c r="Q159" s="23" t="s">
        <v>56</v>
      </c>
      <c r="R159" s="37" t="s">
        <v>54</v>
      </c>
    </row>
    <row r="160" spans="15:18" ht="18" customHeight="1" x14ac:dyDescent="0.3">
      <c r="O160" s="36" t="s">
        <v>178</v>
      </c>
      <c r="P160" s="23">
        <v>808</v>
      </c>
      <c r="Q160" s="23" t="s">
        <v>53</v>
      </c>
      <c r="R160" s="37" t="s">
        <v>54</v>
      </c>
    </row>
    <row r="161" spans="15:18" ht="18" customHeight="1" x14ac:dyDescent="0.3">
      <c r="O161" s="36" t="s">
        <v>179</v>
      </c>
      <c r="P161" s="23">
        <v>1107</v>
      </c>
      <c r="Q161" s="23" t="s">
        <v>56</v>
      </c>
      <c r="R161" s="37" t="s">
        <v>54</v>
      </c>
    </row>
    <row r="162" spans="15:18" ht="18" customHeight="1" x14ac:dyDescent="0.3">
      <c r="O162" s="36" t="s">
        <v>180</v>
      </c>
      <c r="P162" s="23">
        <v>1108</v>
      </c>
      <c r="Q162" s="23" t="s">
        <v>62</v>
      </c>
      <c r="R162" s="37" t="s">
        <v>54</v>
      </c>
    </row>
    <row r="163" spans="15:18" ht="18" customHeight="1" x14ac:dyDescent="0.3">
      <c r="O163" s="36" t="s">
        <v>181</v>
      </c>
      <c r="P163" s="23">
        <v>607</v>
      </c>
      <c r="Q163" s="23" t="s">
        <v>47</v>
      </c>
      <c r="R163" s="37" t="s">
        <v>45</v>
      </c>
    </row>
    <row r="164" spans="15:18" ht="18" customHeight="1" x14ac:dyDescent="0.3">
      <c r="O164" s="36" t="s">
        <v>182</v>
      </c>
      <c r="P164" s="23">
        <v>1305</v>
      </c>
      <c r="Q164" s="23" t="s">
        <v>47</v>
      </c>
      <c r="R164" s="37" t="s">
        <v>49</v>
      </c>
    </row>
    <row r="165" spans="15:18" ht="18" customHeight="1" x14ac:dyDescent="0.3">
      <c r="O165" s="36" t="s">
        <v>183</v>
      </c>
      <c r="P165" s="23">
        <v>1413</v>
      </c>
      <c r="Q165" s="23" t="s">
        <v>44</v>
      </c>
      <c r="R165" s="37" t="s">
        <v>45</v>
      </c>
    </row>
    <row r="166" spans="15:18" ht="18" customHeight="1" x14ac:dyDescent="0.3">
      <c r="O166" s="36" t="s">
        <v>184</v>
      </c>
      <c r="P166" s="23">
        <v>405</v>
      </c>
      <c r="Q166" s="23" t="s">
        <v>47</v>
      </c>
      <c r="R166" s="37" t="s">
        <v>49</v>
      </c>
    </row>
    <row r="167" spans="15:18" ht="18" customHeight="1" x14ac:dyDescent="0.3">
      <c r="O167" s="36" t="s">
        <v>185</v>
      </c>
      <c r="P167" s="23">
        <v>3104</v>
      </c>
      <c r="Q167" s="23" t="s">
        <v>47</v>
      </c>
      <c r="R167" s="37" t="s">
        <v>81</v>
      </c>
    </row>
    <row r="168" spans="15:18" ht="18" customHeight="1" x14ac:dyDescent="0.3">
      <c r="O168" s="36" t="s">
        <v>186</v>
      </c>
      <c r="P168" s="23">
        <v>4602</v>
      </c>
      <c r="Q168" s="23" t="s">
        <v>81</v>
      </c>
      <c r="R168" s="37" t="s">
        <v>82</v>
      </c>
    </row>
    <row r="169" spans="15:18" ht="18" customHeight="1" x14ac:dyDescent="0.3">
      <c r="O169" s="36" t="s">
        <v>187</v>
      </c>
      <c r="P169" s="23">
        <v>1109</v>
      </c>
      <c r="Q169" s="23" t="s">
        <v>62</v>
      </c>
      <c r="R169" s="37" t="s">
        <v>54</v>
      </c>
    </row>
    <row r="170" spans="15:18" ht="18" customHeight="1" x14ac:dyDescent="0.3">
      <c r="O170" s="36" t="s">
        <v>188</v>
      </c>
      <c r="P170" s="23">
        <v>1306</v>
      </c>
      <c r="Q170" s="23" t="s">
        <v>47</v>
      </c>
      <c r="R170" s="37" t="s">
        <v>49</v>
      </c>
    </row>
    <row r="171" spans="15:18" ht="18" customHeight="1" x14ac:dyDescent="0.3">
      <c r="O171" s="36" t="s">
        <v>189</v>
      </c>
      <c r="P171" s="23">
        <v>1806</v>
      </c>
      <c r="Q171" s="23" t="s">
        <v>47</v>
      </c>
      <c r="R171" s="37" t="s">
        <v>45</v>
      </c>
    </row>
    <row r="172" spans="15:18" ht="18" customHeight="1" x14ac:dyDescent="0.3">
      <c r="O172" s="36" t="s">
        <v>190</v>
      </c>
      <c r="P172" s="23">
        <v>908</v>
      </c>
      <c r="Q172" s="23" t="s">
        <v>47</v>
      </c>
      <c r="R172" s="37" t="s">
        <v>45</v>
      </c>
    </row>
    <row r="173" spans="15:18" ht="18" customHeight="1" x14ac:dyDescent="0.3">
      <c r="O173" s="36" t="s">
        <v>191</v>
      </c>
      <c r="P173" s="23">
        <v>1307</v>
      </c>
      <c r="Q173" s="23" t="s">
        <v>47</v>
      </c>
      <c r="R173" s="37" t="s">
        <v>49</v>
      </c>
    </row>
    <row r="174" spans="15:18" ht="18" customHeight="1" x14ac:dyDescent="0.3">
      <c r="O174" s="36" t="s">
        <v>192</v>
      </c>
      <c r="P174" s="23">
        <v>1010</v>
      </c>
      <c r="Q174" s="23" t="s">
        <v>44</v>
      </c>
      <c r="R174" s="37" t="s">
        <v>45</v>
      </c>
    </row>
    <row r="175" spans="15:18" ht="18" customHeight="1" x14ac:dyDescent="0.3">
      <c r="O175" s="36" t="s">
        <v>193</v>
      </c>
      <c r="P175" s="23">
        <v>1210</v>
      </c>
      <c r="Q175" s="23" t="s">
        <v>44</v>
      </c>
      <c r="R175" s="37" t="s">
        <v>45</v>
      </c>
    </row>
    <row r="176" spans="15:18" ht="18" customHeight="1" x14ac:dyDescent="0.3">
      <c r="O176" s="36" t="s">
        <v>194</v>
      </c>
      <c r="P176" s="23">
        <v>1308</v>
      </c>
      <c r="Q176" s="23" t="s">
        <v>47</v>
      </c>
      <c r="R176" s="37" t="s">
        <v>49</v>
      </c>
    </row>
    <row r="177" spans="15:18" ht="18" customHeight="1" x14ac:dyDescent="0.3">
      <c r="O177" s="36" t="s">
        <v>195</v>
      </c>
      <c r="P177" s="23">
        <v>111</v>
      </c>
      <c r="Q177" s="23" t="s">
        <v>47</v>
      </c>
      <c r="R177" s="37" t="s">
        <v>45</v>
      </c>
    </row>
    <row r="178" spans="15:18" ht="18" customHeight="1" x14ac:dyDescent="0.3">
      <c r="O178" s="36" t="s">
        <v>196</v>
      </c>
      <c r="P178" s="23">
        <v>909</v>
      </c>
      <c r="Q178" s="23" t="s">
        <v>47</v>
      </c>
      <c r="R178" s="37" t="s">
        <v>49</v>
      </c>
    </row>
    <row r="179" spans="15:18" ht="18" customHeight="1" x14ac:dyDescent="0.3">
      <c r="O179" s="36" t="s">
        <v>197</v>
      </c>
      <c r="P179" s="23">
        <v>1603</v>
      </c>
      <c r="Q179" s="23" t="s">
        <v>47</v>
      </c>
      <c r="R179" s="37" t="s">
        <v>49</v>
      </c>
    </row>
    <row r="180" spans="15:18" ht="18" customHeight="1" x14ac:dyDescent="0.3">
      <c r="O180" s="36" t="s">
        <v>198</v>
      </c>
      <c r="P180" s="23">
        <v>209</v>
      </c>
      <c r="Q180" s="23" t="s">
        <v>56</v>
      </c>
      <c r="R180" s="37" t="s">
        <v>45</v>
      </c>
    </row>
    <row r="181" spans="15:18" ht="18" customHeight="1" x14ac:dyDescent="0.3">
      <c r="O181" s="36" t="s">
        <v>199</v>
      </c>
      <c r="P181" s="23">
        <v>1704</v>
      </c>
      <c r="Q181" s="23" t="s">
        <v>47</v>
      </c>
      <c r="R181" s="37" t="s">
        <v>49</v>
      </c>
    </row>
    <row r="182" spans="15:18" ht="18" customHeight="1" x14ac:dyDescent="0.3">
      <c r="O182" s="36" t="s">
        <v>200</v>
      </c>
      <c r="P182" s="23">
        <v>608</v>
      </c>
      <c r="Q182" s="23" t="s">
        <v>44</v>
      </c>
      <c r="R182" s="37" t="s">
        <v>45</v>
      </c>
    </row>
    <row r="183" spans="15:18" ht="18" customHeight="1" x14ac:dyDescent="0.3">
      <c r="O183" s="36" t="s">
        <v>201</v>
      </c>
      <c r="P183" s="23">
        <v>609</v>
      </c>
      <c r="Q183" s="23" t="s">
        <v>44</v>
      </c>
      <c r="R183" s="37" t="s">
        <v>45</v>
      </c>
    </row>
    <row r="184" spans="15:18" ht="18" customHeight="1" x14ac:dyDescent="0.3">
      <c r="O184" s="36" t="s">
        <v>202</v>
      </c>
      <c r="P184" s="23">
        <v>406</v>
      </c>
      <c r="Q184" s="23" t="s">
        <v>47</v>
      </c>
      <c r="R184" s="37" t="s">
        <v>49</v>
      </c>
    </row>
    <row r="185" spans="15:18" ht="18" customHeight="1" x14ac:dyDescent="0.3">
      <c r="O185" s="36" t="s">
        <v>203</v>
      </c>
      <c r="P185" s="23">
        <v>407</v>
      </c>
      <c r="Q185" s="23" t="s">
        <v>47</v>
      </c>
      <c r="R185" s="37" t="s">
        <v>49</v>
      </c>
    </row>
    <row r="186" spans="15:18" ht="18" customHeight="1" x14ac:dyDescent="0.3">
      <c r="O186" s="36" t="s">
        <v>204</v>
      </c>
      <c r="P186" s="23">
        <v>408</v>
      </c>
      <c r="Q186" s="23" t="s">
        <v>47</v>
      </c>
      <c r="R186" s="37" t="s">
        <v>49</v>
      </c>
    </row>
    <row r="187" spans="15:18" ht="18" customHeight="1" x14ac:dyDescent="0.3">
      <c r="O187" s="36" t="s">
        <v>205</v>
      </c>
      <c r="P187" s="23">
        <v>1807</v>
      </c>
      <c r="Q187" s="23" t="s">
        <v>47</v>
      </c>
      <c r="R187" s="37" t="s">
        <v>49</v>
      </c>
    </row>
    <row r="188" spans="15:18" ht="18" customHeight="1" x14ac:dyDescent="0.3">
      <c r="O188" s="36" t="s">
        <v>206</v>
      </c>
      <c r="P188" s="23">
        <v>1506</v>
      </c>
      <c r="Q188" s="23" t="s">
        <v>56</v>
      </c>
      <c r="R188" s="37" t="s">
        <v>54</v>
      </c>
    </row>
    <row r="189" spans="15:18" ht="18" customHeight="1" x14ac:dyDescent="0.3">
      <c r="O189" s="36" t="s">
        <v>207</v>
      </c>
      <c r="P189" s="23">
        <v>1604</v>
      </c>
      <c r="Q189" s="23" t="s">
        <v>47</v>
      </c>
      <c r="R189" s="37" t="s">
        <v>49</v>
      </c>
    </row>
    <row r="190" spans="15:18" ht="18" customHeight="1" x14ac:dyDescent="0.3">
      <c r="O190" s="36" t="s">
        <v>208</v>
      </c>
      <c r="P190" s="23">
        <v>809</v>
      </c>
      <c r="Q190" s="23" t="s">
        <v>53</v>
      </c>
      <c r="R190" s="37" t="s">
        <v>54</v>
      </c>
    </row>
    <row r="191" spans="15:18" ht="18" customHeight="1" x14ac:dyDescent="0.3">
      <c r="O191" s="36" t="s">
        <v>209</v>
      </c>
      <c r="P191" s="23">
        <v>1705</v>
      </c>
      <c r="Q191" s="23" t="s">
        <v>47</v>
      </c>
      <c r="R191" s="37" t="s">
        <v>49</v>
      </c>
    </row>
    <row r="192" spans="15:18" ht="18" customHeight="1" x14ac:dyDescent="0.3">
      <c r="O192" s="36" t="s">
        <v>210</v>
      </c>
      <c r="P192" s="23">
        <v>1211</v>
      </c>
      <c r="Q192" s="23" t="s">
        <v>44</v>
      </c>
      <c r="R192" s="37" t="s">
        <v>45</v>
      </c>
    </row>
    <row r="193" spans="15:18" ht="18" customHeight="1" x14ac:dyDescent="0.3">
      <c r="O193" s="36" t="s">
        <v>211</v>
      </c>
      <c r="P193" s="23">
        <v>1706</v>
      </c>
      <c r="Q193" s="23" t="s">
        <v>47</v>
      </c>
      <c r="R193" s="37" t="s">
        <v>49</v>
      </c>
    </row>
    <row r="194" spans="15:18" ht="18" customHeight="1" x14ac:dyDescent="0.3">
      <c r="O194" s="36" t="s">
        <v>212</v>
      </c>
      <c r="P194" s="23">
        <v>706</v>
      </c>
      <c r="Q194" s="23" t="s">
        <v>62</v>
      </c>
      <c r="R194" s="37" t="s">
        <v>45</v>
      </c>
    </row>
    <row r="195" spans="15:18" ht="18" customHeight="1" x14ac:dyDescent="0.3">
      <c r="O195" s="36" t="s">
        <v>213</v>
      </c>
      <c r="P195" s="23">
        <v>610</v>
      </c>
      <c r="Q195" s="23" t="s">
        <v>44</v>
      </c>
      <c r="R195" s="37" t="s">
        <v>45</v>
      </c>
    </row>
    <row r="196" spans="15:18" ht="18" customHeight="1" x14ac:dyDescent="0.3">
      <c r="O196" s="36" t="s">
        <v>214</v>
      </c>
      <c r="P196" s="23">
        <v>1507</v>
      </c>
      <c r="Q196" s="23" t="s">
        <v>56</v>
      </c>
      <c r="R196" s="37" t="s">
        <v>54</v>
      </c>
    </row>
    <row r="197" spans="15:18" ht="18" customHeight="1" x14ac:dyDescent="0.3">
      <c r="O197" s="36" t="s">
        <v>215</v>
      </c>
      <c r="P197" s="23">
        <v>707</v>
      </c>
      <c r="Q197" s="23" t="s">
        <v>44</v>
      </c>
      <c r="R197" s="37" t="s">
        <v>45</v>
      </c>
    </row>
    <row r="198" spans="15:18" ht="18" customHeight="1" x14ac:dyDescent="0.3">
      <c r="O198" s="36" t="s">
        <v>216</v>
      </c>
      <c r="P198" s="23">
        <v>1808</v>
      </c>
      <c r="Q198" s="23" t="s">
        <v>47</v>
      </c>
      <c r="R198" s="37" t="s">
        <v>45</v>
      </c>
    </row>
    <row r="199" spans="15:18" ht="18" customHeight="1" x14ac:dyDescent="0.3">
      <c r="O199" s="36" t="s">
        <v>217</v>
      </c>
      <c r="P199" s="23">
        <v>210</v>
      </c>
      <c r="Q199" s="23" t="s">
        <v>62</v>
      </c>
      <c r="R199" s="37" t="s">
        <v>45</v>
      </c>
    </row>
    <row r="200" spans="15:18" ht="18" customHeight="1" x14ac:dyDescent="0.3">
      <c r="O200" s="36" t="s">
        <v>218</v>
      </c>
      <c r="P200" s="23">
        <v>708</v>
      </c>
      <c r="Q200" s="23" t="s">
        <v>62</v>
      </c>
      <c r="R200" s="37" t="s">
        <v>45</v>
      </c>
    </row>
    <row r="201" spans="15:18" ht="18" customHeight="1" x14ac:dyDescent="0.3">
      <c r="O201" s="36" t="s">
        <v>219</v>
      </c>
      <c r="P201" s="23">
        <v>1707</v>
      </c>
      <c r="Q201" s="23" t="s">
        <v>47</v>
      </c>
      <c r="R201" s="37" t="s">
        <v>49</v>
      </c>
    </row>
    <row r="202" spans="15:18" ht="18" customHeight="1" x14ac:dyDescent="0.3">
      <c r="O202" s="36" t="s">
        <v>220</v>
      </c>
      <c r="P202" s="23">
        <v>112</v>
      </c>
      <c r="Q202" s="23" t="s">
        <v>47</v>
      </c>
      <c r="R202" s="37" t="s">
        <v>45</v>
      </c>
    </row>
    <row r="203" spans="15:18" ht="18" customHeight="1" x14ac:dyDescent="0.3">
      <c r="O203" s="36" t="s">
        <v>221</v>
      </c>
      <c r="P203" s="23">
        <v>1011</v>
      </c>
      <c r="Q203" s="23" t="s">
        <v>44</v>
      </c>
      <c r="R203" s="37" t="s">
        <v>45</v>
      </c>
    </row>
    <row r="204" spans="15:18" ht="18" customHeight="1" x14ac:dyDescent="0.3">
      <c r="O204" s="36" t="s">
        <v>222</v>
      </c>
      <c r="P204" s="23">
        <v>1809</v>
      </c>
      <c r="Q204" s="23" t="s">
        <v>47</v>
      </c>
      <c r="R204" s="37" t="s">
        <v>45</v>
      </c>
    </row>
    <row r="205" spans="15:18" ht="18" customHeight="1" x14ac:dyDescent="0.3">
      <c r="O205" s="36" t="s">
        <v>223</v>
      </c>
      <c r="P205" s="23">
        <v>1212</v>
      </c>
      <c r="Q205" s="23" t="s">
        <v>44</v>
      </c>
      <c r="R205" s="37" t="s">
        <v>45</v>
      </c>
    </row>
    <row r="206" spans="15:18" ht="18" customHeight="1" x14ac:dyDescent="0.3">
      <c r="O206" s="36" t="s">
        <v>224</v>
      </c>
      <c r="P206" s="23">
        <v>4202</v>
      </c>
      <c r="Q206" s="23" t="s">
        <v>81</v>
      </c>
      <c r="R206" s="37" t="s">
        <v>82</v>
      </c>
    </row>
    <row r="207" spans="15:18" ht="18" customHeight="1" x14ac:dyDescent="0.3">
      <c r="O207" s="36" t="s">
        <v>225</v>
      </c>
      <c r="P207" s="23">
        <v>1012</v>
      </c>
      <c r="Q207" s="23" t="s">
        <v>44</v>
      </c>
      <c r="R207" s="37" t="s">
        <v>54</v>
      </c>
    </row>
    <row r="208" spans="15:18" ht="18" customHeight="1" x14ac:dyDescent="0.3">
      <c r="O208" s="36" t="s">
        <v>226</v>
      </c>
      <c r="P208" s="23">
        <v>211</v>
      </c>
      <c r="Q208" s="23" t="s">
        <v>53</v>
      </c>
      <c r="R208" s="37" t="s">
        <v>45</v>
      </c>
    </row>
    <row r="209" spans="15:18" ht="18" customHeight="1" x14ac:dyDescent="0.3">
      <c r="O209" s="36" t="s">
        <v>227</v>
      </c>
      <c r="P209" s="23">
        <v>1116</v>
      </c>
      <c r="Q209" s="23" t="s">
        <v>56</v>
      </c>
      <c r="R209" s="37" t="s">
        <v>54</v>
      </c>
    </row>
    <row r="210" spans="15:18" ht="18" customHeight="1" x14ac:dyDescent="0.3">
      <c r="O210" s="36" t="s">
        <v>228</v>
      </c>
      <c r="P210" s="23">
        <v>1110</v>
      </c>
      <c r="Q210" s="23" t="s">
        <v>56</v>
      </c>
      <c r="R210" s="37" t="s">
        <v>54</v>
      </c>
    </row>
    <row r="211" spans="15:18" ht="18" customHeight="1" x14ac:dyDescent="0.3">
      <c r="O211" s="36" t="s">
        <v>229</v>
      </c>
      <c r="P211" s="23">
        <v>506</v>
      </c>
      <c r="Q211" s="23" t="s">
        <v>47</v>
      </c>
      <c r="R211" s="37" t="s">
        <v>45</v>
      </c>
    </row>
    <row r="212" spans="15:18" ht="18" customHeight="1" x14ac:dyDescent="0.3">
      <c r="O212" s="36" t="s">
        <v>230</v>
      </c>
      <c r="P212" s="23">
        <v>810</v>
      </c>
      <c r="Q212" s="23" t="s">
        <v>53</v>
      </c>
      <c r="R212" s="37" t="s">
        <v>54</v>
      </c>
    </row>
    <row r="213" spans="15:18" ht="18" customHeight="1" x14ac:dyDescent="0.3">
      <c r="O213" s="36" t="s">
        <v>231</v>
      </c>
      <c r="P213" s="23">
        <v>113</v>
      </c>
      <c r="Q213" s="23" t="s">
        <v>47</v>
      </c>
      <c r="R213" s="37" t="s">
        <v>45</v>
      </c>
    </row>
    <row r="214" spans="15:18" ht="18" customHeight="1" x14ac:dyDescent="0.3">
      <c r="O214" s="36" t="s">
        <v>232</v>
      </c>
      <c r="P214" s="23">
        <v>1810</v>
      </c>
      <c r="Q214" s="23" t="s">
        <v>47</v>
      </c>
      <c r="R214" s="37" t="s">
        <v>45</v>
      </c>
    </row>
    <row r="215" spans="15:18" ht="18" customHeight="1" x14ac:dyDescent="0.3">
      <c r="O215" s="36" t="s">
        <v>233</v>
      </c>
      <c r="P215" s="23">
        <v>114</v>
      </c>
      <c r="Q215" s="23" t="s">
        <v>47</v>
      </c>
      <c r="R215" s="37" t="s">
        <v>45</v>
      </c>
    </row>
    <row r="216" spans="15:18" ht="18" customHeight="1" x14ac:dyDescent="0.3">
      <c r="O216" s="36" t="s">
        <v>234</v>
      </c>
      <c r="P216" s="23">
        <v>611</v>
      </c>
      <c r="Q216" s="23" t="s">
        <v>47</v>
      </c>
      <c r="R216" s="37" t="s">
        <v>45</v>
      </c>
    </row>
    <row r="217" spans="15:18" ht="18" customHeight="1" x14ac:dyDescent="0.3">
      <c r="O217" s="36" t="s">
        <v>235</v>
      </c>
      <c r="P217" s="23">
        <v>1421</v>
      </c>
      <c r="Q217" s="23" t="s">
        <v>44</v>
      </c>
      <c r="R217" s="37" t="s">
        <v>45</v>
      </c>
    </row>
    <row r="218" spans="15:18" ht="18" customHeight="1" x14ac:dyDescent="0.3">
      <c r="O218" s="36" t="s">
        <v>236</v>
      </c>
      <c r="P218" s="23">
        <v>212</v>
      </c>
      <c r="Q218" s="23" t="s">
        <v>56</v>
      </c>
      <c r="R218" s="37" t="s">
        <v>45</v>
      </c>
    </row>
    <row r="219" spans="15:18" ht="18" customHeight="1" x14ac:dyDescent="0.3">
      <c r="O219" s="36" t="s">
        <v>237</v>
      </c>
      <c r="P219" s="23">
        <v>115</v>
      </c>
      <c r="Q219" s="23" t="s">
        <v>47</v>
      </c>
      <c r="R219" s="37" t="s">
        <v>45</v>
      </c>
    </row>
    <row r="220" spans="15:18" ht="18" customHeight="1" x14ac:dyDescent="0.3">
      <c r="O220" s="36" t="s">
        <v>238</v>
      </c>
      <c r="P220" s="23">
        <v>1309</v>
      </c>
      <c r="Q220" s="23" t="s">
        <v>47</v>
      </c>
      <c r="R220" s="37" t="s">
        <v>49</v>
      </c>
    </row>
    <row r="221" spans="15:18" ht="18" customHeight="1" x14ac:dyDescent="0.3">
      <c r="O221" s="36" t="s">
        <v>239</v>
      </c>
      <c r="P221" s="23">
        <v>1508</v>
      </c>
      <c r="Q221" s="23" t="s">
        <v>56</v>
      </c>
      <c r="R221" s="37" t="s">
        <v>54</v>
      </c>
    </row>
    <row r="222" spans="15:18" ht="18" customHeight="1" x14ac:dyDescent="0.3">
      <c r="O222" s="36" t="s">
        <v>240</v>
      </c>
      <c r="P222" s="23">
        <v>612</v>
      </c>
      <c r="Q222" s="23" t="s">
        <v>47</v>
      </c>
      <c r="R222" s="37" t="s">
        <v>45</v>
      </c>
    </row>
    <row r="223" spans="15:18" ht="18" customHeight="1" x14ac:dyDescent="0.3">
      <c r="O223" s="36" t="s">
        <v>241</v>
      </c>
      <c r="P223" s="23">
        <v>1310</v>
      </c>
      <c r="Q223" s="23" t="s">
        <v>47</v>
      </c>
      <c r="R223" s="37" t="s">
        <v>49</v>
      </c>
    </row>
    <row r="224" spans="15:18" ht="18" customHeight="1" x14ac:dyDescent="0.3">
      <c r="O224" s="36" t="s">
        <v>242</v>
      </c>
      <c r="P224" s="23">
        <v>1605</v>
      </c>
      <c r="Q224" s="23" t="s">
        <v>47</v>
      </c>
      <c r="R224" s="37" t="s">
        <v>49</v>
      </c>
    </row>
    <row r="225" spans="15:18" ht="18" customHeight="1" x14ac:dyDescent="0.3">
      <c r="O225" s="36" t="s">
        <v>243</v>
      </c>
      <c r="P225" s="23">
        <v>1013</v>
      </c>
      <c r="Q225" s="23" t="s">
        <v>44</v>
      </c>
      <c r="R225" s="37" t="s">
        <v>45</v>
      </c>
    </row>
    <row r="226" spans="15:18" ht="18" customHeight="1" x14ac:dyDescent="0.3">
      <c r="O226" s="36" t="s">
        <v>244</v>
      </c>
      <c r="P226" s="23">
        <v>613</v>
      </c>
      <c r="Q226" s="23" t="s">
        <v>47</v>
      </c>
      <c r="R226" s="37" t="s">
        <v>45</v>
      </c>
    </row>
    <row r="227" spans="15:18" ht="18" customHeight="1" x14ac:dyDescent="0.3">
      <c r="O227" s="36" t="s">
        <v>245</v>
      </c>
      <c r="P227" s="23">
        <v>1311</v>
      </c>
      <c r="Q227" s="23" t="s">
        <v>47</v>
      </c>
      <c r="R227" s="37" t="s">
        <v>49</v>
      </c>
    </row>
    <row r="228" spans="15:18" ht="18" customHeight="1" x14ac:dyDescent="0.3">
      <c r="O228" s="36" t="s">
        <v>246</v>
      </c>
      <c r="P228" s="23">
        <v>1811</v>
      </c>
      <c r="Q228" s="23" t="s">
        <v>47</v>
      </c>
      <c r="R228" s="37" t="s">
        <v>49</v>
      </c>
    </row>
    <row r="229" spans="15:18" ht="18" customHeight="1" x14ac:dyDescent="0.3">
      <c r="O229" s="36" t="s">
        <v>247</v>
      </c>
      <c r="P229" s="23">
        <v>507</v>
      </c>
      <c r="Q229" s="23" t="s">
        <v>47</v>
      </c>
      <c r="R229" s="37" t="s">
        <v>45</v>
      </c>
    </row>
    <row r="230" spans="15:18" ht="18" customHeight="1" x14ac:dyDescent="0.3">
      <c r="O230" s="36" t="s">
        <v>248</v>
      </c>
      <c r="P230" s="23">
        <v>1812</v>
      </c>
      <c r="Q230" s="23" t="s">
        <v>47</v>
      </c>
      <c r="R230" s="37" t="s">
        <v>49</v>
      </c>
    </row>
    <row r="231" spans="15:18" ht="18" customHeight="1" x14ac:dyDescent="0.3">
      <c r="O231" s="36" t="s">
        <v>249</v>
      </c>
      <c r="P231" s="23">
        <v>614</v>
      </c>
      <c r="Q231" s="23" t="s">
        <v>44</v>
      </c>
      <c r="R231" s="37" t="s">
        <v>45</v>
      </c>
    </row>
    <row r="232" spans="15:18" ht="18" customHeight="1" x14ac:dyDescent="0.3">
      <c r="O232" s="36" t="s">
        <v>250</v>
      </c>
      <c r="P232" s="23">
        <v>1014</v>
      </c>
      <c r="Q232" s="23" t="s">
        <v>62</v>
      </c>
      <c r="R232" s="37" t="s">
        <v>54</v>
      </c>
    </row>
    <row r="233" spans="15:18" ht="18" customHeight="1" x14ac:dyDescent="0.3">
      <c r="O233" s="36" t="s">
        <v>251</v>
      </c>
      <c r="P233" s="23">
        <v>1708</v>
      </c>
      <c r="Q233" s="23" t="s">
        <v>47</v>
      </c>
      <c r="R233" s="37" t="s">
        <v>49</v>
      </c>
    </row>
    <row r="234" spans="15:18" ht="18" customHeight="1" x14ac:dyDescent="0.3">
      <c r="O234" s="36" t="s">
        <v>252</v>
      </c>
      <c r="P234" s="23">
        <v>910</v>
      </c>
      <c r="Q234" s="23" t="s">
        <v>47</v>
      </c>
      <c r="R234" s="37" t="s">
        <v>45</v>
      </c>
    </row>
    <row r="235" spans="15:18" ht="18" customHeight="1" x14ac:dyDescent="0.3">
      <c r="O235" s="36" t="s">
        <v>253</v>
      </c>
      <c r="P235" s="23">
        <v>1015</v>
      </c>
      <c r="Q235" s="23" t="s">
        <v>44</v>
      </c>
      <c r="R235" s="37" t="s">
        <v>45</v>
      </c>
    </row>
    <row r="236" spans="15:18" ht="18" customHeight="1" x14ac:dyDescent="0.3">
      <c r="O236" s="36" t="s">
        <v>254</v>
      </c>
      <c r="P236" s="23">
        <v>4203</v>
      </c>
      <c r="Q236" s="23" t="s">
        <v>81</v>
      </c>
      <c r="R236" s="37" t="s">
        <v>82</v>
      </c>
    </row>
    <row r="237" spans="15:18" ht="18" customHeight="1" x14ac:dyDescent="0.3">
      <c r="O237" s="36" t="s">
        <v>255</v>
      </c>
      <c r="P237" s="23">
        <v>3105</v>
      </c>
      <c r="Q237" s="23" t="s">
        <v>47</v>
      </c>
      <c r="R237" s="37" t="s">
        <v>81</v>
      </c>
    </row>
    <row r="238" spans="15:18" ht="18" customHeight="1" x14ac:dyDescent="0.3">
      <c r="O238" s="36" t="s">
        <v>256</v>
      </c>
      <c r="P238" s="23">
        <v>1606</v>
      </c>
      <c r="Q238" s="23" t="s">
        <v>47</v>
      </c>
      <c r="R238" s="37" t="s">
        <v>49</v>
      </c>
    </row>
    <row r="239" spans="15:18" ht="18" customHeight="1" x14ac:dyDescent="0.3">
      <c r="O239" s="36" t="s">
        <v>257</v>
      </c>
      <c r="P239" s="23">
        <v>1607</v>
      </c>
      <c r="Q239" s="23" t="s">
        <v>47</v>
      </c>
      <c r="R239" s="37" t="s">
        <v>49</v>
      </c>
    </row>
    <row r="240" spans="15:18" ht="18" customHeight="1" x14ac:dyDescent="0.3">
      <c r="O240" s="36" t="s">
        <v>258</v>
      </c>
      <c r="P240" s="23">
        <v>1213</v>
      </c>
      <c r="Q240" s="23" t="s">
        <v>44</v>
      </c>
      <c r="R240" s="37" t="s">
        <v>45</v>
      </c>
    </row>
    <row r="241" spans="15:18" ht="18" customHeight="1" x14ac:dyDescent="0.3">
      <c r="O241" s="36" t="s">
        <v>259</v>
      </c>
      <c r="P241" s="23">
        <v>1214</v>
      </c>
      <c r="Q241" s="23" t="s">
        <v>44</v>
      </c>
      <c r="R241" s="37" t="s">
        <v>45</v>
      </c>
    </row>
    <row r="242" spans="15:18" ht="18" customHeight="1" x14ac:dyDescent="0.3">
      <c r="O242" s="36" t="s">
        <v>260</v>
      </c>
      <c r="P242" s="23">
        <v>709</v>
      </c>
      <c r="Q242" s="23" t="s">
        <v>62</v>
      </c>
      <c r="R242" s="37" t="s">
        <v>45</v>
      </c>
    </row>
    <row r="243" spans="15:18" ht="18" customHeight="1" x14ac:dyDescent="0.3">
      <c r="O243" s="36" t="s">
        <v>261</v>
      </c>
      <c r="P243" s="23">
        <v>811</v>
      </c>
      <c r="Q243" s="23" t="s">
        <v>66</v>
      </c>
      <c r="R243" s="37" t="s">
        <v>54</v>
      </c>
    </row>
    <row r="244" spans="15:18" ht="18" customHeight="1" x14ac:dyDescent="0.3">
      <c r="O244" s="36" t="s">
        <v>262</v>
      </c>
      <c r="P244" s="23">
        <v>1312</v>
      </c>
      <c r="Q244" s="23" t="s">
        <v>47</v>
      </c>
      <c r="R244" s="37" t="s">
        <v>49</v>
      </c>
    </row>
    <row r="245" spans="15:18" ht="18" customHeight="1" x14ac:dyDescent="0.3">
      <c r="O245" s="36" t="s">
        <v>263</v>
      </c>
      <c r="P245" s="23">
        <v>1016</v>
      </c>
      <c r="Q245" s="23" t="s">
        <v>44</v>
      </c>
      <c r="R245" s="37" t="s">
        <v>45</v>
      </c>
    </row>
    <row r="246" spans="15:18" ht="18" customHeight="1" x14ac:dyDescent="0.3">
      <c r="O246" s="36" t="s">
        <v>264</v>
      </c>
      <c r="P246" s="23">
        <v>3106</v>
      </c>
      <c r="Q246" s="23" t="s">
        <v>47</v>
      </c>
      <c r="R246" s="37" t="s">
        <v>81</v>
      </c>
    </row>
    <row r="247" spans="15:18" ht="18" customHeight="1" x14ac:dyDescent="0.3">
      <c r="O247" s="36" t="s">
        <v>265</v>
      </c>
      <c r="P247" s="23">
        <v>3201</v>
      </c>
      <c r="Q247" s="23" t="s">
        <v>47</v>
      </c>
      <c r="R247" s="37" t="s">
        <v>81</v>
      </c>
    </row>
    <row r="248" spans="15:18" ht="18" customHeight="1" x14ac:dyDescent="0.3">
      <c r="O248" s="36" t="s">
        <v>266</v>
      </c>
      <c r="P248" s="23">
        <v>309</v>
      </c>
      <c r="Q248" s="23" t="s">
        <v>47</v>
      </c>
      <c r="R248" s="37" t="s">
        <v>49</v>
      </c>
    </row>
    <row r="249" spans="15:18" ht="18" customHeight="1" x14ac:dyDescent="0.3">
      <c r="O249" s="36" t="s">
        <v>267</v>
      </c>
      <c r="P249" s="23">
        <v>1313</v>
      </c>
      <c r="Q249" s="23" t="s">
        <v>47</v>
      </c>
      <c r="R249" s="37" t="s">
        <v>49</v>
      </c>
    </row>
    <row r="250" spans="15:18" ht="18" customHeight="1" x14ac:dyDescent="0.3">
      <c r="O250" s="36" t="s">
        <v>268</v>
      </c>
      <c r="P250" s="23">
        <v>4204</v>
      </c>
      <c r="Q250" s="23" t="s">
        <v>81</v>
      </c>
      <c r="R250" s="37" t="s">
        <v>82</v>
      </c>
    </row>
    <row r="251" spans="15:18" ht="18" customHeight="1" x14ac:dyDescent="0.3">
      <c r="O251" s="36" t="s">
        <v>269</v>
      </c>
      <c r="P251" s="23">
        <v>508</v>
      </c>
      <c r="Q251" s="23" t="s">
        <v>44</v>
      </c>
      <c r="R251" s="37" t="s">
        <v>45</v>
      </c>
    </row>
    <row r="252" spans="15:18" ht="18" customHeight="1" x14ac:dyDescent="0.3">
      <c r="O252" s="36" t="s">
        <v>270</v>
      </c>
      <c r="P252" s="23">
        <v>710</v>
      </c>
      <c r="Q252" s="23" t="s">
        <v>44</v>
      </c>
      <c r="R252" s="37" t="s">
        <v>45</v>
      </c>
    </row>
    <row r="253" spans="15:18" ht="18" customHeight="1" x14ac:dyDescent="0.3">
      <c r="O253" s="36" t="s">
        <v>271</v>
      </c>
      <c r="P253" s="23">
        <v>711</v>
      </c>
      <c r="Q253" s="23" t="s">
        <v>62</v>
      </c>
      <c r="R253" s="37" t="s">
        <v>45</v>
      </c>
    </row>
    <row r="254" spans="15:18" ht="18" customHeight="1" x14ac:dyDescent="0.3">
      <c r="O254" s="36" t="s">
        <v>272</v>
      </c>
      <c r="P254" s="23">
        <v>1813</v>
      </c>
      <c r="Q254" s="23" t="s">
        <v>47</v>
      </c>
      <c r="R254" s="37" t="s">
        <v>49</v>
      </c>
    </row>
    <row r="255" spans="15:18" ht="18" customHeight="1" x14ac:dyDescent="0.3">
      <c r="O255" s="36" t="s">
        <v>273</v>
      </c>
      <c r="P255" s="23">
        <v>3107</v>
      </c>
      <c r="Q255" s="23" t="s">
        <v>47</v>
      </c>
      <c r="R255" s="37" t="s">
        <v>81</v>
      </c>
    </row>
    <row r="256" spans="15:18" ht="18" customHeight="1" x14ac:dyDescent="0.3">
      <c r="O256" s="36" t="s">
        <v>274</v>
      </c>
      <c r="P256" s="23">
        <v>1709</v>
      </c>
      <c r="Q256" s="23" t="s">
        <v>47</v>
      </c>
      <c r="R256" s="37" t="s">
        <v>49</v>
      </c>
    </row>
    <row r="257" spans="15:18" ht="18" customHeight="1" x14ac:dyDescent="0.3">
      <c r="O257" s="36" t="s">
        <v>275</v>
      </c>
      <c r="P257" s="23">
        <v>4205</v>
      </c>
      <c r="Q257" s="23" t="s">
        <v>81</v>
      </c>
      <c r="R257" s="37" t="s">
        <v>82</v>
      </c>
    </row>
    <row r="258" spans="15:18" ht="18" customHeight="1" x14ac:dyDescent="0.3">
      <c r="O258" s="36" t="s">
        <v>276</v>
      </c>
      <c r="P258" s="23">
        <v>1414</v>
      </c>
      <c r="Q258" s="23" t="s">
        <v>44</v>
      </c>
      <c r="R258" s="37" t="s">
        <v>54</v>
      </c>
    </row>
    <row r="259" spans="15:18" ht="18" customHeight="1" x14ac:dyDescent="0.3">
      <c r="O259" s="36" t="s">
        <v>277</v>
      </c>
      <c r="P259" s="23">
        <v>1710</v>
      </c>
      <c r="Q259" s="23" t="s">
        <v>47</v>
      </c>
      <c r="R259" s="37" t="s">
        <v>49</v>
      </c>
    </row>
    <row r="260" spans="15:18" ht="18" customHeight="1" x14ac:dyDescent="0.3">
      <c r="O260" s="36" t="s">
        <v>278</v>
      </c>
      <c r="P260" s="23">
        <v>911</v>
      </c>
      <c r="Q260" s="23" t="s">
        <v>47</v>
      </c>
      <c r="R260" s="37" t="s">
        <v>45</v>
      </c>
    </row>
    <row r="261" spans="15:18" ht="18" customHeight="1" x14ac:dyDescent="0.3">
      <c r="O261" s="36" t="s">
        <v>279</v>
      </c>
      <c r="P261" s="23">
        <v>1415</v>
      </c>
      <c r="Q261" s="23" t="s">
        <v>62</v>
      </c>
      <c r="R261" s="37" t="s">
        <v>54</v>
      </c>
    </row>
    <row r="262" spans="15:18" ht="18" customHeight="1" x14ac:dyDescent="0.3">
      <c r="O262" s="36" t="s">
        <v>280</v>
      </c>
      <c r="P262" s="23">
        <v>1814</v>
      </c>
      <c r="Q262" s="23" t="s">
        <v>47</v>
      </c>
      <c r="R262" s="37" t="s">
        <v>45</v>
      </c>
    </row>
    <row r="263" spans="15:18" ht="18" customHeight="1" x14ac:dyDescent="0.3">
      <c r="O263" s="36" t="s">
        <v>281</v>
      </c>
      <c r="P263" s="23">
        <v>3108</v>
      </c>
      <c r="Q263" s="23" t="s">
        <v>47</v>
      </c>
      <c r="R263" s="37" t="s">
        <v>81</v>
      </c>
    </row>
    <row r="264" spans="15:18" ht="18" customHeight="1" x14ac:dyDescent="0.3">
      <c r="O264" s="36" t="s">
        <v>282</v>
      </c>
      <c r="P264" s="23">
        <v>4401</v>
      </c>
      <c r="Q264" s="23" t="s">
        <v>81</v>
      </c>
      <c r="R264" s="37" t="s">
        <v>283</v>
      </c>
    </row>
    <row r="265" spans="15:18" ht="18" customHeight="1" x14ac:dyDescent="0.3">
      <c r="O265" s="36" t="s">
        <v>284</v>
      </c>
      <c r="P265" s="23">
        <v>4802</v>
      </c>
      <c r="Q265" s="23" t="s">
        <v>81</v>
      </c>
      <c r="R265" s="37" t="s">
        <v>45</v>
      </c>
    </row>
    <row r="266" spans="15:18" ht="18" customHeight="1" x14ac:dyDescent="0.3">
      <c r="O266" s="36" t="s">
        <v>285</v>
      </c>
      <c r="P266" s="23">
        <v>109</v>
      </c>
      <c r="Q266" s="23" t="s">
        <v>47</v>
      </c>
      <c r="R266" s="37" t="s">
        <v>45</v>
      </c>
    </row>
    <row r="267" spans="15:18" ht="18" customHeight="1" x14ac:dyDescent="0.3">
      <c r="O267" s="36" t="s">
        <v>286</v>
      </c>
      <c r="P267" s="23">
        <v>1711</v>
      </c>
      <c r="Q267" s="23" t="s">
        <v>47</v>
      </c>
      <c r="R267" s="37" t="s">
        <v>49</v>
      </c>
    </row>
    <row r="268" spans="15:18" ht="18" customHeight="1" x14ac:dyDescent="0.3">
      <c r="O268" s="36" t="s">
        <v>287</v>
      </c>
      <c r="P268" s="23">
        <v>3109</v>
      </c>
      <c r="Q268" s="23" t="s">
        <v>47</v>
      </c>
      <c r="R268" s="37" t="s">
        <v>81</v>
      </c>
    </row>
    <row r="269" spans="15:18" ht="18" customHeight="1" x14ac:dyDescent="0.3">
      <c r="O269" s="36" t="s">
        <v>288</v>
      </c>
      <c r="P269" s="23">
        <v>1416</v>
      </c>
      <c r="Q269" s="23" t="s">
        <v>44</v>
      </c>
      <c r="R269" s="37" t="s">
        <v>54</v>
      </c>
    </row>
    <row r="270" spans="15:18" ht="18" customHeight="1" x14ac:dyDescent="0.3">
      <c r="O270" s="36" t="s">
        <v>289</v>
      </c>
      <c r="P270" s="23">
        <v>1509</v>
      </c>
      <c r="Q270" s="23" t="s">
        <v>56</v>
      </c>
      <c r="R270" s="37" t="s">
        <v>54</v>
      </c>
    </row>
    <row r="271" spans="15:18" ht="18" customHeight="1" x14ac:dyDescent="0.3">
      <c r="O271" s="36" t="s">
        <v>290</v>
      </c>
      <c r="P271" s="23">
        <v>1314</v>
      </c>
      <c r="Q271" s="23" t="s">
        <v>47</v>
      </c>
      <c r="R271" s="37" t="s">
        <v>49</v>
      </c>
    </row>
    <row r="272" spans="15:18" ht="18" customHeight="1" x14ac:dyDescent="0.3">
      <c r="O272" s="36" t="s">
        <v>291</v>
      </c>
      <c r="P272" s="23">
        <v>812</v>
      </c>
      <c r="Q272" s="23" t="s">
        <v>53</v>
      </c>
      <c r="R272" s="37" t="s">
        <v>54</v>
      </c>
    </row>
    <row r="273" spans="15:18" ht="18" customHeight="1" x14ac:dyDescent="0.3">
      <c r="O273" s="36" t="s">
        <v>292</v>
      </c>
      <c r="P273" s="23">
        <v>116</v>
      </c>
      <c r="Q273" s="23" t="s">
        <v>47</v>
      </c>
      <c r="R273" s="37" t="s">
        <v>45</v>
      </c>
    </row>
    <row r="274" spans="15:18" ht="18" customHeight="1" x14ac:dyDescent="0.3">
      <c r="O274" s="36" t="s">
        <v>293</v>
      </c>
      <c r="P274" s="23">
        <v>1815</v>
      </c>
      <c r="Q274" s="23" t="s">
        <v>47</v>
      </c>
      <c r="R274" s="37" t="s">
        <v>49</v>
      </c>
    </row>
    <row r="275" spans="15:18" ht="18" customHeight="1" x14ac:dyDescent="0.3">
      <c r="O275" s="36" t="s">
        <v>294</v>
      </c>
      <c r="P275" s="23">
        <v>1816</v>
      </c>
      <c r="Q275" s="23" t="s">
        <v>47</v>
      </c>
      <c r="R275" s="37" t="s">
        <v>45</v>
      </c>
    </row>
    <row r="276" spans="15:18" ht="18" customHeight="1" x14ac:dyDescent="0.3">
      <c r="O276" s="36" t="s">
        <v>295</v>
      </c>
      <c r="P276" s="23">
        <v>4603</v>
      </c>
      <c r="Q276" s="23" t="s">
        <v>81</v>
      </c>
      <c r="R276" s="37" t="s">
        <v>82</v>
      </c>
    </row>
    <row r="277" spans="15:18" ht="18" customHeight="1" x14ac:dyDescent="0.3">
      <c r="O277" s="36" t="s">
        <v>296</v>
      </c>
      <c r="P277" s="23">
        <v>3110</v>
      </c>
      <c r="Q277" s="23" t="s">
        <v>47</v>
      </c>
      <c r="R277" s="37" t="s">
        <v>81</v>
      </c>
    </row>
    <row r="278" spans="15:18" ht="18" customHeight="1" x14ac:dyDescent="0.3">
      <c r="O278" s="36" t="s">
        <v>297</v>
      </c>
      <c r="P278" s="23">
        <v>1417</v>
      </c>
      <c r="Q278" s="23" t="s">
        <v>44</v>
      </c>
      <c r="R278" s="37" t="s">
        <v>45</v>
      </c>
    </row>
    <row r="279" spans="15:18" ht="18" customHeight="1" x14ac:dyDescent="0.3">
      <c r="O279" s="36" t="s">
        <v>298</v>
      </c>
      <c r="P279" s="23">
        <v>1817</v>
      </c>
      <c r="Q279" s="23" t="s">
        <v>47</v>
      </c>
      <c r="R279" s="37" t="s">
        <v>49</v>
      </c>
    </row>
    <row r="280" spans="15:18" ht="18" customHeight="1" x14ac:dyDescent="0.3">
      <c r="O280" s="36" t="s">
        <v>299</v>
      </c>
      <c r="P280" s="23">
        <v>912</v>
      </c>
      <c r="Q280" s="23" t="s">
        <v>47</v>
      </c>
      <c r="R280" s="37" t="s">
        <v>45</v>
      </c>
    </row>
    <row r="281" spans="15:18" ht="18" customHeight="1" x14ac:dyDescent="0.3">
      <c r="O281" s="36" t="s">
        <v>300</v>
      </c>
      <c r="P281" s="23">
        <v>1510</v>
      </c>
      <c r="Q281" s="23" t="s">
        <v>56</v>
      </c>
      <c r="R281" s="37" t="s">
        <v>54</v>
      </c>
    </row>
    <row r="282" spans="15:18" ht="18" customHeight="1" x14ac:dyDescent="0.3">
      <c r="O282" s="36" t="s">
        <v>301</v>
      </c>
      <c r="P282" s="23">
        <v>1818</v>
      </c>
      <c r="Q282" s="23" t="s">
        <v>47</v>
      </c>
      <c r="R282" s="37" t="s">
        <v>49</v>
      </c>
    </row>
    <row r="283" spans="15:18" ht="18" customHeight="1" x14ac:dyDescent="0.3">
      <c r="O283" s="36" t="s">
        <v>302</v>
      </c>
      <c r="P283" s="23">
        <v>213</v>
      </c>
      <c r="Q283" s="23" t="s">
        <v>62</v>
      </c>
      <c r="R283" s="37" t="s">
        <v>45</v>
      </c>
    </row>
    <row r="284" spans="15:18" ht="18" customHeight="1" x14ac:dyDescent="0.3">
      <c r="O284" s="36" t="s">
        <v>303</v>
      </c>
      <c r="P284" s="23">
        <v>509</v>
      </c>
      <c r="Q284" s="23" t="s">
        <v>44</v>
      </c>
      <c r="R284" s="37" t="s">
        <v>45</v>
      </c>
    </row>
    <row r="285" spans="15:18" ht="18" customHeight="1" x14ac:dyDescent="0.3">
      <c r="O285" s="36" t="s">
        <v>304</v>
      </c>
      <c r="P285" s="23">
        <v>1511</v>
      </c>
      <c r="Q285" s="23" t="s">
        <v>56</v>
      </c>
      <c r="R285" s="37" t="s">
        <v>54</v>
      </c>
    </row>
    <row r="286" spans="15:18" ht="18" customHeight="1" x14ac:dyDescent="0.3">
      <c r="O286" s="36" t="s">
        <v>305</v>
      </c>
      <c r="P286" s="23">
        <v>1512</v>
      </c>
      <c r="Q286" s="23" t="s">
        <v>56</v>
      </c>
      <c r="R286" s="37" t="s">
        <v>54</v>
      </c>
    </row>
    <row r="287" spans="15:18" ht="18" customHeight="1" x14ac:dyDescent="0.3">
      <c r="O287" s="36" t="s">
        <v>306</v>
      </c>
      <c r="P287" s="23">
        <v>117</v>
      </c>
      <c r="Q287" s="23" t="s">
        <v>47</v>
      </c>
      <c r="R287" s="37" t="s">
        <v>45</v>
      </c>
    </row>
    <row r="288" spans="15:18" ht="18" customHeight="1" x14ac:dyDescent="0.3">
      <c r="O288" s="36" t="s">
        <v>307</v>
      </c>
      <c r="P288" s="23">
        <v>813</v>
      </c>
      <c r="Q288" s="23" t="s">
        <v>53</v>
      </c>
      <c r="R288" s="37" t="s">
        <v>54</v>
      </c>
    </row>
    <row r="289" spans="15:18" ht="18" customHeight="1" x14ac:dyDescent="0.3">
      <c r="O289" s="36" t="s">
        <v>308</v>
      </c>
      <c r="P289" s="23">
        <v>1513</v>
      </c>
      <c r="Q289" s="23" t="s">
        <v>56</v>
      </c>
      <c r="R289" s="37" t="s">
        <v>54</v>
      </c>
    </row>
    <row r="290" spans="15:18" ht="18" customHeight="1" x14ac:dyDescent="0.3">
      <c r="O290" s="36" t="s">
        <v>309</v>
      </c>
      <c r="P290" s="23">
        <v>1111</v>
      </c>
      <c r="Q290" s="23" t="s">
        <v>56</v>
      </c>
      <c r="R290" s="37" t="s">
        <v>54</v>
      </c>
    </row>
    <row r="291" spans="15:18" ht="18" customHeight="1" x14ac:dyDescent="0.3">
      <c r="O291" s="36" t="s">
        <v>310</v>
      </c>
      <c r="P291" s="23">
        <v>1112</v>
      </c>
      <c r="Q291" s="23" t="s">
        <v>62</v>
      </c>
      <c r="R291" s="37" t="s">
        <v>54</v>
      </c>
    </row>
    <row r="292" spans="15:18" ht="18" customHeight="1" x14ac:dyDescent="0.3">
      <c r="O292" s="36" t="s">
        <v>311</v>
      </c>
      <c r="P292" s="23">
        <v>615</v>
      </c>
      <c r="Q292" s="23" t="s">
        <v>44</v>
      </c>
      <c r="R292" s="37" t="s">
        <v>45</v>
      </c>
    </row>
    <row r="293" spans="15:18" ht="18" customHeight="1" x14ac:dyDescent="0.3">
      <c r="O293" s="36" t="s">
        <v>312</v>
      </c>
      <c r="P293" s="23">
        <v>1215</v>
      </c>
      <c r="Q293" s="23" t="s">
        <v>44</v>
      </c>
      <c r="R293" s="37" t="s">
        <v>45</v>
      </c>
    </row>
    <row r="294" spans="15:18" ht="18" customHeight="1" x14ac:dyDescent="0.3">
      <c r="O294" s="36" t="s">
        <v>313</v>
      </c>
      <c r="P294" s="23">
        <v>616</v>
      </c>
      <c r="Q294" s="23" t="s">
        <v>47</v>
      </c>
      <c r="R294" s="37" t="s">
        <v>45</v>
      </c>
    </row>
    <row r="295" spans="15:18" ht="18" customHeight="1" x14ac:dyDescent="0.3">
      <c r="O295" s="36" t="s">
        <v>314</v>
      </c>
      <c r="P295" s="23">
        <v>1819</v>
      </c>
      <c r="Q295" s="23" t="s">
        <v>47</v>
      </c>
      <c r="R295" s="37" t="s">
        <v>49</v>
      </c>
    </row>
    <row r="296" spans="15:18" ht="18" customHeight="1" x14ac:dyDescent="0.3">
      <c r="O296" s="36" t="s">
        <v>315</v>
      </c>
      <c r="P296" s="23">
        <v>1820</v>
      </c>
      <c r="Q296" s="23" t="s">
        <v>47</v>
      </c>
      <c r="R296" s="37" t="s">
        <v>49</v>
      </c>
    </row>
    <row r="297" spans="15:18" ht="18" customHeight="1" x14ac:dyDescent="0.3">
      <c r="O297" s="36" t="s">
        <v>316</v>
      </c>
      <c r="P297" s="23">
        <v>814</v>
      </c>
      <c r="Q297" s="23" t="s">
        <v>56</v>
      </c>
      <c r="R297" s="37" t="s">
        <v>54</v>
      </c>
    </row>
    <row r="298" spans="15:18" ht="18" customHeight="1" x14ac:dyDescent="0.3">
      <c r="O298" s="36" t="s">
        <v>317</v>
      </c>
      <c r="P298" s="23">
        <v>310</v>
      </c>
      <c r="Q298" s="23" t="s">
        <v>47</v>
      </c>
      <c r="R298" s="37" t="s">
        <v>49</v>
      </c>
    </row>
    <row r="299" spans="15:18" ht="18" customHeight="1" x14ac:dyDescent="0.3">
      <c r="O299" s="36" t="s">
        <v>318</v>
      </c>
      <c r="P299" s="23">
        <v>1418</v>
      </c>
      <c r="Q299" s="23" t="s">
        <v>44</v>
      </c>
      <c r="R299" s="37" t="s">
        <v>45</v>
      </c>
    </row>
    <row r="300" spans="15:18" ht="18" customHeight="1" x14ac:dyDescent="0.3">
      <c r="O300" s="36" t="s">
        <v>319</v>
      </c>
      <c r="P300" s="23">
        <v>1821</v>
      </c>
      <c r="Q300" s="23" t="s">
        <v>47</v>
      </c>
      <c r="R300" s="37" t="s">
        <v>45</v>
      </c>
    </row>
    <row r="301" spans="15:18" ht="18" customHeight="1" x14ac:dyDescent="0.3">
      <c r="O301" s="36" t="s">
        <v>320</v>
      </c>
      <c r="P301" s="23">
        <v>409</v>
      </c>
      <c r="Q301" s="23" t="s">
        <v>47</v>
      </c>
      <c r="R301" s="37" t="s">
        <v>49</v>
      </c>
    </row>
    <row r="302" spans="15:18" ht="18" customHeight="1" x14ac:dyDescent="0.3">
      <c r="O302" s="36" t="s">
        <v>321</v>
      </c>
      <c r="P302" s="23">
        <v>1419</v>
      </c>
      <c r="Q302" s="23" t="s">
        <v>44</v>
      </c>
      <c r="R302" s="37" t="s">
        <v>45</v>
      </c>
    </row>
    <row r="303" spans="15:18" ht="18" customHeight="1" x14ac:dyDescent="0.3">
      <c r="O303" s="36" t="s">
        <v>322</v>
      </c>
      <c r="P303" s="23">
        <v>1113</v>
      </c>
      <c r="Q303" s="23" t="s">
        <v>62</v>
      </c>
      <c r="R303" s="37" t="s">
        <v>54</v>
      </c>
    </row>
    <row r="304" spans="15:18" ht="18" customHeight="1" x14ac:dyDescent="0.3">
      <c r="O304" s="36" t="s">
        <v>323</v>
      </c>
      <c r="P304" s="23">
        <v>913</v>
      </c>
      <c r="Q304" s="23" t="s">
        <v>47</v>
      </c>
      <c r="R304" s="37" t="s">
        <v>49</v>
      </c>
    </row>
    <row r="305" spans="15:18" ht="18" customHeight="1" x14ac:dyDescent="0.3">
      <c r="O305" s="36" t="s">
        <v>324</v>
      </c>
      <c r="P305" s="23">
        <v>1318</v>
      </c>
      <c r="Q305" s="23" t="s">
        <v>47</v>
      </c>
      <c r="R305" s="37" t="s">
        <v>49</v>
      </c>
    </row>
    <row r="306" spans="15:18" ht="18" customHeight="1" x14ac:dyDescent="0.3">
      <c r="O306" s="36" t="s">
        <v>325</v>
      </c>
      <c r="P306" s="23">
        <v>118</v>
      </c>
      <c r="Q306" s="23" t="s">
        <v>47</v>
      </c>
      <c r="R306" s="37" t="s">
        <v>45</v>
      </c>
    </row>
    <row r="307" spans="15:18" ht="18" customHeight="1" x14ac:dyDescent="0.3">
      <c r="O307" s="36" t="s">
        <v>326</v>
      </c>
      <c r="P307" s="23">
        <v>119</v>
      </c>
      <c r="Q307" s="23" t="s">
        <v>47</v>
      </c>
      <c r="R307" s="37" t="s">
        <v>45</v>
      </c>
    </row>
    <row r="308" spans="15:18" ht="18" customHeight="1" x14ac:dyDescent="0.3">
      <c r="O308" s="36" t="s">
        <v>327</v>
      </c>
      <c r="P308" s="23">
        <v>1608</v>
      </c>
      <c r="Q308" s="23" t="s">
        <v>47</v>
      </c>
      <c r="R308" s="37" t="s">
        <v>49</v>
      </c>
    </row>
    <row r="309" spans="15:18" ht="18" customHeight="1" x14ac:dyDescent="0.3">
      <c r="O309" s="36" t="s">
        <v>328</v>
      </c>
      <c r="P309" s="23">
        <v>1315</v>
      </c>
      <c r="Q309" s="23" t="s">
        <v>47</v>
      </c>
      <c r="R309" s="37" t="s">
        <v>49</v>
      </c>
    </row>
    <row r="310" spans="15:18" ht="18" customHeight="1" x14ac:dyDescent="0.3">
      <c r="O310" s="36" t="s">
        <v>329</v>
      </c>
      <c r="P310" s="23">
        <v>1712</v>
      </c>
      <c r="Q310" s="23" t="s">
        <v>47</v>
      </c>
      <c r="R310" s="37" t="s">
        <v>49</v>
      </c>
    </row>
    <row r="311" spans="15:18" ht="18" customHeight="1" x14ac:dyDescent="0.3">
      <c r="O311" s="36" t="s">
        <v>330</v>
      </c>
      <c r="P311" s="23">
        <v>4502</v>
      </c>
      <c r="Q311" s="23" t="s">
        <v>81</v>
      </c>
      <c r="R311" s="37" t="s">
        <v>82</v>
      </c>
    </row>
    <row r="312" spans="15:18" ht="18" customHeight="1" x14ac:dyDescent="0.3">
      <c r="O312" s="36" t="s">
        <v>331</v>
      </c>
      <c r="P312" s="23">
        <v>712</v>
      </c>
      <c r="Q312" s="23" t="s">
        <v>62</v>
      </c>
      <c r="R312" s="37" t="s">
        <v>54</v>
      </c>
    </row>
    <row r="313" spans="15:18" ht="18" customHeight="1" x14ac:dyDescent="0.3">
      <c r="O313" s="36" t="s">
        <v>332</v>
      </c>
      <c r="P313" s="23">
        <v>713</v>
      </c>
      <c r="Q313" s="23" t="s">
        <v>62</v>
      </c>
      <c r="R313" s="37" t="s">
        <v>45</v>
      </c>
    </row>
    <row r="314" spans="15:18" ht="18" customHeight="1" x14ac:dyDescent="0.3">
      <c r="O314" s="36" t="s">
        <v>333</v>
      </c>
      <c r="P314" s="23">
        <v>1609</v>
      </c>
      <c r="Q314" s="23" t="s">
        <v>47</v>
      </c>
      <c r="R314" s="37" t="s">
        <v>49</v>
      </c>
    </row>
    <row r="315" spans="15:18" ht="18" customHeight="1" x14ac:dyDescent="0.3">
      <c r="O315" s="36" t="s">
        <v>334</v>
      </c>
      <c r="P315" s="23">
        <v>214</v>
      </c>
      <c r="Q315" s="23" t="s">
        <v>62</v>
      </c>
      <c r="R315" s="37" t="s">
        <v>45</v>
      </c>
    </row>
    <row r="316" spans="15:18" ht="18" customHeight="1" x14ac:dyDescent="0.3">
      <c r="O316" s="36" t="s">
        <v>335</v>
      </c>
      <c r="P316" s="23">
        <v>311</v>
      </c>
      <c r="Q316" s="23" t="s">
        <v>47</v>
      </c>
      <c r="R316" s="37" t="s">
        <v>49</v>
      </c>
    </row>
    <row r="317" spans="15:18" ht="18" customHeight="1" x14ac:dyDescent="0.3">
      <c r="O317" s="36" t="s">
        <v>336</v>
      </c>
      <c r="P317" s="23">
        <v>4302</v>
      </c>
      <c r="Q317" s="23" t="s">
        <v>81</v>
      </c>
      <c r="R317" s="37" t="s">
        <v>82</v>
      </c>
    </row>
    <row r="318" spans="15:18" ht="18" customHeight="1" x14ac:dyDescent="0.3">
      <c r="O318" s="36" t="s">
        <v>337</v>
      </c>
      <c r="P318" s="23">
        <v>510</v>
      </c>
      <c r="Q318" s="23" t="s">
        <v>44</v>
      </c>
      <c r="R318" s="37" t="s">
        <v>45</v>
      </c>
    </row>
    <row r="319" spans="15:18" ht="18" customHeight="1" x14ac:dyDescent="0.3">
      <c r="O319" s="36" t="s">
        <v>338</v>
      </c>
      <c r="P319" s="23">
        <v>815</v>
      </c>
      <c r="Q319" s="23" t="s">
        <v>66</v>
      </c>
      <c r="R319" s="37" t="s">
        <v>54</v>
      </c>
    </row>
    <row r="320" spans="15:18" ht="18" customHeight="1" x14ac:dyDescent="0.3">
      <c r="O320" s="36" t="s">
        <v>339</v>
      </c>
      <c r="P320" s="23">
        <v>1316</v>
      </c>
      <c r="Q320" s="23" t="s">
        <v>47</v>
      </c>
      <c r="R320" s="37" t="s">
        <v>49</v>
      </c>
    </row>
    <row r="321" spans="15:18" ht="18" customHeight="1" x14ac:dyDescent="0.3">
      <c r="O321" s="36" t="s">
        <v>340</v>
      </c>
      <c r="P321" s="23">
        <v>4101</v>
      </c>
      <c r="Q321" s="23" t="s">
        <v>81</v>
      </c>
      <c r="R321" s="37" t="s">
        <v>283</v>
      </c>
    </row>
    <row r="322" spans="15:18" ht="18" customHeight="1" x14ac:dyDescent="0.3">
      <c r="O322" s="36" t="s">
        <v>341</v>
      </c>
      <c r="P322" s="23">
        <v>410</v>
      </c>
      <c r="Q322" s="23" t="s">
        <v>47</v>
      </c>
      <c r="R322" s="37" t="s">
        <v>49</v>
      </c>
    </row>
    <row r="323" spans="15:18" ht="18" customHeight="1" x14ac:dyDescent="0.3">
      <c r="O323" s="36" t="s">
        <v>342</v>
      </c>
      <c r="P323" s="23">
        <v>1114</v>
      </c>
      <c r="Q323" s="23" t="s">
        <v>62</v>
      </c>
      <c r="R323" s="37" t="s">
        <v>54</v>
      </c>
    </row>
    <row r="324" spans="15:18" ht="18" customHeight="1" x14ac:dyDescent="0.3">
      <c r="O324" s="36" t="s">
        <v>343</v>
      </c>
      <c r="P324" s="23">
        <v>4206</v>
      </c>
      <c r="Q324" s="23" t="s">
        <v>81</v>
      </c>
      <c r="R324" s="37" t="s">
        <v>82</v>
      </c>
    </row>
    <row r="325" spans="15:18" ht="18" customHeight="1" x14ac:dyDescent="0.3">
      <c r="O325" s="36" t="s">
        <v>344</v>
      </c>
      <c r="P325" s="23">
        <v>1420</v>
      </c>
      <c r="Q325" s="23" t="s">
        <v>44</v>
      </c>
      <c r="R325" s="37" t="s">
        <v>45</v>
      </c>
    </row>
    <row r="326" spans="15:18" ht="18" customHeight="1" x14ac:dyDescent="0.3">
      <c r="O326" s="36" t="s">
        <v>345</v>
      </c>
      <c r="P326" s="23">
        <v>1610</v>
      </c>
      <c r="Q326" s="23" t="s">
        <v>47</v>
      </c>
      <c r="R326" s="37" t="s">
        <v>49</v>
      </c>
    </row>
    <row r="327" spans="15:18" ht="18" customHeight="1" x14ac:dyDescent="0.3">
      <c r="O327" s="36" t="s">
        <v>346</v>
      </c>
      <c r="P327" s="23">
        <v>312</v>
      </c>
      <c r="Q327" s="23" t="s">
        <v>47</v>
      </c>
      <c r="R327" s="37" t="s">
        <v>49</v>
      </c>
    </row>
    <row r="328" spans="15:18" ht="18" customHeight="1" x14ac:dyDescent="0.3">
      <c r="O328" s="36" t="s">
        <v>347</v>
      </c>
      <c r="P328" s="23">
        <v>914</v>
      </c>
      <c r="Q328" s="23" t="s">
        <v>47</v>
      </c>
      <c r="R328" s="37" t="s">
        <v>49</v>
      </c>
    </row>
    <row r="329" spans="15:18" ht="18" customHeight="1" x14ac:dyDescent="0.3">
      <c r="O329" s="36" t="s">
        <v>348</v>
      </c>
      <c r="P329" s="23">
        <v>1317</v>
      </c>
      <c r="Q329" s="23" t="s">
        <v>47</v>
      </c>
      <c r="R329" s="37" t="s">
        <v>49</v>
      </c>
    </row>
    <row r="330" spans="15:18" ht="18" customHeight="1" x14ac:dyDescent="0.3">
      <c r="O330" s="36" t="s">
        <v>349</v>
      </c>
      <c r="P330" s="23">
        <v>1822</v>
      </c>
      <c r="Q330" s="23" t="s">
        <v>47</v>
      </c>
      <c r="R330" s="37" t="s">
        <v>49</v>
      </c>
    </row>
    <row r="331" spans="15:18" ht="18" customHeight="1" x14ac:dyDescent="0.3">
      <c r="O331" s="36" t="s">
        <v>350</v>
      </c>
      <c r="P331" s="23">
        <v>617</v>
      </c>
      <c r="Q331" s="23" t="s">
        <v>47</v>
      </c>
      <c r="R331" s="37" t="s">
        <v>45</v>
      </c>
    </row>
    <row r="332" spans="15:18" ht="18" customHeight="1" x14ac:dyDescent="0.3">
      <c r="O332" s="36" t="s">
        <v>351</v>
      </c>
      <c r="P332" s="23">
        <v>1713</v>
      </c>
      <c r="Q332" s="23" t="s">
        <v>47</v>
      </c>
      <c r="R332" s="37" t="s">
        <v>49</v>
      </c>
    </row>
    <row r="333" spans="15:18" ht="18" customHeight="1" x14ac:dyDescent="0.3">
      <c r="O333" s="36" t="s">
        <v>352</v>
      </c>
      <c r="P333" s="23">
        <v>1714</v>
      </c>
      <c r="Q333" s="23" t="s">
        <v>47</v>
      </c>
      <c r="R333" s="37" t="s">
        <v>49</v>
      </c>
    </row>
    <row r="334" spans="15:18" ht="18" customHeight="1" x14ac:dyDescent="0.3">
      <c r="O334" s="36" t="s">
        <v>353</v>
      </c>
      <c r="P334" s="23">
        <v>816</v>
      </c>
      <c r="Q334" s="23" t="s">
        <v>56</v>
      </c>
      <c r="R334" s="37" t="s">
        <v>54</v>
      </c>
    </row>
    <row r="335" spans="15:18" ht="18" customHeight="1" x14ac:dyDescent="0.3">
      <c r="O335" s="36" t="s">
        <v>354</v>
      </c>
      <c r="P335" s="23">
        <v>511</v>
      </c>
      <c r="Q335" s="23" t="s">
        <v>47</v>
      </c>
      <c r="R335" s="37" t="s">
        <v>45</v>
      </c>
    </row>
    <row r="336" spans="15:18" ht="18" customHeight="1" x14ac:dyDescent="0.3">
      <c r="O336" s="36" t="s">
        <v>355</v>
      </c>
      <c r="P336" s="23">
        <v>313</v>
      </c>
      <c r="Q336" s="23" t="s">
        <v>47</v>
      </c>
      <c r="R336" s="37" t="s">
        <v>49</v>
      </c>
    </row>
    <row r="337" spans="15:18" ht="18" customHeight="1" x14ac:dyDescent="0.3">
      <c r="O337" s="36" t="s">
        <v>356</v>
      </c>
      <c r="P337" s="23">
        <v>714</v>
      </c>
      <c r="Q337" s="23" t="s">
        <v>44</v>
      </c>
      <c r="R337" s="37" t="s">
        <v>45</v>
      </c>
    </row>
    <row r="338" spans="15:18" ht="18" customHeight="1" x14ac:dyDescent="0.3">
      <c r="O338" s="36" t="s">
        <v>357</v>
      </c>
      <c r="P338" s="23">
        <v>411</v>
      </c>
      <c r="Q338" s="23" t="s">
        <v>47</v>
      </c>
      <c r="R338" s="37" t="s">
        <v>49</v>
      </c>
    </row>
    <row r="339" spans="15:18" ht="18" customHeight="1" x14ac:dyDescent="0.3">
      <c r="O339" s="36" t="s">
        <v>358</v>
      </c>
      <c r="P339" s="23">
        <v>412</v>
      </c>
      <c r="Q339" s="23" t="s">
        <v>47</v>
      </c>
      <c r="R339" s="37" t="s">
        <v>49</v>
      </c>
    </row>
    <row r="340" spans="15:18" ht="18" customHeight="1" x14ac:dyDescent="0.3">
      <c r="O340" s="36" t="s">
        <v>359</v>
      </c>
      <c r="P340" s="23">
        <v>1823</v>
      </c>
      <c r="Q340" s="23" t="s">
        <v>47</v>
      </c>
      <c r="R340" s="37" t="s">
        <v>49</v>
      </c>
    </row>
    <row r="341" spans="15:18" ht="18" customHeight="1" x14ac:dyDescent="0.3">
      <c r="O341" s="36" t="s">
        <v>360</v>
      </c>
      <c r="P341" s="23">
        <v>314</v>
      </c>
      <c r="Q341" s="23" t="s">
        <v>47</v>
      </c>
      <c r="R341" s="37" t="s">
        <v>49</v>
      </c>
    </row>
    <row r="342" spans="15:18" ht="18" customHeight="1" thickBot="1" x14ac:dyDescent="0.35">
      <c r="O342" s="38" t="s">
        <v>361</v>
      </c>
      <c r="P342" s="39">
        <v>1824</v>
      </c>
      <c r="Q342" s="39" t="s">
        <v>47</v>
      </c>
      <c r="R342" s="40" t="s">
        <v>45</v>
      </c>
    </row>
  </sheetData>
  <mergeCells count="65">
    <mergeCell ref="B24:B25"/>
    <mergeCell ref="R26:S26"/>
    <mergeCell ref="P27:P31"/>
    <mergeCell ref="O14:S14"/>
    <mergeCell ref="O15:P15"/>
    <mergeCell ref="R15:S15"/>
    <mergeCell ref="P16:P21"/>
    <mergeCell ref="S16:S20"/>
    <mergeCell ref="O25:S25"/>
    <mergeCell ref="C15:D15"/>
    <mergeCell ref="C24:D24"/>
    <mergeCell ref="C25:D25"/>
    <mergeCell ref="C20:D20"/>
    <mergeCell ref="C21:D21"/>
    <mergeCell ref="C19:D19"/>
    <mergeCell ref="B20:B21"/>
    <mergeCell ref="O4:S4"/>
    <mergeCell ref="P5:P8"/>
    <mergeCell ref="Q5:S10"/>
    <mergeCell ref="P9:P10"/>
    <mergeCell ref="O11:P11"/>
    <mergeCell ref="R11:S11"/>
    <mergeCell ref="B27:D27"/>
    <mergeCell ref="E27:G27"/>
    <mergeCell ref="B4:D4"/>
    <mergeCell ref="B5:D5"/>
    <mergeCell ref="B6:D6"/>
    <mergeCell ref="C23:D23"/>
    <mergeCell ref="B12:B13"/>
    <mergeCell ref="C12:D12"/>
    <mergeCell ref="C13:D13"/>
    <mergeCell ref="B7:D7"/>
    <mergeCell ref="B8:D8"/>
    <mergeCell ref="B14:B15"/>
    <mergeCell ref="B16:B17"/>
    <mergeCell ref="B18:B19"/>
    <mergeCell ref="C14:D14"/>
    <mergeCell ref="C16:D16"/>
    <mergeCell ref="O33:O34"/>
    <mergeCell ref="P33:P34"/>
    <mergeCell ref="F18:G18"/>
    <mergeCell ref="F19:G19"/>
    <mergeCell ref="F20:G20"/>
    <mergeCell ref="F21:G21"/>
    <mergeCell ref="F22:G22"/>
    <mergeCell ref="F23:G23"/>
    <mergeCell ref="F24:G24"/>
    <mergeCell ref="F25:G25"/>
    <mergeCell ref="B2:G2"/>
    <mergeCell ref="F4:G4"/>
    <mergeCell ref="F5:G5"/>
    <mergeCell ref="F6:G6"/>
    <mergeCell ref="F7:G7"/>
    <mergeCell ref="F15:G15"/>
    <mergeCell ref="F16:G16"/>
    <mergeCell ref="F17:G17"/>
    <mergeCell ref="C22:D22"/>
    <mergeCell ref="F8:G8"/>
    <mergeCell ref="B10:G10"/>
    <mergeCell ref="F12:G12"/>
    <mergeCell ref="F13:G13"/>
    <mergeCell ref="F14:G14"/>
    <mergeCell ref="B22:B23"/>
    <mergeCell ref="C17:D17"/>
    <mergeCell ref="C18:D18"/>
  </mergeCells>
  <conditionalFormatting sqref="C25:F25 E8 B18 B20 B22 C15:F15 E16:F23 A3:F3 I9:M9 I12:M24 I32:XFD32 O3:XFD31 B16 B14:F14 B24:F24 E4:F7 A4:A9 B4:B7 S33:XFD342 E12:F13 I33:N55 N56:N73 A131:G1048576 B27 E27 G26 I109:N342 I25:N31 I343:XFD1048576 B28:E28 I90:I108 A12:A61 B29:G60 A117:A130">
    <cfRule type="containsText" dxfId="35" priority="68" operator="containsText" text="KO!">
      <formula>NOT(ISERROR(SEARCH("KO!",A3)))</formula>
    </cfRule>
    <cfRule type="containsText" dxfId="34" priority="69" operator="containsText" text="OK">
      <formula>NOT(ISERROR(SEARCH("OK",A3)))</formula>
    </cfRule>
  </conditionalFormatting>
  <conditionalFormatting sqref="A10 F8 I10:M10">
    <cfRule type="containsText" dxfId="33" priority="49" operator="containsText" text="KO!">
      <formula>NOT(ISERROR(SEARCH("KO!",A8)))</formula>
    </cfRule>
    <cfRule type="containsText" dxfId="32" priority="50" operator="containsText" text="OK">
      <formula>NOT(ISERROR(SEARCH("OK",A8)))</formula>
    </cfRule>
  </conditionalFormatting>
  <conditionalFormatting sqref="A11 I11:M11">
    <cfRule type="containsText" dxfId="31" priority="47" operator="containsText" text="KO!">
      <formula>NOT(ISERROR(SEARCH("KO!",A11)))</formula>
    </cfRule>
    <cfRule type="containsText" dxfId="30" priority="48" operator="containsText" text="OK">
      <formula>NOT(ISERROR(SEARCH("OK",A11)))</formula>
    </cfRule>
  </conditionalFormatting>
  <conditionalFormatting sqref="C16:D17">
    <cfRule type="containsText" dxfId="29" priority="43" operator="containsText" text="KO!">
      <formula>NOT(ISERROR(SEARCH("KO!",C16)))</formula>
    </cfRule>
    <cfRule type="containsText" dxfId="28" priority="44" operator="containsText" text="OK">
      <formula>NOT(ISERROR(SEARCH("OK",C16)))</formula>
    </cfRule>
  </conditionalFormatting>
  <conditionalFormatting sqref="C18:D19">
    <cfRule type="containsText" dxfId="27" priority="41" operator="containsText" text="KO!">
      <formula>NOT(ISERROR(SEARCH("KO!",C18)))</formula>
    </cfRule>
    <cfRule type="containsText" dxfId="26" priority="42" operator="containsText" text="OK">
      <formula>NOT(ISERROR(SEARCH("OK",C18)))</formula>
    </cfRule>
  </conditionalFormatting>
  <conditionalFormatting sqref="C20:D21">
    <cfRule type="containsText" dxfId="25" priority="39" operator="containsText" text="KO!">
      <formula>NOT(ISERROR(SEARCH("KO!",C20)))</formula>
    </cfRule>
    <cfRule type="containsText" dxfId="24" priority="40" operator="containsText" text="OK">
      <formula>NOT(ISERROR(SEARCH("OK",C20)))</formula>
    </cfRule>
  </conditionalFormatting>
  <conditionalFormatting sqref="C22:D23">
    <cfRule type="containsText" dxfId="23" priority="37" operator="containsText" text="KO!">
      <formula>NOT(ISERROR(SEARCH("KO!",C22)))</formula>
    </cfRule>
    <cfRule type="containsText" dxfId="22" priority="38" operator="containsText" text="OK">
      <formula>NOT(ISERROR(SEARCH("OK",C22)))</formula>
    </cfRule>
  </conditionalFormatting>
  <conditionalFormatting sqref="G3 G9">
    <cfRule type="containsText" dxfId="21" priority="27" operator="containsText" text="KO!">
      <formula>NOT(ISERROR(SEARCH("KO!",G3)))</formula>
    </cfRule>
    <cfRule type="containsText" dxfId="20" priority="28" operator="containsText" text="OK">
      <formula>NOT(ISERROR(SEARCH("OK",G3)))</formula>
    </cfRule>
  </conditionalFormatting>
  <conditionalFormatting sqref="G11">
    <cfRule type="containsText" dxfId="19" priority="23" operator="containsText" text="KO!">
      <formula>NOT(ISERROR(SEARCH("KO!",G11)))</formula>
    </cfRule>
    <cfRule type="containsText" dxfId="18" priority="24" operator="containsText" text="OK">
      <formula>NOT(ISERROR(SEARCH("OK",G11)))</formula>
    </cfRule>
  </conditionalFormatting>
  <conditionalFormatting sqref="N12:N24 N3:N9">
    <cfRule type="containsText" dxfId="17" priority="19" operator="containsText" text="KO!">
      <formula>NOT(ISERROR(SEARCH("KO!",N3)))</formula>
    </cfRule>
    <cfRule type="containsText" dxfId="16" priority="20" operator="containsText" text="OK">
      <formula>NOT(ISERROR(SEARCH("OK",N3)))</formula>
    </cfRule>
  </conditionalFormatting>
  <conditionalFormatting sqref="N10">
    <cfRule type="containsText" dxfId="15" priority="17" operator="containsText" text="KO!">
      <formula>NOT(ISERROR(SEARCH("KO!",N10)))</formula>
    </cfRule>
    <cfRule type="containsText" dxfId="14" priority="18" operator="containsText" text="OK">
      <formula>NOT(ISERROR(SEARCH("OK",N10)))</formula>
    </cfRule>
  </conditionalFormatting>
  <conditionalFormatting sqref="N11">
    <cfRule type="containsText" dxfId="13" priority="15" operator="containsText" text="KO!">
      <formula>NOT(ISERROR(SEARCH("KO!",N11)))</formula>
    </cfRule>
    <cfRule type="containsText" dxfId="12" priority="16" operator="containsText" text="OK">
      <formula>NOT(ISERROR(SEARCH("OK",N11)))</formula>
    </cfRule>
  </conditionalFormatting>
  <conditionalFormatting sqref="C13:D13 B12:D12">
    <cfRule type="containsText" dxfId="11" priority="11" operator="containsText" text="KO!">
      <formula>NOT(ISERROR(SEARCH("KO!",B12)))</formula>
    </cfRule>
    <cfRule type="containsText" dxfId="10" priority="12" operator="containsText" text="OK">
      <formula>NOT(ISERROR(SEARCH("OK",B12)))</formula>
    </cfRule>
  </conditionalFormatting>
  <conditionalFormatting sqref="O33:R342">
    <cfRule type="containsText" dxfId="9" priority="9" operator="containsText" text="KO!">
      <formula>NOT(ISERROR(SEARCH("KO!",O33)))</formula>
    </cfRule>
    <cfRule type="containsText" dxfId="8" priority="10" operator="containsText" text="OK">
      <formula>NOT(ISERROR(SEARCH("OK",O33)))</formula>
    </cfRule>
  </conditionalFormatting>
  <conditionalFormatting sqref="H3:H9 H12:H1048576">
    <cfRule type="containsText" dxfId="7" priority="7" operator="containsText" text="KO!">
      <formula>NOT(ISERROR(SEARCH("KO!",H3)))</formula>
    </cfRule>
    <cfRule type="containsText" dxfId="6" priority="8" operator="containsText" text="OK">
      <formula>NOT(ISERROR(SEARCH("OK",H3)))</formula>
    </cfRule>
  </conditionalFormatting>
  <conditionalFormatting sqref="H10">
    <cfRule type="containsText" dxfId="5" priority="5" operator="containsText" text="KO!">
      <formula>NOT(ISERROR(SEARCH("KO!",H10)))</formula>
    </cfRule>
    <cfRule type="containsText" dxfId="4" priority="6" operator="containsText" text="OK">
      <formula>NOT(ISERROR(SEARCH("OK",H10)))</formula>
    </cfRule>
  </conditionalFormatting>
  <conditionalFormatting sqref="H11">
    <cfRule type="containsText" dxfId="3" priority="3" operator="containsText" text="KO!">
      <formula>NOT(ISERROR(SEARCH("KO!",H11)))</formula>
    </cfRule>
    <cfRule type="containsText" dxfId="2" priority="4" operator="containsText" text="OK">
      <formula>NOT(ISERROR(SEARCH("OK",H11)))</formula>
    </cfRule>
  </conditionalFormatting>
  <conditionalFormatting sqref="F28:G28">
    <cfRule type="containsText" dxfId="1" priority="1" operator="containsText" text="KO!">
      <formula>NOT(ISERROR(SEARCH("KO!",F28)))</formula>
    </cfRule>
    <cfRule type="containsText" dxfId="0" priority="2" operator="containsText" text="OK">
      <formula>NOT(ISERROR(SEARCH("OK",F28)))</formula>
    </cfRule>
  </conditionalFormatting>
  <dataValidations count="3">
    <dataValidation type="list" allowBlank="1" showInputMessage="1" showErrorMessage="1" sqref="E4">
      <formula1>$O$5:$O$8</formula1>
    </dataValidation>
    <dataValidation type="list" allowBlank="1" showInputMessage="1" showErrorMessage="1" sqref="E6">
      <formula1>$O$35:$O$342</formula1>
    </dataValidation>
    <dataValidation type="list" allowBlank="1" showInputMessage="1" showErrorMessage="1" sqref="E5">
      <formula1>$O$27:$O$31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EC8 Response Spectra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2017-10-28T11:08:21Z</dcterms:created>
  <dcterms:modified xsi:type="dcterms:W3CDTF">2018-07-16T14:26:06Z</dcterms:modified>
</cp:coreProperties>
</file>