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8ED6BC71-03E0-4CA8-B288-8EC02DCE7C77}" xr6:coauthVersionLast="47" xr6:coauthVersionMax="47" xr10:uidLastSave="{00000000-0000-0000-0000-000000000000}"/>
  <workbookProtection lockStructure="1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"2026-07-13 17:12:31"</definedName>
    <definedName name="AirportDatasetLastUpdated">"2026-07-13 17:13:13"</definedName>
    <definedName name="AirportDatasetRoutesVersion">"W/""6a4eff30-c15e08"""</definedName>
    <definedName name="AirportDatasetSource">"OurAirports airports.csv"</definedName>
    <definedName name="AirportDatasetVersion">"W/""6a544530-c16cd7"""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<sst xmlns="http://schemas.openxmlformats.org/spreadsheetml/2006/main" count="19616" uniqueCount="16762">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</sst>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12700</xdr:rowOff>
    </xdr:from>
    <xdr:to>
      <xdr:col>12</xdr:col>
      <xdr:colOff>101599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74332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2" type="button" dataOnly="0" labelOnly="1" outline="0" axis="axisRow" fieldPosition="0"/>
    </format>
    <format dxfId="6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-2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1">
      <pivotArea dataOnly="0" labelOnly="1" grandCol="1" outline="0" axis="axisCol" fieldPosition="0"/>
    </format>
    <format dxfId="70">
      <pivotArea outline="0" collapsedLevelsAreSubtotals="1" fieldPosition="0"/>
    </format>
    <format dxfId="69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4" type="button" dataOnly="0" labelOnly="1" outline="0" axis="axisRow" fieldPosition="0"/>
    </format>
    <format dxfId="78">
      <pivotArea dataOnly="0" labelOnly="1" fieldPosition="0">
        <references count="1">
          <reference field="4" count="0"/>
        </references>
      </pivotArea>
    </format>
    <format dxfId="77">
      <pivotArea dataOnly="0" labelOnly="1" outline="0" axis="axisValues" fieldPosition="0"/>
    </format>
    <format dxfId="7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5" type="button" dataOnly="0" labelOnly="1" outline="0" axis="axisRow" fieldPosition="0"/>
    </format>
    <format dxfId="84">
      <pivotArea dataOnly="0" labelOnly="1" fieldPosition="0">
        <references count="1">
          <reference field="5" count="0"/>
        </references>
      </pivotArea>
    </format>
    <format dxfId="83">
      <pivotArea dataOnly="0" labelOnly="1" outline="0" axis="axisValues" fieldPosition="0"/>
    </format>
    <format dxfId="8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9" dataDxfId="298" totalsRowDxfId="296" tableBorderDxfId="297" totalsRowBorderDxfId="295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96" t="s">
        <v>5429</v>
      </c>
      <c r="N6" s="297"/>
      <c r="O6" s="298" t="s">
        <v>5430</v>
      </c>
      <c r="P6" s="299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8" t="s">
        <v>37</v>
      </c>
      <c r="C9" s="304" t="s">
        <v>5410</v>
      </c>
      <c r="D9" s="286"/>
      <c r="E9" s="305"/>
      <c r="F9" s="293" t="s">
        <v>5409</v>
      </c>
      <c r="G9" s="294"/>
      <c r="H9" s="295"/>
      <c r="I9" s="268" t="s">
        <v>5411</v>
      </c>
      <c r="J9" s="268"/>
      <c r="K9" s="268"/>
      <c r="L9" s="268"/>
      <c r="M9" s="268" t="s">
        <v>16740</v>
      </c>
      <c r="N9" s="268"/>
      <c r="O9" s="269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9"/>
      <c r="C10" s="270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1" t="s">
        <v>16746</v>
      </c>
      <c r="I10" s="278" t="s">
        <v>1</v>
      </c>
      <c r="J10" s="278"/>
      <c r="K10" s="281" t="s">
        <v>5422</v>
      </c>
      <c r="L10" s="281"/>
      <c r="M10" s="279" t="s">
        <v>16741</v>
      </c>
      <c r="N10" s="272" t="s">
        <v>25</v>
      </c>
      <c r="O10" s="283" t="s">
        <v>5344</v>
      </c>
      <c r="P10" s="60"/>
      <c r="Q10" s="91"/>
      <c r="R10" s="300"/>
      <c r="S10" s="300"/>
      <c r="T10" s="60"/>
      <c r="U10" s="60"/>
    </row>
    <row r="11" spans="1:21" x14ac:dyDescent="0.25">
      <c r="A11" s="90"/>
      <c r="B11" s="290"/>
      <c r="C11" s="271"/>
      <c r="D11" s="273"/>
      <c r="E11" s="273"/>
      <c r="F11" s="273"/>
      <c r="G11" s="273"/>
      <c r="H11" s="281"/>
      <c r="I11" s="278"/>
      <c r="J11" s="278"/>
      <c r="K11" s="281"/>
      <c r="L11" s="281"/>
      <c r="M11" s="280"/>
      <c r="N11" s="273"/>
      <c r="O11" s="284"/>
      <c r="P11" s="60"/>
      <c r="Q11" s="91"/>
      <c r="R11" s="300"/>
      <c r="S11" s="300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91" t="s">
        <v>21</v>
      </c>
      <c r="J12" s="291"/>
      <c r="K12" s="303"/>
      <c r="L12" s="303"/>
      <c r="M12" s="47" t="b">
        <v>0</v>
      </c>
      <c r="N12" s="47" t="b">
        <v>0</v>
      </c>
      <c r="O12" s="49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16756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67" t="s">
        <v>5421</v>
      </c>
      <c r="D15" s="268"/>
      <c r="E15" s="268"/>
      <c r="F15" s="268"/>
      <c r="G15" s="268"/>
      <c r="H15" s="268"/>
      <c r="I15" s="268"/>
      <c r="J15" s="268"/>
      <c r="K15" s="268"/>
      <c r="L15" s="268"/>
      <c r="M15" s="268"/>
      <c r="N15" s="269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77" t="s">
        <v>16737</v>
      </c>
      <c r="D16" s="278" t="s">
        <v>16738</v>
      </c>
      <c r="E16" s="278" t="s">
        <v>16753</v>
      </c>
      <c r="F16" s="278"/>
      <c r="G16" s="278"/>
      <c r="H16" s="278"/>
      <c r="I16" s="278"/>
      <c r="J16" s="278" t="s">
        <v>16739</v>
      </c>
      <c r="K16" s="278"/>
      <c r="L16" s="278"/>
      <c r="M16" s="278"/>
      <c r="N16" s="282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77"/>
      <c r="D17" s="278"/>
      <c r="E17" s="278"/>
      <c r="F17" s="278"/>
      <c r="G17" s="278"/>
      <c r="H17" s="278"/>
      <c r="I17" s="278"/>
      <c r="J17" s="278"/>
      <c r="K17" s="278"/>
      <c r="L17" s="278"/>
      <c r="M17" s="278"/>
      <c r="N17" s="282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5"/>
      <c r="D18" s="4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67" t="s">
        <v>5413</v>
      </c>
      <c r="D21" s="268"/>
      <c r="E21" s="268"/>
      <c r="F21" s="268"/>
      <c r="G21" s="268"/>
      <c r="H21" s="268"/>
      <c r="I21" s="268" t="s">
        <v>5414</v>
      </c>
      <c r="J21" s="268"/>
      <c r="K21" s="268"/>
      <c r="L21" s="268"/>
      <c r="M21" s="268"/>
      <c r="N21" s="268"/>
      <c r="O21" s="293" t="s">
        <v>5415</v>
      </c>
      <c r="P21" s="295"/>
      <c r="Q21" s="268" t="s">
        <v>5416</v>
      </c>
      <c r="R21" s="269"/>
      <c r="S21" s="98"/>
      <c r="T21" s="98"/>
      <c r="U21" s="98"/>
    </row>
    <row r="22" spans="2:21" x14ac:dyDescent="0.25">
      <c r="B22" s="95"/>
      <c r="C22" s="277" t="s">
        <v>5</v>
      </c>
      <c r="D22" s="278"/>
      <c r="E22" s="278" t="s">
        <v>6</v>
      </c>
      <c r="F22" s="278"/>
      <c r="G22" s="278" t="s">
        <v>7</v>
      </c>
      <c r="H22" s="278"/>
      <c r="I22" s="278" t="s">
        <v>5</v>
      </c>
      <c r="J22" s="278"/>
      <c r="K22" s="278" t="s">
        <v>6</v>
      </c>
      <c r="L22" s="278"/>
      <c r="M22" s="278" t="s">
        <v>7</v>
      </c>
      <c r="N22" s="278"/>
      <c r="O22" s="301"/>
      <c r="P22" s="302"/>
      <c r="Q22" s="281" t="s">
        <v>8</v>
      </c>
      <c r="R22" s="282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1"/>
      <c r="R23" s="282"/>
      <c r="S23" s="98"/>
      <c r="T23" s="98"/>
      <c r="U23" s="98"/>
    </row>
    <row r="24" spans="2:21" ht="15.75" thickBot="1" x14ac:dyDescent="0.3">
      <c r="B24" s="95"/>
      <c r="C24" s="36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4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67" t="s">
        <v>5412</v>
      </c>
      <c r="D27" s="268"/>
      <c r="E27" s="268"/>
      <c r="F27" s="269"/>
      <c r="G27" s="93"/>
      <c r="H27" s="93"/>
      <c r="I27" s="93"/>
      <c r="J27" s="267" t="s">
        <v>5417</v>
      </c>
      <c r="K27" s="268"/>
      <c r="L27" s="285" t="s">
        <v>5418</v>
      </c>
      <c r="M27" s="286"/>
      <c r="N27" s="286"/>
      <c r="O27" s="286"/>
      <c r="P27" s="286"/>
      <c r="Q27" s="286"/>
      <c r="R27" s="287"/>
      <c r="S27" s="60"/>
      <c r="T27" s="60"/>
      <c r="U27" s="91"/>
    </row>
    <row r="28" spans="2:21" x14ac:dyDescent="0.25">
      <c r="B28" s="95"/>
      <c r="C28" s="274" t="str">
        <f>Logbook[[#Headers],[Custom 1]]</f>
        <v>Custom 1</v>
      </c>
      <c r="D28" s="275" t="str">
        <f>Logbook[[#Headers],[Custom 2]]</f>
        <v>Custom 2</v>
      </c>
      <c r="E28" s="275" t="str">
        <f>Logbook[[#Headers],[Custom 3]]</f>
        <v>Custom 3</v>
      </c>
      <c r="F28" s="276" t="str">
        <f>Logbook[[#Headers],[Custom 4]]</f>
        <v>Custom 4</v>
      </c>
      <c r="G28" s="93"/>
      <c r="H28" s="93"/>
      <c r="I28" s="93"/>
      <c r="J28" s="277" t="s">
        <v>11</v>
      </c>
      <c r="K28" s="278" t="s">
        <v>14</v>
      </c>
      <c r="L28" s="278" t="s">
        <v>15</v>
      </c>
      <c r="M28" s="278" t="s">
        <v>16</v>
      </c>
      <c r="N28" s="278" t="s">
        <v>16742</v>
      </c>
      <c r="O28" s="278" t="s">
        <v>17</v>
      </c>
      <c r="P28" s="281" t="s">
        <v>18</v>
      </c>
      <c r="Q28" s="281" t="s">
        <v>19</v>
      </c>
      <c r="R28" s="283" t="s">
        <v>20</v>
      </c>
      <c r="S28" s="60"/>
      <c r="T28" s="60"/>
      <c r="U28" s="91"/>
    </row>
    <row r="29" spans="2:21" x14ac:dyDescent="0.25">
      <c r="B29" s="95"/>
      <c r="C29" s="274"/>
      <c r="D29" s="275"/>
      <c r="E29" s="275"/>
      <c r="F29" s="276"/>
      <c r="H29" s="101"/>
      <c r="J29" s="277"/>
      <c r="K29" s="278"/>
      <c r="L29" s="278"/>
      <c r="M29" s="278"/>
      <c r="N29" s="278"/>
      <c r="O29" s="278"/>
      <c r="P29" s="281"/>
      <c r="Q29" s="281"/>
      <c r="R29" s="284"/>
      <c r="S29" s="60"/>
      <c r="T29" s="60"/>
      <c r="U29" s="91"/>
    </row>
    <row r="30" spans="2:21" ht="15.75" thickBot="1" x14ac:dyDescent="0.3">
      <c r="B30" s="95"/>
      <c r="C30" s="43"/>
      <c r="D30" s="44"/>
      <c r="E30" s="44"/>
      <c r="F30" s="41"/>
      <c r="H30" s="98"/>
      <c r="J30" s="35"/>
      <c r="K30" s="4"/>
      <c r="L30" s="4"/>
      <c r="M30" s="4"/>
      <c r="N30" s="4"/>
      <c r="O30" s="4"/>
      <c r="P30" s="4"/>
      <c r="Q30" s="4"/>
      <c r="R30" s="42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sheet="1" scenarios="1"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96" t="s">
        <v>5429</v>
      </c>
      <c r="L6" s="297"/>
      <c r="M6" s="298" t="s">
        <v>5430</v>
      </c>
      <c r="N6" s="310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8" t="s">
        <v>37</v>
      </c>
      <c r="C9" s="304" t="s">
        <v>5410</v>
      </c>
      <c r="D9" s="286"/>
      <c r="E9" s="305"/>
      <c r="F9" s="293" t="s">
        <v>5409</v>
      </c>
      <c r="G9" s="294"/>
      <c r="H9" s="295"/>
      <c r="I9" s="268" t="s">
        <v>5411</v>
      </c>
      <c r="J9" s="268"/>
      <c r="K9" s="268" t="s">
        <v>16740</v>
      </c>
      <c r="L9" s="268"/>
      <c r="M9" s="268"/>
      <c r="N9" s="268" t="s">
        <v>5421</v>
      </c>
      <c r="O9" s="268"/>
      <c r="P9" s="268"/>
      <c r="Q9" s="268"/>
      <c r="R9" s="285" t="s">
        <v>5412</v>
      </c>
      <c r="S9" s="286"/>
      <c r="T9" s="286"/>
      <c r="U9" s="305"/>
      <c r="V9" s="268" t="s">
        <v>5413</v>
      </c>
      <c r="W9" s="268"/>
      <c r="X9" s="268"/>
      <c r="Y9" s="268"/>
      <c r="Z9" s="268"/>
      <c r="AA9" s="268"/>
      <c r="AB9" s="268" t="s">
        <v>5414</v>
      </c>
      <c r="AC9" s="268"/>
      <c r="AD9" s="268"/>
      <c r="AE9" s="268"/>
      <c r="AF9" s="268"/>
      <c r="AG9" s="268"/>
      <c r="AH9" s="268" t="s">
        <v>5415</v>
      </c>
      <c r="AI9" s="268"/>
      <c r="AJ9" s="268" t="s">
        <v>5416</v>
      </c>
      <c r="AK9" s="268"/>
      <c r="AL9" s="285" t="s">
        <v>5417</v>
      </c>
      <c r="AM9" s="305"/>
      <c r="AN9" s="285" t="s">
        <v>5418</v>
      </c>
      <c r="AO9" s="286"/>
      <c r="AP9" s="286"/>
      <c r="AQ9" s="286"/>
      <c r="AR9" s="286"/>
      <c r="AS9" s="286"/>
      <c r="AT9" s="287"/>
    </row>
    <row r="10" spans="1:46" x14ac:dyDescent="0.25">
      <c r="A10" s="90"/>
      <c r="B10" s="289"/>
      <c r="C10" s="270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1" t="s">
        <v>16746</v>
      </c>
      <c r="I10" s="278" t="s">
        <v>1</v>
      </c>
      <c r="J10" s="281" t="s">
        <v>5422</v>
      </c>
      <c r="K10" s="281" t="s">
        <v>5366</v>
      </c>
      <c r="L10" s="281" t="s">
        <v>25</v>
      </c>
      <c r="M10" s="311" t="s">
        <v>5344</v>
      </c>
      <c r="N10" s="278" t="s">
        <v>16737</v>
      </c>
      <c r="O10" s="278" t="s">
        <v>16738</v>
      </c>
      <c r="P10" s="278" t="s">
        <v>16753</v>
      </c>
      <c r="Q10" s="278" t="s">
        <v>16739</v>
      </c>
      <c r="R10" s="306" t="str">
        <f>Logbook[[#Headers],[Custom 1]]</f>
        <v>Custom 1</v>
      </c>
      <c r="S10" s="306" t="str">
        <f>Logbook[[#Headers],[Custom 2]]</f>
        <v>Custom 2</v>
      </c>
      <c r="T10" s="306" t="str">
        <f>Logbook[[#Headers],[Custom 3]]</f>
        <v>Custom 3</v>
      </c>
      <c r="U10" s="306" t="str">
        <f>Logbook[[#Headers],[Custom 4]]</f>
        <v>Custom 4</v>
      </c>
      <c r="V10" s="278" t="s">
        <v>5</v>
      </c>
      <c r="W10" s="278"/>
      <c r="X10" s="278" t="s">
        <v>6</v>
      </c>
      <c r="Y10" s="278"/>
      <c r="Z10" s="278" t="s">
        <v>7</v>
      </c>
      <c r="AA10" s="278"/>
      <c r="AB10" s="278" t="s">
        <v>5</v>
      </c>
      <c r="AC10" s="278"/>
      <c r="AD10" s="278" t="s">
        <v>6</v>
      </c>
      <c r="AE10" s="278"/>
      <c r="AF10" s="278" t="s">
        <v>7</v>
      </c>
      <c r="AG10" s="278"/>
      <c r="AH10" s="278"/>
      <c r="AI10" s="278"/>
      <c r="AJ10" s="281" t="s">
        <v>8</v>
      </c>
      <c r="AK10" s="278" t="s">
        <v>9</v>
      </c>
      <c r="AL10" s="272" t="s">
        <v>11</v>
      </c>
      <c r="AM10" s="272" t="s">
        <v>14</v>
      </c>
      <c r="AN10" s="279" t="s">
        <v>15</v>
      </c>
      <c r="AO10" s="279" t="s">
        <v>16</v>
      </c>
      <c r="AP10" s="279" t="s">
        <v>16742</v>
      </c>
      <c r="AQ10" s="279" t="s">
        <v>17</v>
      </c>
      <c r="AR10" s="279" t="s">
        <v>18</v>
      </c>
      <c r="AS10" s="279" t="s">
        <v>19</v>
      </c>
      <c r="AT10" s="308" t="s">
        <v>20</v>
      </c>
    </row>
    <row r="11" spans="1:46" x14ac:dyDescent="0.25">
      <c r="A11" s="90"/>
      <c r="B11" s="290"/>
      <c r="C11" s="271"/>
      <c r="D11" s="273"/>
      <c r="E11" s="273"/>
      <c r="F11" s="273"/>
      <c r="G11" s="273"/>
      <c r="H11" s="281"/>
      <c r="I11" s="278"/>
      <c r="J11" s="281"/>
      <c r="K11" s="281"/>
      <c r="L11" s="281"/>
      <c r="M11" s="311"/>
      <c r="N11" s="278"/>
      <c r="O11" s="278"/>
      <c r="P11" s="278"/>
      <c r="Q11" s="278"/>
      <c r="R11" s="307"/>
      <c r="S11" s="307"/>
      <c r="T11" s="307"/>
      <c r="U11" s="307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1"/>
      <c r="AK11" s="278"/>
      <c r="AL11" s="273"/>
      <c r="AM11" s="273"/>
      <c r="AN11" s="280"/>
      <c r="AO11" s="280"/>
      <c r="AP11" s="280"/>
      <c r="AQ11" s="280"/>
      <c r="AR11" s="280"/>
      <c r="AS11" s="280"/>
      <c r="AT11" s="309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7" t="b">
        <v>0</v>
      </c>
      <c r="L12" s="47" t="b">
        <v>0</v>
      </c>
      <c r="M12" s="47" t="b">
        <v>0</v>
      </c>
      <c r="N12" s="4"/>
      <c r="O12" s="4"/>
      <c r="P12" s="4"/>
      <c r="Q12" s="4"/>
      <c r="R12" s="1"/>
      <c r="S12" s="1"/>
      <c r="T12" s="1"/>
      <c r="U12" s="33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8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sheet="1" scenarios="1"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I12" sqref="I12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21" t="s">
        <v>5410</v>
      </c>
      <c r="C2" s="322"/>
      <c r="D2" s="322"/>
      <c r="E2" s="323"/>
      <c r="F2" s="329" t="s">
        <v>5409</v>
      </c>
      <c r="G2" s="333"/>
      <c r="H2" s="330"/>
      <c r="I2" s="329" t="s">
        <v>5411</v>
      </c>
      <c r="J2" s="330"/>
      <c r="K2" s="333" t="s">
        <v>5421</v>
      </c>
      <c r="L2" s="333"/>
      <c r="M2" s="333"/>
      <c r="N2" s="330"/>
      <c r="O2" s="337" t="s">
        <v>16740</v>
      </c>
      <c r="P2" s="337"/>
      <c r="Q2" s="337"/>
      <c r="R2" s="329" t="s">
        <v>5412</v>
      </c>
      <c r="S2" s="333"/>
      <c r="T2" s="333"/>
      <c r="U2" s="330"/>
      <c r="V2" s="337" t="s">
        <v>5413</v>
      </c>
      <c r="W2" s="337"/>
      <c r="X2" s="337"/>
      <c r="Y2" s="337"/>
      <c r="Z2" s="337"/>
      <c r="AA2" s="337"/>
      <c r="AB2" s="337" t="s">
        <v>5414</v>
      </c>
      <c r="AC2" s="337"/>
      <c r="AD2" s="337"/>
      <c r="AE2" s="337"/>
      <c r="AF2" s="337"/>
      <c r="AG2" s="337"/>
      <c r="AH2" s="329" t="s">
        <v>5415</v>
      </c>
      <c r="AI2" s="330"/>
      <c r="AJ2" s="337" t="s">
        <v>5416</v>
      </c>
      <c r="AK2" s="337"/>
      <c r="AL2" s="346" t="s">
        <v>5417</v>
      </c>
      <c r="AM2" s="347"/>
      <c r="AN2" s="337" t="s">
        <v>5418</v>
      </c>
      <c r="AO2" s="337"/>
      <c r="AP2" s="337"/>
      <c r="AQ2" s="337"/>
      <c r="AR2" s="337"/>
      <c r="AS2" s="337"/>
      <c r="AT2" s="344"/>
      <c r="AU2" s="338" t="s">
        <v>73</v>
      </c>
      <c r="AV2" s="339"/>
      <c r="AW2" s="313" t="s">
        <v>26</v>
      </c>
      <c r="AX2" s="314"/>
      <c r="AY2" s="314"/>
      <c r="AZ2" s="314"/>
      <c r="BA2" s="314"/>
      <c r="BB2" s="314"/>
      <c r="BC2" s="314"/>
      <c r="BD2" s="314"/>
      <c r="BE2" s="314"/>
      <c r="BF2" s="314"/>
      <c r="BG2" s="314"/>
      <c r="BH2" s="314"/>
      <c r="BI2" s="314"/>
      <c r="BJ2" s="314"/>
      <c r="BK2" s="315"/>
      <c r="BL2" s="112"/>
    </row>
    <row r="3" spans="1:64" s="119" customFormat="1" x14ac:dyDescent="0.25">
      <c r="A3" s="112"/>
      <c r="B3" s="324"/>
      <c r="C3" s="325"/>
      <c r="D3" s="325"/>
      <c r="E3" s="326"/>
      <c r="F3" s="331"/>
      <c r="G3" s="334"/>
      <c r="H3" s="332"/>
      <c r="I3" s="331"/>
      <c r="J3" s="332"/>
      <c r="K3" s="334"/>
      <c r="L3" s="334"/>
      <c r="M3" s="334"/>
      <c r="N3" s="332"/>
      <c r="O3" s="336"/>
      <c r="P3" s="336"/>
      <c r="Q3" s="336"/>
      <c r="R3" s="331"/>
      <c r="S3" s="334"/>
      <c r="T3" s="334"/>
      <c r="U3" s="332"/>
      <c r="V3" s="336" t="s">
        <v>5</v>
      </c>
      <c r="W3" s="336"/>
      <c r="X3" s="336" t="s">
        <v>6</v>
      </c>
      <c r="Y3" s="336"/>
      <c r="Z3" s="336" t="s">
        <v>7</v>
      </c>
      <c r="AA3" s="336"/>
      <c r="AB3" s="336" t="s">
        <v>5</v>
      </c>
      <c r="AC3" s="336"/>
      <c r="AD3" s="336" t="s">
        <v>6</v>
      </c>
      <c r="AE3" s="336"/>
      <c r="AF3" s="336" t="s">
        <v>7</v>
      </c>
      <c r="AG3" s="336"/>
      <c r="AH3" s="318"/>
      <c r="AI3" s="319"/>
      <c r="AJ3" s="336" t="s">
        <v>8</v>
      </c>
      <c r="AK3" s="336" t="s">
        <v>9</v>
      </c>
      <c r="AL3" s="348" t="s">
        <v>11</v>
      </c>
      <c r="AM3" s="348" t="s">
        <v>14</v>
      </c>
      <c r="AN3" s="336" t="s">
        <v>15</v>
      </c>
      <c r="AO3" s="336" t="s">
        <v>16</v>
      </c>
      <c r="AP3" s="336" t="s">
        <v>16742</v>
      </c>
      <c r="AQ3" s="336" t="s">
        <v>17</v>
      </c>
      <c r="AR3" s="336" t="s">
        <v>18</v>
      </c>
      <c r="AS3" s="336" t="s">
        <v>19</v>
      </c>
      <c r="AT3" s="345" t="s">
        <v>20</v>
      </c>
      <c r="AU3" s="340"/>
      <c r="AV3" s="341"/>
      <c r="AW3" s="313" t="s">
        <v>3</v>
      </c>
      <c r="AX3" s="315"/>
      <c r="AY3" s="313" t="s">
        <v>4</v>
      </c>
      <c r="AZ3" s="314"/>
      <c r="BA3" s="314"/>
      <c r="BB3" s="314"/>
      <c r="BC3" s="314"/>
      <c r="BD3" s="314"/>
      <c r="BE3" s="315"/>
      <c r="BF3" s="316" t="s">
        <v>73</v>
      </c>
      <c r="BG3" s="317"/>
      <c r="BH3" s="320" t="s">
        <v>27</v>
      </c>
      <c r="BI3" s="320" t="s">
        <v>28</v>
      </c>
      <c r="BJ3" s="320" t="s">
        <v>29</v>
      </c>
      <c r="BK3" s="312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27" t="s">
        <v>16747</v>
      </c>
      <c r="D4" s="327"/>
      <c r="E4" s="328"/>
      <c r="F4" s="318"/>
      <c r="G4" s="335"/>
      <c r="H4" s="319"/>
      <c r="I4" s="318"/>
      <c r="J4" s="319"/>
      <c r="K4" s="335"/>
      <c r="L4" s="335"/>
      <c r="M4" s="335"/>
      <c r="N4" s="319"/>
      <c r="O4" s="336"/>
      <c r="P4" s="336"/>
      <c r="Q4" s="336"/>
      <c r="R4" s="318"/>
      <c r="S4" s="335"/>
      <c r="T4" s="335"/>
      <c r="U4" s="319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36"/>
      <c r="AK4" s="336"/>
      <c r="AL4" s="349"/>
      <c r="AM4" s="349"/>
      <c r="AN4" s="336"/>
      <c r="AO4" s="336"/>
      <c r="AP4" s="336"/>
      <c r="AQ4" s="336"/>
      <c r="AR4" s="336"/>
      <c r="AS4" s="336"/>
      <c r="AT4" s="345"/>
      <c r="AU4" s="342"/>
      <c r="AV4" s="343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18"/>
      <c r="BG4" s="319"/>
      <c r="BH4" s="320"/>
      <c r="BI4" s="320"/>
      <c r="BJ4" s="320"/>
      <c r="BK4" s="312"/>
      <c r="BL4" s="112"/>
    </row>
    <row r="5" spans="1:64" s="119" customFormat="1" ht="15" customHeight="1" x14ac:dyDescent="0.25">
      <c r="A5" s="112"/>
      <c r="B5" s="19" t="s">
        <v>37</v>
      </c>
      <c r="C5" s="20" t="s">
        <v>0</v>
      </c>
      <c r="D5" s="21" t="s">
        <v>10</v>
      </c>
      <c r="E5" s="22" t="s">
        <v>11</v>
      </c>
      <c r="F5" s="23" t="s">
        <v>12</v>
      </c>
      <c r="G5" s="23" t="s">
        <v>13</v>
      </c>
      <c r="H5" s="23" t="s">
        <v>16746</v>
      </c>
      <c r="I5" s="23" t="s">
        <v>1</v>
      </c>
      <c r="J5" s="23" t="s">
        <v>2</v>
      </c>
      <c r="K5" s="23" t="s">
        <v>16737</v>
      </c>
      <c r="L5" s="23" t="s">
        <v>16738</v>
      </c>
      <c r="M5" s="23" t="s">
        <v>16753</v>
      </c>
      <c r="N5" s="23" t="s">
        <v>16739</v>
      </c>
      <c r="O5" s="23" t="s">
        <v>5400</v>
      </c>
      <c r="P5" s="23" t="s">
        <v>25</v>
      </c>
      <c r="Q5" s="23" t="s">
        <v>5344</v>
      </c>
      <c r="R5" s="24" t="s">
        <v>5319</v>
      </c>
      <c r="S5" s="24" t="s">
        <v>5320</v>
      </c>
      <c r="T5" s="24" t="s">
        <v>5321</v>
      </c>
      <c r="U5" s="25" t="s">
        <v>5322</v>
      </c>
      <c r="V5" s="52" t="s">
        <v>38</v>
      </c>
      <c r="W5" s="52" t="s">
        <v>39</v>
      </c>
      <c r="X5" s="52" t="s">
        <v>40</v>
      </c>
      <c r="Y5" s="52" t="s">
        <v>41</v>
      </c>
      <c r="Z5" s="52" t="s">
        <v>42</v>
      </c>
      <c r="AA5" s="52" t="s">
        <v>43</v>
      </c>
      <c r="AB5" s="52" t="s">
        <v>44</v>
      </c>
      <c r="AC5" s="52" t="s">
        <v>45</v>
      </c>
      <c r="AD5" s="52" t="s">
        <v>46</v>
      </c>
      <c r="AE5" s="52" t="s">
        <v>47</v>
      </c>
      <c r="AF5" s="52" t="s">
        <v>48</v>
      </c>
      <c r="AG5" s="52" t="s">
        <v>49</v>
      </c>
      <c r="AH5" s="52" t="s">
        <v>50</v>
      </c>
      <c r="AI5" s="52" t="s">
        <v>51</v>
      </c>
      <c r="AJ5" s="52" t="s">
        <v>52</v>
      </c>
      <c r="AK5" s="52" t="s">
        <v>53</v>
      </c>
      <c r="AL5" s="53" t="s">
        <v>54</v>
      </c>
      <c r="AM5" s="54" t="s">
        <v>55</v>
      </c>
      <c r="AN5" s="59" t="s">
        <v>15</v>
      </c>
      <c r="AO5" s="54" t="s">
        <v>16</v>
      </c>
      <c r="AP5" s="59" t="s">
        <v>16742</v>
      </c>
      <c r="AQ5" s="54" t="s">
        <v>17</v>
      </c>
      <c r="AR5" s="59" t="s">
        <v>18</v>
      </c>
      <c r="AS5" s="54" t="s">
        <v>19</v>
      </c>
      <c r="AT5" s="55" t="s">
        <v>20</v>
      </c>
      <c r="AU5" s="26" t="s">
        <v>74</v>
      </c>
      <c r="AV5" s="27" t="s">
        <v>69</v>
      </c>
      <c r="AW5" s="28" t="s">
        <v>56</v>
      </c>
      <c r="AX5" s="28" t="s">
        <v>57</v>
      </c>
      <c r="AY5" s="28" t="s">
        <v>58</v>
      </c>
      <c r="AZ5" s="28" t="s">
        <v>59</v>
      </c>
      <c r="BA5" s="28" t="s">
        <v>16743</v>
      </c>
      <c r="BB5" s="28" t="s">
        <v>60</v>
      </c>
      <c r="BC5" s="28" t="s">
        <v>61</v>
      </c>
      <c r="BD5" s="28" t="s">
        <v>62</v>
      </c>
      <c r="BE5" s="28" t="s">
        <v>63</v>
      </c>
      <c r="BF5" s="29" t="s">
        <v>64</v>
      </c>
      <c r="BG5" s="30" t="s">
        <v>90</v>
      </c>
      <c r="BH5" s="31" t="s">
        <v>65</v>
      </c>
      <c r="BI5" s="30" t="s">
        <v>66</v>
      </c>
      <c r="BJ5" s="30" t="s">
        <v>67</v>
      </c>
      <c r="BK5" s="32" t="s">
        <v>68</v>
      </c>
      <c r="BL5" s="112"/>
    </row>
    <row r="6" spans="1:64" s="38" customFormat="1" x14ac:dyDescent="0.25">
      <c r="A6" s="37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9" t="s">
        <v>24</v>
      </c>
      <c r="E6" s="10">
        <v>1</v>
      </c>
      <c r="F6" s="11"/>
      <c r="G6" s="12"/>
      <c r="H6" s="12"/>
      <c r="I6" s="12"/>
      <c r="J6" s="12"/>
      <c r="K6" s="12"/>
      <c r="L6" s="12"/>
      <c r="M6" s="46" t="s">
        <v>5317</v>
      </c>
      <c r="N6" s="8"/>
      <c r="O6" s="45" t="b">
        <v>0</v>
      </c>
      <c r="P6" s="45" t="b">
        <v>0</v>
      </c>
      <c r="Q6" s="45" t="b">
        <v>0</v>
      </c>
      <c r="R6" s="13"/>
      <c r="S6" s="13"/>
      <c r="T6" s="13"/>
      <c r="U6" s="14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2"/>
      <c r="AM6" s="12"/>
      <c r="AN6" s="12"/>
      <c r="AO6" s="12"/>
      <c r="AP6" s="12"/>
      <c r="AQ6" s="12"/>
      <c r="AR6" s="12"/>
      <c r="AS6" s="12"/>
      <c r="AT6" s="15"/>
      <c r="AU6" s="58">
        <f>SUM(Logbook[[#This Row],[SeIcusDay]:[CopilotNight]])</f>
        <v>0</v>
      </c>
      <c r="AV6" s="16">
        <f>SUM(Logbook[[#This Row],[ILS]:[DGA (Azi)]])</f>
        <v>0</v>
      </c>
      <c r="AW6" s="56">
        <f>IF(ROW()-ROW(Logbook[#Headers])=ROWS(Logbook[CumLandingsDay]),Logbook[[#This Row],[LandingsDay]],Logbook[[#This Row],[LandingsDay]]+INDEX(Logbook[CumLandingsDay],ROW()-ROW(Logbook[#Headers])+1))</f>
        <v>0</v>
      </c>
      <c r="AX6" s="56">
        <f>IF(ROW()-ROW(Logbook[#Headers])=ROWS(Logbook[CumLandingsNight]),Logbook[[#This Row],[LandingsNight]],Logbook[[#This Row],[LandingsNight]]+INDEX(Logbook[CumLandingsNight],ROW()-ROW(Logbook[#Headers])+1))</f>
        <v>0</v>
      </c>
      <c r="AY6" s="56">
        <f>IF(ROW()-ROW(Logbook[#Headers])=ROWS(Logbook[CumILS]),Logbook[[#This Row],[ILS]],Logbook[[#This Row],[ILS]]+INDEX(Logbook[CumILS],ROW()-ROW(Logbook[#Headers])+1))</f>
        <v>0</v>
      </c>
      <c r="AZ6" s="56">
        <f>IF(ROW()-ROW(Logbook[#Headers])=ROWS(Logbook[CumVOR]),Logbook[[#This Row],[VOR]],Logbook[[#This Row],[VOR]]+INDEX(Logbook[CumVOR],ROW()-ROW(Logbook[#Headers])+1))</f>
        <v>0</v>
      </c>
      <c r="BA6" s="56">
        <f>IF(ROW()-ROW(Logbook[#Headers])=ROWS(Logbook[CumRNP]),Logbook[[#This Row],[RNP]],Logbook[[#This Row],[RNP]]+INDEX(Logbook[CumRNP],ROW()-ROW(Logbook[#Headers])+1))</f>
        <v>0</v>
      </c>
      <c r="BB6" s="56">
        <f>IF(ROW()-ROW(Logbook[#Headers])=ROWS(Logbook[CumNDB]),Logbook[[#This Row],[NDB]],Logbook[[#This Row],[NDB]]+INDEX(Logbook[CumNDB],ROW()-ROW(Logbook[#Headers])+1))</f>
        <v>0</v>
      </c>
      <c r="BC6" s="56">
        <f>IF(ROW()-ROW(Logbook[#Headers])=ROWS(Logbook[CumDgaCdi]),Logbook[[#This Row],[DGA (CDI)]],Logbook[[#This Row],[DGA (CDI)]]+INDEX(Logbook[CumDgaCdi],ROW()-ROW(Logbook[#Headers])+1))</f>
        <v>0</v>
      </c>
      <c r="BD6" s="56">
        <f>IF(ROW()-ROW(Logbook[#Headers])=ROWS(Logbook[CumDgaAzi]),Logbook[[#This Row],[DGA (Azi)]],Logbook[[#This Row],[DGA (Azi)]]+INDEX(Logbook[CumDgaAzi],ROW()-ROW(Logbook[#Headers])+1))</f>
        <v>0</v>
      </c>
      <c r="BE6" s="56">
        <f>IF(ROW()-ROW(Logbook[#Headers])=ROWS(Logbook[CumCirc]),Logbook[[#This Row],[Circling]],Logbook[[#This Row],[Circling]]+INDEX(Logbook[CumCirc],ROW()-ROW(Logbook[#Headers])+1))</f>
        <v>0</v>
      </c>
      <c r="BF6" s="56">
        <f>IF(ROW()-ROW(Logbook[#Headers])=ROWS(Logbook[CumTotalApps]),Logbook[[#This Row],[TotalApps]],Logbook[[#This Row],[TotalApps]]+INDEX(Logbook[CumTotalApps],ROW()-ROW(Logbook[#Headers])+1))</f>
        <v>0</v>
      </c>
      <c r="BG6" s="17">
        <f>SUM(INDEX(Logbook[TotalHours],1):Logbook[[#This Row],[TotalHours]])</f>
        <v>0</v>
      </c>
      <c r="BH6" s="57">
        <f>IF(ROW()-ROW(Logbook[#Headers])=ROWS(Logbook[Cum2D]),SUM(Logbook[[#This Row],[VOR]:[DGA (Azi)]]),SUM(Logbook[[#This Row],[VOR]:[DGA (Azi)]])+INDEX(Logbook[Cum2D],ROW()-ROW(Logbook[#Headers])+1))</f>
        <v>0</v>
      </c>
      <c r="BI6" s="56">
        <f>IF(ROW()-ROW(Logbook[#Headers])=ROWS(Logbook[Cum3D]),Logbook[[#This Row],[ILS]],Logbook[[#This Row],[ILS]]+INDEX(Logbook[Cum3D],ROW()-ROW(Logbook[#Headers])+1))</f>
        <v>0</v>
      </c>
      <c r="BJ6" s="57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8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7"/>
    </row>
    <row r="7" spans="1:64" s="38" customFormat="1" ht="15.75" thickBot="1" x14ac:dyDescent="0.3">
      <c r="A7" s="37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9" t="s">
        <v>24</v>
      </c>
      <c r="E7" s="10">
        <v>2</v>
      </c>
      <c r="F7" s="11"/>
      <c r="G7" s="12"/>
      <c r="H7" s="12"/>
      <c r="I7" s="12"/>
      <c r="J7" s="12"/>
      <c r="K7" s="12"/>
      <c r="L7" s="12"/>
      <c r="M7" s="46" t="s">
        <v>5318</v>
      </c>
      <c r="N7" s="8"/>
      <c r="O7" s="45" t="b">
        <v>0</v>
      </c>
      <c r="P7" s="45" t="b">
        <v>0</v>
      </c>
      <c r="Q7" s="45" t="b">
        <v>0</v>
      </c>
      <c r="R7" s="13"/>
      <c r="S7" s="13"/>
      <c r="T7" s="13"/>
      <c r="U7" s="14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2"/>
      <c r="AM7" s="12"/>
      <c r="AN7" s="12"/>
      <c r="AO7" s="12"/>
      <c r="AP7" s="12"/>
      <c r="AQ7" s="12"/>
      <c r="AR7" s="12"/>
      <c r="AS7" s="12"/>
      <c r="AT7" s="15"/>
      <c r="AU7" s="58">
        <f>SUM(Logbook[[#This Row],[SeIcusDay]:[CopilotNight]])</f>
        <v>0</v>
      </c>
      <c r="AV7" s="16">
        <f>SUM(Logbook[[#This Row],[ILS]:[DGA (Azi)]])</f>
        <v>0</v>
      </c>
      <c r="AW7" s="56">
        <f>IF(ROW()-ROW(Logbook[#Headers])=ROWS(Logbook[CumLandingsDay]),Logbook[[#This Row],[LandingsDay]],Logbook[[#This Row],[LandingsDay]]+INDEX(Logbook[CumLandingsDay],ROW()-ROW(Logbook[#Headers])+1))</f>
        <v>0</v>
      </c>
      <c r="AX7" s="56">
        <f>IF(ROW()-ROW(Logbook[#Headers])=ROWS(Logbook[CumLandingsNight]),Logbook[[#This Row],[LandingsNight]],Logbook[[#This Row],[LandingsNight]]+INDEX(Logbook[CumLandingsNight],ROW()-ROW(Logbook[#Headers])+1))</f>
        <v>0</v>
      </c>
      <c r="AY7" s="56">
        <f>IF(ROW()-ROW(Logbook[#Headers])=ROWS(Logbook[CumILS]),Logbook[[#This Row],[ILS]],Logbook[[#This Row],[ILS]]+INDEX(Logbook[CumILS],ROW()-ROW(Logbook[#Headers])+1))</f>
        <v>0</v>
      </c>
      <c r="AZ7" s="56">
        <f>IF(ROW()-ROW(Logbook[#Headers])=ROWS(Logbook[CumVOR]),Logbook[[#This Row],[VOR]],Logbook[[#This Row],[VOR]]+INDEX(Logbook[CumVOR],ROW()-ROW(Logbook[#Headers])+1))</f>
        <v>0</v>
      </c>
      <c r="BA7" s="56">
        <f>IF(ROW()-ROW(Logbook[#Headers])=ROWS(Logbook[CumRNP]),Logbook[[#This Row],[RNP]],Logbook[[#This Row],[RNP]]+INDEX(Logbook[CumRNP],ROW()-ROW(Logbook[#Headers])+1))</f>
        <v>0</v>
      </c>
      <c r="BB7" s="56">
        <f>IF(ROW()-ROW(Logbook[#Headers])=ROWS(Logbook[CumNDB]),Logbook[[#This Row],[NDB]],Logbook[[#This Row],[NDB]]+INDEX(Logbook[CumNDB],ROW()-ROW(Logbook[#Headers])+1))</f>
        <v>0</v>
      </c>
      <c r="BC7" s="56">
        <f>IF(ROW()-ROW(Logbook[#Headers])=ROWS(Logbook[CumDgaCdi]),Logbook[[#This Row],[DGA (CDI)]],Logbook[[#This Row],[DGA (CDI)]]+INDEX(Logbook[CumDgaCdi],ROW()-ROW(Logbook[#Headers])+1))</f>
        <v>0</v>
      </c>
      <c r="BD7" s="56">
        <f>IF(ROW()-ROW(Logbook[#Headers])=ROWS(Logbook[CumDgaAzi]),Logbook[[#This Row],[DGA (Azi)]],Logbook[[#This Row],[DGA (Azi)]]+INDEX(Logbook[CumDgaAzi],ROW()-ROW(Logbook[#Headers])+1))</f>
        <v>0</v>
      </c>
      <c r="BE7" s="56">
        <f>IF(ROW()-ROW(Logbook[#Headers])=ROWS(Logbook[CumCirc]),Logbook[[#This Row],[Circling]],Logbook[[#This Row],[Circling]]+INDEX(Logbook[CumCirc],ROW()-ROW(Logbook[#Headers])+1))</f>
        <v>0</v>
      </c>
      <c r="BF7" s="56">
        <f>IF(ROW()-ROW(Logbook[#Headers])=ROWS(Logbook[CumTotalApps]),Logbook[[#This Row],[TotalApps]],Logbook[[#This Row],[TotalApps]]+INDEX(Logbook[CumTotalApps],ROW()-ROW(Logbook[#Headers])+1))</f>
        <v>0</v>
      </c>
      <c r="BG7" s="17">
        <f>SUM(INDEX(Logbook[TotalHours],1):Logbook[[#This Row],[TotalHours]])</f>
        <v>0</v>
      </c>
      <c r="BH7" s="57">
        <f>IF(ROW()-ROW(Logbook[#Headers])=ROWS(Logbook[Cum2D]),SUM(Logbook[[#This Row],[VOR]:[DGA (Azi)]]),SUM(Logbook[[#This Row],[VOR]:[DGA (Azi)]])+INDEX(Logbook[Cum2D],ROW()-ROW(Logbook[#Headers])+1))</f>
        <v>0</v>
      </c>
      <c r="BI7" s="56">
        <f>IF(ROW()-ROW(Logbook[#Headers])=ROWS(Logbook[Cum3D]),Logbook[[#This Row],[ILS]],Logbook[[#This Row],[ILS]]+INDEX(Logbook[Cum3D],ROW()-ROW(Logbook[#Headers])+1))</f>
        <v>0</v>
      </c>
      <c r="BJ7" s="57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8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7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sheet="1" scenarios="1"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2" t="s">
        <v>5387</v>
      </c>
      <c r="F2" s="353"/>
      <c r="G2" s="354"/>
      <c r="H2" s="355"/>
      <c r="I2" s="163"/>
      <c r="J2" s="356" t="s">
        <v>5388</v>
      </c>
      <c r="K2" s="357"/>
      <c r="L2" s="357"/>
      <c r="M2" s="357"/>
      <c r="N2" s="358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0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1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46215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16757</v>
      </c>
      <c r="F9" s="166" t="s">
        <v>5362</v>
      </c>
      <c r="G9" s="166" t="s">
        <v>16758</v>
      </c>
      <c r="H9" s="168" t="s">
        <v>16759</v>
      </c>
      <c r="I9" s="165" t="s">
        <v>16760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2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3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59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0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1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59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0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0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0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0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0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1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sheet="1" scenarios="1"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4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50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50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50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50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50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50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50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50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50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51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16752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9">
        <v>2</v>
      </c>
    </row>
    <row r="7" spans="1:3" x14ac:dyDescent="0.25">
      <c r="A7" s="60"/>
      <c r="B7" s="245" t="s">
        <v>5337</v>
      </c>
      <c r="C7" s="40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5327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sheet="1" scenarios="1"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16755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16761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16754</v>
      </c>
      <c r="D7309" s="176">
        <v>-33.888060000000003</v>
      </c>
      <c r="E7309" s="176">
        <v>150.71472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9011687-F244-4331-A4D9-81406585EBCF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0771693F-87A7-449C-8A31-DA777454A6E1}">
  <ds:schemaRefs/>
</ds:datastoreItem>
</file>

<file path=customXml/itemProps4.xml><?xml version="1.0" encoding="utf-8"?>
<ds:datastoreItem xmlns:ds="http://schemas.openxmlformats.org/officeDocument/2006/customXml" ds:itemID="{696AA859-7765-4F5A-BDF3-02D06DD342B4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385D5FC2-A465-4EE3-83B9-17BC85F66FE3}">
  <ds:schemaRefs/>
</ds:datastoreItem>
</file>

<file path=customXml/itemProps7.xml><?xml version="1.0" encoding="utf-8"?>
<ds:datastoreItem xmlns:ds="http://schemas.openxmlformats.org/officeDocument/2006/customXml" ds:itemID="{673BBB58-F0A0-4786-B51C-6EDB634CEFCC}">
  <ds:schemaRefs/>
</ds:datastoreItem>
</file>

<file path=customXml/itemProps8.xml><?xml version="1.0" encoding="utf-8"?>
<ds:datastoreItem xmlns:ds="http://schemas.openxmlformats.org/officeDocument/2006/customXml" ds:itemID="{BFE3D1AB-2A87-4EE1-931C-1EA693512D85}">
  <ds:schemaRefs/>
</ds:datastoreItem>
</file>

<file path=customXml/itemProps9.xml><?xml version="1.0" encoding="utf-8"?>
<ds:datastoreItem xmlns:ds="http://schemas.openxmlformats.org/officeDocument/2006/customXml" ds:itemID="{3D30612E-7D2C-460B-8D2B-25D379C8156B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B0A2FF92-6D04-4C99-81CD-16C2C9095F1F}">
  <ds:schemaRefs/>
</ds:datastoreItem>
</file>

<file path=customXml/itemProps12.xml><?xml version="1.0" encoding="utf-8"?>
<ds:datastoreItem xmlns:ds="http://schemas.openxmlformats.org/officeDocument/2006/customXml" ds:itemID="{7C7B5702-B2CB-448A-AD9A-15DC2812997C}">
  <ds:schemaRefs/>
</ds:datastoreItem>
</file>

<file path=customXml/itemProps1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41963BAE-8EB6-46AC-A658-E75640AEBC33}">
  <ds:schemaRefs/>
</ds:datastoreItem>
</file>

<file path=customXml/itemProps15.xml><?xml version="1.0" encoding="utf-8"?>
<ds:datastoreItem xmlns:ds="http://schemas.openxmlformats.org/officeDocument/2006/customXml" ds:itemID="{6202F6EB-4C39-49C2-9670-53A039BBAF39}">
  <ds:schemaRefs/>
</ds:datastoreItem>
</file>

<file path=customXml/itemProps16.xml><?xml version="1.0" encoding="utf-8"?>
<ds:datastoreItem xmlns:ds="http://schemas.openxmlformats.org/officeDocument/2006/customXml" ds:itemID="{DDEBD228-0A6C-4B38-A199-6F80420AEB9E}">
  <ds:schemaRefs/>
</ds:datastoreItem>
</file>

<file path=customXml/itemProps17.xml><?xml version="1.0" encoding="utf-8"?>
<ds:datastoreItem xmlns:ds="http://schemas.openxmlformats.org/officeDocument/2006/customXml" ds:itemID="{10A2DF84-F2E0-4D46-B17D-AE82A13D9F2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2026-07-13T07:14:00Z</dcterms:modified>
  <cp:category/>
  <cp:contentStatus/>
</cp:coreProperties>
</file>