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ah Junior\Desktop\Data Analyst Course\Projects\"/>
    </mc:Choice>
  </mc:AlternateContent>
  <xr:revisionPtr revIDLastSave="0" documentId="13_ncr:1_{8F6FA07D-3575-4F42-B1D3-40DBEFD161FD}" xr6:coauthVersionLast="47" xr6:coauthVersionMax="47" xr10:uidLastSave="{00000000-0000-0000-0000-000000000000}"/>
  <bookViews>
    <workbookView xWindow="-110" yWindow="-110" windowWidth="19420" windowHeight="10300" firstSheet="7" activeTab="9" xr2:uid="{B5964440-5CBB-42A4-A229-537DC3029F15}"/>
  </bookViews>
  <sheets>
    <sheet name="BO_branch_staff" sheetId="2" r:id="rId1"/>
    <sheet name="FT_branch_staff" sheetId="1" r:id="rId2"/>
    <sheet name="ALL STAFF" sheetId="3" r:id="rId3"/>
    <sheet name="Staff Details Finder" sheetId="5" r:id="rId4"/>
    <sheet name="Finder" sheetId="4" r:id="rId5"/>
    <sheet name="Pivot Table" sheetId="6" r:id="rId6"/>
    <sheet name="Salary Analysis Charts" sheetId="7" r:id="rId7"/>
    <sheet name="Average Salary Rating" sheetId="8" r:id="rId8"/>
    <sheet name="Employment Analysis" sheetId="9" r:id="rId9"/>
    <sheet name="Sheet10" sheetId="10" r:id="rId10"/>
  </sheets>
  <definedNames>
    <definedName name="_xlchart.v1.0" hidden="1">'ALL STAFF'!$F$1</definedName>
    <definedName name="_xlchart.v1.1" hidden="1">'ALL STAFF'!$F$2:$F$185</definedName>
    <definedName name="_xlchart.v1.2" hidden="1">'ALL STAFF'!$F$1</definedName>
    <definedName name="_xlchart.v1.3" hidden="1">'ALL STAFF'!$F$2:$F$185</definedName>
    <definedName name="_xlcn.WorksheetConnection_Book1Staff1" hidden="1">Staff[]</definedName>
    <definedName name="ExternalData_1" localSheetId="2" hidden="1">'ALL STAFF'!$A$1:$H$184</definedName>
  </definedNames>
  <calcPr calcId="191029"/>
  <pivotCaches>
    <pivotCache cacheId="291" r:id="rId11"/>
    <pivotCache cacheId="294" r:id="rId12"/>
    <pivotCache cacheId="297" r:id="rId13"/>
    <pivotCache cacheId="300" r:id="rId14"/>
    <pivotCache cacheId="303" r:id="rId1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aff" name="Staff" connection="WorksheetConnection_Book1!Staff"/>
        </x15:modelTables>
        <x15:extLst>
          <ext xmlns:x16="http://schemas.microsoft.com/office/spreadsheetml/2014/11/main" uri="{9835A34E-60A6-4A7C-AAB8-D5F71C897F49}">
            <x16:modelTimeGroupings>
              <x16:modelTimeGrouping tableName="Staff" columnName="Date Joined" columnId="Date Joined">
                <x16:calculatedTimeColumn columnName="Date Joined (Year)" columnId="Date Joined (Year)" contentType="years" isSelected="1"/>
                <x16:calculatedTimeColumn columnName="Date Joined (Month Index)" columnId="Date Joined (Month Index)" contentType="monthsindex" isSelected="1"/>
                <x16:calculatedTimeColumn columnName="Date Joined (Month)" columnId="Date Joined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3" l="1"/>
  <c r="I99" i="3"/>
  <c r="J99" i="3" s="1"/>
  <c r="I149" i="3"/>
  <c r="J149" i="3" s="1"/>
  <c r="I10" i="3"/>
  <c r="J10" i="3" s="1"/>
  <c r="I145" i="3"/>
  <c r="I25" i="3"/>
  <c r="I159" i="3"/>
  <c r="J159" i="3" s="1"/>
  <c r="I123" i="3"/>
  <c r="J123" i="3" s="1"/>
  <c r="I143" i="3"/>
  <c r="I2" i="3"/>
  <c r="J2" i="3" s="1"/>
  <c r="I27" i="3"/>
  <c r="J27" i="3" s="1"/>
  <c r="I117" i="3"/>
  <c r="J117" i="3" s="1"/>
  <c r="I107" i="3"/>
  <c r="I33" i="3"/>
  <c r="I167" i="3"/>
  <c r="J167" i="3" s="1"/>
  <c r="I49" i="3"/>
  <c r="J49" i="3" s="1"/>
  <c r="I177" i="3"/>
  <c r="I137" i="3"/>
  <c r="J137" i="3" s="1"/>
  <c r="I171" i="3"/>
  <c r="J171" i="3" s="1"/>
  <c r="I87" i="3"/>
  <c r="J87" i="3" s="1"/>
  <c r="I133" i="3"/>
  <c r="I113" i="3"/>
  <c r="I135" i="3"/>
  <c r="J135" i="3" s="1"/>
  <c r="I155" i="3"/>
  <c r="J155" i="3" s="1"/>
  <c r="I121" i="3"/>
  <c r="I93" i="3"/>
  <c r="J93" i="3" s="1"/>
  <c r="I67" i="3"/>
  <c r="J67" i="3" s="1"/>
  <c r="I181" i="3"/>
  <c r="J181" i="3" s="1"/>
  <c r="I85" i="3"/>
  <c r="I127" i="3"/>
  <c r="I89" i="3"/>
  <c r="J89" i="3" s="1"/>
  <c r="I8" i="3"/>
  <c r="J8" i="3" s="1"/>
  <c r="I79" i="3"/>
  <c r="I29" i="3"/>
  <c r="J29" i="3" s="1"/>
  <c r="I153" i="3"/>
  <c r="J153" i="3" s="1"/>
  <c r="I47" i="3"/>
  <c r="J47" i="3" s="1"/>
  <c r="I53" i="3"/>
  <c r="I43" i="3"/>
  <c r="I157" i="3"/>
  <c r="J157" i="3" s="1"/>
  <c r="I151" i="3"/>
  <c r="J151" i="3" s="1"/>
  <c r="I81" i="3"/>
  <c r="I69" i="3"/>
  <c r="J69" i="3" s="1"/>
  <c r="I73" i="3"/>
  <c r="J73" i="3" s="1"/>
  <c r="I57" i="3"/>
  <c r="J57" i="3" s="1"/>
  <c r="I22" i="3"/>
  <c r="I77" i="3"/>
  <c r="I109" i="3"/>
  <c r="J109" i="3" s="1"/>
  <c r="I75" i="3"/>
  <c r="J75" i="3" s="1"/>
  <c r="I131" i="3"/>
  <c r="I4" i="3"/>
  <c r="J4" i="3" s="1"/>
  <c r="I161" i="3"/>
  <c r="J161" i="3" s="1"/>
  <c r="I165" i="3"/>
  <c r="J165" i="3" s="1"/>
  <c r="I12" i="3"/>
  <c r="I103" i="3"/>
  <c r="I97" i="3"/>
  <c r="J97" i="3" s="1"/>
  <c r="I31" i="3"/>
  <c r="J31" i="3" s="1"/>
  <c r="I18" i="3"/>
  <c r="I105" i="3"/>
  <c r="J105" i="3" s="1"/>
  <c r="I6" i="3"/>
  <c r="J6" i="3" s="1"/>
  <c r="I83" i="3"/>
  <c r="J83" i="3" s="1"/>
  <c r="I14" i="3"/>
  <c r="I61" i="3"/>
  <c r="I37" i="3"/>
  <c r="J37" i="3" s="1"/>
  <c r="I141" i="3"/>
  <c r="J141" i="3" s="1"/>
  <c r="I63" i="3"/>
  <c r="I139" i="3"/>
  <c r="I55" i="3"/>
  <c r="J55" i="3" s="1"/>
  <c r="I115" i="3"/>
  <c r="J115" i="3" s="1"/>
  <c r="I163" i="3"/>
  <c r="I125" i="3"/>
  <c r="J125" i="3" s="1"/>
  <c r="I41" i="3"/>
  <c r="J41" i="3" s="1"/>
  <c r="I65" i="3"/>
  <c r="J65" i="3" s="1"/>
  <c r="I45" i="3"/>
  <c r="I16" i="3"/>
  <c r="I183" i="3"/>
  <c r="J183" i="3" s="1"/>
  <c r="I35" i="3"/>
  <c r="J35" i="3" s="1"/>
  <c r="I175" i="3"/>
  <c r="I59" i="3"/>
  <c r="J59" i="3" s="1"/>
  <c r="I179" i="3"/>
  <c r="J179" i="3" s="1"/>
  <c r="I39" i="3"/>
  <c r="J39" i="3" s="1"/>
  <c r="I51" i="3"/>
  <c r="I71" i="3"/>
  <c r="I169" i="3"/>
  <c r="J169" i="3" s="1"/>
  <c r="I129" i="3"/>
  <c r="J129" i="3" s="1"/>
  <c r="I119" i="3"/>
  <c r="I173" i="3"/>
  <c r="J173" i="3" s="1"/>
  <c r="I91" i="3"/>
  <c r="J91" i="3" s="1"/>
  <c r="I95" i="3"/>
  <c r="J95" i="3" s="1"/>
  <c r="I111" i="3"/>
  <c r="I101" i="3"/>
  <c r="I146" i="3"/>
  <c r="J146" i="3" s="1"/>
  <c r="I23" i="3"/>
  <c r="J23" i="3" s="1"/>
  <c r="I168" i="3"/>
  <c r="I44" i="3"/>
  <c r="J44" i="3" s="1"/>
  <c r="I166" i="3"/>
  <c r="J166" i="3" s="1"/>
  <c r="I11" i="3"/>
  <c r="J11" i="3" s="1"/>
  <c r="I140" i="3"/>
  <c r="I56" i="3"/>
  <c r="I62" i="3"/>
  <c r="J62" i="3" s="1"/>
  <c r="I96" i="3"/>
  <c r="J96" i="3" s="1"/>
  <c r="I30" i="3"/>
  <c r="I40" i="3"/>
  <c r="J40" i="3" s="1"/>
  <c r="I52" i="3"/>
  <c r="J52" i="3" s="1"/>
  <c r="I162" i="3"/>
  <c r="J162" i="3" s="1"/>
  <c r="I178" i="3"/>
  <c r="I24" i="3"/>
  <c r="I154" i="3"/>
  <c r="J154" i="3" s="1"/>
  <c r="I5" i="3"/>
  <c r="J5" i="3" s="1"/>
  <c r="I104" i="3"/>
  <c r="I78" i="3"/>
  <c r="J78" i="3" s="1"/>
  <c r="I84" i="3"/>
  <c r="J84" i="3" s="1"/>
  <c r="I142" i="3"/>
  <c r="J142" i="3" s="1"/>
  <c r="I66" i="3"/>
  <c r="I180" i="3"/>
  <c r="I94" i="3"/>
  <c r="J94" i="3" s="1"/>
  <c r="I176" i="3"/>
  <c r="J176" i="3" s="1"/>
  <c r="I46" i="3"/>
  <c r="I136" i="3"/>
  <c r="J136" i="3" s="1"/>
  <c r="I15" i="3"/>
  <c r="J15" i="3" s="1"/>
  <c r="I174" i="3"/>
  <c r="J174" i="3" s="1"/>
  <c r="I26" i="3"/>
  <c r="I164" i="3"/>
  <c r="I116" i="3"/>
  <c r="I48" i="3"/>
  <c r="J48" i="3" s="1"/>
  <c r="I76" i="3"/>
  <c r="I152" i="3"/>
  <c r="J152" i="3" s="1"/>
  <c r="I28" i="3"/>
  <c r="J28" i="3" s="1"/>
  <c r="I3" i="3"/>
  <c r="J3" i="3" s="1"/>
  <c r="I21" i="3"/>
  <c r="I13" i="3"/>
  <c r="J13" i="3" s="1"/>
  <c r="I156" i="3"/>
  <c r="J156" i="3" s="1"/>
  <c r="I88" i="3"/>
  <c r="J88" i="3" s="1"/>
  <c r="I150" i="3"/>
  <c r="I72" i="3"/>
  <c r="I184" i="3"/>
  <c r="J184" i="3" s="1"/>
  <c r="I92" i="3"/>
  <c r="J92" i="3" s="1"/>
  <c r="I134" i="3"/>
  <c r="I38" i="3"/>
  <c r="J38" i="3" s="1"/>
  <c r="I138" i="3"/>
  <c r="J138" i="3" s="1"/>
  <c r="I60" i="3"/>
  <c r="J60" i="3" s="1"/>
  <c r="I102" i="3"/>
  <c r="I86" i="3"/>
  <c r="I64" i="3"/>
  <c r="J64" i="3" s="1"/>
  <c r="I126" i="3"/>
  <c r="J126" i="3" s="1"/>
  <c r="I9" i="3"/>
  <c r="I120" i="3"/>
  <c r="J120" i="3" s="1"/>
  <c r="I122" i="3"/>
  <c r="J122" i="3" s="1"/>
  <c r="I58" i="3"/>
  <c r="J58" i="3" s="1"/>
  <c r="I158" i="3"/>
  <c r="I74" i="3"/>
  <c r="I68" i="3"/>
  <c r="J68" i="3" s="1"/>
  <c r="I110" i="3"/>
  <c r="J110" i="3" s="1"/>
  <c r="I147" i="3"/>
  <c r="I170" i="3"/>
  <c r="J170" i="3" s="1"/>
  <c r="I32" i="3"/>
  <c r="J32" i="3" s="1"/>
  <c r="I50" i="3"/>
  <c r="J50" i="3" s="1"/>
  <c r="I172" i="3"/>
  <c r="I98" i="3"/>
  <c r="J98" i="3" s="1"/>
  <c r="I19" i="3"/>
  <c r="J19" i="3" s="1"/>
  <c r="I70" i="3"/>
  <c r="J70" i="3" s="1"/>
  <c r="I148" i="3"/>
  <c r="I108" i="3"/>
  <c r="J108" i="3" s="1"/>
  <c r="I114" i="3"/>
  <c r="J114" i="3" s="1"/>
  <c r="I106" i="3"/>
  <c r="J106" i="3" s="1"/>
  <c r="I128" i="3"/>
  <c r="I36" i="3"/>
  <c r="I7" i="3"/>
  <c r="J7" i="3" s="1"/>
  <c r="I82" i="3"/>
  <c r="J82" i="3" s="1"/>
  <c r="I17" i="3"/>
  <c r="I42" i="3"/>
  <c r="J42" i="3" s="1"/>
  <c r="I112" i="3"/>
  <c r="J112" i="3" s="1"/>
  <c r="I182" i="3"/>
  <c r="J182" i="3" s="1"/>
  <c r="I124" i="3"/>
  <c r="I34" i="3"/>
  <c r="J34" i="3" s="1"/>
  <c r="I118" i="3"/>
  <c r="J118" i="3" s="1"/>
  <c r="I90" i="3"/>
  <c r="J90" i="3" s="1"/>
  <c r="I144" i="3"/>
  <c r="I80" i="3"/>
  <c r="J80" i="3" s="1"/>
  <c r="I132" i="3"/>
  <c r="J132" i="3" s="1"/>
  <c r="I100" i="3"/>
  <c r="J100" i="3" s="1"/>
  <c r="I130" i="3"/>
  <c r="I160" i="3"/>
  <c r="I54" i="3"/>
  <c r="J54" i="3" s="1"/>
  <c r="J20" i="3"/>
  <c r="J145" i="3"/>
  <c r="J25" i="3"/>
  <c r="J143" i="3"/>
  <c r="J107" i="3"/>
  <c r="J33" i="3"/>
  <c r="J177" i="3"/>
  <c r="J133" i="3"/>
  <c r="J113" i="3"/>
  <c r="J121" i="3"/>
  <c r="J85" i="3"/>
  <c r="J127" i="3"/>
  <c r="J79" i="3"/>
  <c r="J53" i="3"/>
  <c r="J43" i="3"/>
  <c r="J81" i="3"/>
  <c r="J22" i="3"/>
  <c r="J77" i="3"/>
  <c r="J131" i="3"/>
  <c r="J12" i="3"/>
  <c r="J103" i="3"/>
  <c r="J18" i="3"/>
  <c r="J14" i="3"/>
  <c r="J61" i="3"/>
  <c r="J63" i="3"/>
  <c r="J139" i="3"/>
  <c r="J163" i="3"/>
  <c r="J45" i="3"/>
  <c r="J16" i="3"/>
  <c r="J175" i="3"/>
  <c r="J51" i="3"/>
  <c r="J71" i="3"/>
  <c r="J119" i="3"/>
  <c r="J111" i="3"/>
  <c r="J101" i="3"/>
  <c r="J168" i="3"/>
  <c r="J140" i="3"/>
  <c r="J56" i="3"/>
  <c r="J30" i="3"/>
  <c r="J178" i="3"/>
  <c r="J24" i="3"/>
  <c r="J104" i="3"/>
  <c r="J66" i="3"/>
  <c r="J180" i="3"/>
  <c r="J46" i="3"/>
  <c r="J26" i="3"/>
  <c r="J164" i="3"/>
  <c r="J116" i="3"/>
  <c r="J76" i="3"/>
  <c r="J21" i="3"/>
  <c r="J150" i="3"/>
  <c r="J72" i="3"/>
  <c r="J134" i="3"/>
  <c r="J102" i="3"/>
  <c r="J86" i="3"/>
  <c r="J9" i="3"/>
  <c r="J158" i="3"/>
  <c r="J74" i="3"/>
  <c r="J147" i="3"/>
  <c r="J172" i="3"/>
  <c r="J148" i="3"/>
  <c r="J128" i="3"/>
  <c r="J36" i="3"/>
  <c r="J17" i="3"/>
  <c r="J124" i="3"/>
  <c r="J144" i="3"/>
  <c r="J130" i="3"/>
  <c r="J160" i="3"/>
  <c r="K20" i="3"/>
  <c r="K99" i="3"/>
  <c r="K149" i="3"/>
  <c r="K10" i="3"/>
  <c r="K145" i="3"/>
  <c r="K25" i="3"/>
  <c r="K159" i="3"/>
  <c r="K123" i="3"/>
  <c r="K143" i="3"/>
  <c r="K2" i="3"/>
  <c r="K27" i="3"/>
  <c r="K117" i="3"/>
  <c r="K107" i="3"/>
  <c r="K33" i="3"/>
  <c r="K167" i="3"/>
  <c r="K49" i="3"/>
  <c r="K177" i="3"/>
  <c r="K137" i="3"/>
  <c r="K171" i="3"/>
  <c r="K87" i="3"/>
  <c r="K133" i="3"/>
  <c r="K113" i="3"/>
  <c r="K135" i="3"/>
  <c r="K155" i="3"/>
  <c r="K121" i="3"/>
  <c r="K93" i="3"/>
  <c r="K67" i="3"/>
  <c r="K181" i="3"/>
  <c r="K85" i="3"/>
  <c r="K127" i="3"/>
  <c r="K89" i="3"/>
  <c r="K8" i="3"/>
  <c r="K79" i="3"/>
  <c r="K29" i="3"/>
  <c r="K153" i="3"/>
  <c r="K47" i="3"/>
  <c r="K53" i="3"/>
  <c r="K43" i="3"/>
  <c r="K157" i="3"/>
  <c r="K151" i="3"/>
  <c r="K81" i="3"/>
  <c r="K69" i="3"/>
  <c r="K73" i="3"/>
  <c r="K57" i="3"/>
  <c r="K22" i="3"/>
  <c r="K77" i="3"/>
  <c r="K109" i="3"/>
  <c r="K75" i="3"/>
  <c r="K131" i="3"/>
  <c r="K4" i="3"/>
  <c r="K161" i="3"/>
  <c r="K165" i="3"/>
  <c r="K12" i="3"/>
  <c r="K103" i="3"/>
  <c r="K97" i="3"/>
  <c r="K31" i="3"/>
  <c r="K18" i="3"/>
  <c r="K105" i="3"/>
  <c r="K6" i="3"/>
  <c r="K83" i="3"/>
  <c r="K14" i="3"/>
  <c r="K61" i="3"/>
  <c r="K37" i="3"/>
  <c r="K141" i="3"/>
  <c r="K63" i="3"/>
  <c r="K139" i="3"/>
  <c r="K55" i="3"/>
  <c r="K115" i="3"/>
  <c r="K163" i="3"/>
  <c r="K125" i="3"/>
  <c r="K41" i="3"/>
  <c r="K65" i="3"/>
  <c r="K45" i="3"/>
  <c r="K16" i="3"/>
  <c r="K183" i="3"/>
  <c r="K35" i="3"/>
  <c r="K175" i="3"/>
  <c r="K59" i="3"/>
  <c r="K179" i="3"/>
  <c r="K39" i="3"/>
  <c r="K51" i="3"/>
  <c r="K71" i="3"/>
  <c r="K169" i="3"/>
  <c r="K129" i="3"/>
  <c r="K119" i="3"/>
  <c r="K173" i="3"/>
  <c r="K91" i="3"/>
  <c r="K95" i="3"/>
  <c r="K111" i="3"/>
  <c r="K101" i="3"/>
  <c r="K146" i="3"/>
  <c r="K23" i="3"/>
  <c r="K168" i="3"/>
  <c r="K44" i="3"/>
  <c r="K166" i="3"/>
  <c r="K11" i="3"/>
  <c r="K140" i="3"/>
  <c r="K56" i="3"/>
  <c r="K62" i="3"/>
  <c r="K96" i="3"/>
  <c r="K30" i="3"/>
  <c r="K40" i="3"/>
  <c r="K52" i="3"/>
  <c r="K162" i="3"/>
  <c r="K178" i="3"/>
  <c r="K24" i="3"/>
  <c r="K154" i="3"/>
  <c r="K5" i="3"/>
  <c r="K104" i="3"/>
  <c r="K78" i="3"/>
  <c r="K84" i="3"/>
  <c r="K142" i="3"/>
  <c r="K66" i="3"/>
  <c r="K180" i="3"/>
  <c r="K94" i="3"/>
  <c r="K176" i="3"/>
  <c r="K46" i="3"/>
  <c r="K136" i="3"/>
  <c r="K15" i="3"/>
  <c r="K174" i="3"/>
  <c r="K26" i="3"/>
  <c r="K164" i="3"/>
  <c r="K116" i="3"/>
  <c r="K48" i="3"/>
  <c r="K76" i="3"/>
  <c r="K152" i="3"/>
  <c r="K28" i="3"/>
  <c r="K3" i="3"/>
  <c r="K21" i="3"/>
  <c r="K13" i="3"/>
  <c r="K156" i="3"/>
  <c r="K88" i="3"/>
  <c r="K150" i="3"/>
  <c r="K72" i="3"/>
  <c r="K184" i="3"/>
  <c r="K92" i="3"/>
  <c r="K134" i="3"/>
  <c r="K38" i="3"/>
  <c r="K138" i="3"/>
  <c r="K60" i="3"/>
  <c r="K102" i="3"/>
  <c r="K86" i="3"/>
  <c r="K64" i="3"/>
  <c r="K126" i="3"/>
  <c r="K9" i="3"/>
  <c r="K120" i="3"/>
  <c r="K122" i="3"/>
  <c r="K58" i="3"/>
  <c r="K158" i="3"/>
  <c r="K74" i="3"/>
  <c r="K68" i="3"/>
  <c r="K110" i="3"/>
  <c r="K147" i="3"/>
  <c r="K170" i="3"/>
  <c r="K32" i="3"/>
  <c r="K50" i="3"/>
  <c r="K172" i="3"/>
  <c r="K98" i="3"/>
  <c r="K19" i="3"/>
  <c r="K70" i="3"/>
  <c r="K148" i="3"/>
  <c r="K108" i="3"/>
  <c r="K114" i="3"/>
  <c r="K106" i="3"/>
  <c r="K128" i="3"/>
  <c r="K36" i="3"/>
  <c r="K7" i="3"/>
  <c r="K82" i="3"/>
  <c r="K17" i="3"/>
  <c r="K42" i="3"/>
  <c r="K112" i="3"/>
  <c r="K182" i="3"/>
  <c r="K124" i="3"/>
  <c r="K34" i="3"/>
  <c r="K118" i="3"/>
  <c r="K90" i="3"/>
  <c r="K144" i="3"/>
  <c r="K80" i="3"/>
  <c r="K132" i="3"/>
  <c r="K100" i="3"/>
  <c r="K130" i="3"/>
  <c r="K160" i="3"/>
  <c r="K54" i="3"/>
  <c r="N4" i="10"/>
  <c r="J4" i="10"/>
  <c r="L4" i="10" s="1"/>
  <c r="G4" i="10"/>
  <c r="C4" i="10"/>
  <c r="E4" i="10" s="1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" i="9"/>
  <c r="Q3" i="9" a="1"/>
  <c r="Q3" i="9" s="1"/>
  <c r="P3" i="9" a="1"/>
  <c r="P3" i="9" s="1"/>
  <c r="B4" i="4"/>
  <c r="O7" i="3"/>
  <c r="P4" i="3"/>
  <c r="O4" i="3"/>
  <c r="P3" i="3"/>
  <c r="O3" i="3"/>
  <c r="O2" i="3"/>
  <c r="S6" i="9" l="1"/>
  <c r="S3" i="9"/>
  <c r="S9" i="9"/>
  <c r="O8" i="3"/>
  <c r="S36" i="9"/>
  <c r="S32" i="9"/>
  <c r="S28" i="9"/>
  <c r="S24" i="9"/>
  <c r="S20" i="9"/>
  <c r="S16" i="9"/>
  <c r="S12" i="9"/>
  <c r="S8" i="9"/>
  <c r="S4" i="9"/>
  <c r="S37" i="9"/>
  <c r="S29" i="9"/>
  <c r="S25" i="9"/>
  <c r="S13" i="9"/>
  <c r="S5" i="9"/>
  <c r="S35" i="9"/>
  <c r="S31" i="9"/>
  <c r="S27" i="9"/>
  <c r="S23" i="9"/>
  <c r="S19" i="9"/>
  <c r="S15" i="9"/>
  <c r="S11" i="9"/>
  <c r="S7" i="9"/>
  <c r="S33" i="9"/>
  <c r="S21" i="9"/>
  <c r="S17" i="9"/>
  <c r="S38" i="9"/>
  <c r="S34" i="9"/>
  <c r="S30" i="9"/>
  <c r="S26" i="9"/>
  <c r="S22" i="9"/>
  <c r="S18" i="9"/>
  <c r="S14" i="9"/>
  <c r="S10" i="9"/>
  <c r="A7" i="4" a="1"/>
  <c r="A7" i="4" s="1"/>
  <c r="D7" i="5" a="1"/>
  <c r="D7" i="5" s="1"/>
  <c r="O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Alfaah Junior</author>
  </authors>
  <commentList>
    <comment ref="D6" authorId="0" shapeId="0" xr:uid="{C1A2EF73-46CA-4785-A004-D722094E64E1}">
      <text>
        <r>
          <rPr>
            <b/>
            <sz val="9"/>
            <color indexed="81"/>
            <rFont val="Tahoma"/>
            <family val="2"/>
          </rPr>
          <t>Alfaah Junior:</t>
        </r>
        <r>
          <rPr>
            <sz val="9"/>
            <color indexed="81"/>
            <rFont val="Tahoma"/>
            <family val="2"/>
          </rPr>
          <t xml:space="preserve">
Enter staff name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D982F2-E18B-4E36-AD2C-38019884385A}" keepAlive="1" name="Query - BO_branch_staff" description="Connection to the 'BO_branch_staff' query in the workbook." type="5" refreshedVersion="0" background="1">
    <dbPr connection="Provider=Microsoft.Mashup.OleDb.1;Data Source=$Workbook$;Location=BO_branch_staff;Extended Properties=&quot;&quot;" command="SELECT * FROM [BO_branch_staff]"/>
  </connection>
  <connection id="2" xr16:uid="{89992DB1-8702-4118-ACB4-218B9EBB8A6F}" keepAlive="1" name="Query - FT_branch_staff" description="Connection to the 'FT_branch_staff' query in the workbook." type="5" refreshedVersion="0" background="1">
    <dbPr connection="Provider=Microsoft.Mashup.OleDb.1;Data Source=$Workbook$;Location=FT_branch_staff;Extended Properties=&quot;&quot;" command="SELECT * FROM [FT_branch_staff]"/>
  </connection>
  <connection id="3" xr16:uid="{D6750336-0A8F-430A-B75A-3C9D108D8806}" keepAlive="1" name="Query - Staff" description="Connection to the 'Staff' query in the workbook." type="5" refreshedVersion="7" background="1" saveData="1">
    <dbPr connection="Provider=Microsoft.Mashup.OleDb.1;Data Source=$Workbook$;Location=Staff;Extended Properties=&quot;&quot;" command="SELECT * FROM [Staff]"/>
  </connection>
  <connection id="4" xr16:uid="{B68E78A7-0B30-4781-963C-51790D6D0338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BD93FA4F-CD3D-47CB-B772-023B6401EF11}" name="WorksheetConnection_Book1!Staff" type="102" refreshedVersion="7" minRefreshableVersion="5">
    <extLst>
      <ext xmlns:x15="http://schemas.microsoft.com/office/spreadsheetml/2010/11/main" uri="{DE250136-89BD-433C-8126-D09CA5730AF9}">
        <x15:connection id="Staff" autoDelete="1">
          <x15:rangePr sourceName="_xlcn.WorksheetConnection_Book1Staff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Staff].[Branches].&amp;[BO]}"/>
    <s v="{[Staff].[Branches].&amp;[FT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<sst xmlns="http://schemas.openxmlformats.org/spreadsheetml/2006/main" count="1897" uniqueCount="262">
  <si>
    <t>Name</t>
  </si>
  <si>
    <t>Gender</t>
  </si>
  <si>
    <t>Age</t>
  </si>
  <si>
    <t>Rating</t>
  </si>
  <si>
    <t>Date Joined</t>
  </si>
  <si>
    <t>Department</t>
  </si>
  <si>
    <t>Salary</t>
  </si>
  <si>
    <t>Deepali Charan</t>
  </si>
  <si>
    <t>Male</t>
  </si>
  <si>
    <t>Average</t>
  </si>
  <si>
    <t>Website</t>
  </si>
  <si>
    <t>Yagna Sujeev</t>
  </si>
  <si>
    <t>Female</t>
  </si>
  <si>
    <t>Above average</t>
  </si>
  <si>
    <t>Satyendra Venkatadri</t>
  </si>
  <si>
    <t>Procurement</t>
  </si>
  <si>
    <t>Madhavdas Buhpathi</t>
  </si>
  <si>
    <t>HR</t>
  </si>
  <si>
    <t>Sahila Chandrasekhar</t>
  </si>
  <si>
    <t>Poor</t>
  </si>
  <si>
    <t>Finance</t>
  </si>
  <si>
    <t>Mirium Seemantini Shivakumar</t>
  </si>
  <si>
    <t>Sales</t>
  </si>
  <si>
    <t>Purnendu Vijayarangan</t>
  </si>
  <si>
    <t>Rukma Vinita</t>
  </si>
  <si>
    <t>Yauvani Tarpa</t>
  </si>
  <si>
    <t>Damayanti Thangavadivelu</t>
  </si>
  <si>
    <t>Manjusri Ruchi</t>
  </si>
  <si>
    <t>Mithil Nadkarni</t>
  </si>
  <si>
    <t>Ardhendu Abhichandra Jayakar</t>
  </si>
  <si>
    <t>Akbar Sorabhjee</t>
  </si>
  <si>
    <t>Bandhula Sathyanna</t>
  </si>
  <si>
    <t>Daruka Ghazali</t>
  </si>
  <si>
    <t>Heer Pennathur</t>
  </si>
  <si>
    <t>Shekhar Eswara</t>
  </si>
  <si>
    <t>Udyan Lanka</t>
  </si>
  <si>
    <t>Shreela Ramasubraman</t>
  </si>
  <si>
    <t>Sanchali Shirish</t>
  </si>
  <si>
    <t>Gangadutt Ragha</t>
  </si>
  <si>
    <t>Waheeda Vasuman</t>
  </si>
  <si>
    <t>Nanak Sapna</t>
  </si>
  <si>
    <t>Exceptional</t>
  </si>
  <si>
    <t>Shobhana Samuel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</si>
  <si>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</si>
  <si>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</si>
  <si>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</si>
  <si>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</si>
  <si>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</si>
  <si>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</si>
  <si>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</si>
  <si>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</si>
  <si>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</si>
  <si>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</si>
  <si>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</si>
  <si>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</si>
  <si>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</si>
  <si>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</si>
  <si>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</si>
  <si>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</si>
  <si>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</si>
  <si>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</si>
  <si>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</si>
  <si>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</si>
  <si>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</si>
  <si>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</si>
  <si>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</si>
  <si>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</si>
  <si>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</si>
  <si>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</si>
  <si>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</si>
  <si>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</si>
  <si>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</si>
  <si>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</si>
  <si>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</si>
  <si>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</si>
  <si>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</si>
  <si>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</si>
  <si>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</si>
  <si>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</si>
  <si>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</si>
  <si>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</si>
  <si>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Very poor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</si>
  <si>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</si>
  <si>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</si>
  <si>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</si>
  <si>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</si>
  <si>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</si>
  <si>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</si>
  <si>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</si>
  <si>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</si>
  <si>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</si>
  <si>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</si>
  <si>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</si>
  <si>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</si>
  <si>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</si>
  <si>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</si>
  <si>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</si>
  <si>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</si>
  <si>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</si>
  <si>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</si>
  <si>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</si>
  <si>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</si>
  <si>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</si>
  <si>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</si>
  <si>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</si>
  <si>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</si>
  <si>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</si>
  <si>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</si>
  <si>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</si>
  <si>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</si>
  <si>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</si>
  <si>
    <t>Lindy Guillet</t>
  </si>
  <si>
    <t>Ambros Murthwaite</t>
  </si>
  <si>
    <t>Tatum Hush</t>
  </si>
  <si>
    <t>Benny Karolovsky</t>
  </si>
  <si>
    <t>Hoyt D'Alesco</t>
  </si>
  <si>
    <t>Halimeda Kuscha</t>
  </si>
  <si>
    <t>Erin Androsik</t>
  </si>
  <si>
    <t>Vic Radolf</t>
  </si>
  <si>
    <t>William Reeveley</t>
  </si>
  <si>
    <t>Ewart Laphorn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</si>
  <si>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</si>
  <si>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</si>
  <si>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</si>
  <si>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</si>
  <si>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</si>
  <si>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</si>
  <si>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</si>
  <si>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</si>
  <si>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</si>
  <si>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</si>
  <si>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</si>
  <si>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</si>
  <si>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</si>
  <si>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</si>
  <si>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</si>
  <si>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</si>
  <si>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Merrilee Plenty</t>
  </si>
  <si>
    <t>Niall Selesnick</t>
  </si>
  <si>
    <t>Beverie Moffet</t>
  </si>
  <si>
    <t>Jehu Rudeforth</t>
  </si>
  <si>
    <t>Camilla Castle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</si>
  <si>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</si>
  <si>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</si>
  <si>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</si>
  <si>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</si>
  <si>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</si>
  <si>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</si>
  <si>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</si>
  <si>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</si>
  <si>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</si>
  <si>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</si>
  <si>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</si>
  <si>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</si>
  <si>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</si>
  <si>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</si>
  <si>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</si>
  <si>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</si>
  <si>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</si>
  <si>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</si>
  <si>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</si>
  <si>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</si>
  <si>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</si>
  <si>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</si>
  <si>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</si>
  <si>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</si>
  <si>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</si>
  <si>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</si>
  <si>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</si>
  <si>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</si>
  <si>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</si>
  <si>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</si>
  <si>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</si>
  <si>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</si>
  <si>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</si>
  <si>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</si>
  <si>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</si>
  <si>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</si>
  <si>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</si>
  <si>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</si>
  <si>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</si>
  <si>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</si>
  <si>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</si>
  <si>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</si>
  <si>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</si>
  <si>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</si>
  <si>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</si>
  <si>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</si>
  <si>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</si>
  <si>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</si>
  <si>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</si>
  <si>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</si>
  <si>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</si>
  <si>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</si>
  <si>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</si>
  <si>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</si>
  <si>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</si>
  <si>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</si>
  <si>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</si>
  <si>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</si>
  <si>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</si>
  <si>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</si>
  <si>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>Other</t>
  </si>
  <si>
    <t>Tenure</t>
  </si>
  <si>
    <t>Count of employees</t>
  </si>
  <si>
    <t>Average salary</t>
  </si>
  <si>
    <t>Average Age</t>
  </si>
  <si>
    <t>Average Tenure</t>
  </si>
  <si>
    <t>Female Ratio %</t>
  </si>
  <si>
    <t>Female Count</t>
  </si>
  <si>
    <t>Ratio %</t>
  </si>
  <si>
    <t>Name:</t>
  </si>
  <si>
    <t>Gender:</t>
  </si>
  <si>
    <t>Dept:</t>
  </si>
  <si>
    <t>Age:</t>
  </si>
  <si>
    <t>Salary:</t>
  </si>
  <si>
    <t>Date Joined:</t>
  </si>
  <si>
    <t>Rating:</t>
  </si>
  <si>
    <t>Tenure:</t>
  </si>
  <si>
    <t>Dept. Name</t>
  </si>
  <si>
    <t>Number of People</t>
  </si>
  <si>
    <t>Dept.</t>
  </si>
  <si>
    <t>Staff Details Finder</t>
  </si>
  <si>
    <t>Row Labels</t>
  </si>
  <si>
    <t>Grand Total</t>
  </si>
  <si>
    <t>Column Labels</t>
  </si>
  <si>
    <t>Count of Name</t>
  </si>
  <si>
    <t>Average of Age</t>
  </si>
  <si>
    <t>Average of Salary</t>
  </si>
  <si>
    <t>Average of Tenure</t>
  </si>
  <si>
    <t>Values</t>
  </si>
  <si>
    <t>Bonus</t>
  </si>
  <si>
    <t>Rate in Number</t>
  </si>
  <si>
    <t>Above Average</t>
  </si>
  <si>
    <t>Very Poor</t>
  </si>
  <si>
    <t>Rating in Number</t>
  </si>
  <si>
    <t>2020</t>
  </si>
  <si>
    <t>May</t>
  </si>
  <si>
    <t>Jun</t>
  </si>
  <si>
    <t>Jul</t>
  </si>
  <si>
    <t>Aug</t>
  </si>
  <si>
    <t>Sep</t>
  </si>
  <si>
    <t>Oct</t>
  </si>
  <si>
    <t>Nov</t>
  </si>
  <si>
    <t>Dec</t>
  </si>
  <si>
    <t>2021</t>
  </si>
  <si>
    <t>Jan</t>
  </si>
  <si>
    <t>Feb</t>
  </si>
  <si>
    <t>Mar</t>
  </si>
  <si>
    <t>Apr</t>
  </si>
  <si>
    <t>2022</t>
  </si>
  <si>
    <t>2023</t>
  </si>
  <si>
    <t>Month</t>
  </si>
  <si>
    <t>Headcount</t>
  </si>
  <si>
    <t>Running Total</t>
  </si>
  <si>
    <t>BO</t>
  </si>
  <si>
    <t>FT</t>
  </si>
  <si>
    <t>DEPARTMENTAL HEADCOUNT</t>
  </si>
  <si>
    <t>BO DISTRICT BRANCH</t>
  </si>
  <si>
    <t>FREETOWN CITY BRANCH</t>
  </si>
  <si>
    <t>Branches</t>
  </si>
  <si>
    <t>Branch: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</si>
</sst>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[$SLL]\ * #,##0.00_-;\-[$SLL]\ * #,##0.00_-;_-[$SLL]\ * &quot;-&quot;??_-;_-@_-"/>
    <numFmt numFmtId="166" formatCode="_-[$SLL]\ * #,##0_-;\-[$SLL]\ * #,##0_-;_-[$SLL]\ * &quot;-&quot;??_-;_-@_-"/>
    <numFmt numFmtId="167" formatCode="_-[$SLL]\ * #,##0_-;\-[$SLL]\ * #,##0_-;_-[$SLL]\ * &quot;-&quot;_-;_-@_-"/>
    <numFmt numFmtId="168" formatCode="0.0"/>
    <numFmt numFmtId="170" formatCode="0.000"/>
    <numFmt numFmtId="173" formatCode="[$SLL]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60"/>
      <color theme="0"/>
      <name val="Arial Black"/>
      <family val="2"/>
    </font>
    <font>
      <sz val="38"/>
      <color theme="0"/>
      <name val="Arial Black"/>
      <family val="2"/>
    </font>
    <font>
      <b/>
      <sz val="16"/>
      <color theme="0"/>
      <name val="Arial Black"/>
      <family val="2"/>
    </font>
    <font>
      <b/>
      <sz val="38"/>
      <color theme="0"/>
      <name val="Arial Black"/>
      <family val="2"/>
    </font>
    <font>
      <sz val="48"/>
      <color theme="1"/>
      <name val="Calibri"/>
      <family val="2"/>
      <scheme val="minor"/>
    </font>
    <font>
      <sz val="16"/>
      <color theme="1"/>
      <name val="Arial Rounded MT Bold"/>
      <family val="2"/>
    </font>
    <font>
      <b/>
      <sz val="16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5" fontId="0" fillId="0" borderId="0" xfId="0" applyNumberFormat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Continuous"/>
    </xf>
    <xf numFmtId="168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70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Continuous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15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8" fontId="0" fillId="0" borderId="0" xfId="0" applyNumberForma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ont="1" applyAlignment="1">
      <alignment horizontal="right"/>
    </xf>
    <xf numFmtId="0" fontId="0" fillId="0" borderId="0" xfId="0" applyAlignment="1">
      <alignment horizontal="left" indent="1"/>
    </xf>
    <xf numFmtId="17" fontId="0" fillId="0" borderId="0" xfId="0" applyNumberFormat="1"/>
    <xf numFmtId="0" fontId="4" fillId="2" borderId="0" xfId="0" applyFont="1" applyFill="1" applyAlignment="1">
      <alignment horizontal="center" vertical="center"/>
    </xf>
    <xf numFmtId="9" fontId="5" fillId="2" borderId="0" xfId="0" applyNumberFormat="1" applyFont="1" applyFill="1" applyAlignment="1">
      <alignment vertical="center"/>
    </xf>
    <xf numFmtId="173" fontId="6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9" fontId="7" fillId="3" borderId="0" xfId="0" applyNumberFormat="1" applyFont="1" applyFill="1" applyAlignment="1">
      <alignment horizontal="center" vertical="center"/>
    </xf>
    <xf numFmtId="173" fontId="6" fillId="3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Continuous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Continuous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13">
    <dxf>
      <numFmt numFmtId="167" formatCode="_-[$SLL]\ * #,##0_-;\-[$SLL]\ * #,##0_-;_-[$SLL]\ * &quot;-&quot;_-;_-@_-"/>
    </dxf>
    <dxf>
      <numFmt numFmtId="2" formatCode="0.00"/>
    </dxf>
    <dxf>
      <numFmt numFmtId="0" formatCode="General"/>
    </dxf>
    <dxf>
      <numFmt numFmtId="0" formatCode="General"/>
    </dxf>
    <dxf>
      <numFmt numFmtId="167" formatCode="_-[$SLL]\ * #,##0_-;\-[$SLL]\ * #,##0_-;_-[$SLL]\ * &quot;-&quot;_-;_-@_-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7" formatCode="_-[$SLL]\ * #,##0_-;\-[$SLL]\ * #,##0_-;_-[$SLL]\ * &quot;-&quot;_-;_-@_-"/>
    </dxf>
    <dxf>
      <numFmt numFmtId="166" formatCode="_-[$SLL]\ * #,##0_-;\-[$SLL]\ * #,##0_-;_-[$SLL]\ * &quot;-&quot;??_-;_-@_-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onnections" Target="connections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23" Type="http://schemas.openxmlformats.org/officeDocument/2006/relationships/customXml" Target="../customXml/item1.xml"/><Relationship Id="rId28" Type="http://schemas.openxmlformats.org/officeDocument/2006/relationships/customXml" Target="../customXml/item6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Relationship Id="rId22" Type="http://schemas.openxmlformats.org/officeDocument/2006/relationships/calcChain" Target="calcChain.xml"/><Relationship Id="rId27" Type="http://schemas.openxmlformats.org/officeDocument/2006/relationships/customXml" Target="../customXml/item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'ALL STAFF'!$K$1</c:f>
              <c:strCache>
                <c:ptCount val="1"/>
                <c:pt idx="0">
                  <c:v>Rate in 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 STAFF'!$F$2:$F$185</c:f>
              <c:numCache>
                <c:formatCode>_-[$SLL]\ * #,##0_-;\-[$SLL]\ * #,##0_-;_-[$SLL]\ * "-"_-;_-@_-</c:formatCode>
                <c:ptCount val="184"/>
                <c:pt idx="0">
                  <c:v>119110</c:v>
                </c:pt>
                <c:pt idx="1">
                  <c:v>119110</c:v>
                </c:pt>
                <c:pt idx="2">
                  <c:v>118840</c:v>
                </c:pt>
                <c:pt idx="3">
                  <c:v>118840</c:v>
                </c:pt>
                <c:pt idx="4">
                  <c:v>118100</c:v>
                </c:pt>
                <c:pt idx="5">
                  <c:v>118100</c:v>
                </c:pt>
                <c:pt idx="6">
                  <c:v>115920</c:v>
                </c:pt>
                <c:pt idx="7">
                  <c:v>115920</c:v>
                </c:pt>
                <c:pt idx="8">
                  <c:v>115440</c:v>
                </c:pt>
                <c:pt idx="9">
                  <c:v>115440</c:v>
                </c:pt>
                <c:pt idx="10">
                  <c:v>114890</c:v>
                </c:pt>
                <c:pt idx="11">
                  <c:v>114890</c:v>
                </c:pt>
                <c:pt idx="12">
                  <c:v>114870</c:v>
                </c:pt>
                <c:pt idx="13">
                  <c:v>114870</c:v>
                </c:pt>
                <c:pt idx="14">
                  <c:v>114180</c:v>
                </c:pt>
                <c:pt idx="15">
                  <c:v>114180</c:v>
                </c:pt>
                <c:pt idx="16">
                  <c:v>113280</c:v>
                </c:pt>
                <c:pt idx="17">
                  <c:v>113280</c:v>
                </c:pt>
                <c:pt idx="18">
                  <c:v>112780</c:v>
                </c:pt>
                <c:pt idx="19">
                  <c:v>112780</c:v>
                </c:pt>
                <c:pt idx="20">
                  <c:v>112650</c:v>
                </c:pt>
                <c:pt idx="21">
                  <c:v>112650</c:v>
                </c:pt>
                <c:pt idx="22">
                  <c:v>112650</c:v>
                </c:pt>
                <c:pt idx="23">
                  <c:v>112570</c:v>
                </c:pt>
                <c:pt idx="24">
                  <c:v>112570</c:v>
                </c:pt>
                <c:pt idx="25">
                  <c:v>112110</c:v>
                </c:pt>
                <c:pt idx="26">
                  <c:v>112110</c:v>
                </c:pt>
                <c:pt idx="27">
                  <c:v>109190</c:v>
                </c:pt>
                <c:pt idx="28">
                  <c:v>109190</c:v>
                </c:pt>
                <c:pt idx="29">
                  <c:v>109160</c:v>
                </c:pt>
                <c:pt idx="30">
                  <c:v>109160</c:v>
                </c:pt>
                <c:pt idx="31">
                  <c:v>107700</c:v>
                </c:pt>
                <c:pt idx="32">
                  <c:v>107700</c:v>
                </c:pt>
                <c:pt idx="33">
                  <c:v>106460</c:v>
                </c:pt>
                <c:pt idx="34">
                  <c:v>106460</c:v>
                </c:pt>
                <c:pt idx="35">
                  <c:v>104770</c:v>
                </c:pt>
                <c:pt idx="36">
                  <c:v>104770</c:v>
                </c:pt>
                <c:pt idx="37">
                  <c:v>104410</c:v>
                </c:pt>
                <c:pt idx="38">
                  <c:v>104410</c:v>
                </c:pt>
                <c:pt idx="39">
                  <c:v>104120</c:v>
                </c:pt>
                <c:pt idx="40">
                  <c:v>104120</c:v>
                </c:pt>
                <c:pt idx="41">
                  <c:v>103550</c:v>
                </c:pt>
                <c:pt idx="42">
                  <c:v>103550</c:v>
                </c:pt>
                <c:pt idx="43">
                  <c:v>100420</c:v>
                </c:pt>
                <c:pt idx="44">
                  <c:v>100420</c:v>
                </c:pt>
                <c:pt idx="45">
                  <c:v>99970</c:v>
                </c:pt>
                <c:pt idx="46">
                  <c:v>99970</c:v>
                </c:pt>
                <c:pt idx="47">
                  <c:v>99750</c:v>
                </c:pt>
                <c:pt idx="48">
                  <c:v>99750</c:v>
                </c:pt>
                <c:pt idx="49">
                  <c:v>96800</c:v>
                </c:pt>
                <c:pt idx="50">
                  <c:v>96800</c:v>
                </c:pt>
                <c:pt idx="51">
                  <c:v>96140</c:v>
                </c:pt>
                <c:pt idx="52">
                  <c:v>96140</c:v>
                </c:pt>
                <c:pt idx="53">
                  <c:v>92700</c:v>
                </c:pt>
                <c:pt idx="54">
                  <c:v>92700</c:v>
                </c:pt>
                <c:pt idx="55">
                  <c:v>92450</c:v>
                </c:pt>
                <c:pt idx="56">
                  <c:v>92450</c:v>
                </c:pt>
                <c:pt idx="57">
                  <c:v>91650</c:v>
                </c:pt>
                <c:pt idx="58">
                  <c:v>91650</c:v>
                </c:pt>
                <c:pt idx="59">
                  <c:v>91310</c:v>
                </c:pt>
                <c:pt idx="60">
                  <c:v>91310</c:v>
                </c:pt>
                <c:pt idx="61">
                  <c:v>90700</c:v>
                </c:pt>
                <c:pt idx="62">
                  <c:v>90700</c:v>
                </c:pt>
                <c:pt idx="63">
                  <c:v>88050</c:v>
                </c:pt>
                <c:pt idx="64">
                  <c:v>88050</c:v>
                </c:pt>
                <c:pt idx="65">
                  <c:v>87620</c:v>
                </c:pt>
                <c:pt idx="66">
                  <c:v>87620</c:v>
                </c:pt>
                <c:pt idx="67">
                  <c:v>86570</c:v>
                </c:pt>
                <c:pt idx="68">
                  <c:v>86570</c:v>
                </c:pt>
                <c:pt idx="69">
                  <c:v>85000</c:v>
                </c:pt>
                <c:pt idx="70">
                  <c:v>85000</c:v>
                </c:pt>
                <c:pt idx="71">
                  <c:v>83750</c:v>
                </c:pt>
                <c:pt idx="72">
                  <c:v>83750</c:v>
                </c:pt>
                <c:pt idx="73">
                  <c:v>80700</c:v>
                </c:pt>
                <c:pt idx="74">
                  <c:v>80700</c:v>
                </c:pt>
                <c:pt idx="75">
                  <c:v>79570</c:v>
                </c:pt>
                <c:pt idx="76">
                  <c:v>79570</c:v>
                </c:pt>
                <c:pt idx="77">
                  <c:v>78540</c:v>
                </c:pt>
                <c:pt idx="78">
                  <c:v>78540</c:v>
                </c:pt>
                <c:pt idx="79">
                  <c:v>78390</c:v>
                </c:pt>
                <c:pt idx="80">
                  <c:v>78390</c:v>
                </c:pt>
                <c:pt idx="81">
                  <c:v>76900</c:v>
                </c:pt>
                <c:pt idx="82">
                  <c:v>76900</c:v>
                </c:pt>
                <c:pt idx="83">
                  <c:v>75970</c:v>
                </c:pt>
                <c:pt idx="84">
                  <c:v>75970</c:v>
                </c:pt>
                <c:pt idx="85">
                  <c:v>75880</c:v>
                </c:pt>
                <c:pt idx="86">
                  <c:v>75880</c:v>
                </c:pt>
                <c:pt idx="87">
                  <c:v>75480</c:v>
                </c:pt>
                <c:pt idx="88">
                  <c:v>75480</c:v>
                </c:pt>
                <c:pt idx="89">
                  <c:v>75280</c:v>
                </c:pt>
                <c:pt idx="90">
                  <c:v>75280</c:v>
                </c:pt>
                <c:pt idx="91">
                  <c:v>75000</c:v>
                </c:pt>
                <c:pt idx="92">
                  <c:v>75000</c:v>
                </c:pt>
                <c:pt idx="93">
                  <c:v>74550</c:v>
                </c:pt>
                <c:pt idx="94">
                  <c:v>74550</c:v>
                </c:pt>
                <c:pt idx="95">
                  <c:v>71380</c:v>
                </c:pt>
                <c:pt idx="96">
                  <c:v>71380</c:v>
                </c:pt>
                <c:pt idx="97">
                  <c:v>70610</c:v>
                </c:pt>
                <c:pt idx="98">
                  <c:v>70610</c:v>
                </c:pt>
                <c:pt idx="99">
                  <c:v>70270</c:v>
                </c:pt>
                <c:pt idx="100">
                  <c:v>70270</c:v>
                </c:pt>
                <c:pt idx="101">
                  <c:v>69710</c:v>
                </c:pt>
                <c:pt idx="102">
                  <c:v>69710</c:v>
                </c:pt>
                <c:pt idx="103">
                  <c:v>69120</c:v>
                </c:pt>
                <c:pt idx="104">
                  <c:v>69120</c:v>
                </c:pt>
                <c:pt idx="105">
                  <c:v>69070</c:v>
                </c:pt>
                <c:pt idx="106">
                  <c:v>69070</c:v>
                </c:pt>
                <c:pt idx="107">
                  <c:v>68900</c:v>
                </c:pt>
                <c:pt idx="108">
                  <c:v>68900</c:v>
                </c:pt>
                <c:pt idx="109">
                  <c:v>67950</c:v>
                </c:pt>
                <c:pt idx="110">
                  <c:v>67950</c:v>
                </c:pt>
                <c:pt idx="111">
                  <c:v>67910</c:v>
                </c:pt>
                <c:pt idx="112">
                  <c:v>67910</c:v>
                </c:pt>
                <c:pt idx="113">
                  <c:v>65920</c:v>
                </c:pt>
                <c:pt idx="114">
                  <c:v>65920</c:v>
                </c:pt>
                <c:pt idx="115">
                  <c:v>65700</c:v>
                </c:pt>
                <c:pt idx="116">
                  <c:v>65700</c:v>
                </c:pt>
                <c:pt idx="117">
                  <c:v>65360</c:v>
                </c:pt>
                <c:pt idx="118">
                  <c:v>65360</c:v>
                </c:pt>
                <c:pt idx="119">
                  <c:v>64000</c:v>
                </c:pt>
                <c:pt idx="120">
                  <c:v>64000</c:v>
                </c:pt>
                <c:pt idx="121">
                  <c:v>62780</c:v>
                </c:pt>
                <c:pt idx="122">
                  <c:v>62780</c:v>
                </c:pt>
                <c:pt idx="123">
                  <c:v>60570</c:v>
                </c:pt>
                <c:pt idx="124">
                  <c:v>60570</c:v>
                </c:pt>
                <c:pt idx="125">
                  <c:v>60130</c:v>
                </c:pt>
                <c:pt idx="126">
                  <c:v>60130</c:v>
                </c:pt>
                <c:pt idx="127">
                  <c:v>59430</c:v>
                </c:pt>
                <c:pt idx="128">
                  <c:v>59430</c:v>
                </c:pt>
                <c:pt idx="129">
                  <c:v>58960</c:v>
                </c:pt>
                <c:pt idx="130">
                  <c:v>58960</c:v>
                </c:pt>
                <c:pt idx="131">
                  <c:v>58940</c:v>
                </c:pt>
                <c:pt idx="132">
                  <c:v>58940</c:v>
                </c:pt>
                <c:pt idx="133">
                  <c:v>58100</c:v>
                </c:pt>
                <c:pt idx="134">
                  <c:v>58100</c:v>
                </c:pt>
                <c:pt idx="135">
                  <c:v>57090</c:v>
                </c:pt>
                <c:pt idx="136">
                  <c:v>57090</c:v>
                </c:pt>
                <c:pt idx="137">
                  <c:v>56870</c:v>
                </c:pt>
                <c:pt idx="138">
                  <c:v>56870</c:v>
                </c:pt>
                <c:pt idx="139">
                  <c:v>54970</c:v>
                </c:pt>
                <c:pt idx="140">
                  <c:v>54970</c:v>
                </c:pt>
                <c:pt idx="141">
                  <c:v>53870</c:v>
                </c:pt>
                <c:pt idx="142">
                  <c:v>53870</c:v>
                </c:pt>
                <c:pt idx="143">
                  <c:v>53540</c:v>
                </c:pt>
                <c:pt idx="144">
                  <c:v>53540</c:v>
                </c:pt>
                <c:pt idx="145">
                  <c:v>53540</c:v>
                </c:pt>
                <c:pt idx="146">
                  <c:v>53540</c:v>
                </c:pt>
                <c:pt idx="147">
                  <c:v>53240</c:v>
                </c:pt>
                <c:pt idx="148">
                  <c:v>53240</c:v>
                </c:pt>
                <c:pt idx="149">
                  <c:v>52610</c:v>
                </c:pt>
                <c:pt idx="150">
                  <c:v>52610</c:v>
                </c:pt>
                <c:pt idx="151">
                  <c:v>49630</c:v>
                </c:pt>
                <c:pt idx="152">
                  <c:v>49630</c:v>
                </c:pt>
                <c:pt idx="153">
                  <c:v>48980</c:v>
                </c:pt>
                <c:pt idx="154">
                  <c:v>48980</c:v>
                </c:pt>
                <c:pt idx="155">
                  <c:v>48950</c:v>
                </c:pt>
                <c:pt idx="156">
                  <c:v>48950</c:v>
                </c:pt>
                <c:pt idx="157">
                  <c:v>48530</c:v>
                </c:pt>
                <c:pt idx="158">
                  <c:v>48530</c:v>
                </c:pt>
                <c:pt idx="159">
                  <c:v>48170</c:v>
                </c:pt>
                <c:pt idx="160">
                  <c:v>48170</c:v>
                </c:pt>
                <c:pt idx="161">
                  <c:v>47360</c:v>
                </c:pt>
                <c:pt idx="162">
                  <c:v>47360</c:v>
                </c:pt>
                <c:pt idx="163">
                  <c:v>45510</c:v>
                </c:pt>
                <c:pt idx="164">
                  <c:v>45510</c:v>
                </c:pt>
                <c:pt idx="165">
                  <c:v>43840</c:v>
                </c:pt>
                <c:pt idx="166">
                  <c:v>43840</c:v>
                </c:pt>
                <c:pt idx="167">
                  <c:v>43510</c:v>
                </c:pt>
                <c:pt idx="168">
                  <c:v>43510</c:v>
                </c:pt>
                <c:pt idx="169">
                  <c:v>41980</c:v>
                </c:pt>
                <c:pt idx="170">
                  <c:v>41980</c:v>
                </c:pt>
                <c:pt idx="171">
                  <c:v>41570</c:v>
                </c:pt>
                <c:pt idx="172">
                  <c:v>41570</c:v>
                </c:pt>
                <c:pt idx="173">
                  <c:v>40400</c:v>
                </c:pt>
                <c:pt idx="174">
                  <c:v>40400</c:v>
                </c:pt>
                <c:pt idx="175">
                  <c:v>37920</c:v>
                </c:pt>
                <c:pt idx="176">
                  <c:v>37920</c:v>
                </c:pt>
                <c:pt idx="177">
                  <c:v>36040</c:v>
                </c:pt>
                <c:pt idx="178">
                  <c:v>36040</c:v>
                </c:pt>
                <c:pt idx="179">
                  <c:v>34980</c:v>
                </c:pt>
                <c:pt idx="180">
                  <c:v>34980</c:v>
                </c:pt>
                <c:pt idx="181">
                  <c:v>33920</c:v>
                </c:pt>
                <c:pt idx="182">
                  <c:v>33920</c:v>
                </c:pt>
              </c:numCache>
            </c:numRef>
          </c:xVal>
          <c:yVal>
            <c:numRef>
              <c:f>'ALL STAFF'!$L$2:$L$185</c:f>
              <c:numCache>
                <c:formatCode>General</c:formatCode>
                <c:ptCount val="18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FD-4C93-8ADC-49663DE77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7988480"/>
        <c:axId val="1947980160"/>
      </c:scatterChart>
      <c:valAx>
        <c:axId val="194798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SLL]\ * #,##0_-;\-[$SLL]\ * #,##0_-;_-[$SLL]\ 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980160"/>
        <c:crosses val="autoZero"/>
        <c:crossBetween val="midCat"/>
      </c:valAx>
      <c:valAx>
        <c:axId val="194798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98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[Shark Staff and Salary Analysis.xlsx]Employment Analysis!PivotTable3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Entry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'Employment Analysis'!$C$3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'Employment Analysis'!$B$4:$B$40</c:f>
              <c:multiLvlStrCache>
                <c:ptCount val="32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Jun</c:v>
                  </c:pt>
                  <c:pt idx="26">
                    <c:v>Jul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Feb</c:v>
                  </c:pt>
                  <c:pt idx="31">
                    <c:v>Apr</c:v>
                  </c:pt>
                </c:lvl>
                <c:lvl>
                  <c:pt idx="0">
                    <c:v>2020</c:v>
                  </c:pt>
                  <c:pt idx="8">
                    <c:v>2021</c:v>
                  </c:pt>
                  <c:pt idx="20">
                    <c:v>2022</c:v>
                  </c:pt>
                  <c:pt idx="30">
                    <c:v>2023</c:v>
                  </c:pt>
                </c:lvl>
              </c:multiLvlStrCache>
            </c:multiLvlStrRef>
          </c:cat>
          <c:val>
            <c:numRef>
              <c:f>'Employment Analysis'!$C$4:$C$40</c:f>
              <c:numCache>
                <c:formatCode>General</c:formatCode>
                <c:ptCount val="32"/>
                <c:pt idx="0">
                  <c:v>3</c:v>
                </c:pt>
                <c:pt idx="1">
                  <c:v>1</c:v>
                </c:pt>
                <c:pt idx="2">
                  <c:v>5</c:v>
                </c:pt>
                <c:pt idx="3">
                  <c:v>3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4</c:v>
                </c:pt>
                <c:pt idx="10">
                  <c:v>9</c:v>
                </c:pt>
                <c:pt idx="11">
                  <c:v>5</c:v>
                </c:pt>
                <c:pt idx="12">
                  <c:v>13</c:v>
                </c:pt>
                <c:pt idx="13">
                  <c:v>7</c:v>
                </c:pt>
                <c:pt idx="14">
                  <c:v>18</c:v>
                </c:pt>
                <c:pt idx="15">
                  <c:v>7</c:v>
                </c:pt>
                <c:pt idx="16">
                  <c:v>17</c:v>
                </c:pt>
                <c:pt idx="17">
                  <c:v>9</c:v>
                </c:pt>
                <c:pt idx="18">
                  <c:v>10</c:v>
                </c:pt>
                <c:pt idx="19">
                  <c:v>14</c:v>
                </c:pt>
                <c:pt idx="20">
                  <c:v>9</c:v>
                </c:pt>
                <c:pt idx="21">
                  <c:v>14</c:v>
                </c:pt>
                <c:pt idx="22">
                  <c:v>18</c:v>
                </c:pt>
                <c:pt idx="23">
                  <c:v>14</c:v>
                </c:pt>
                <c:pt idx="24">
                  <c:v>22</c:v>
                </c:pt>
                <c:pt idx="25">
                  <c:v>14</c:v>
                </c:pt>
                <c:pt idx="26">
                  <c:v>23</c:v>
                </c:pt>
                <c:pt idx="27">
                  <c:v>12</c:v>
                </c:pt>
                <c:pt idx="28">
                  <c:v>19</c:v>
                </c:pt>
                <c:pt idx="29">
                  <c:v>12</c:v>
                </c:pt>
                <c:pt idx="30">
                  <c:v>15</c:v>
                </c:pt>
                <c:pt idx="3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D-4940-97CE-C0F477355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179487"/>
        <c:axId val="207159935"/>
      </c:lineChart>
      <c:catAx>
        <c:axId val="2071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59935"/>
        <c:crosses val="autoZero"/>
        <c:auto val="1"/>
        <c:lblAlgn val="ctr"/>
        <c:lblOffset val="100"/>
        <c:noMultiLvlLbl val="0"/>
      </c:catAx>
      <c:valAx>
        <c:axId val="20715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7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'Employment Analysis'!$S$2</c:f>
              <c:strCache>
                <c:ptCount val="1"/>
                <c:pt idx="0">
                  <c:v>Running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'Employment Analysis'!$Q$3:$Q$38</c:f>
              <c:numCache>
                <c:formatCode>mmm\-yy</c:formatCode>
                <c:ptCount val="36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  <c:pt idx="12">
                  <c:v>44317</c:v>
                </c:pt>
                <c:pt idx="13">
                  <c:v>44348</c:v>
                </c:pt>
                <c:pt idx="14">
                  <c:v>44378</c:v>
                </c:pt>
                <c:pt idx="15">
                  <c:v>44409</c:v>
                </c:pt>
                <c:pt idx="16">
                  <c:v>44440</c:v>
                </c:pt>
                <c:pt idx="17">
                  <c:v>44470</c:v>
                </c:pt>
                <c:pt idx="18">
                  <c:v>44501</c:v>
                </c:pt>
                <c:pt idx="19">
                  <c:v>44531</c:v>
                </c:pt>
                <c:pt idx="20">
                  <c:v>44562</c:v>
                </c:pt>
                <c:pt idx="21">
                  <c:v>44593</c:v>
                </c:pt>
                <c:pt idx="22">
                  <c:v>44621</c:v>
                </c:pt>
                <c:pt idx="23">
                  <c:v>44652</c:v>
                </c:pt>
                <c:pt idx="24">
                  <c:v>44682</c:v>
                </c:pt>
                <c:pt idx="25">
                  <c:v>44713</c:v>
                </c:pt>
                <c:pt idx="26">
                  <c:v>44743</c:v>
                </c:pt>
                <c:pt idx="27">
                  <c:v>44774</c:v>
                </c:pt>
                <c:pt idx="28">
                  <c:v>44805</c:v>
                </c:pt>
                <c:pt idx="29">
                  <c:v>44835</c:v>
                </c:pt>
                <c:pt idx="30">
                  <c:v>44866</c:v>
                </c:pt>
                <c:pt idx="31">
                  <c:v>44896</c:v>
                </c:pt>
                <c:pt idx="32">
                  <c:v>44927</c:v>
                </c:pt>
                <c:pt idx="33">
                  <c:v>44958</c:v>
                </c:pt>
                <c:pt idx="34">
                  <c:v>44986</c:v>
                </c:pt>
                <c:pt idx="35">
                  <c:v>45017</c:v>
                </c:pt>
              </c:numCache>
            </c:numRef>
          </c:cat>
          <c:val>
            <c:numRef>
              <c:f>'Employment Analysis'!$S$3:$S$38</c:f>
              <c:numCache>
                <c:formatCode>General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9</c:v>
                </c:pt>
                <c:pt idx="3">
                  <c:v>12</c:v>
                </c:pt>
                <c:pt idx="4">
                  <c:v>18</c:v>
                </c:pt>
                <c:pt idx="5">
                  <c:v>24</c:v>
                </c:pt>
                <c:pt idx="6">
                  <c:v>30</c:v>
                </c:pt>
                <c:pt idx="7">
                  <c:v>37</c:v>
                </c:pt>
                <c:pt idx="8">
                  <c:v>43</c:v>
                </c:pt>
                <c:pt idx="9">
                  <c:v>47</c:v>
                </c:pt>
                <c:pt idx="10">
                  <c:v>56</c:v>
                </c:pt>
                <c:pt idx="11">
                  <c:v>61</c:v>
                </c:pt>
                <c:pt idx="12">
                  <c:v>71</c:v>
                </c:pt>
                <c:pt idx="13">
                  <c:v>77</c:v>
                </c:pt>
                <c:pt idx="14">
                  <c:v>90</c:v>
                </c:pt>
                <c:pt idx="15">
                  <c:v>94</c:v>
                </c:pt>
                <c:pt idx="16">
                  <c:v>105</c:v>
                </c:pt>
                <c:pt idx="17">
                  <c:v>108</c:v>
                </c:pt>
                <c:pt idx="18">
                  <c:v>112</c:v>
                </c:pt>
                <c:pt idx="19">
                  <c:v>119</c:v>
                </c:pt>
                <c:pt idx="20">
                  <c:v>122</c:v>
                </c:pt>
                <c:pt idx="21">
                  <c:v>132</c:v>
                </c:pt>
                <c:pt idx="22">
                  <c:v>141</c:v>
                </c:pt>
                <c:pt idx="23">
                  <c:v>150</c:v>
                </c:pt>
                <c:pt idx="24">
                  <c:v>159</c:v>
                </c:pt>
                <c:pt idx="25">
                  <c:v>166</c:v>
                </c:pt>
                <c:pt idx="26">
                  <c:v>171</c:v>
                </c:pt>
                <c:pt idx="27">
                  <c:v>176</c:v>
                </c:pt>
                <c:pt idx="28">
                  <c:v>178</c:v>
                </c:pt>
                <c:pt idx="29">
                  <c:v>181</c:v>
                </c:pt>
                <c:pt idx="30">
                  <c:v>181</c:v>
                </c:pt>
                <c:pt idx="31">
                  <c:v>181</c:v>
                </c:pt>
                <c:pt idx="32">
                  <c:v>181</c:v>
                </c:pt>
                <c:pt idx="33">
                  <c:v>182</c:v>
                </c:pt>
                <c:pt idx="34">
                  <c:v>182</c:v>
                </c:pt>
                <c:pt idx="35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5-43D3-96B4-9B9D86C06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42879"/>
        <c:axId val="207152447"/>
      </c:lineChart>
      <c:dateAx>
        <c:axId val="20714287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52447"/>
        <c:crosses val="autoZero"/>
        <c:auto val="1"/>
        <c:lblOffset val="100"/>
        <c:baseTimeUnit val="months"/>
      </c:dateAx>
      <c:valAx>
        <c:axId val="20715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2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[Shark Staff and Salary Analysis.xlsx]Pivot Table!PivotTable4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Table'!$A$16:$A$21</c:f>
              <c:strCache>
                <c:ptCount val="5"/>
                <c:pt idx="0">
                  <c:v>HR</c:v>
                </c:pt>
                <c:pt idx="1">
                  <c:v>Sales</c:v>
                </c:pt>
                <c:pt idx="2">
                  <c:v>Finance</c:v>
                </c:pt>
                <c:pt idx="3">
                  <c:v>Procurement</c:v>
                </c:pt>
                <c:pt idx="4">
                  <c:v>Website</c:v>
                </c:pt>
              </c:strCache>
            </c:strRef>
          </c:cat>
          <c:val>
            <c:numRef>
              <c:f>'Pivot Table'!$B$16:$B$21</c:f>
              <c:numCache>
                <c:formatCode>General</c:formatCode>
                <c:ptCount val="5"/>
                <c:pt idx="0">
                  <c:v>4</c:v>
                </c:pt>
                <c:pt idx="1">
                  <c:v>14</c:v>
                </c:pt>
                <c:pt idx="2">
                  <c:v>19</c:v>
                </c:pt>
                <c:pt idx="3">
                  <c:v>27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3-400A-9C60-5E61FADD3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1552639"/>
        <c:axId val="281562623"/>
      </c:barChart>
      <c:catAx>
        <c:axId val="28155263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62623"/>
        <c:crosses val="autoZero"/>
        <c:auto val="1"/>
        <c:lblAlgn val="ctr"/>
        <c:lblOffset val="100"/>
        <c:noMultiLvlLbl val="0"/>
      </c:catAx>
      <c:valAx>
        <c:axId val="281562623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52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[Shark Staff and Salary Analysis.xlsx]Pivot Table!PivotTable5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Table'!$G$15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Table'!$F$16:$F$21</c:f>
              <c:strCache>
                <c:ptCount val="5"/>
                <c:pt idx="0">
                  <c:v>HR</c:v>
                </c:pt>
                <c:pt idx="1">
                  <c:v>Sales</c:v>
                </c:pt>
                <c:pt idx="2">
                  <c:v>Finance</c:v>
                </c:pt>
                <c:pt idx="3">
                  <c:v>Website</c:v>
                </c:pt>
                <c:pt idx="4">
                  <c:v>Procurement</c:v>
                </c:pt>
              </c:strCache>
            </c:strRef>
          </c:cat>
          <c:val>
            <c:numRef>
              <c:f>'Pivot Table'!$G$16:$G$21</c:f>
              <c:numCache>
                <c:formatCode>General</c:formatCode>
                <c:ptCount val="5"/>
                <c:pt idx="0">
                  <c:v>4</c:v>
                </c:pt>
                <c:pt idx="1">
                  <c:v>14</c:v>
                </c:pt>
                <c:pt idx="2">
                  <c:v>19</c:v>
                </c:pt>
                <c:pt idx="3">
                  <c:v>27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26-4215-8303-71066ED16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1558463"/>
        <c:axId val="281575519"/>
      </c:barChart>
      <c:catAx>
        <c:axId val="28155846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75519"/>
        <c:crosses val="autoZero"/>
        <c:auto val="1"/>
        <c:lblAlgn val="ctr"/>
        <c:lblOffset val="100"/>
        <c:noMultiLvlLbl val="0"/>
      </c:catAx>
      <c:valAx>
        <c:axId val="281575519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5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Salary Scale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Scale</a:t>
          </a:r>
        </a:p>
      </cx:txPr>
    </cx:title>
    <cx:plotArea>
      <cx:plotAreaRegion>
        <cx:series layoutId="clusteredColumn" uniqueId="{F8DEED46-81F4-4799-B358-7AAC9CE992BE}">
          <cx:tx>
            <cx:txData>
              <cx:f>_xlchart.v1.0</cx:f>
              <cx:v> Salary </cx:v>
            </cx:txData>
          </cx:tx>
          <cx:dataId val="0"/>
          <cx:layoutPr>
            <cx:binning intervalClosed="r" underflow="35000">
              <cx:binSize val="1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Box Chart for Outliers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Chart for Outliers</a:t>
          </a:r>
        </a:p>
      </cx:txPr>
    </cx:title>
    <cx:plotArea>
      <cx:plotAreaRegion>
        <cx:series layoutId="boxWhisker" uniqueId="{09D0E7E2-0408-4712-9B70-ADBC91771A97}">
          <cx:tx>
            <cx:txData>
              <cx:f>_xlchart.v1.2</cx:f>
              <cx:v> Salary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603250</xdr:colOff>
      <xdr:row>20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FED2F5-BCFB-4E12-BD26-3C8BC2BCD8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7308850" cy="369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25</xdr:row>
      <xdr:rowOff>0</xdr:rowOff>
    </xdr:from>
    <xdr:to>
      <xdr:col>10</xdr:col>
      <xdr:colOff>31750</xdr:colOff>
      <xdr:row>49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7C2E49C-07C4-4F4B-9303-E280922B77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4603750"/>
              <a:ext cx="5518150" cy="4451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2</xdr:row>
      <xdr:rowOff>0</xdr:rowOff>
    </xdr:from>
    <xdr:to>
      <xdr:col>13</xdr:col>
      <xdr:colOff>552450</xdr:colOff>
      <xdr:row>20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8BCF7F-8154-416D-A970-5EE635864D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787400</xdr:colOff>
      <xdr:row>1</xdr:row>
      <xdr:rowOff>41274</xdr:rowOff>
    </xdr:from>
    <xdr:to>
      <xdr:col>12</xdr:col>
      <xdr:colOff>1016000</xdr:colOff>
      <xdr:row>33</xdr:row>
      <xdr:rowOff>148167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1A338A-D73E-4BF7-9AE7-5ADC416BC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783166</xdr:colOff>
      <xdr:row>2</xdr:row>
      <xdr:rowOff>158750</xdr:rowOff>
    </xdr:from>
    <xdr:to>
      <xdr:col>26</xdr:col>
      <xdr:colOff>1026582</xdr:colOff>
      <xdr:row>38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581FD7-C92D-4CCB-942D-6E75F87CD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21165</xdr:colOff>
      <xdr:row>10</xdr:row>
      <xdr:rowOff>14112</xdr:rowOff>
    </xdr:from>
    <xdr:to>
      <xdr:col>6</xdr:col>
      <xdr:colOff>1322916</xdr:colOff>
      <xdr:row>25</xdr:row>
      <xdr:rowOff>169334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AC09A2-691C-430C-A36E-29407F763B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30166</xdr:colOff>
      <xdr:row>10</xdr:row>
      <xdr:rowOff>21167</xdr:rowOff>
    </xdr:from>
    <xdr:to>
      <xdr:col>13</xdr:col>
      <xdr:colOff>1312331</xdr:colOff>
      <xdr:row>25</xdr:row>
      <xdr:rowOff>168805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759BE4-0587-4A18-A9BE-6BA319C6E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faah Junior" refreshedDate="45284.679685995368" backgroundQuery="1" createdVersion="7" refreshedVersion="7" minRefreshableVersion="3" recordCount="0" supportSubquery="1" supportAdvancedDrill="1" xr:uid="{EB6F3344-31A1-4203-95D0-84285ACE2BBC}">
  <cacheSource type="external" connectionId="4"/>
  <cacheFields count="3">
    <cacheField name="[Staff].[Department].[Department]" caption="Department" numFmtId="0" hierarchy="2" level="1">
      <sharedItems count="5">
        <s v="Finance"/>
        <s v="HR"/>
        <s v="Procurement"/>
        <s v="Sales"/>
        <s v="Website"/>
      </sharedItems>
    </cacheField>
    <cacheField name="[Measures].[Count of Name]" caption="Count of Name" numFmtId="0" hierarchy="18" level="32767"/>
    <cacheField name="[Staff].[Branches].[Branches]" caption="Branches" numFmtId="0" hierarchy="7" level="1">
      <sharedItems containsSemiMixedTypes="0" containsNonDate="0" containsString="0"/>
    </cacheField>
  </cacheFields>
  <cacheHierarchies count="20">
    <cacheHierarchy uniqueName="[Staff].[Name]" caption="Name" attribute="1" defaultMemberUniqueName="[Staff].[Name].[All]" allUniqueName="[Staff].[Name].[All]" dimensionUniqueName="[Staff]" displayFolder="" count="0" memberValueDatatype="130" unbalanced="0"/>
    <cacheHierarchy uniqueName="[Staff].[Gender]" caption="Gender" attribute="1" defaultMemberUniqueName="[Staff].[Gender].[All]" allUniqueName="[Staff].[Gender].[All]" dimensionUniqueName="[Staff]" displayFolder="" count="0" memberValueDatatype="130" unbalanced="0"/>
    <cacheHierarchy uniqueName="[Staff].[Department]" caption="Department" attribute="1" defaultMemberUniqueName="[Staff].[Department].[All]" allUniqueName="[Staff].[Department].[All]" dimensionUniqueName="[Staff]" displayFolder="" count="2" memberValueDatatype="130" unbalanced="0">
      <fieldsUsage count="2">
        <fieldUsage x="-1"/>
        <fieldUsage x="0"/>
      </fieldsUsage>
    </cacheHierarchy>
    <cacheHierarchy uniqueName="[Staff].[Age]" caption="Age" attribute="1" defaultMemberUniqueName="[Staff].[Age].[All]" allUniqueName="[Staff].[Age].[All]" dimensionUniqueName="[Staff]" displayFolder="" count="0" memberValueDatatype="20" unbalanced="0"/>
    <cacheHierarchy uniqueName="[Staff].[Date Joined]" caption="Date Joined" attribute="1" time="1" defaultMemberUniqueName="[Staff].[Date Joined].[All]" allUniqueName="[Staff].[Date Joined].[All]" dimensionUniqueName="[Staff]" displayFolder="" count="0" memberValueDatatype="7" unbalanced="0"/>
    <cacheHierarchy uniqueName="[Staff].[Salary]" caption="Salary" attribute="1" defaultMemberUniqueName="[Staff].[Salary].[All]" allUniqueName="[Staff].[Salary].[All]" dimensionUniqueName="[Staff]" displayFolder="" count="0" memberValueDatatype="20" unbalanced="0"/>
    <cacheHierarchy uniqueName="[Staff].[Rating]" caption="Rating" attribute="1" defaultMemberUniqueName="[Staff].[Rating].[All]" allUniqueName="[Staff].[Rating].[All]" dimensionUniqueName="[Staff]" displayFolder="" count="0" memberValueDatatype="130" unbalanced="0"/>
    <cacheHierarchy uniqueName="[Staff].[Branches]" caption="Branches" attribute="1" defaultMemberUniqueName="[Staff].[Branches].[All]" allUniqueName="[Staff].[Branches].[All]" dimensionUniqueName="[Staff]" displayFolder="" count="2" memberValueDatatype="130" unbalanced="0">
      <fieldsUsage count="2">
        <fieldUsage x="-1"/>
        <fieldUsage x="2"/>
      </fieldsUsage>
    </cacheHierarchy>
    <cacheHierarchy uniqueName="[Staff].[Tenure]" caption="Tenure" attribute="1" defaultMemberUniqueName="[Staff].[Tenure].[All]" allUniqueName="[Staff].[Tenure].[All]" dimensionUniqueName="[Staff]" displayFolder="" count="0" memberValueDatatype="5" unbalanced="0"/>
    <cacheHierarchy uniqueName="[Staff].[Bonus]" caption="Bonus" attribute="1" defaultMemberUniqueName="[Staff].[Bonus].[All]" allUniqueName="[Staff].[Bonus].[All]" dimensionUniqueName="[Staff]" displayFolder="" count="0" memberValueDatatype="20" unbalanced="0"/>
    <cacheHierarchy uniqueName="[Staff].[Date Joined (Year)]" caption="Date Joined (Year)" attribute="1" defaultMemberUniqueName="[Staff].[Date Joined (Year)].[All]" allUniqueName="[Staff].[Date Joined (Year)].[All]" dimensionUniqueName="[Staff]" displayFolder="" count="0" memberValueDatatype="130" unbalanced="0"/>
    <cacheHierarchy uniqueName="[Staff].[Date Joined (Month)]" caption="Date Joined (Month)" attribute="1" defaultMemberUniqueName="[Staff].[Date Joined (Month)].[All]" allUniqueName="[Staff].[Date Joined (Month)].[All]" dimensionUniqueName="[Staff]" displayFolder="" count="0" memberValueDatatype="130" unbalanced="0"/>
    <cacheHierarchy uniqueName="[Staff].[Rate in Number]" caption="Rate in Number" attribute="1" defaultMemberUniqueName="[Staff].[Rate in Number].[All]" allUniqueName="[Staff].[Rate in Number].[All]" dimensionUniqueName="[Staff]" displayFolder="" count="0" memberValueDatatype="20" unbalanced="0"/>
    <cacheHierarchy uniqueName="[Staff].[Date Joined (Month Index)]" caption="Date Joined (Month Index)" attribute="1" defaultMemberUniqueName="[Staff].[Date Joined (Month Index)].[All]" allUniqueName="[Staff].[Date Joined (Month Index)].[All]" dimensionUniqueName="[Staff]" displayFolder="" count="0" memberValueDatatype="20" unbalanced="0" hidden="1"/>
    <cacheHierarchy uniqueName="[Measures].[__XL_Count Staff]" caption="__XL_Count Staff" measure="1" displayFolder="" measureGroup="Staff" count="0" hidden="1"/>
    <cacheHierarchy uniqueName="[Measures].[__No measures defined]" caption="__No measures defined" measure="1" displayFolder="" count="0" hidden="1"/>
    <cacheHierarchy uniqueName="[Measures].[Sum of Salary]" caption="Sum of Salary" measure="1" displayFolder="" measureGroup="Staff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Salary]" caption="Average of Salary" measure="1" displayFolder="" measureGroup="Staff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Staff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Date Joined]" caption="Count of Date Joined" measure="1" displayFolder="" measureGroup="Staff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measure="1" name="Measures" uniqueName="[Measures]" caption="Measures"/>
    <dimension name="Staff" uniqueName="[Staff]" caption="Staff"/>
  </dimensions>
  <measureGroups count="1">
    <measureGroup name="Staff" caption="Staff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faah Junior" refreshedDate="45284.679687384261" backgroundQuery="1" createdVersion="7" refreshedVersion="7" minRefreshableVersion="3" recordCount="0" supportSubquery="1" supportAdvancedDrill="1" xr:uid="{A53F51C6-6696-44BB-BBE4-218C886A79C3}">
  <cacheSource type="external" connectionId="4"/>
  <cacheFields count="3">
    <cacheField name="[Staff].[Department].[Department]" caption="Department" numFmtId="0" hierarchy="2" level="1">
      <sharedItems count="5">
        <s v="Finance"/>
        <s v="HR"/>
        <s v="Procurement"/>
        <s v="Sales"/>
        <s v="Website"/>
      </sharedItems>
    </cacheField>
    <cacheField name="[Measures].[Count of Name]" caption="Count of Name" numFmtId="0" hierarchy="18" level="32767"/>
    <cacheField name="[Staff].[Branches].[Branches]" caption="Branches" numFmtId="0" hierarchy="7" level="1">
      <sharedItems containsSemiMixedTypes="0" containsNonDate="0" containsString="0"/>
    </cacheField>
  </cacheFields>
  <cacheHierarchies count="20">
    <cacheHierarchy uniqueName="[Staff].[Name]" caption="Name" attribute="1" defaultMemberUniqueName="[Staff].[Name].[All]" allUniqueName="[Staff].[Name].[All]" dimensionUniqueName="[Staff]" displayFolder="" count="0" memberValueDatatype="130" unbalanced="0"/>
    <cacheHierarchy uniqueName="[Staff].[Gender]" caption="Gender" attribute="1" defaultMemberUniqueName="[Staff].[Gender].[All]" allUniqueName="[Staff].[Gender].[All]" dimensionUniqueName="[Staff]" displayFolder="" count="0" memberValueDatatype="130" unbalanced="0"/>
    <cacheHierarchy uniqueName="[Staff].[Department]" caption="Department" attribute="1" defaultMemberUniqueName="[Staff].[Department].[All]" allUniqueName="[Staff].[Department].[All]" dimensionUniqueName="[Staff]" displayFolder="" count="2" memberValueDatatype="130" unbalanced="0">
      <fieldsUsage count="2">
        <fieldUsage x="-1"/>
        <fieldUsage x="0"/>
      </fieldsUsage>
    </cacheHierarchy>
    <cacheHierarchy uniqueName="[Staff].[Age]" caption="Age" attribute="1" defaultMemberUniqueName="[Staff].[Age].[All]" allUniqueName="[Staff].[Age].[All]" dimensionUniqueName="[Staff]" displayFolder="" count="0" memberValueDatatype="20" unbalanced="0"/>
    <cacheHierarchy uniqueName="[Staff].[Date Joined]" caption="Date Joined" attribute="1" time="1" defaultMemberUniqueName="[Staff].[Date Joined].[All]" allUniqueName="[Staff].[Date Joined].[All]" dimensionUniqueName="[Staff]" displayFolder="" count="0" memberValueDatatype="7" unbalanced="0"/>
    <cacheHierarchy uniqueName="[Staff].[Salary]" caption="Salary" attribute="1" defaultMemberUniqueName="[Staff].[Salary].[All]" allUniqueName="[Staff].[Salary].[All]" dimensionUniqueName="[Staff]" displayFolder="" count="0" memberValueDatatype="20" unbalanced="0"/>
    <cacheHierarchy uniqueName="[Staff].[Rating]" caption="Rating" attribute="1" defaultMemberUniqueName="[Staff].[Rating].[All]" allUniqueName="[Staff].[Rating].[All]" dimensionUniqueName="[Staff]" displayFolder="" count="0" memberValueDatatype="130" unbalanced="0"/>
    <cacheHierarchy uniqueName="[Staff].[Branches]" caption="Branches" attribute="1" defaultMemberUniqueName="[Staff].[Branches].[All]" allUniqueName="[Staff].[Branches].[All]" dimensionUniqueName="[Staff]" displayFolder="" count="2" memberValueDatatype="130" unbalanced="0">
      <fieldsUsage count="2">
        <fieldUsage x="-1"/>
        <fieldUsage x="2"/>
      </fieldsUsage>
    </cacheHierarchy>
    <cacheHierarchy uniqueName="[Staff].[Tenure]" caption="Tenure" attribute="1" defaultMemberUniqueName="[Staff].[Tenure].[All]" allUniqueName="[Staff].[Tenure].[All]" dimensionUniqueName="[Staff]" displayFolder="" count="0" memberValueDatatype="5" unbalanced="0"/>
    <cacheHierarchy uniqueName="[Staff].[Bonus]" caption="Bonus" attribute="1" defaultMemberUniqueName="[Staff].[Bonus].[All]" allUniqueName="[Staff].[Bonus].[All]" dimensionUniqueName="[Staff]" displayFolder="" count="0" memberValueDatatype="20" unbalanced="0"/>
    <cacheHierarchy uniqueName="[Staff].[Date Joined (Year)]" caption="Date Joined (Year)" attribute="1" defaultMemberUniqueName="[Staff].[Date Joined (Year)].[All]" allUniqueName="[Staff].[Date Joined (Year)].[All]" dimensionUniqueName="[Staff]" displayFolder="" count="0" memberValueDatatype="130" unbalanced="0"/>
    <cacheHierarchy uniqueName="[Staff].[Date Joined (Month)]" caption="Date Joined (Month)" attribute="1" defaultMemberUniqueName="[Staff].[Date Joined (Month)].[All]" allUniqueName="[Staff].[Date Joined (Month)].[All]" dimensionUniqueName="[Staff]" displayFolder="" count="0" memberValueDatatype="130" unbalanced="0"/>
    <cacheHierarchy uniqueName="[Staff].[Rate in Number]" caption="Rate in Number" attribute="1" defaultMemberUniqueName="[Staff].[Rate in Number].[All]" allUniqueName="[Staff].[Rate in Number].[All]" dimensionUniqueName="[Staff]" displayFolder="" count="0" memberValueDatatype="20" unbalanced="0"/>
    <cacheHierarchy uniqueName="[Staff].[Date Joined (Month Index)]" caption="Date Joined (Month Index)" attribute="1" defaultMemberUniqueName="[Staff].[Date Joined (Month Index)].[All]" allUniqueName="[Staff].[Date Joined (Month Index)].[All]" dimensionUniqueName="[Staff]" displayFolder="" count="0" memberValueDatatype="20" unbalanced="0" hidden="1"/>
    <cacheHierarchy uniqueName="[Measures].[__XL_Count Staff]" caption="__XL_Count Staff" measure="1" displayFolder="" measureGroup="Staff" count="0" hidden="1"/>
    <cacheHierarchy uniqueName="[Measures].[__No measures defined]" caption="__No measures defined" measure="1" displayFolder="" count="0" hidden="1"/>
    <cacheHierarchy uniqueName="[Measures].[Sum of Salary]" caption="Sum of Salary" measure="1" displayFolder="" measureGroup="Staff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Salary]" caption="Average of Salary" measure="1" displayFolder="" measureGroup="Staff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Staff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Date Joined]" caption="Count of Date Joined" measure="1" displayFolder="" measureGroup="Staff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measure="1" name="Measures" uniqueName="[Measures]" caption="Measures"/>
    <dimension name="Staff" uniqueName="[Staff]" caption="Staff"/>
  </dimensions>
  <measureGroups count="1">
    <measureGroup name="Staff" caption="Staff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faah Junior" refreshedDate="45284.679689467594" backgroundQuery="1" createdVersion="7" refreshedVersion="7" minRefreshableVersion="3" recordCount="0" supportSubquery="1" supportAdvancedDrill="1" xr:uid="{2D775672-1AA7-461A-8076-98D225344A97}">
  <cacheSource type="external" connectionId="4"/>
  <cacheFields count="3">
    <cacheField name="[Staff].[Rating].[Rating]" caption="Rating" numFmtId="0" hierarchy="6" level="1">
      <sharedItems count="5">
        <s v="Above average"/>
        <s v="Average"/>
        <s v="Exceptional"/>
        <s v="Poor"/>
        <s v="Very poor"/>
      </sharedItems>
    </cacheField>
    <cacheField name="[Measures].[Average of Salary]" caption="Average of Salary" numFmtId="0" hierarchy="17" level="32767"/>
    <cacheField name="[Measures].[Count of Name]" caption="Count of Name" numFmtId="0" hierarchy="18" level="32767"/>
  </cacheFields>
  <cacheHierarchies count="20">
    <cacheHierarchy uniqueName="[Staff].[Name]" caption="Name" attribute="1" defaultMemberUniqueName="[Staff].[Name].[All]" allUniqueName="[Staff].[Name].[All]" dimensionUniqueName="[Staff]" displayFolder="" count="0" memberValueDatatype="130" unbalanced="0"/>
    <cacheHierarchy uniqueName="[Staff].[Gender]" caption="Gender" attribute="1" defaultMemberUniqueName="[Staff].[Gender].[All]" allUniqueName="[Staff].[Gender].[All]" dimensionUniqueName="[Staff]" displayFolder="" count="0" memberValueDatatype="130" unbalanced="0"/>
    <cacheHierarchy uniqueName="[Staff].[Department]" caption="Department" attribute="1" defaultMemberUniqueName="[Staff].[Department].[All]" allUniqueName="[Staff].[Department].[All]" dimensionUniqueName="[Staff]" displayFolder="" count="0" memberValueDatatype="130" unbalanced="0"/>
    <cacheHierarchy uniqueName="[Staff].[Age]" caption="Age" attribute="1" defaultMemberUniqueName="[Staff].[Age].[All]" allUniqueName="[Staff].[Age].[All]" dimensionUniqueName="[Staff]" displayFolder="" count="0" memberValueDatatype="20" unbalanced="0"/>
    <cacheHierarchy uniqueName="[Staff].[Date Joined]" caption="Date Joined" attribute="1" time="1" defaultMemberUniqueName="[Staff].[Date Joined].[All]" allUniqueName="[Staff].[Date Joined].[All]" dimensionUniqueName="[Staff]" displayFolder="" count="0" memberValueDatatype="7" unbalanced="0"/>
    <cacheHierarchy uniqueName="[Staff].[Salary]" caption="Salary" attribute="1" defaultMemberUniqueName="[Staff].[Salary].[All]" allUniqueName="[Staff].[Salary].[All]" dimensionUniqueName="[Staff]" displayFolder="" count="0" memberValueDatatype="20" unbalanced="0"/>
    <cacheHierarchy uniqueName="[Staff].[Rating]" caption="Rating" attribute="1" defaultMemberUniqueName="[Staff].[Rating].[All]" allUniqueName="[Staff].[Rating].[All]" dimensionUniqueName="[Staff]" displayFolder="" count="2" memberValueDatatype="130" unbalanced="0">
      <fieldsUsage count="2">
        <fieldUsage x="-1"/>
        <fieldUsage x="0"/>
      </fieldsUsage>
    </cacheHierarchy>
    <cacheHierarchy uniqueName="[Staff].[Branches]" caption="Branches" attribute="1" defaultMemberUniqueName="[Staff].[Branches].[All]" allUniqueName="[Staff].[Branches].[All]" dimensionUniqueName="[Staff]" displayFolder="" count="0" memberValueDatatype="130" unbalanced="0"/>
    <cacheHierarchy uniqueName="[Staff].[Tenure]" caption="Tenure" attribute="1" defaultMemberUniqueName="[Staff].[Tenure].[All]" allUniqueName="[Staff].[Tenure].[All]" dimensionUniqueName="[Staff]" displayFolder="" count="0" memberValueDatatype="5" unbalanced="0"/>
    <cacheHierarchy uniqueName="[Staff].[Bonus]" caption="Bonus" attribute="1" defaultMemberUniqueName="[Staff].[Bonus].[All]" allUniqueName="[Staff].[Bonus].[All]" dimensionUniqueName="[Staff]" displayFolder="" count="0" memberValueDatatype="20" unbalanced="0"/>
    <cacheHierarchy uniqueName="[Staff].[Date Joined (Year)]" caption="Date Joined (Year)" attribute="1" defaultMemberUniqueName="[Staff].[Date Joined (Year)].[All]" allUniqueName="[Staff].[Date Joined (Year)].[All]" dimensionUniqueName="[Staff]" displayFolder="" count="0" memberValueDatatype="130" unbalanced="0"/>
    <cacheHierarchy uniqueName="[Staff].[Date Joined (Month)]" caption="Date Joined (Month)" attribute="1" defaultMemberUniqueName="[Staff].[Date Joined (Month)].[All]" allUniqueName="[Staff].[Date Joined (Month)].[All]" dimensionUniqueName="[Staff]" displayFolder="" count="0" memberValueDatatype="130" unbalanced="0"/>
    <cacheHierarchy uniqueName="[Staff].[Rate in Number]" caption="Rate in Number" attribute="1" defaultMemberUniqueName="[Staff].[Rate in Number].[All]" allUniqueName="[Staff].[Rate in Number].[All]" dimensionUniqueName="[Staff]" displayFolder="" count="0" memberValueDatatype="20" unbalanced="0"/>
    <cacheHierarchy uniqueName="[Staff].[Date Joined (Month Index)]" caption="Date Joined (Month Index)" attribute="1" defaultMemberUniqueName="[Staff].[Date Joined (Month Index)].[All]" allUniqueName="[Staff].[Date Joined (Month Index)].[All]" dimensionUniqueName="[Staff]" displayFolder="" count="0" memberValueDatatype="20" unbalanced="0" hidden="1"/>
    <cacheHierarchy uniqueName="[Measures].[__XL_Count Staff]" caption="__XL_Count Staff" measure="1" displayFolder="" measureGroup="Staff" count="0" hidden="1"/>
    <cacheHierarchy uniqueName="[Measures].[__No measures defined]" caption="__No measures defined" measure="1" displayFolder="" count="0" hidden="1"/>
    <cacheHierarchy uniqueName="[Measures].[Sum of Salary]" caption="Sum of Salary" measure="1" displayFolder="" measureGroup="Staff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Salary]" caption="Average of Salary" measure="1" displayFolder="" measureGroup="Staff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Staff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Date Joined]" caption="Count of Date Joined" measure="1" displayFolder="" measureGroup="Staff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measure="1" name="Measures" uniqueName="[Measures]" caption="Measures"/>
    <dimension name="Staff" uniqueName="[Staff]" caption="Staff"/>
  </dimensions>
  <measureGroups count="1">
    <measureGroup name="Staff" caption="Staff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faah Junior" refreshedDate="45284.679691319441" backgroundQuery="1" createdVersion="7" refreshedVersion="7" minRefreshableVersion="3" recordCount="0" supportSubquery="1" supportAdvancedDrill="1" xr:uid="{C67A23AF-89AF-4B3D-AE51-1571CB1C6932}">
  <cacheSource type="external" connectionId="4"/>
  <cacheFields count="4">
    <cacheField name="[Staff].[Date Joined].[Date Joined]" caption="Date Joined" numFmtId="0" hierarchy="4" level="1">
      <sharedItems containsSemiMixedTypes="0" containsNonDate="0" containsDate="1" containsString="0" minDate="2020-05-07T00:00:00" maxDate="2023-04-30T00:00:00" count="160">
        <d v="2020-05-07T00:00:00"/>
        <d v="2020-05-11T00:00:00"/>
        <d v="2020-05-29T00:00:00"/>
        <d v="2020-06-24T00:00:00"/>
        <d v="2020-07-07T00:00:00"/>
        <d v="2020-07-11T00:00:00"/>
        <d v="2020-07-29T00:00:00"/>
        <d v="2020-07-30T00:00:00"/>
        <d v="2020-08-18T00:00:00"/>
        <d v="2020-08-24T00:00:00"/>
        <d v="2020-08-30T00:00:00"/>
        <d v="2020-09-10T00:00:00"/>
        <d v="2020-09-11T00:00:00"/>
        <d v="2020-09-13T00:00:00"/>
        <d v="2020-09-29T00:00:00"/>
        <d v="2020-09-30T00:00:00"/>
        <d v="2020-10-15T00:00:00"/>
        <d v="2020-10-18T00:00:00"/>
        <d v="2020-10-20T00:00:00"/>
        <d v="2020-10-25T00:00:00"/>
        <d v="2020-10-30T00:00:00"/>
        <d v="2020-11-09T00:00:00"/>
        <d v="2020-11-10T00:00:00"/>
        <d v="2020-11-11T00:00:00"/>
        <d v="2020-11-13T00:00:00"/>
        <d v="2020-11-29T00:00:00"/>
        <d v="2020-12-09T00:00:00"/>
        <d v="2020-12-15T00:00:00"/>
        <d v="2020-12-16T00:00:00"/>
        <d v="2020-12-18T00:00:00"/>
        <d v="2020-12-20T00:00:00"/>
        <d v="2020-12-25T00:00:00"/>
        <d v="2021-01-08T00:00:00"/>
        <d v="2021-01-09T00:00:00"/>
        <d v="2021-01-16T00:00:00"/>
        <d v="2021-01-18T00:00:00"/>
        <d v="2021-01-22T00:00:00"/>
        <d v="2021-01-29T00:00:00"/>
        <d v="2021-02-09T00:00:00"/>
        <d v="2021-02-15T00:00:00"/>
        <d v="2021-02-16T00:00:00"/>
        <d v="2021-02-26T00:00:00"/>
        <d v="2021-03-01T00:00:00"/>
        <d v="2021-03-08T00:00:00"/>
        <d v="2021-03-13T00:00:00"/>
        <d v="2021-03-16T00:00:00"/>
        <d v="2021-03-17T00:00:00"/>
        <d v="2021-03-18T00:00:00"/>
        <d v="2021-03-21T00:00:00"/>
        <d v="2021-03-22T00:00:00"/>
        <d v="2021-04-07T00:00:00"/>
        <d v="2021-04-10T00:00:00"/>
        <d v="2021-04-26T00:00:00"/>
        <d v="2021-04-27T00:00:00"/>
        <d v="2021-04-30T00:00:00"/>
        <d v="2021-05-01T00:00:00"/>
        <d v="2021-05-04T00:00:00"/>
        <d v="2021-05-06T00:00:00"/>
        <d v="2021-05-08T00:00:00"/>
        <d v="2021-05-12T00:00:00"/>
        <d v="2021-05-13T00:00:00"/>
        <d v="2021-05-17T00:00:00"/>
        <d v="2021-05-21T00:00:00"/>
        <d v="2021-05-22T00:00:00"/>
        <d v="2021-05-23T00:00:00"/>
        <d v="2021-06-03T00:00:00"/>
        <d v="2021-06-07T00:00:00"/>
        <d v="2021-06-10T00:00:00"/>
        <d v="2021-06-27T00:00:00"/>
        <d v="2021-06-28T00:00:00"/>
        <d v="2021-06-30T00:00:00"/>
        <d v="2021-07-01T00:00:00"/>
        <d v="2021-07-04T00:00:00"/>
        <d v="2021-07-06T00:00:00"/>
        <d v="2021-07-07T00:00:00"/>
        <d v="2021-07-08T00:00:00"/>
        <d v="2021-07-11T00:00:00"/>
        <d v="2021-07-12T00:00:00"/>
        <d v="2021-07-20T00:00:00"/>
        <d v="2021-07-23T00:00:00"/>
        <d v="2021-07-26T00:00:00"/>
        <d v="2021-08-03T00:00:00"/>
        <d v="2021-08-17T00:00:00"/>
        <d v="2021-08-25T00:00:00"/>
        <d v="2021-08-28T00:00:00"/>
        <d v="2021-09-01T00:00:00"/>
        <d v="2021-09-06T00:00:00"/>
        <d v="2021-09-07T00:00:00"/>
        <d v="2021-09-09T00:00:00"/>
        <d v="2021-09-11T00:00:00"/>
        <d v="2021-09-12T00:00:00"/>
        <d v="2021-09-20T00:00:00"/>
        <d v="2021-09-26T00:00:00"/>
        <d v="2021-09-29T00:00:00"/>
        <d v="2021-10-07T00:00:00"/>
        <d v="2021-10-17T00:00:00"/>
        <d v="2021-10-25T00:00:00"/>
        <d v="2021-11-06T00:00:00"/>
        <d v="2021-11-09T00:00:00"/>
        <d v="2021-11-11T00:00:00"/>
        <d v="2021-11-29T00:00:00"/>
        <d v="2021-12-05T00:00:00"/>
        <d v="2021-12-07T00:00:00"/>
        <d v="2021-12-14T00:00:00"/>
        <d v="2021-12-17T00:00:00"/>
        <d v="2021-12-19T00:00:00"/>
        <d v="2021-12-20T00:00:00"/>
        <d v="2021-12-28T00:00:00"/>
        <d v="2022-01-06T00:00:00"/>
        <d v="2022-01-10T00:00:00"/>
        <d v="2022-01-29T00:00:00"/>
        <d v="2022-02-02T00:00:00"/>
        <d v="2022-02-05T00:00:00"/>
        <d v="2022-02-12T00:00:00"/>
        <d v="2022-02-14T00:00:00"/>
        <d v="2022-02-15T00:00:00"/>
        <d v="2022-02-17T00:00:00"/>
        <d v="2022-02-19T00:00:00"/>
        <d v="2022-02-20T00:00:00"/>
        <d v="2022-02-27T00:00:00"/>
        <d v="2022-02-28T00:00:00"/>
        <d v="2022-03-05T00:00:00"/>
        <d v="2022-03-10T00:00:00"/>
        <d v="2022-03-13T00:00:00"/>
        <d v="2022-03-20T00:00:00"/>
        <d v="2022-03-22T00:00:00"/>
        <d v="2022-03-29T00:00:00"/>
        <d v="2022-04-02T00:00:00"/>
        <d v="2022-04-09T00:00:00"/>
        <d v="2022-04-12T00:00:00"/>
        <d v="2022-04-14T00:00:00"/>
        <d v="2022-04-15T00:00:00"/>
        <d v="2022-04-19T00:00:00"/>
        <d v="2022-04-27T00:00:00"/>
        <d v="2022-05-02T00:00:00"/>
        <d v="2022-05-05T00:00:00"/>
        <d v="2022-05-13T00:00:00"/>
        <d v="2022-05-16T00:00:00"/>
        <d v="2022-05-20T00:00:00"/>
        <d v="2022-06-01T00:00:00"/>
        <d v="2022-06-06T00:00:00"/>
        <d v="2022-06-09T00:00:00"/>
        <d v="2022-06-12T00:00:00"/>
        <d v="2022-06-14T00:00:00"/>
        <d v="2022-06-15T00:00:00"/>
        <d v="2022-06-19T00:00:00"/>
        <d v="2022-07-02T00:00:00"/>
        <d v="2022-07-05T00:00:00"/>
        <d v="2022-07-16T00:00:00"/>
        <d v="2022-07-20T00:00:00"/>
        <d v="2022-08-01T00:00:00"/>
        <d v="2022-08-06T00:00:00"/>
        <d v="2022-08-16T00:00:00"/>
        <d v="2022-08-27T00:00:00"/>
        <d v="2022-09-05T00:00:00"/>
        <d v="2022-09-16T00:00:00"/>
        <d v="2022-10-16T00:00:00"/>
        <d v="2022-10-27T00:00:00"/>
        <d v="2023-02-28T00:00:00"/>
        <d v="2023-04-29T00:00:00"/>
      </sharedItems>
    </cacheField>
    <cacheField name="[Staff].[Date Joined (Month)].[Date Joined (Month)]" caption="Date Joined (Month)" numFmtId="0" hierarchy="11" level="1">
      <sharedItems count="12">
        <s v="May"/>
        <s v="Jun"/>
        <s v="Jul"/>
        <s v="Aug"/>
        <s v="Sep"/>
        <s v="Oct"/>
        <s v="Nov"/>
        <s v="Dec"/>
        <s v="Jan"/>
        <s v="Feb"/>
        <s v="Mar"/>
        <s v="Apr"/>
      </sharedItems>
    </cacheField>
    <cacheField name="[Staff].[Date Joined (Year)].[Date Joined (Year)]" caption="Date Joined (Year)" numFmtId="0" hierarchy="10" level="1">
      <sharedItems count="4">
        <s v="2020"/>
        <s v="2021"/>
        <s v="2022"/>
        <s v="2023"/>
      </sharedItems>
    </cacheField>
    <cacheField name="[Measures].[Count of Name]" caption="Count of Name" numFmtId="0" hierarchy="18" level="32767"/>
  </cacheFields>
  <cacheHierarchies count="20">
    <cacheHierarchy uniqueName="[Staff].[Name]" caption="Name" attribute="1" defaultMemberUniqueName="[Staff].[Name].[All]" allUniqueName="[Staff].[Name].[All]" dimensionUniqueName="[Staff]" displayFolder="" count="0" memberValueDatatype="130" unbalanced="0"/>
    <cacheHierarchy uniqueName="[Staff].[Gender]" caption="Gender" attribute="1" defaultMemberUniqueName="[Staff].[Gender].[All]" allUniqueName="[Staff].[Gender].[All]" dimensionUniqueName="[Staff]" displayFolder="" count="0" memberValueDatatype="130" unbalanced="0"/>
    <cacheHierarchy uniqueName="[Staff].[Department]" caption="Department" attribute="1" defaultMemberUniqueName="[Staff].[Department].[All]" allUniqueName="[Staff].[Department].[All]" dimensionUniqueName="[Staff]" displayFolder="" count="0" memberValueDatatype="130" unbalanced="0"/>
    <cacheHierarchy uniqueName="[Staff].[Age]" caption="Age" attribute="1" defaultMemberUniqueName="[Staff].[Age].[All]" allUniqueName="[Staff].[Age].[All]" dimensionUniqueName="[Staff]" displayFolder="" count="0" memberValueDatatype="20" unbalanced="0"/>
    <cacheHierarchy uniqueName="[Staff].[Date Joined]" caption="Date Joined" attribute="1" time="1" defaultMemberUniqueName="[Staff].[Date Joined].[All]" allUniqueName="[Staff].[Date Joined].[All]" dimensionUniqueName="[Staff]" displayFolder="" count="2" memberValueDatatype="7" unbalanced="0">
      <fieldsUsage count="2">
        <fieldUsage x="-1"/>
        <fieldUsage x="0"/>
      </fieldsUsage>
    </cacheHierarchy>
    <cacheHierarchy uniqueName="[Staff].[Salary]" caption="Salary" attribute="1" defaultMemberUniqueName="[Staff].[Salary].[All]" allUniqueName="[Staff].[Salary].[All]" dimensionUniqueName="[Staff]" displayFolder="" count="0" memberValueDatatype="20" unbalanced="0"/>
    <cacheHierarchy uniqueName="[Staff].[Rating]" caption="Rating" attribute="1" defaultMemberUniqueName="[Staff].[Rating].[All]" allUniqueName="[Staff].[Rating].[All]" dimensionUniqueName="[Staff]" displayFolder="" count="0" memberValueDatatype="130" unbalanced="0"/>
    <cacheHierarchy uniqueName="[Staff].[Branches]" caption="Branches" attribute="1" defaultMemberUniqueName="[Staff].[Branches].[All]" allUniqueName="[Staff].[Branches].[All]" dimensionUniqueName="[Staff]" displayFolder="" count="0" memberValueDatatype="130" unbalanced="0"/>
    <cacheHierarchy uniqueName="[Staff].[Tenure]" caption="Tenure" attribute="1" defaultMemberUniqueName="[Staff].[Tenure].[All]" allUniqueName="[Staff].[Tenure].[All]" dimensionUniqueName="[Staff]" displayFolder="" count="0" memberValueDatatype="5" unbalanced="0"/>
    <cacheHierarchy uniqueName="[Staff].[Bonus]" caption="Bonus" attribute="1" defaultMemberUniqueName="[Staff].[Bonus].[All]" allUniqueName="[Staff].[Bonus].[All]" dimensionUniqueName="[Staff]" displayFolder="" count="0" memberValueDatatype="20" unbalanced="0"/>
    <cacheHierarchy uniqueName="[Staff].[Date Joined (Year)]" caption="Date Joined (Year)" attribute="1" defaultMemberUniqueName="[Staff].[Date Joined (Year)].[All]" allUniqueName="[Staff].[Date Joined (Year)].[All]" dimensionUniqueName="[Staff]" displayFolder="" count="2" memberValueDatatype="130" unbalanced="0">
      <fieldsUsage count="2">
        <fieldUsage x="-1"/>
        <fieldUsage x="2"/>
      </fieldsUsage>
    </cacheHierarchy>
    <cacheHierarchy uniqueName="[Staff].[Date Joined (Month)]" caption="Date Joined (Month)" attribute="1" defaultMemberUniqueName="[Staff].[Date Joined (Month)].[All]" allUniqueName="[Staff].[Date Joined (Month)].[All]" dimensionUniqueName="[Staff]" displayFolder="" count="2" memberValueDatatype="130" unbalanced="0">
      <fieldsUsage count="2">
        <fieldUsage x="-1"/>
        <fieldUsage x="1"/>
      </fieldsUsage>
    </cacheHierarchy>
    <cacheHierarchy uniqueName="[Staff].[Rate in Number]" caption="Rate in Number" attribute="1" defaultMemberUniqueName="[Staff].[Rate in Number].[All]" allUniqueName="[Staff].[Rate in Number].[All]" dimensionUniqueName="[Staff]" displayFolder="" count="0" memberValueDatatype="20" unbalanced="0"/>
    <cacheHierarchy uniqueName="[Staff].[Date Joined (Month Index)]" caption="Date Joined (Month Index)" attribute="1" defaultMemberUniqueName="[Staff].[Date Joined (Month Index)].[All]" allUniqueName="[Staff].[Date Joined (Month Index)].[All]" dimensionUniqueName="[Staff]" displayFolder="" count="0" memberValueDatatype="20" unbalanced="0" hidden="1"/>
    <cacheHierarchy uniqueName="[Measures].[__XL_Count Staff]" caption="__XL_Count Staff" measure="1" displayFolder="" measureGroup="Staff" count="0" hidden="1"/>
    <cacheHierarchy uniqueName="[Measures].[__No measures defined]" caption="__No measures defined" measure="1" displayFolder="" count="0" hidden="1"/>
    <cacheHierarchy uniqueName="[Measures].[Sum of Salary]" caption="Sum of Salary" measure="1" displayFolder="" measureGroup="Staff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Salary]" caption="Average of Salary" measure="1" displayFolder="" measureGroup="Staff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Staff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Date Joined]" caption="Count of Date Joined" measure="1" displayFolder="" measureGroup="Staff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measure="1" name="Measures" uniqueName="[Measures]" caption="Measures"/>
    <dimension name="Staff" uniqueName="[Staff]" caption="Staff"/>
  </dimensions>
  <measureGroups count="1">
    <measureGroup name="Staff" caption="Staff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faah Junior" refreshedDate="45284.679692245372" createdVersion="7" refreshedVersion="7" minRefreshableVersion="3" recordCount="183" xr:uid="{545A18E8-B28D-48DD-A175-267A412DD20F}">
  <cacheSource type="worksheet">
    <worksheetSource name="Staff"/>
  </cacheSource>
  <cacheFields count="11">
    <cacheField name="Name" numFmtId="0">
      <sharedItems/>
    </cacheField>
    <cacheField name="Gender" numFmtId="0">
      <sharedItems count="3">
        <s v="Female"/>
        <s v="Male"/>
        <s v="Other"/>
      </sharedItems>
    </cacheField>
    <cacheField name="Department" numFmtId="0">
      <sharedItems/>
    </cacheField>
    <cacheField name="Age" numFmtId="0">
      <sharedItems containsSemiMixedTypes="0" containsString="0" containsNumber="1" containsInteger="1" minValue="19" maxValue="46"/>
    </cacheField>
    <cacheField name="Date Joined" numFmtId="14">
      <sharedItems containsSemiMixedTypes="0" containsNonDate="0" containsDate="1" containsString="0" minDate="2020-05-07T00:00:00" maxDate="2023-04-30T00:00:00"/>
    </cacheField>
    <cacheField name="Salary" numFmtId="167">
      <sharedItems containsSemiMixedTypes="0" containsString="0" containsNumber="1" containsInteger="1" minValue="33920" maxValue="119110"/>
    </cacheField>
    <cacheField name="Rating" numFmtId="0">
      <sharedItems/>
    </cacheField>
    <cacheField name="Branches" numFmtId="0">
      <sharedItems/>
    </cacheField>
    <cacheField name="Tenure" numFmtId="2">
      <sharedItems containsSemiMixedTypes="0" containsString="0" containsNumber="1" minValue="0.65479452054794518" maxValue="3.6328767123287671"/>
    </cacheField>
    <cacheField name="Bonus" numFmtId="167">
      <sharedItems containsSemiMixedTypes="0" containsString="0" containsNumber="1" containsInteger="1" minValue="678" maxValue="3573"/>
    </cacheField>
    <cacheField name="Rate in Number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 pivotCacheId="11774612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s v="Ewart Laphorn"/>
    <x v="0"/>
    <s v="HR"/>
    <n v="27"/>
    <d v="2020-10-18T00:00:00"/>
    <n v="119110"/>
    <s v="Average"/>
    <s v="BO"/>
    <n v="3.1835616438356165"/>
    <n v="3573"/>
    <n v="3"/>
  </r>
  <r>
    <s v="Anjushri Chandiramani"/>
    <x v="0"/>
    <s v="HR"/>
    <n v="27"/>
    <d v="2020-08-18T00:00:00"/>
    <n v="119110"/>
    <s v="Average"/>
    <s v="FT"/>
    <n v="3.3506849315068492"/>
    <n v="3573"/>
    <n v="3"/>
  </r>
  <r>
    <s v="Tawnya Tickel"/>
    <x v="1"/>
    <s v="Website"/>
    <n v="36"/>
    <d v="2020-07-07T00:00:00"/>
    <n v="118840"/>
    <s v="Average"/>
    <s v="BO"/>
    <n v="3.4657534246575343"/>
    <n v="3565"/>
    <n v="3"/>
  </r>
  <r>
    <s v="Heer Pennathur"/>
    <x v="1"/>
    <s v="Website"/>
    <n v="36"/>
    <d v="2020-05-07T00:00:00"/>
    <n v="118840"/>
    <s v="Average"/>
    <s v="FT"/>
    <n v="3.6328767123287671"/>
    <n v="3565"/>
    <n v="3"/>
  </r>
  <r>
    <s v="Valentia Etteridge"/>
    <x v="0"/>
    <s v="HR"/>
    <n v="37"/>
    <d v="2021-09-12T00:00:00"/>
    <n v="118100"/>
    <s v="Average"/>
    <s v="BO"/>
    <n v="2.2821917808219179"/>
    <n v="3543"/>
    <n v="3"/>
  </r>
  <r>
    <s v="Kaishori Harathi Kateel"/>
    <x v="0"/>
    <s v="HR"/>
    <n v="37"/>
    <d v="2021-07-12T00:00:00"/>
    <n v="118100"/>
    <s v="Average"/>
    <s v="FT"/>
    <n v="2.452054794520548"/>
    <n v="3543"/>
    <n v="3"/>
  </r>
  <r>
    <s v="Roddy Speechley"/>
    <x v="1"/>
    <s v="Procurement"/>
    <n v="33"/>
    <d v="2020-11-29T00:00:00"/>
    <n v="115920"/>
    <s v="Average"/>
    <s v="BO"/>
    <n v="3.0684931506849313"/>
    <n v="3478"/>
    <n v="3"/>
  </r>
  <r>
    <s v="Sarayu Ragunathan"/>
    <x v="1"/>
    <s v="Procurement"/>
    <n v="33"/>
    <d v="2020-09-29T00:00:00"/>
    <n v="115920"/>
    <s v="Average"/>
    <s v="FT"/>
    <n v="3.2356164383561645"/>
    <n v="3478"/>
    <n v="3"/>
  </r>
  <r>
    <s v="Benny Karolovsky"/>
    <x v="2"/>
    <s v="Finance"/>
    <n v="37"/>
    <d v="2020-11-11T00:00:00"/>
    <n v="115440"/>
    <s v="Poor"/>
    <s v="BO"/>
    <n v="3.117808219178082"/>
    <n v="3463"/>
    <n v="2"/>
  </r>
  <r>
    <s v="Sahila Chandrasekhar"/>
    <x v="2"/>
    <s v="Finance"/>
    <n v="37"/>
    <d v="2020-09-11T00:00:00"/>
    <n v="115440"/>
    <s v="Poor"/>
    <s v="FT"/>
    <n v="3.2849315068493152"/>
    <n v="3463"/>
    <n v="2"/>
  </r>
  <r>
    <s v="Tracy Renad"/>
    <x v="0"/>
    <s v="Procurement"/>
    <n v="36"/>
    <d v="2020-09-11T00:00:00"/>
    <n v="114890"/>
    <s v="Average"/>
    <s v="BO"/>
    <n v="3.2849315068493152"/>
    <n v="3447"/>
    <n v="3"/>
  </r>
  <r>
    <s v="Dhruv Manjunath"/>
    <x v="0"/>
    <s v="Procurement"/>
    <n v="36"/>
    <d v="2020-07-11T00:00:00"/>
    <n v="114890"/>
    <s v="Average"/>
    <s v="FT"/>
    <n v="3.4547945205479453"/>
    <n v="3447"/>
    <n v="3"/>
  </r>
  <r>
    <s v="Wilone O'Kielt"/>
    <x v="0"/>
    <s v="Website"/>
    <n v="43"/>
    <d v="2023-04-29T00:00:00"/>
    <n v="114870"/>
    <s v="Average"/>
    <s v="BO"/>
    <n v="0.65479452054794518"/>
    <n v="2297"/>
    <n v="3"/>
  </r>
  <r>
    <s v="Ramnath Ravuri"/>
    <x v="0"/>
    <s v="Website"/>
    <n v="44"/>
    <d v="2023-02-28T00:00:00"/>
    <n v="114870"/>
    <s v="Average"/>
    <s v="FT"/>
    <n v="0.81917808219178079"/>
    <n v="2297"/>
    <n v="3"/>
  </r>
  <r>
    <s v="Hogan Iles"/>
    <x v="0"/>
    <s v="Procurement"/>
    <n v="30"/>
    <d v="2022-10-16T00:00:00"/>
    <n v="114180"/>
    <s v="Average"/>
    <s v="BO"/>
    <n v="1.189041095890411"/>
    <n v="2284"/>
    <n v="3"/>
  </r>
  <r>
    <s v="Sarojini Naueshwara"/>
    <x v="0"/>
    <s v="Procurement"/>
    <n v="30"/>
    <d v="2022-08-16T00:00:00"/>
    <n v="114180"/>
    <s v="Average"/>
    <s v="FT"/>
    <n v="1.3561643835616439"/>
    <n v="2284"/>
    <n v="3"/>
  </r>
  <r>
    <s v="Mahalia Larcher"/>
    <x v="1"/>
    <s v="Procurement"/>
    <n v="27"/>
    <d v="2022-02-17T00:00:00"/>
    <n v="113280"/>
    <s v="Very poor"/>
    <s v="BO"/>
    <n v="1.8493150684931507"/>
    <n v="2266"/>
    <n v="1"/>
  </r>
  <r>
    <s v="Ilesh Dasgupta"/>
    <x v="1"/>
    <s v="Procurement"/>
    <n v="27"/>
    <d v="2021-12-17T00:00:00"/>
    <n v="113280"/>
    <s v="Very poor"/>
    <s v="FT"/>
    <n v="2.0191780821917806"/>
    <n v="3398"/>
    <n v="1"/>
  </r>
  <r>
    <s v="Lindy Guillet"/>
    <x v="1"/>
    <s v="Sales"/>
    <n v="22"/>
    <d v="2021-09-07T00:00:00"/>
    <n v="112780"/>
    <s v="Above average"/>
    <s v="BO"/>
    <n v="2.2958904109589042"/>
    <n v="3383"/>
    <n v="4"/>
  </r>
  <r>
    <s v="Krishnakanta Vellanki"/>
    <x v="1"/>
    <s v="Sales"/>
    <n v="22"/>
    <d v="2021-07-07T00:00:00"/>
    <n v="112780"/>
    <s v="Above average"/>
    <s v="FT"/>
    <n v="2.4657534246575343"/>
    <n v="3383"/>
    <n v="4"/>
  </r>
  <r>
    <s v="Mollie Hanway"/>
    <x v="1"/>
    <s v="Website"/>
    <n v="20"/>
    <d v="2020-12-18T00:00:00"/>
    <n v="112650"/>
    <s v="Average"/>
    <s v="BO"/>
    <n v="3.0164383561643837"/>
    <n v="3380"/>
    <n v="3"/>
  </r>
  <r>
    <s v="Deepali Charan"/>
    <x v="1"/>
    <s v="Website"/>
    <n v="20"/>
    <d v="2020-10-18T00:00:00"/>
    <n v="112650"/>
    <s v="Average"/>
    <s v="FT"/>
    <n v="3.1835616438356165"/>
    <n v="3380"/>
    <n v="3"/>
  </r>
  <r>
    <s v="Bandhula Sathyanna"/>
    <x v="1"/>
    <s v="Procurement"/>
    <n v="34"/>
    <d v="2022-03-22T00:00:00"/>
    <n v="112650"/>
    <s v="Average"/>
    <s v="FT"/>
    <n v="1.7589041095890412"/>
    <n v="2253"/>
    <n v="3"/>
  </r>
  <r>
    <s v="Halimeda Kuscha"/>
    <x v="0"/>
    <s v="Procurement"/>
    <n v="30"/>
    <d v="2022-10-27T00:00:00"/>
    <n v="112570"/>
    <s v="Average"/>
    <s v="BO"/>
    <n v="1.1589041095890411"/>
    <n v="2251"/>
    <n v="3"/>
  </r>
  <r>
    <s v="Makshi Vinutha"/>
    <x v="0"/>
    <s v="Procurement"/>
    <n v="30"/>
    <d v="2022-08-27T00:00:00"/>
    <n v="112570"/>
    <s v="Average"/>
    <s v="FT"/>
    <n v="1.3260273972602741"/>
    <n v="2251"/>
    <n v="3"/>
  </r>
  <r>
    <s v="Bev Lashley"/>
    <x v="1"/>
    <s v="Website"/>
    <n v="29"/>
    <d v="2020-12-15T00:00:00"/>
    <n v="112110"/>
    <s v="Poor"/>
    <s v="BO"/>
    <n v="3.0246575342465754"/>
    <n v="3363"/>
    <n v="2"/>
  </r>
  <r>
    <s v="Narois Motiwala"/>
    <x v="1"/>
    <s v="Website"/>
    <n v="29"/>
    <d v="2020-10-15T00:00:00"/>
    <n v="112110"/>
    <s v="Poor"/>
    <s v="FT"/>
    <n v="3.1917808219178081"/>
    <n v="3363"/>
    <n v="2"/>
  </r>
  <r>
    <s v="Madelene Upcott"/>
    <x v="1"/>
    <s v="Procurement"/>
    <n v="25"/>
    <d v="2022-06-14T00:00:00"/>
    <n v="109190"/>
    <s v="Above average"/>
    <s v="BO"/>
    <n v="1.5287671232876712"/>
    <n v="2184"/>
    <n v="4"/>
  </r>
  <r>
    <s v="Damayanti Thangavadivelu"/>
    <x v="1"/>
    <s v="Procurement"/>
    <n v="25"/>
    <d v="2022-04-14T00:00:00"/>
    <n v="109190"/>
    <s v="Above average"/>
    <s v="FT"/>
    <n v="1.6958904109589041"/>
    <n v="2184"/>
    <n v="4"/>
  </r>
  <r>
    <s v="Rafaelita Blaksland"/>
    <x v="0"/>
    <s v="Sales"/>
    <n v="38"/>
    <d v="2021-06-30T00:00:00"/>
    <n v="109160"/>
    <s v="Exceptional"/>
    <s v="BO"/>
    <n v="2.484931506849315"/>
    <n v="3275"/>
    <n v="5"/>
  </r>
  <r>
    <s v="Sawini Chandan"/>
    <x v="0"/>
    <s v="Sales"/>
    <n v="38"/>
    <d v="2021-04-30T00:00:00"/>
    <n v="109160"/>
    <s v="Exceptional"/>
    <s v="FT"/>
    <n v="2.6520547945205482"/>
    <n v="3275"/>
    <n v="5"/>
  </r>
  <r>
    <s v="Kaine Padly"/>
    <x v="1"/>
    <s v="Website"/>
    <n v="20"/>
    <d v="2021-09-20T00:00:00"/>
    <n v="107700"/>
    <s v="Average"/>
    <s v="BO"/>
    <n v="2.2602739726027399"/>
    <n v="3231"/>
    <n v="3"/>
  </r>
  <r>
    <s v="Hridaynath Tendulkar"/>
    <x v="1"/>
    <s v="Website"/>
    <n v="20"/>
    <d v="2021-07-20T00:00:00"/>
    <n v="107700"/>
    <s v="Average"/>
    <s v="FT"/>
    <n v="2.43013698630137"/>
    <n v="3231"/>
    <n v="3"/>
  </r>
  <r>
    <s v="Kissiah Maydway"/>
    <x v="1"/>
    <s v="Procurement"/>
    <n v="23"/>
    <d v="2021-09-01T00:00:00"/>
    <n v="106460"/>
    <s v="Average"/>
    <s v="BO"/>
    <n v="2.3123287671232875"/>
    <n v="3194"/>
    <n v="3"/>
  </r>
  <r>
    <s v="Sahas Sanabhi Shrikant"/>
    <x v="1"/>
    <s v="Procurement"/>
    <n v="23"/>
    <d v="2021-07-01T00:00:00"/>
    <n v="106460"/>
    <s v="Average"/>
    <s v="FT"/>
    <n v="2.4821917808219176"/>
    <n v="3194"/>
    <n v="3"/>
  </r>
  <r>
    <s v="Janene Hairsine"/>
    <x v="0"/>
    <s v="Procurement"/>
    <n v="28"/>
    <d v="2021-10-17T00:00:00"/>
    <n v="104770"/>
    <s v="Average"/>
    <s v="BO"/>
    <n v="2.1863013698630138"/>
    <n v="3143"/>
    <n v="3"/>
  </r>
  <r>
    <s v="Shevantilal Muppala"/>
    <x v="0"/>
    <s v="Procurement"/>
    <n v="28"/>
    <d v="2021-08-17T00:00:00"/>
    <n v="104770"/>
    <s v="Average"/>
    <s v="FT"/>
    <n v="2.3534246575342466"/>
    <n v="3143"/>
    <n v="3"/>
  </r>
  <r>
    <s v="Caro Chappel"/>
    <x v="0"/>
    <s v="Website"/>
    <n v="40"/>
    <d v="2021-07-04T00:00:00"/>
    <n v="104410"/>
    <s v="Average"/>
    <s v="BO"/>
    <n v="2.473972602739726"/>
    <n v="3132"/>
    <n v="3"/>
  </r>
  <r>
    <s v="Manjusri Ruchi"/>
    <x v="0"/>
    <s v="Website"/>
    <n v="40"/>
    <d v="2021-05-04T00:00:00"/>
    <n v="104410"/>
    <s v="Average"/>
    <s v="FT"/>
    <n v="2.6410958904109587"/>
    <n v="3132"/>
    <n v="3"/>
  </r>
  <r>
    <s v="Cherlyn Barter"/>
    <x v="0"/>
    <s v="Procurement"/>
    <n v="28"/>
    <d v="2022-03-29T00:00:00"/>
    <n v="104120"/>
    <s v="Average"/>
    <s v="BO"/>
    <n v="1.7397260273972603"/>
    <n v="2082"/>
    <n v="3"/>
  </r>
  <r>
    <s v="Sartaj Probal"/>
    <x v="0"/>
    <s v="Procurement"/>
    <n v="28"/>
    <d v="2022-01-29T00:00:00"/>
    <n v="104120"/>
    <s v="Average"/>
    <s v="FT"/>
    <n v="1.9013698630136986"/>
    <n v="2082"/>
    <n v="3"/>
  </r>
  <r>
    <s v="Dyna Doucette"/>
    <x v="1"/>
    <s v="Procurement"/>
    <n v="31"/>
    <d v="2022-06-12T00:00:00"/>
    <n v="103550"/>
    <s v="Average"/>
    <s v="BO"/>
    <n v="1.5342465753424657"/>
    <n v="2071"/>
    <n v="3"/>
  </r>
  <r>
    <s v="Satyendra Venkatadri"/>
    <x v="1"/>
    <s v="Procurement"/>
    <n v="31"/>
    <d v="2022-04-12T00:00:00"/>
    <n v="103550"/>
    <s v="Average"/>
    <s v="FT"/>
    <n v="1.7013698630136986"/>
    <n v="2071"/>
    <n v="3"/>
  </r>
  <r>
    <s v="Collin Jagson"/>
    <x v="1"/>
    <s v="Website"/>
    <n v="24"/>
    <d v="2022-05-05T00:00:00"/>
    <n v="100420"/>
    <s v="Average"/>
    <s v="BO"/>
    <n v="1.6383561643835616"/>
    <n v="2008"/>
    <n v="3"/>
  </r>
  <r>
    <s v="Amlankusum Rajabhushan"/>
    <x v="1"/>
    <s v="Website"/>
    <n v="24"/>
    <d v="2022-03-05T00:00:00"/>
    <n v="100420"/>
    <s v="Average"/>
    <s v="FT"/>
    <n v="1.8054794520547945"/>
    <n v="2008"/>
    <n v="3"/>
  </r>
  <r>
    <s v="Bernie Gorges"/>
    <x v="0"/>
    <s v="Procurement"/>
    <n v="28"/>
    <d v="2022-03-10T00:00:00"/>
    <n v="99970"/>
    <s v="Average"/>
    <s v="BO"/>
    <n v="1.7917808219178082"/>
    <n v="1999"/>
    <n v="3"/>
  </r>
  <r>
    <s v="Vasu Nandin"/>
    <x v="0"/>
    <s v="Procurement"/>
    <n v="28"/>
    <d v="2022-01-10T00:00:00"/>
    <n v="99970"/>
    <s v="Average"/>
    <s v="FT"/>
    <n v="1.9534246575342467"/>
    <n v="1999"/>
    <n v="3"/>
  </r>
  <r>
    <s v="Simon Kembery"/>
    <x v="1"/>
    <s v="Procurement"/>
    <n v="40"/>
    <d v="2021-03-08T00:00:00"/>
    <n v="99750"/>
    <s v="Average"/>
    <s v="BO"/>
    <n v="2.7972602739726029"/>
    <n v="2993"/>
    <n v="3"/>
  </r>
  <r>
    <s v="Baruna Ogale"/>
    <x v="1"/>
    <s v="Procurement"/>
    <n v="40"/>
    <d v="2021-01-08T00:00:00"/>
    <n v="99750"/>
    <s v="Average"/>
    <s v="FT"/>
    <n v="2.9589041095890409"/>
    <n v="2993"/>
    <n v="3"/>
  </r>
  <r>
    <s v="Constantino Espley"/>
    <x v="1"/>
    <s v="Finance"/>
    <n v="30"/>
    <d v="2022-02-14T00:00:00"/>
    <n v="96800"/>
    <s v="Average"/>
    <s v="BO"/>
    <n v="1.8575342465753424"/>
    <n v="1936"/>
    <n v="3"/>
  </r>
  <r>
    <s v="Mithil Nadkarni"/>
    <x v="1"/>
    <s v="Finance"/>
    <n v="30"/>
    <d v="2021-12-14T00:00:00"/>
    <n v="96800"/>
    <s v="Average"/>
    <s v="FT"/>
    <n v="2.0273972602739727"/>
    <n v="2904"/>
    <n v="3"/>
  </r>
  <r>
    <s v="Torrance Collier"/>
    <x v="0"/>
    <s v="Website"/>
    <n v="33"/>
    <d v="2020-12-25T00:00:00"/>
    <n v="96140"/>
    <s v="Average"/>
    <s v="BO"/>
    <n v="2.9972602739726026"/>
    <n v="2884"/>
    <n v="3"/>
  </r>
  <r>
    <s v="Sukhdev Nageshwar"/>
    <x v="0"/>
    <s v="Website"/>
    <n v="33"/>
    <d v="2020-10-25T00:00:00"/>
    <n v="96140"/>
    <s v="Average"/>
    <s v="FT"/>
    <n v="3.1643835616438358"/>
    <n v="2884"/>
    <n v="3"/>
  </r>
  <r>
    <s v="Hinda Label"/>
    <x v="0"/>
    <s v="Sales"/>
    <n v="25"/>
    <d v="2021-01-09T00:00:00"/>
    <n v="92700"/>
    <s v="Average"/>
    <s v="BO"/>
    <n v="2.956164383561644"/>
    <n v="2781"/>
    <n v="3"/>
  </r>
  <r>
    <s v="Purnendu Vijayarangan"/>
    <x v="0"/>
    <s v="Sales"/>
    <n v="25"/>
    <d v="2020-11-09T00:00:00"/>
    <n v="92700"/>
    <s v="Average"/>
    <s v="FT"/>
    <n v="3.1232876712328768"/>
    <n v="2781"/>
    <n v="3"/>
  </r>
  <r>
    <s v="Leilah Yesinin"/>
    <x v="0"/>
    <s v="Finance"/>
    <n v="34"/>
    <d v="2021-09-06T00:00:00"/>
    <n v="92450"/>
    <s v="Average"/>
    <s v="BO"/>
    <n v="2.2986301369863016"/>
    <n v="2774"/>
    <n v="3"/>
  </r>
  <r>
    <s v="Deepit Ranjana"/>
    <x v="0"/>
    <s v="Finance"/>
    <n v="34"/>
    <d v="2021-07-06T00:00:00"/>
    <n v="92450"/>
    <s v="Average"/>
    <s v="FT"/>
    <n v="2.4684931506849317"/>
    <n v="2774"/>
    <n v="3"/>
  </r>
  <r>
    <s v="Enoch Dowrey"/>
    <x v="1"/>
    <s v="Finance"/>
    <n v="27"/>
    <d v="2021-02-09T00:00:00"/>
    <n v="91650"/>
    <s v="Above average"/>
    <s v="BO"/>
    <n v="2.871232876712329"/>
    <n v="2750"/>
    <n v="4"/>
  </r>
  <r>
    <s v="Kamalakshi Mukundan"/>
    <x v="1"/>
    <s v="Finance"/>
    <n v="27"/>
    <d v="2020-12-09T00:00:00"/>
    <n v="91650"/>
    <s v="Above average"/>
    <s v="FT"/>
    <n v="3.0410958904109591"/>
    <n v="2750"/>
    <n v="4"/>
  </r>
  <r>
    <s v="Madge McCloughen"/>
    <x v="2"/>
    <s v="Website"/>
    <n v="32"/>
    <d v="2022-08-01T00:00:00"/>
    <n v="91310"/>
    <s v="Average"/>
    <s v="BO"/>
    <n v="1.3972602739726028"/>
    <n v="1826"/>
    <n v="3"/>
  </r>
  <r>
    <s v="Rukma Vinita"/>
    <x v="2"/>
    <s v="Website"/>
    <n v="32"/>
    <d v="2022-06-01T00:00:00"/>
    <n v="91310"/>
    <s v="Average"/>
    <s v="FT"/>
    <n v="1.5643835616438355"/>
    <n v="1826"/>
    <n v="3"/>
  </r>
  <r>
    <s v="Dennison Crosswaite"/>
    <x v="2"/>
    <s v="Website"/>
    <n v="26"/>
    <d v="2021-03-16T00:00:00"/>
    <n v="90700"/>
    <s v="Above average"/>
    <s v="BO"/>
    <n v="2.7753424657534245"/>
    <n v="2721"/>
    <n v="4"/>
  </r>
  <r>
    <s v="Karuna Pashupathy"/>
    <x v="2"/>
    <s v="Website"/>
    <n v="27"/>
    <d v="2021-01-16T00:00:00"/>
    <n v="90700"/>
    <s v="Above average"/>
    <s v="FT"/>
    <n v="2.9369863013698629"/>
    <n v="2721"/>
    <n v="4"/>
  </r>
  <r>
    <s v="Ches Bonnell"/>
    <x v="1"/>
    <s v="Website"/>
    <n v="37"/>
    <d v="2021-05-22T00:00:00"/>
    <n v="88050"/>
    <s v="Poor"/>
    <s v="BO"/>
    <n v="2.591780821917808"/>
    <n v="2642"/>
    <n v="2"/>
  </r>
  <r>
    <s v="Gangadutt Ragha"/>
    <x v="1"/>
    <s v="Website"/>
    <n v="37"/>
    <d v="2021-03-22T00:00:00"/>
    <n v="88050"/>
    <s v="Poor"/>
    <s v="FT"/>
    <n v="2.7589041095890412"/>
    <n v="2642"/>
    <n v="2"/>
  </r>
  <r>
    <s v="Merrilee Plenty"/>
    <x v="0"/>
    <s v="Website"/>
    <n v="40"/>
    <d v="2021-05-21T00:00:00"/>
    <n v="87620"/>
    <s v="Average"/>
    <s v="BO"/>
    <n v="2.5945205479452054"/>
    <n v="2629"/>
    <n v="3"/>
  </r>
  <r>
    <s v="Godavari Veena"/>
    <x v="0"/>
    <s v="Website"/>
    <n v="40"/>
    <d v="2021-03-21T00:00:00"/>
    <n v="87620"/>
    <s v="Average"/>
    <s v="FT"/>
    <n v="2.7616438356164386"/>
    <n v="2629"/>
    <n v="3"/>
  </r>
  <r>
    <s v="Sibyl Dunkirk"/>
    <x v="0"/>
    <s v="Finance"/>
    <n v="33"/>
    <d v="2022-09-05T00:00:00"/>
    <n v="86570"/>
    <s v="Average"/>
    <s v="BO"/>
    <n v="1.3013698630136987"/>
    <n v="1731"/>
    <n v="3"/>
  </r>
  <r>
    <s v="Madhumati Gazala Soumitra"/>
    <x v="0"/>
    <s v="Finance"/>
    <n v="33"/>
    <d v="2022-07-05T00:00:00"/>
    <n v="86570"/>
    <s v="Average"/>
    <s v="FT"/>
    <n v="1.4712328767123288"/>
    <n v="1731"/>
    <n v="3"/>
  </r>
  <r>
    <s v="Karlen McCaffrey"/>
    <x v="0"/>
    <s v="Finance"/>
    <n v="34"/>
    <d v="2021-09-20T00:00:00"/>
    <n v="85000"/>
    <s v="Average"/>
    <s v="BO"/>
    <n v="2.2602739726027399"/>
    <n v="2550"/>
    <n v="3"/>
  </r>
  <r>
    <s v="Tarala Vishaal"/>
    <x v="0"/>
    <s v="Finance"/>
    <n v="34"/>
    <d v="2021-07-20T00:00:00"/>
    <n v="85000"/>
    <s v="Average"/>
    <s v="FT"/>
    <n v="2.43013698630137"/>
    <n v="2550"/>
    <n v="3"/>
  </r>
  <r>
    <s v="Agnes Collicott"/>
    <x v="0"/>
    <s v="Website"/>
    <n v="27"/>
    <d v="2022-05-05T00:00:00"/>
    <n v="83750"/>
    <s v="Average"/>
    <s v="BO"/>
    <n v="1.6383561643835616"/>
    <n v="1675"/>
    <n v="3"/>
  </r>
  <r>
    <s v="Kunja Prashanta Vibha"/>
    <x v="0"/>
    <s v="Website"/>
    <n v="27"/>
    <d v="2022-03-05T00:00:00"/>
    <n v="83750"/>
    <s v="Average"/>
    <s v="FT"/>
    <n v="1.8054794520547945"/>
    <n v="1675"/>
    <n v="3"/>
  </r>
  <r>
    <s v="Van Tuxwell"/>
    <x v="0"/>
    <s v="Website"/>
    <n v="25"/>
    <d v="2022-05-13T00:00:00"/>
    <n v="80700"/>
    <s v="Above average"/>
    <s v="BO"/>
    <n v="1.6164383561643836"/>
    <n v="1614"/>
    <n v="4"/>
  </r>
  <r>
    <s v="Bhuvan Pals"/>
    <x v="0"/>
    <s v="Website"/>
    <n v="25"/>
    <d v="2022-03-13T00:00:00"/>
    <n v="80700"/>
    <s v="Above average"/>
    <s v="FT"/>
    <n v="1.7835616438356163"/>
    <n v="1614"/>
    <n v="4"/>
  </r>
  <r>
    <s v="Kellsie Waby"/>
    <x v="1"/>
    <s v="Procurement"/>
    <n v="20"/>
    <d v="2022-07-02T00:00:00"/>
    <n v="79570"/>
    <s v="Average"/>
    <s v="BO"/>
    <n v="1.4794520547945205"/>
    <n v="1591"/>
    <n v="3"/>
  </r>
  <r>
    <s v="Udyan Lanka"/>
    <x v="1"/>
    <s v="Procurement"/>
    <n v="20"/>
    <d v="2022-05-02T00:00:00"/>
    <n v="79570"/>
    <s v="Average"/>
    <s v="FT"/>
    <n v="1.6465753424657534"/>
    <n v="1591"/>
    <n v="3"/>
  </r>
  <r>
    <s v="Gray Seamon"/>
    <x v="0"/>
    <s v="Sales"/>
    <n v="36"/>
    <d v="2021-10-25T00:00:00"/>
    <n v="78540"/>
    <s v="Average"/>
    <s v="BO"/>
    <n v="2.1643835616438358"/>
    <n v="2356"/>
    <n v="3"/>
  </r>
  <r>
    <s v="Shulabh Qutub Sundaramoorthy"/>
    <x v="0"/>
    <s v="Sales"/>
    <n v="36"/>
    <d v="2021-08-25T00:00:00"/>
    <n v="78540"/>
    <s v="Average"/>
    <s v="FT"/>
    <n v="2.3315068493150686"/>
    <n v="2356"/>
    <n v="3"/>
  </r>
  <r>
    <s v="Allene Gobbet"/>
    <x v="0"/>
    <s v="Procurement"/>
    <n v="36"/>
    <d v="2021-11-29T00:00:00"/>
    <n v="78390"/>
    <s v="Average"/>
    <s v="BO"/>
    <n v="2.0684931506849313"/>
    <n v="2352"/>
    <n v="3"/>
  </r>
  <r>
    <s v="Rushil Kripa"/>
    <x v="0"/>
    <s v="Procurement"/>
    <n v="36"/>
    <d v="2021-09-29T00:00:00"/>
    <n v="78390"/>
    <s v="Average"/>
    <s v="FT"/>
    <n v="2.2356164383561645"/>
    <n v="2352"/>
    <n v="3"/>
  </r>
  <r>
    <s v="Virginia McConville"/>
    <x v="0"/>
    <s v="Procurement"/>
    <n v="22"/>
    <d v="2021-09-11T00:00:00"/>
    <n v="76900"/>
    <s v="Above average"/>
    <s v="BO"/>
    <n v="2.2849315068493152"/>
    <n v="2307"/>
    <n v="4"/>
  </r>
  <r>
    <s v="Shreela Ramasubraman"/>
    <x v="0"/>
    <s v="Procurement"/>
    <n v="22"/>
    <d v="2021-07-11T00:00:00"/>
    <n v="76900"/>
    <s v="Above average"/>
    <s v="FT"/>
    <n v="2.4547945205479453"/>
    <n v="2307"/>
    <n v="4"/>
  </r>
  <r>
    <s v="Beverie Moffet"/>
    <x v="0"/>
    <s v="Finance"/>
    <n v="28"/>
    <d v="2020-12-20T00:00:00"/>
    <n v="75970"/>
    <s v="Average"/>
    <s v="BO"/>
    <n v="3.010958904109589"/>
    <n v="2279"/>
    <n v="3"/>
  </r>
  <r>
    <s v="Indu Varada Sumedh"/>
    <x v="0"/>
    <s v="Finance"/>
    <n v="28"/>
    <d v="2020-10-20T00:00:00"/>
    <n v="75970"/>
    <s v="Average"/>
    <s v="FT"/>
    <n v="3.1780821917808217"/>
    <n v="2279"/>
    <n v="3"/>
  </r>
  <r>
    <s v="Shari McNee"/>
    <x v="1"/>
    <s v="HR"/>
    <n v="21"/>
    <d v="2021-02-15T00:00:00"/>
    <n v="75880"/>
    <s v="Average"/>
    <s v="BO"/>
    <n v="2.8547945205479452"/>
    <n v="2276"/>
    <n v="3"/>
  </r>
  <r>
    <s v="Sameer Shashank Sapra"/>
    <x v="1"/>
    <s v="HR"/>
    <n v="21"/>
    <d v="2020-12-15T00:00:00"/>
    <n v="75880"/>
    <s v="Average"/>
    <s v="FT"/>
    <n v="3.0246575342465754"/>
    <n v="2276"/>
    <n v="3"/>
  </r>
  <r>
    <s v="Camilla Castle"/>
    <x v="0"/>
    <s v="Website"/>
    <n v="33"/>
    <d v="2021-06-27T00:00:00"/>
    <n v="75480"/>
    <s v="Very poor"/>
    <s v="BO"/>
    <n v="2.493150684931507"/>
    <n v="2264"/>
    <n v="1"/>
  </r>
  <r>
    <s v="Ayog Chakrabarti"/>
    <x v="0"/>
    <s v="Website"/>
    <n v="33"/>
    <d v="2021-04-27T00:00:00"/>
    <n v="75480"/>
    <s v="Very poor"/>
    <s v="FT"/>
    <n v="2.6602739726027398"/>
    <n v="2264"/>
    <n v="1"/>
  </r>
  <r>
    <s v="Elia Cockton"/>
    <x v="0"/>
    <s v="Website"/>
    <n v="33"/>
    <d v="2021-04-26T00:00:00"/>
    <n v="75280"/>
    <s v="Average"/>
    <s v="BO"/>
    <n v="2.6630136986301371"/>
    <n v="2258"/>
    <n v="3"/>
  </r>
  <r>
    <s v="Hemavati Muthiah"/>
    <x v="0"/>
    <s v="Website"/>
    <n v="33"/>
    <d v="2021-02-26T00:00:00"/>
    <n v="75280"/>
    <s v="Average"/>
    <s v="FT"/>
    <n v="2.8246575342465752"/>
    <n v="2258"/>
    <n v="3"/>
  </r>
  <r>
    <s v="Barr Faughny"/>
    <x v="0"/>
    <s v="Procurement"/>
    <n v="42"/>
    <d v="2022-08-06T00:00:00"/>
    <n v="75000"/>
    <s v="Exceptional"/>
    <s v="BO"/>
    <n v="1.3835616438356164"/>
    <n v="1500"/>
    <n v="5"/>
  </r>
  <r>
    <s v="Nanak Sapna"/>
    <x v="0"/>
    <s v="Procurement"/>
    <n v="42"/>
    <d v="2022-06-06T00:00:00"/>
    <n v="75000"/>
    <s v="Exceptional"/>
    <s v="FT"/>
    <n v="1.5506849315068494"/>
    <n v="1500"/>
    <n v="5"/>
  </r>
  <r>
    <s v="Gigi Bohling"/>
    <x v="1"/>
    <s v="Sales"/>
    <n v="33"/>
    <d v="2021-07-08T00:00:00"/>
    <n v="74550"/>
    <s v="Average"/>
    <s v="BO"/>
    <n v="2.463013698630137"/>
    <n v="2237"/>
    <n v="3"/>
  </r>
  <r>
    <s v="Yauvani Tarpa"/>
    <x v="1"/>
    <s v="Sales"/>
    <n v="33"/>
    <d v="2021-05-08T00:00:00"/>
    <n v="74550"/>
    <s v="Average"/>
    <s v="FT"/>
    <n v="2.6301369863013697"/>
    <n v="2237"/>
    <n v="3"/>
  </r>
  <r>
    <s v="Bennie Pepis"/>
    <x v="1"/>
    <s v="Finance"/>
    <n v="36"/>
    <d v="2021-05-17T00:00:00"/>
    <n v="71380"/>
    <s v="Average"/>
    <s v="BO"/>
    <n v="2.6054794520547944"/>
    <n v="2141"/>
    <n v="3"/>
  </r>
  <r>
    <s v="Kulbhushan Moorthy"/>
    <x v="1"/>
    <s v="Finance"/>
    <n v="36"/>
    <d v="2021-03-17T00:00:00"/>
    <n v="71380"/>
    <s v="Average"/>
    <s v="FT"/>
    <n v="2.7726027397260276"/>
    <n v="2141"/>
    <n v="3"/>
  </r>
  <r>
    <s v="Ambros Murthwaite"/>
    <x v="1"/>
    <s v="Procurement"/>
    <n v="46"/>
    <d v="2022-07-16T00:00:00"/>
    <n v="70610"/>
    <s v="Average"/>
    <s v="BO"/>
    <n v="1.441095890410959"/>
    <n v="1412"/>
    <n v="3"/>
  </r>
  <r>
    <s v="Ranajay Kailashnath Richa"/>
    <x v="1"/>
    <s v="Procurement"/>
    <n v="46"/>
    <d v="2022-05-16T00:00:00"/>
    <n v="70610"/>
    <s v="Average"/>
    <s v="FT"/>
    <n v="1.6082191780821917"/>
    <n v="1412"/>
    <n v="3"/>
  </r>
  <r>
    <s v="Shayne Stegel"/>
    <x v="1"/>
    <s v="Finance"/>
    <n v="42"/>
    <d v="2022-06-19T00:00:00"/>
    <n v="70270"/>
    <s v="Poor"/>
    <s v="BO"/>
    <n v="1.515068493150685"/>
    <n v="1405"/>
    <n v="2"/>
  </r>
  <r>
    <s v="Chandana Sannidhi Surnilla"/>
    <x v="1"/>
    <s v="Finance"/>
    <n v="42"/>
    <d v="2022-04-19T00:00:00"/>
    <n v="70270"/>
    <s v="Poor"/>
    <s v="FT"/>
    <n v="1.6821917808219178"/>
    <n v="1405"/>
    <n v="2"/>
  </r>
  <r>
    <s v="Myer McCory"/>
    <x v="1"/>
    <s v="Website"/>
    <n v="30"/>
    <d v="2022-10-16T00:00:00"/>
    <n v="69710"/>
    <s v="Average"/>
    <s v="BO"/>
    <n v="1.189041095890411"/>
    <n v="1394"/>
    <n v="3"/>
  </r>
  <r>
    <s v="Shekhar Eswara"/>
    <x v="1"/>
    <s v="Website"/>
    <n v="30"/>
    <d v="2022-08-16T00:00:00"/>
    <n v="69710"/>
    <s v="Average"/>
    <s v="FT"/>
    <n v="1.3561643835616439"/>
    <n v="1394"/>
    <n v="3"/>
  </r>
  <r>
    <s v="Andria Kimpton"/>
    <x v="1"/>
    <s v="Website"/>
    <n v="30"/>
    <d v="2021-03-18T00:00:00"/>
    <n v="69120"/>
    <s v="Average"/>
    <s v="BO"/>
    <n v="2.7698630136986302"/>
    <n v="2074"/>
    <n v="3"/>
  </r>
  <r>
    <s v="Rameshwari Chikodi"/>
    <x v="1"/>
    <s v="Website"/>
    <n v="30"/>
    <d v="2021-01-18T00:00:00"/>
    <n v="69120"/>
    <s v="Average"/>
    <s v="FT"/>
    <n v="2.9315068493150687"/>
    <n v="2074"/>
    <n v="3"/>
  </r>
  <r>
    <s v="Murry Dryburgh"/>
    <x v="1"/>
    <s v="Website"/>
    <n v="37"/>
    <d v="2022-05-20T00:00:00"/>
    <n v="69070"/>
    <s v="Average"/>
    <s v="BO"/>
    <n v="1.5972602739726027"/>
    <n v="1381"/>
    <n v="3"/>
  </r>
  <r>
    <s v="Jaishree Atasi Yavatkar"/>
    <x v="1"/>
    <s v="Website"/>
    <n v="37"/>
    <d v="2022-03-20T00:00:00"/>
    <n v="69070"/>
    <s v="Average"/>
    <s v="FT"/>
    <n v="1.7643835616438357"/>
    <n v="1381"/>
    <n v="3"/>
  </r>
  <r>
    <s v="Hyacinthie Braybrooke"/>
    <x v="0"/>
    <s v="Sales"/>
    <n v="20"/>
    <d v="2021-12-07T00:00:00"/>
    <n v="68900"/>
    <s v="Poor"/>
    <s v="BO"/>
    <n v="2.0465753424657533"/>
    <n v="2067"/>
    <n v="2"/>
  </r>
  <r>
    <s v="Devasree Fullara Saurin"/>
    <x v="0"/>
    <s v="Sales"/>
    <n v="20"/>
    <d v="2021-10-07T00:00:00"/>
    <n v="68900"/>
    <s v="Poor"/>
    <s v="FT"/>
    <n v="2.2136986301369861"/>
    <n v="2067"/>
    <n v="2"/>
  </r>
  <r>
    <s v="Ebonee Roxburgh"/>
    <x v="1"/>
    <s v="Procurement"/>
    <n v="30"/>
    <d v="2022-05-20T00:00:00"/>
    <n v="67950"/>
    <s v="Average"/>
    <s v="BO"/>
    <n v="1.5972602739726027"/>
    <n v="1359"/>
    <n v="3"/>
  </r>
  <r>
    <s v="Mahindra Sreedharan"/>
    <x v="1"/>
    <s v="Procurement"/>
    <n v="30"/>
    <d v="2022-03-20T00:00:00"/>
    <n v="67950"/>
    <s v="Average"/>
    <s v="FT"/>
    <n v="1.7643835616438357"/>
    <n v="1359"/>
    <n v="3"/>
  </r>
  <r>
    <s v="Husein Augar"/>
    <x v="0"/>
    <s v="Finance"/>
    <n v="30"/>
    <d v="2021-07-12T00:00:00"/>
    <n v="67910"/>
    <s v="Poor"/>
    <s v="BO"/>
    <n v="2.452054794520548"/>
    <n v="2037"/>
    <n v="2"/>
  </r>
  <r>
    <s v="Kantimoy Pritish"/>
    <x v="0"/>
    <s v="Finance"/>
    <n v="30"/>
    <d v="2021-05-12T00:00:00"/>
    <n v="67910"/>
    <s v="Poor"/>
    <s v="FT"/>
    <n v="2.6191780821917807"/>
    <n v="2037"/>
    <n v="2"/>
  </r>
  <r>
    <s v="Marney O'Breen"/>
    <x v="0"/>
    <s v="Finance"/>
    <n v="21"/>
    <d v="2021-05-01T00:00:00"/>
    <n v="65920"/>
    <s v="Average"/>
    <s v="BO"/>
    <n v="2.6493150684931508"/>
    <n v="1978"/>
    <n v="3"/>
  </r>
  <r>
    <s v="Agrata Rajarama"/>
    <x v="0"/>
    <s v="Finance"/>
    <n v="21"/>
    <d v="2021-03-01T00:00:00"/>
    <n v="65920"/>
    <s v="Average"/>
    <s v="FT"/>
    <n v="2.8164383561643835"/>
    <n v="1978"/>
    <n v="3"/>
  </r>
  <r>
    <s v="Kath Bletsoe"/>
    <x v="1"/>
    <s v="Sales"/>
    <n v="25"/>
    <d v="2021-07-06T00:00:00"/>
    <n v="65700"/>
    <s v="Average"/>
    <s v="BO"/>
    <n v="2.4684931506849317"/>
    <n v="1971"/>
    <n v="3"/>
  </r>
  <r>
    <s v="Abhaya Priyavardhan"/>
    <x v="1"/>
    <s v="Sales"/>
    <n v="25"/>
    <d v="2021-05-06T00:00:00"/>
    <n v="65700"/>
    <s v="Average"/>
    <s v="FT"/>
    <n v="2.6356164383561644"/>
    <n v="1971"/>
    <n v="3"/>
  </r>
  <r>
    <s v="Teressa Udden"/>
    <x v="0"/>
    <s v="Finance"/>
    <n v="33"/>
    <d v="2020-08-24T00:00:00"/>
    <n v="65360"/>
    <s v="Average"/>
    <s v="BO"/>
    <n v="3.3342465753424659"/>
    <n v="1961"/>
    <n v="3"/>
  </r>
  <r>
    <s v="Kevalkumar Solanki"/>
    <x v="0"/>
    <s v="Finance"/>
    <n v="33"/>
    <d v="2020-06-24T00:00:00"/>
    <n v="65360"/>
    <s v="Average"/>
    <s v="FT"/>
    <n v="3.5013698630136987"/>
    <n v="1961"/>
    <n v="3"/>
  </r>
  <r>
    <s v="Curtice Advani"/>
    <x v="2"/>
    <s v="Finance"/>
    <n v="30"/>
    <d v="2022-02-05T00:00:00"/>
    <n v="64000"/>
    <s v="Average"/>
    <s v="BO"/>
    <n v="1.8821917808219177"/>
    <n v="1280"/>
    <n v="3"/>
  </r>
  <r>
    <s v="Upendra Swati"/>
    <x v="2"/>
    <s v="Finance"/>
    <n v="30"/>
    <d v="2021-12-05T00:00:00"/>
    <n v="64000"/>
    <s v="Average"/>
    <s v="FT"/>
    <n v="2.0520547945205481"/>
    <n v="1920"/>
    <n v="3"/>
  </r>
  <r>
    <s v="Vic Radolf"/>
    <x v="0"/>
    <s v="Website"/>
    <n v="24"/>
    <d v="2020-11-13T00:00:00"/>
    <n v="62780"/>
    <s v="Average"/>
    <s v="BO"/>
    <n v="3.1123287671232878"/>
    <n v="1883"/>
    <n v="3"/>
  </r>
  <r>
    <s v="Fullara Sushanti Mokate"/>
    <x v="0"/>
    <s v="Website"/>
    <n v="24"/>
    <d v="2020-09-13T00:00:00"/>
    <n v="62780"/>
    <s v="Average"/>
    <s v="FT"/>
    <n v="3.2794520547945205"/>
    <n v="1883"/>
    <n v="3"/>
  </r>
  <r>
    <s v="Mallorie Waber"/>
    <x v="1"/>
    <s v="Procurement"/>
    <n v="30"/>
    <d v="2022-04-15T00:00:00"/>
    <n v="60570"/>
    <s v="Average"/>
    <s v="BO"/>
    <n v="1.6931506849315068"/>
    <n v="1211"/>
    <n v="3"/>
  </r>
  <r>
    <s v="Mardav Ramaswami"/>
    <x v="1"/>
    <s v="Procurement"/>
    <n v="30"/>
    <d v="2022-02-15T00:00:00"/>
    <n v="60570"/>
    <s v="Average"/>
    <s v="FT"/>
    <n v="1.8547945205479452"/>
    <n v="1211"/>
    <n v="3"/>
  </r>
  <r>
    <s v="Jehu Rudeforth"/>
    <x v="0"/>
    <s v="Finance"/>
    <n v="34"/>
    <d v="2022-02-20T00:00:00"/>
    <n v="60130"/>
    <s v="Average"/>
    <s v="BO"/>
    <n v="1.8410958904109589"/>
    <n v="1203"/>
    <n v="3"/>
  </r>
  <r>
    <s v="Lalit Kothari"/>
    <x v="0"/>
    <s v="Finance"/>
    <n v="34"/>
    <d v="2021-12-20T00:00:00"/>
    <n v="60130"/>
    <s v="Average"/>
    <s v="FT"/>
    <n v="2.010958904109589"/>
    <n v="1804"/>
    <n v="3"/>
  </r>
  <r>
    <s v="My Hanscome"/>
    <x v="1"/>
    <s v="Finance"/>
    <n v="33"/>
    <d v="2021-02-16T00:00:00"/>
    <n v="59430"/>
    <s v="Average"/>
    <s v="BO"/>
    <n v="2.8520547945205479"/>
    <n v="1783"/>
    <n v="3"/>
  </r>
  <r>
    <s v="Asija Pothireddy"/>
    <x v="1"/>
    <s v="Finance"/>
    <n v="33"/>
    <d v="2020-12-16T00:00:00"/>
    <n v="59430"/>
    <s v="Average"/>
    <s v="FT"/>
    <n v="3.021917808219178"/>
    <n v="1783"/>
    <n v="3"/>
  </r>
  <r>
    <s v="Lilyan Klimpt"/>
    <x v="1"/>
    <s v="Procurement"/>
    <n v="19"/>
    <d v="2021-03-22T00:00:00"/>
    <n v="58960"/>
    <s v="Average"/>
    <s v="BO"/>
    <n v="2.7589041095890412"/>
    <n v="1769"/>
    <n v="3"/>
  </r>
  <r>
    <s v="Vinanti Choudhari"/>
    <x v="1"/>
    <s v="Procurement"/>
    <n v="19"/>
    <d v="2021-01-22T00:00:00"/>
    <n v="58960"/>
    <s v="Average"/>
    <s v="FT"/>
    <n v="2.9205479452054797"/>
    <n v="1769"/>
    <n v="3"/>
  </r>
  <r>
    <s v="Oby Sorrel"/>
    <x v="0"/>
    <s v="Finance"/>
    <n v="34"/>
    <d v="2022-04-02T00:00:00"/>
    <n v="58940"/>
    <s v="Average"/>
    <s v="BO"/>
    <n v="1.7287671232876711"/>
    <n v="1179"/>
    <n v="3"/>
  </r>
  <r>
    <s v="Krittika Gaekwad"/>
    <x v="0"/>
    <s v="Finance"/>
    <n v="34"/>
    <d v="2022-02-02T00:00:00"/>
    <n v="58940"/>
    <s v="Average"/>
    <s v="FT"/>
    <n v="1.8904109589041096"/>
    <n v="1179"/>
    <n v="3"/>
  </r>
  <r>
    <s v="Brien Boise"/>
    <x v="0"/>
    <s v="Website"/>
    <n v="31"/>
    <d v="2022-04-12T00:00:00"/>
    <n v="58100"/>
    <s v="Average"/>
    <s v="BO"/>
    <n v="1.7013698630136986"/>
    <n v="1162"/>
    <n v="3"/>
  </r>
  <r>
    <s v="Pratigya Rema"/>
    <x v="0"/>
    <s v="Website"/>
    <n v="31"/>
    <d v="2022-02-12T00:00:00"/>
    <n v="58100"/>
    <s v="Average"/>
    <s v="FT"/>
    <n v="1.8630136986301369"/>
    <n v="1162"/>
    <n v="3"/>
  </r>
  <r>
    <s v="Kelci Walkden"/>
    <x v="1"/>
    <s v="Procurement"/>
    <n v="21"/>
    <d v="2022-07-20T00:00:00"/>
    <n v="57090"/>
    <s v="Average"/>
    <s v="BO"/>
    <n v="1.4301369863013698"/>
    <n v="1142"/>
    <n v="3"/>
  </r>
  <r>
    <s v="Shattesh Utpat"/>
    <x v="1"/>
    <s v="Procurement"/>
    <n v="21"/>
    <d v="2022-05-20T00:00:00"/>
    <n v="57090"/>
    <s v="Average"/>
    <s v="FT"/>
    <n v="1.5972602739726027"/>
    <n v="1142"/>
    <n v="3"/>
  </r>
  <r>
    <s v="Oran Buxcy"/>
    <x v="0"/>
    <s v="Sales"/>
    <n v="38"/>
    <d v="2021-05-13T00:00:00"/>
    <n v="56870"/>
    <s v="Above average"/>
    <s v="BO"/>
    <n v="2.6164383561643834"/>
    <n v="1706"/>
    <n v="4"/>
  </r>
  <r>
    <s v="Mirium Seemantini Shivakumar"/>
    <x v="0"/>
    <s v="Sales"/>
    <n v="38"/>
    <d v="2021-03-13T00:00:00"/>
    <n v="56870"/>
    <s v="Above average"/>
    <s v="FT"/>
    <n v="2.7835616438356166"/>
    <n v="1706"/>
    <n v="4"/>
  </r>
  <r>
    <s v="Alta Kaszper"/>
    <x v="1"/>
    <s v="Sales"/>
    <n v="27"/>
    <d v="2020-10-30T00:00:00"/>
    <n v="54970"/>
    <s v="Average"/>
    <s v="BO"/>
    <n v="3.1506849315068495"/>
    <n v="1649"/>
    <n v="3"/>
  </r>
  <r>
    <s v="Sanchali Shirish"/>
    <x v="1"/>
    <s v="Sales"/>
    <n v="27"/>
    <d v="2020-08-30T00:00:00"/>
    <n v="54970"/>
    <s v="Average"/>
    <s v="FT"/>
    <n v="3.3178082191780822"/>
    <n v="1649"/>
    <n v="3"/>
  </r>
  <r>
    <s v="William Reeveley"/>
    <x v="1"/>
    <s v="Website"/>
    <n v="33"/>
    <d v="2021-11-09T00:00:00"/>
    <n v="53870"/>
    <s v="Average"/>
    <s v="BO"/>
    <n v="2.1232876712328768"/>
    <n v="1616"/>
    <n v="3"/>
  </r>
  <r>
    <s v="Pragya Nilufar"/>
    <x v="1"/>
    <s v="Website"/>
    <n v="33"/>
    <d v="2021-09-09T00:00:00"/>
    <n v="53870"/>
    <s v="Average"/>
    <s v="FT"/>
    <n v="2.2904109589041095"/>
    <n v="1616"/>
    <n v="3"/>
  </r>
  <r>
    <s v="Hoyt D'Alesco"/>
    <x v="1"/>
    <s v="Sales"/>
    <n v="32"/>
    <d v="2021-09-26T00:00:00"/>
    <n v="53540"/>
    <s v="Average"/>
    <s v="BO"/>
    <n v="2.2438356164383562"/>
    <n v="1606"/>
    <n v="3"/>
  </r>
  <r>
    <s v="Zach Polon"/>
    <x v="1"/>
    <s v="Procurement"/>
    <n v="26"/>
    <d v="2021-08-03T00:00:00"/>
    <n v="53540"/>
    <s v="Average"/>
    <s v="BO"/>
    <n v="2.3917808219178083"/>
    <n v="1606"/>
    <n v="3"/>
  </r>
  <r>
    <s v="Geena Raghavanpillai"/>
    <x v="1"/>
    <s v="Sales"/>
    <n v="32"/>
    <d v="2021-07-26T00:00:00"/>
    <n v="53540"/>
    <s v="Average"/>
    <s v="FT"/>
    <n v="2.4136986301369863"/>
    <n v="1606"/>
    <n v="3"/>
  </r>
  <r>
    <s v="Chitrasen Laul"/>
    <x v="1"/>
    <s v="Procurement"/>
    <n v="26"/>
    <d v="2021-06-03T00:00:00"/>
    <n v="53540"/>
    <s v="Average"/>
    <s v="FT"/>
    <n v="2.558904109589041"/>
    <n v="1606"/>
    <n v="3"/>
  </r>
  <r>
    <s v="Tatum Hush"/>
    <x v="0"/>
    <s v="Sales"/>
    <n v="28"/>
    <d v="2021-06-10T00:00:00"/>
    <n v="53240"/>
    <s v="Average"/>
    <s v="BO"/>
    <n v="2.5397260273972604"/>
    <n v="1597"/>
    <n v="3"/>
  </r>
  <r>
    <s v="Anumati Shyamari Meherhomji"/>
    <x v="0"/>
    <s v="Sales"/>
    <n v="28"/>
    <d v="2021-04-10T00:00:00"/>
    <n v="53240"/>
    <s v="Average"/>
    <s v="FT"/>
    <n v="2.7068493150684931"/>
    <n v="1597"/>
    <n v="3"/>
  </r>
  <r>
    <s v="Kaye Crocroft"/>
    <x v="1"/>
    <s v="Finance"/>
    <n v="24"/>
    <d v="2021-08-28T00:00:00"/>
    <n v="52610"/>
    <s v="Poor"/>
    <s v="BO"/>
    <n v="2.3232876712328765"/>
    <n v="1578"/>
    <n v="2"/>
  </r>
  <r>
    <s v="Gumwant Veera"/>
    <x v="1"/>
    <s v="Finance"/>
    <n v="24"/>
    <d v="2021-06-28T00:00:00"/>
    <n v="52610"/>
    <s v="Poor"/>
    <s v="FT"/>
    <n v="2.4904109589041097"/>
    <n v="1578"/>
    <n v="2"/>
  </r>
  <r>
    <s v="Violante Courtonne"/>
    <x v="0"/>
    <s v="Sales"/>
    <n v="34"/>
    <d v="2022-06-09T00:00:00"/>
    <n v="49630"/>
    <s v="Poor"/>
    <s v="BO"/>
    <n v="1.5424657534246575"/>
    <n v="993"/>
    <n v="2"/>
  </r>
  <r>
    <s v="Daruka Ghazali"/>
    <x v="0"/>
    <s v="Sales"/>
    <n v="34"/>
    <d v="2022-04-09T00:00:00"/>
    <n v="49630"/>
    <s v="Poor"/>
    <s v="FT"/>
    <n v="1.7095890410958905"/>
    <n v="993"/>
    <n v="2"/>
  </r>
  <r>
    <s v="Esmaria Denecamp"/>
    <x v="1"/>
    <s v="Finance"/>
    <n v="27"/>
    <d v="2022-01-06T00:00:00"/>
    <n v="48980"/>
    <s v="Average"/>
    <s v="BO"/>
    <n v="1.9643835616438357"/>
    <n v="980"/>
    <n v="3"/>
  </r>
  <r>
    <s v="Vanmala Shriharsha"/>
    <x v="1"/>
    <s v="Finance"/>
    <n v="27"/>
    <d v="2021-11-06T00:00:00"/>
    <n v="48980"/>
    <s v="Average"/>
    <s v="FT"/>
    <n v="2.1315068493150684"/>
    <n v="1469"/>
    <n v="3"/>
  </r>
  <r>
    <s v="Gunar Cockshoot"/>
    <x v="1"/>
    <s v="Website"/>
    <n v="31"/>
    <d v="2021-11-11T00:00:00"/>
    <n v="48950"/>
    <s v="Average"/>
    <s v="BO"/>
    <n v="2.117808219178082"/>
    <n v="1469"/>
    <n v="3"/>
  </r>
  <r>
    <s v="Amal Nimesh"/>
    <x v="1"/>
    <s v="Website"/>
    <n v="31"/>
    <d v="2021-09-11T00:00:00"/>
    <n v="48950"/>
    <s v="Average"/>
    <s v="FT"/>
    <n v="2.2849315068493152"/>
    <n v="1469"/>
    <n v="3"/>
  </r>
  <r>
    <s v="Erin Androsik"/>
    <x v="1"/>
    <s v="Procurement"/>
    <n v="33"/>
    <d v="2022-05-20T00:00:00"/>
    <n v="48530"/>
    <s v="Above average"/>
    <s v="BO"/>
    <n v="1.5972602739726027"/>
    <n v="971"/>
    <n v="4"/>
  </r>
  <r>
    <s v="Piyali Mahanthapa"/>
    <x v="1"/>
    <s v="Procurement"/>
    <n v="33"/>
    <d v="2022-03-20T00:00:00"/>
    <n v="48530"/>
    <s v="Above average"/>
    <s v="FT"/>
    <n v="1.7643835616438357"/>
    <n v="971"/>
    <n v="4"/>
  </r>
  <r>
    <s v="Jan Morforth"/>
    <x v="1"/>
    <s v="Finance"/>
    <n v="28"/>
    <d v="2020-07-29T00:00:00"/>
    <n v="48170"/>
    <s v="Above average"/>
    <s v="BO"/>
    <n v="3.4054794520547946"/>
    <n v="1445"/>
    <n v="4"/>
  </r>
  <r>
    <s v="Ardhendu Abhichandra Jayakar"/>
    <x v="1"/>
    <s v="Finance"/>
    <n v="28"/>
    <d v="2020-05-29T00:00:00"/>
    <n v="48170"/>
    <s v="Above average"/>
    <s v="FT"/>
    <n v="3.5726027397260274"/>
    <n v="1445"/>
    <n v="4"/>
  </r>
  <r>
    <s v="Dell Molloy"/>
    <x v="1"/>
    <s v="Procurement"/>
    <n v="26"/>
    <d v="2021-01-29T00:00:00"/>
    <n v="47360"/>
    <s v="Average"/>
    <s v="BO"/>
    <n v="2.9013698630136986"/>
    <n v="1421"/>
    <n v="3"/>
  </r>
  <r>
    <s v="Shiuli Sapna"/>
    <x v="1"/>
    <s v="Procurement"/>
    <n v="26"/>
    <d v="2020-11-29T00:00:00"/>
    <n v="47360"/>
    <s v="Average"/>
    <s v="FT"/>
    <n v="3.0684931506849313"/>
    <n v="1421"/>
    <n v="3"/>
  </r>
  <r>
    <s v="Florinda Crace"/>
    <x v="0"/>
    <s v="HR"/>
    <n v="32"/>
    <d v="2021-07-23T00:00:00"/>
    <n v="45510"/>
    <s v="Average"/>
    <s v="BO"/>
    <n v="2.4219178082191779"/>
    <n v="1365"/>
    <n v="3"/>
  </r>
  <r>
    <s v="Madhavdas Buhpathi"/>
    <x v="0"/>
    <s v="HR"/>
    <n v="32"/>
    <d v="2021-05-23T00:00:00"/>
    <n v="45510"/>
    <s v="Average"/>
    <s v="FT"/>
    <n v="2.5890410958904111"/>
    <n v="1365"/>
    <n v="3"/>
  </r>
  <r>
    <s v="Kassi Jonson"/>
    <x v="0"/>
    <s v="Website"/>
    <n v="32"/>
    <d v="2021-06-07T00:00:00"/>
    <n v="43840"/>
    <s v="Above average"/>
    <s v="BO"/>
    <n v="2.547945205479452"/>
    <n v="1315"/>
    <n v="4"/>
  </r>
  <r>
    <s v="Yagna Sujeev"/>
    <x v="0"/>
    <s v="Website"/>
    <n v="32"/>
    <d v="2021-04-07T00:00:00"/>
    <n v="43840"/>
    <s v="Above average"/>
    <s v="FT"/>
    <n v="2.7150684931506848"/>
    <n v="1315"/>
    <n v="4"/>
  </r>
  <r>
    <s v="Drusy MacCombe"/>
    <x v="1"/>
    <s v="Sales"/>
    <n v="28"/>
    <d v="2022-09-16T00:00:00"/>
    <n v="43510"/>
    <s v="Very poor"/>
    <s v="BO"/>
    <n v="1.2712328767123289"/>
    <n v="870"/>
    <n v="1"/>
  </r>
  <r>
    <s v="Rupak Mehra"/>
    <x v="1"/>
    <s v="Sales"/>
    <n v="28"/>
    <d v="2022-07-16T00:00:00"/>
    <n v="43510"/>
    <s v="Very poor"/>
    <s v="FT"/>
    <n v="1.441095890410959"/>
    <n v="870"/>
    <n v="1"/>
  </r>
  <r>
    <s v="Dotty Strutley"/>
    <x v="0"/>
    <s v="Website"/>
    <n v="31"/>
    <d v="2020-11-10T00:00:00"/>
    <n v="41980"/>
    <s v="Average"/>
    <s v="BO"/>
    <n v="3.1205479452054794"/>
    <n v="1259"/>
    <n v="3"/>
  </r>
  <r>
    <s v="Jagajeet Viraj"/>
    <x v="0"/>
    <s v="Website"/>
    <n v="31"/>
    <d v="2020-09-10T00:00:00"/>
    <n v="41980"/>
    <s v="Average"/>
    <s v="FT"/>
    <n v="3.2876712328767121"/>
    <n v="1259"/>
    <n v="3"/>
  </r>
  <r>
    <s v="Crissie Cordel"/>
    <x v="0"/>
    <s v="Procurement"/>
    <n v="32"/>
    <d v="2022-02-19T00:00:00"/>
    <n v="41570"/>
    <s v="Average"/>
    <s v="BO"/>
    <n v="1.8438356164383563"/>
    <n v="831"/>
    <n v="3"/>
  </r>
  <r>
    <s v="Prerana Nishita"/>
    <x v="0"/>
    <s v="Procurement"/>
    <n v="32"/>
    <d v="2021-12-19T00:00:00"/>
    <n v="41570"/>
    <s v="Average"/>
    <s v="FT"/>
    <n v="2.0136986301369864"/>
    <n v="1247"/>
    <n v="3"/>
  </r>
  <r>
    <s v="Archibald Filliskirk"/>
    <x v="1"/>
    <s v="Procurement"/>
    <n v="35"/>
    <d v="2022-06-15T00:00:00"/>
    <n v="40400"/>
    <s v="Average"/>
    <s v="BO"/>
    <n v="1.526027397260274"/>
    <n v="808"/>
    <n v="3"/>
  </r>
  <r>
    <s v="Shobhana Samuel"/>
    <x v="1"/>
    <s v="Procurement"/>
    <n v="35"/>
    <d v="2022-04-15T00:00:00"/>
    <n v="40400"/>
    <s v="Average"/>
    <s v="FT"/>
    <n v="1.6931506849315068"/>
    <n v="808"/>
    <n v="3"/>
  </r>
  <r>
    <s v="Orton Livick"/>
    <x v="1"/>
    <s v="Procurement"/>
    <n v="21"/>
    <d v="2020-09-30T00:00:00"/>
    <n v="37920"/>
    <s v="Average"/>
    <s v="BO"/>
    <n v="3.2328767123287672"/>
    <n v="1138"/>
    <n v="3"/>
  </r>
  <r>
    <s v="Akbar Sorabhjee"/>
    <x v="1"/>
    <s v="Procurement"/>
    <n v="21"/>
    <d v="2020-07-30T00:00:00"/>
    <n v="37920"/>
    <s v="Average"/>
    <s v="FT"/>
    <n v="3.4027397260273973"/>
    <n v="1138"/>
    <n v="3"/>
  </r>
  <r>
    <s v="Bili Sizey"/>
    <x v="1"/>
    <s v="Sales"/>
    <n v="43"/>
    <d v="2022-02-28T00:00:00"/>
    <n v="36040"/>
    <s v="Average"/>
    <s v="BO"/>
    <n v="1.8191780821917809"/>
    <n v="721"/>
    <n v="3"/>
  </r>
  <r>
    <s v="Waheeda Vasuman"/>
    <x v="1"/>
    <s v="Sales"/>
    <n v="43"/>
    <d v="2021-12-28T00:00:00"/>
    <n v="36040"/>
    <s v="Average"/>
    <s v="FT"/>
    <n v="1.989041095890411"/>
    <n v="721"/>
    <n v="3"/>
  </r>
  <r>
    <s v="Niall Selesnick"/>
    <x v="0"/>
    <s v="Website"/>
    <n v="29"/>
    <d v="2020-07-11T00:00:00"/>
    <n v="34980"/>
    <s v="Average"/>
    <s v="BO"/>
    <n v="3.4547945205479453"/>
    <n v="1049"/>
    <n v="3"/>
  </r>
  <r>
    <s v="Suchira Bhanupriya Tapti"/>
    <x v="0"/>
    <s v="Website"/>
    <n v="29"/>
    <d v="2020-05-11T00:00:00"/>
    <n v="34980"/>
    <s v="Average"/>
    <s v="FT"/>
    <n v="3.6219178082191781"/>
    <n v="1049"/>
    <n v="3"/>
  </r>
  <r>
    <s v="Gretchen Callow"/>
    <x v="0"/>
    <s v="Website"/>
    <n v="21"/>
    <d v="2022-04-27T00:00:00"/>
    <n v="33920"/>
    <s v="Average"/>
    <s v="BO"/>
    <n v="1.6602739726027398"/>
    <n v="678"/>
    <n v="3"/>
  </r>
  <r>
    <s v="Shubhra Potla"/>
    <x v="0"/>
    <s v="Website"/>
    <n v="21"/>
    <d v="2022-02-27T00:00:00"/>
    <n v="33920"/>
    <s v="Average"/>
    <s v="FT"/>
    <n v="1.821917808219178"/>
    <n v="678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559160-0878-43CA-9A22-66D4EAAAA58E}" name="PivotTable5" cacheId="291" applyNumberFormats="0" applyBorderFormats="0" applyFontFormats="0" applyPatternFormats="0" applyAlignmentFormats="0" applyWidthHeightFormats="1" dataCaption="Values" tag="b1e8d2ec-0b6f-4f78-93d9-9a0cfd7edff2" updatedVersion="7" minRefreshableVersion="3" useAutoFormatting="1" itemPrintTitles="1" createdVersion="7" indent="0" outline="1" outlineData="1" multipleFieldFilters="0" chartFormat="3">
  <location ref="F15:G21" firstHeaderRow="1" firstDataRow="1" firstDataCol="1" rowPageCount="1" colPageCount="1"/>
  <pivotFields count="3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6">
    <i>
      <x v="1"/>
    </i>
    <i>
      <x v="3"/>
    </i>
    <i>
      <x/>
    </i>
    <i>
      <x v="4"/>
    </i>
    <i>
      <x v="2"/>
    </i>
    <i t="grand">
      <x/>
    </i>
  </rowItems>
  <colItems count="1">
    <i/>
  </colItems>
  <pageFields count="1">
    <pageField fld="2" hier="7" name="[Staff].[Branches].&amp;[FT]" cap="FT"/>
  </pageFields>
  <dataFields count="1">
    <dataField name="Count of Name" fld="1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taff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9FCD58-27EB-4840-9ED3-0C1A9BE7A434}" name="PivotTable4" cacheId="294" applyNumberFormats="0" applyBorderFormats="0" applyFontFormats="0" applyPatternFormats="0" applyAlignmentFormats="0" applyWidthHeightFormats="1" dataCaption="Values" tag="778096f6-9ea1-4dc7-98bc-d78376c621cf" updatedVersion="7" minRefreshableVersion="3" useAutoFormatting="1" itemPrintTitles="1" createdVersion="7" indent="0" outline="1" outlineData="1" multipleFieldFilters="0" chartFormat="3">
  <location ref="A15:B21" firstHeaderRow="1" firstDataRow="1" firstDataCol="1" rowPageCount="1" colPageCount="1"/>
  <pivotFields count="3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6">
    <i>
      <x v="1"/>
    </i>
    <i>
      <x v="3"/>
    </i>
    <i>
      <x/>
    </i>
    <i>
      <x v="2"/>
    </i>
    <i>
      <x v="4"/>
    </i>
    <i t="grand">
      <x/>
    </i>
  </rowItems>
  <colItems count="1">
    <i/>
  </colItems>
  <pageFields count="1">
    <pageField fld="2" hier="7" name="[Staff].[Branches].&amp;[BO]" cap="BO"/>
  </pageFields>
  <dataFields count="1">
    <dataField name="Count of Name" fld="1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taff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9E2D80-1AC6-467E-8150-0E0D36386D7F}" name="PivotTable1" cacheId="303" dataOnRows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C8" firstHeaderRow="1" firstDataRow="2" firstDataCol="1"/>
  <pivotFields count="11">
    <pivotField dataField="1" showAll="0" countASubtotal="1"/>
    <pivotField axis="axisCol" showAll="0">
      <items count="4">
        <item x="0"/>
        <item x="1"/>
        <item h="1" x="2"/>
        <item t="default"/>
      </items>
    </pivotField>
    <pivotField showAll="0"/>
    <pivotField dataField="1" showAll="0"/>
    <pivotField numFmtId="14" showAll="0"/>
    <pivotField dataField="1" showAll="0"/>
    <pivotField showAll="0"/>
    <pivotField showAll="0"/>
    <pivotField dataField="1" numFmtId="2" showAll="0"/>
    <pivotField numFmtId="167"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1"/>
  </colFields>
  <colItems count="2">
    <i>
      <x/>
    </i>
    <i>
      <x v="1"/>
    </i>
  </colItems>
  <dataFields count="4">
    <dataField name="Count of Name" fld="0" subtotal="count" baseField="0" baseItem="0"/>
    <dataField name="Average of Age" fld="3" subtotal="average" baseField="1" baseItem="0" numFmtId="170"/>
    <dataField name="Average of Salary" fld="5" subtotal="average" baseField="1" baseItem="0" numFmtId="164"/>
    <dataField name="Average of Tenure" fld="8" subtotal="average" baseField="1" baseItem="0" numFmtId="16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98C876-4BA4-423D-AEED-A8EBC19C21A8}" name="PivotTable2" cacheId="297" applyNumberFormats="0" applyBorderFormats="0" applyFontFormats="0" applyPatternFormats="0" applyAlignmentFormats="0" applyWidthHeightFormats="1" dataCaption="Values" tag="347c7b4a-5f06-4fc5-94ac-f0e23324cbb5" updatedVersion="7" minRefreshableVersion="3" useAutoFormatting="1" itemPrintTitles="1" createdVersion="7" indent="0" outline="1" outlineData="1" multipleFieldFilters="0">
  <location ref="B3:D9" firstHeaderRow="0" firstDataRow="1" firstDataCol="1"/>
  <pivotFields count="3">
    <pivotField axis="axisRow" allDrilled="1" subtotalTop="0" showAll="0" defaultSubtotal="0" defaultAttributeDrillState="1">
      <items count="5">
        <item x="2"/>
        <item x="0"/>
        <item x="1"/>
        <item x="3"/>
        <item x="4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2" subtotal="count" baseField="0" baseItem="0"/>
    <dataField name="Average of Salary" fld="1" subtotal="average" baseField="0" baseItem="0" numFmtId="167"/>
  </dataField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1"/>
            </reference>
            <reference field="0" count="0" selected="0"/>
          </references>
        </pivotArea>
      </pivotAreas>
    </conditionalFormat>
  </conditionalFormat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!Staff">
        <x15:activeTabTopLevelEntity name="[Staff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641282-8975-423E-AFFA-568BA8B06F05}" name="PivotTable3" cacheId="300" applyNumberFormats="0" applyBorderFormats="0" applyFontFormats="0" applyPatternFormats="0" applyAlignmentFormats="0" applyWidthHeightFormats="1" dataCaption="Values" tag="ae671251-f897-4af5-a839-301fafeabe87" updatedVersion="7" minRefreshableVersion="3" useAutoFormatting="1" itemPrintTitles="1" createdVersion="7" indent="0" outline="1" outlineData="1" multipleFieldFilters="0" chartFormat="5">
  <location ref="B3:C40" firstHeaderRow="1" firstDataRow="1" firstDataCol="1"/>
  <pivotFields count="4">
    <pivotField axis="axisRow" allDrilled="1" subtotalTop="0" showAll="0" dataSourceSort="1" defaultSubtotal="0" defaultAttributeDrillState="1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</items>
    </pivotField>
    <pivotField axis="axisRow" allDrilled="1" subtotalTop="0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3">
    <field x="2"/>
    <field x="1"/>
    <field x="0"/>
  </rowFields>
  <rowItems count="3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 v="8"/>
    </i>
    <i r="1">
      <x v="9"/>
    </i>
    <i r="1">
      <x v="10"/>
    </i>
    <i r="1"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 v="8"/>
    </i>
    <i r="1">
      <x v="9"/>
    </i>
    <i r="1">
      <x v="10"/>
    </i>
    <i r="1">
      <x v="11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 v="9"/>
    </i>
    <i r="1">
      <x v="11"/>
    </i>
    <i t="grand">
      <x/>
    </i>
  </rowItems>
  <colItems count="1">
    <i/>
  </colItems>
  <dataFields count="1">
    <dataField name="Count of Name" fld="3" subtotal="count" showDataAs="runTotal" baseField="2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10"/>
    <rowHierarchyUsage hierarchyUsage="11"/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taff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2DA83A6-91B3-48D5-BE5C-659A779283DD}" autoFormatId="16" applyNumberFormats="0" applyBorderFormats="0" applyFontFormats="0" applyPatternFormats="0" applyAlignmentFormats="0" applyWidthHeightFormats="0">
  <queryTableRefresh nextId="13" unboundColumnsRight="3">
    <queryTableFields count="11">
      <queryTableField id="1" name="Name" tableColumnId="1"/>
      <queryTableField id="2" name="Gender" tableColumnId="2"/>
      <queryTableField id="3" name="Department" tableColumnId="3"/>
      <queryTableField id="4" name="Age" tableColumnId="4"/>
      <queryTableField id="5" name="Date Joined" tableColumnId="5"/>
      <queryTableField id="6" name="Salary" tableColumnId="6"/>
      <queryTableField id="7" name="Rating" tableColumnId="7"/>
      <queryTableField id="12" name="Branches" tableColumnId="12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048FE-926F-4453-B496-459B8653EFB2}" name="nz_staff" displayName="nz_staff" ref="A3:G103" totalsRowShown="0">
  <autoFilter ref="A3:G103" xr:uid="{F51048FE-926F-4453-B496-459B8653EFB2}"/>
  <tableColumns count="7">
    <tableColumn id="1" xr3:uid="{BF04B1EF-259A-4216-B1BB-DA45ADDF98FF}" name="Name"/>
    <tableColumn id="2" xr3:uid="{E4B9C823-E851-43DC-8203-C0149EF65517}" name="Gender"/>
    <tableColumn id="3" xr3:uid="{80FA6C02-715C-48A3-B9FD-AF494B66C52F}" name="Department"/>
    <tableColumn id="4" xr3:uid="{184AB70B-CD97-49EB-8037-2B4D96811F46}" name="Age"/>
    <tableColumn id="5" xr3:uid="{6E04B5E5-6A1E-4AC8-9E99-9C90C3F4F660}" name="Date Joined"/>
    <tableColumn id="6" xr3:uid="{D6BFD04D-77B4-4A05-82C7-5F73C611D5A0}" name="Salary" dataDxfId="11"/>
    <tableColumn id="7" xr3:uid="{5419E58F-D012-42AD-ADEE-F634EA9AEF55}" name="Rating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324120-4117-49E6-ACF0-E5E49CC524FE}" name="india_staff" displayName="india_staff" ref="A3:G115" totalsRowShown="0">
  <autoFilter ref="A3:G115" xr:uid="{71324120-4117-49E6-ACF0-E5E49CC524FE}"/>
  <tableColumns count="7">
    <tableColumn id="1" xr3:uid="{978CCFF4-66FE-4DC5-9DEA-9AED230E7D43}" name="Name"/>
    <tableColumn id="2" xr3:uid="{35474E9E-05CD-4A72-8DD1-4E3954BC104A}" name="Gender"/>
    <tableColumn id="3" xr3:uid="{68F82944-CA51-4CCE-818E-CC09B05D7D4A}" name="Age"/>
    <tableColumn id="4" xr3:uid="{D50A0A6F-C018-458E-B3DB-87DA1C2FC813}" name="Rating"/>
    <tableColumn id="5" xr3:uid="{18DAA54E-A180-41BE-923D-D98F965B3AAA}" name="Date Joined" dataDxfId="12"/>
    <tableColumn id="6" xr3:uid="{3AF45582-B90C-42A3-A942-1CC79B646C30}" name="Department"/>
    <tableColumn id="7" xr3:uid="{82AB5E57-9BAB-43A4-9CDB-4262C38B7A52}" name="Salary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890CE0-69D0-4CCC-82D4-62B6BA1B9E77}" name="Staff" displayName="Staff" ref="A1:K184" tableType="queryTable" totalsRowShown="0">
  <autoFilter ref="A1:K184" xr:uid="{8B890CE0-69D0-4CCC-82D4-62B6BA1B9E77}"/>
  <sortState xmlns:xlrd2="http://schemas.microsoft.com/office/spreadsheetml/2017/richdata2" ref="A2:K184">
    <sortCondition descending="1" ref="F1:F184"/>
  </sortState>
  <tableColumns count="11">
    <tableColumn id="1" xr3:uid="{7D4C8D07-D2D7-41E6-9843-451BA0E6BBB4}" uniqueName="1" name="Name" queryTableFieldId="1" dataDxfId="8"/>
    <tableColumn id="2" xr3:uid="{69A099BD-3554-4D50-9A6E-775C4D539A52}" uniqueName="2" name="Gender" queryTableFieldId="2" dataDxfId="7"/>
    <tableColumn id="3" xr3:uid="{C4AC4A2E-25BA-4E85-9038-3F0023566C39}" uniqueName="3" name="Department" queryTableFieldId="3" dataDxfId="6"/>
    <tableColumn id="4" xr3:uid="{CDACADC2-2265-4B45-8C7C-1572B1C6DBEC}" uniqueName="4" name="Age" queryTableFieldId="4"/>
    <tableColumn id="5" xr3:uid="{6686C500-9526-45C2-B499-B940C7A5EAAA}" uniqueName="5" name="Date Joined" queryTableFieldId="5" dataDxfId="5"/>
    <tableColumn id="6" xr3:uid="{146818A5-BABF-4208-8753-06A0FCCFCD8E}" uniqueName="6" name="Salary" queryTableFieldId="6" dataDxfId="4"/>
    <tableColumn id="7" xr3:uid="{444A55E5-B4CB-492B-BB74-134C9F56E868}" uniqueName="7" name="Rating" queryTableFieldId="7" dataDxfId="3"/>
    <tableColumn id="12" xr3:uid="{32B4D6A5-C78B-447C-BC5A-198EE2390035}" uniqueName="12" name="Branches" queryTableFieldId="12" dataDxfId="2"/>
    <tableColumn id="9" xr3:uid="{710A7336-AE63-4CCD-9968-14068596C82F}" uniqueName="9" name="Tenure" queryTableFieldId="9" dataDxfId="1">
      <calculatedColumnFormula>(TODAY()-Staff[[#This Row],[Date Joined]])/365</calculatedColumnFormula>
    </tableColumn>
    <tableColumn id="10" xr3:uid="{E8FAC8D1-1E0A-4498-A0C7-53B479DF39CA}" uniqueName="10" name="Bonus" queryTableFieldId="10" dataDxfId="0">
      <calculatedColumnFormula>ROUND(IF(Staff[[#This Row],[Tenure]]&gt;2,3%,2%)*Staff[[#This Row],[Salary]],0)</calculatedColumnFormula>
    </tableColumn>
    <tableColumn id="11" xr3:uid="{210198DE-4B35-4A9E-9875-F6E347C3CEF1}" uniqueName="11" name="Rate in Number" queryTableFieldId="11" dataDxfId="9">
      <calculatedColumnFormula>_xlfn.XLOOKUP(Staff[[#This Row],[Rating]],$N$13:$N$17,$O$13:$O$17)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BAF1-FC4C-47D1-9107-41696553936C}">
  <dimension ref="A1:G103"/>
  <sheetViews>
    <sheetView workbookViewId="0"/>
  </sheetViews>
  <sheetFormatPr defaultRowHeight="14.5" x14ac:dyDescent="0.35"/>
  <cols>
    <col min="1" max="1" width="19.81640625" bestFit="1" customWidth="1"/>
    <col min="2" max="2" width="9" customWidth="1"/>
    <col min="3" max="3" width="13.08984375" customWidth="1"/>
    <col min="4" max="4" width="5.90625" customWidth="1"/>
    <col min="5" max="5" width="12.6328125" customWidth="1"/>
    <col min="6" max="6" width="14.1796875" style="3" bestFit="1" customWidth="1"/>
    <col min="7" max="7" width="13.1796875" bestFit="1" customWidth="1"/>
  </cols>
  <sheetData>
    <row r="1" spans="1:7" ht="38.5" customHeight="1" x14ac:dyDescent="0.35"/>
    <row r="3" spans="1:7" x14ac:dyDescent="0.35">
      <c r="A3" t="s">
        <v>0</v>
      </c>
      <c r="B3" t="s">
        <v>1</v>
      </c>
      <c r="C3" t="s">
        <v>5</v>
      </c>
      <c r="D3" t="s">
        <v>2</v>
      </c>
      <c r="E3" s="1" t="s">
        <v>4</v>
      </c>
      <c r="F3" s="3" t="s">
        <v>6</v>
      </c>
      <c r="G3" t="s">
        <v>3</v>
      </c>
    </row>
    <row r="4" spans="1:7" x14ac:dyDescent="0.35">
      <c r="A4" t="s">
        <v>111</v>
      </c>
      <c r="B4" t="s">
        <v>8</v>
      </c>
      <c r="C4" t="s">
        <v>22</v>
      </c>
      <c r="D4">
        <v>22</v>
      </c>
      <c r="E4" s="1">
        <v>44446</v>
      </c>
      <c r="F4" s="3">
        <v>112780</v>
      </c>
      <c r="G4" t="s">
        <v>13</v>
      </c>
    </row>
    <row r="5" spans="1:7" x14ac:dyDescent="0.35">
      <c r="A5" t="s">
        <v>112</v>
      </c>
      <c r="B5" t="s">
        <v>8</v>
      </c>
      <c r="C5" t="s">
        <v>15</v>
      </c>
      <c r="D5">
        <v>46</v>
      </c>
      <c r="E5" s="1">
        <v>44758</v>
      </c>
      <c r="F5" s="3">
        <v>70610</v>
      </c>
      <c r="G5" t="s">
        <v>9</v>
      </c>
    </row>
    <row r="6" spans="1:7" x14ac:dyDescent="0.35">
      <c r="A6" t="s">
        <v>113</v>
      </c>
      <c r="B6" t="s">
        <v>12</v>
      </c>
      <c r="C6" t="s">
        <v>22</v>
      </c>
      <c r="D6">
        <v>28</v>
      </c>
      <c r="E6" s="1">
        <v>44357</v>
      </c>
      <c r="F6" s="3">
        <v>53240</v>
      </c>
      <c r="G6" t="s">
        <v>9</v>
      </c>
    </row>
    <row r="7" spans="1:7" x14ac:dyDescent="0.35">
      <c r="A7" t="s">
        <v>114</v>
      </c>
      <c r="C7" t="s">
        <v>20</v>
      </c>
      <c r="D7">
        <v>37</v>
      </c>
      <c r="E7" s="1">
        <v>44146</v>
      </c>
      <c r="F7" s="3">
        <v>115440</v>
      </c>
      <c r="G7" t="s">
        <v>19</v>
      </c>
    </row>
    <row r="8" spans="1:7" x14ac:dyDescent="0.35">
      <c r="A8" t="s">
        <v>115</v>
      </c>
      <c r="B8" t="s">
        <v>8</v>
      </c>
      <c r="C8" t="s">
        <v>22</v>
      </c>
      <c r="D8">
        <v>32</v>
      </c>
      <c r="E8" s="1">
        <v>44465</v>
      </c>
      <c r="F8" s="3">
        <v>53540</v>
      </c>
      <c r="G8" t="s">
        <v>9</v>
      </c>
    </row>
    <row r="9" spans="1:7" x14ac:dyDescent="0.35">
      <c r="A9" t="s">
        <v>116</v>
      </c>
      <c r="B9" t="s">
        <v>12</v>
      </c>
      <c r="C9" t="s">
        <v>15</v>
      </c>
      <c r="D9">
        <v>30</v>
      </c>
      <c r="E9" s="1">
        <v>44861</v>
      </c>
      <c r="F9" s="3">
        <v>112570</v>
      </c>
      <c r="G9" t="s">
        <v>9</v>
      </c>
    </row>
    <row r="10" spans="1:7" x14ac:dyDescent="0.35">
      <c r="A10" t="s">
        <v>117</v>
      </c>
      <c r="B10" t="s">
        <v>8</v>
      </c>
      <c r="C10" t="s">
        <v>15</v>
      </c>
      <c r="D10">
        <v>33</v>
      </c>
      <c r="E10" s="1">
        <v>44701</v>
      </c>
      <c r="F10" s="3">
        <v>48530</v>
      </c>
      <c r="G10" t="s">
        <v>13</v>
      </c>
    </row>
    <row r="11" spans="1:7" x14ac:dyDescent="0.35">
      <c r="A11" t="s">
        <v>118</v>
      </c>
      <c r="B11" t="s">
        <v>12</v>
      </c>
      <c r="C11" t="s">
        <v>10</v>
      </c>
      <c r="D11">
        <v>24</v>
      </c>
      <c r="E11" s="1">
        <v>44148</v>
      </c>
      <c r="F11" s="3">
        <v>62780</v>
      </c>
      <c r="G11" t="s">
        <v>9</v>
      </c>
    </row>
    <row r="12" spans="1:7" x14ac:dyDescent="0.35">
      <c r="A12" t="s">
        <v>119</v>
      </c>
      <c r="B12" t="s">
        <v>8</v>
      </c>
      <c r="C12" t="s">
        <v>10</v>
      </c>
      <c r="D12">
        <v>33</v>
      </c>
      <c r="E12" s="1">
        <v>44509</v>
      </c>
      <c r="F12" s="3">
        <v>53870</v>
      </c>
      <c r="G12" t="s">
        <v>9</v>
      </c>
    </row>
    <row r="13" spans="1:7" x14ac:dyDescent="0.35">
      <c r="A13" t="s">
        <v>120</v>
      </c>
      <c r="B13" t="s">
        <v>12</v>
      </c>
      <c r="C13" t="s">
        <v>17</v>
      </c>
      <c r="D13">
        <v>27</v>
      </c>
      <c r="E13" s="1">
        <v>44122</v>
      </c>
      <c r="F13" s="3">
        <v>119110</v>
      </c>
      <c r="G13" t="s">
        <v>9</v>
      </c>
    </row>
    <row r="14" spans="1:7" x14ac:dyDescent="0.35">
      <c r="A14" t="s">
        <v>121</v>
      </c>
      <c r="B14" t="s">
        <v>8</v>
      </c>
      <c r="C14" t="s">
        <v>10</v>
      </c>
      <c r="D14">
        <v>29</v>
      </c>
      <c r="E14" s="1">
        <v>44180</v>
      </c>
      <c r="F14" s="3">
        <v>112110</v>
      </c>
      <c r="G14" t="s">
        <v>19</v>
      </c>
    </row>
    <row r="15" spans="1:7" x14ac:dyDescent="0.35">
      <c r="A15" t="s">
        <v>122</v>
      </c>
      <c r="B15" t="s">
        <v>8</v>
      </c>
      <c r="C15" t="s">
        <v>22</v>
      </c>
      <c r="D15">
        <v>25</v>
      </c>
      <c r="E15" s="1">
        <v>44383</v>
      </c>
      <c r="F15" s="3">
        <v>65700</v>
      </c>
      <c r="G15" t="s">
        <v>9</v>
      </c>
    </row>
    <row r="16" spans="1:7" x14ac:dyDescent="0.35">
      <c r="A16" t="s">
        <v>123</v>
      </c>
      <c r="B16" t="s">
        <v>8</v>
      </c>
      <c r="C16" t="s">
        <v>10</v>
      </c>
      <c r="D16">
        <v>37</v>
      </c>
      <c r="E16" s="1">
        <v>44701</v>
      </c>
      <c r="F16" s="3">
        <v>69070</v>
      </c>
      <c r="G16" t="s">
        <v>9</v>
      </c>
    </row>
    <row r="17" spans="1:7" x14ac:dyDescent="0.35">
      <c r="A17" t="s">
        <v>124</v>
      </c>
      <c r="B17" t="s">
        <v>8</v>
      </c>
      <c r="C17" t="s">
        <v>10</v>
      </c>
      <c r="D17">
        <v>20</v>
      </c>
      <c r="E17" s="1">
        <v>44459</v>
      </c>
      <c r="F17" s="3">
        <v>107700</v>
      </c>
      <c r="G17" t="s">
        <v>9</v>
      </c>
    </row>
    <row r="18" spans="1:7" x14ac:dyDescent="0.35">
      <c r="A18" t="s">
        <v>125</v>
      </c>
      <c r="B18" t="s">
        <v>12</v>
      </c>
      <c r="C18" t="s">
        <v>10</v>
      </c>
      <c r="D18">
        <v>32</v>
      </c>
      <c r="E18" s="1">
        <v>44354</v>
      </c>
      <c r="F18" s="3">
        <v>43840</v>
      </c>
      <c r="G18" t="s">
        <v>13</v>
      </c>
    </row>
    <row r="19" spans="1:7" x14ac:dyDescent="0.35">
      <c r="A19" t="s">
        <v>126</v>
      </c>
      <c r="B19" t="s">
        <v>8</v>
      </c>
      <c r="C19" t="s">
        <v>15</v>
      </c>
      <c r="D19">
        <v>40</v>
      </c>
      <c r="E19" s="1">
        <v>44263</v>
      </c>
      <c r="F19" s="3">
        <v>99750</v>
      </c>
      <c r="G19" t="s">
        <v>9</v>
      </c>
    </row>
    <row r="20" spans="1:7" x14ac:dyDescent="0.35">
      <c r="A20" t="s">
        <v>127</v>
      </c>
      <c r="B20" t="s">
        <v>8</v>
      </c>
      <c r="C20" t="s">
        <v>15</v>
      </c>
      <c r="D20">
        <v>21</v>
      </c>
      <c r="E20" s="1">
        <v>44104</v>
      </c>
      <c r="F20" s="3">
        <v>37920</v>
      </c>
      <c r="G20" t="s">
        <v>9</v>
      </c>
    </row>
    <row r="21" spans="1:7" x14ac:dyDescent="0.35">
      <c r="A21" t="s">
        <v>128</v>
      </c>
      <c r="B21" t="s">
        <v>8</v>
      </c>
      <c r="C21" t="s">
        <v>15</v>
      </c>
      <c r="D21">
        <v>21</v>
      </c>
      <c r="E21" s="1">
        <v>44762</v>
      </c>
      <c r="F21" s="3">
        <v>57090</v>
      </c>
      <c r="G21" t="s">
        <v>9</v>
      </c>
    </row>
    <row r="22" spans="1:7" x14ac:dyDescent="0.35">
      <c r="A22" t="s">
        <v>129</v>
      </c>
      <c r="B22" t="s">
        <v>12</v>
      </c>
      <c r="C22" t="s">
        <v>10</v>
      </c>
      <c r="D22">
        <v>31</v>
      </c>
      <c r="E22" s="1">
        <v>44145</v>
      </c>
      <c r="F22" s="3">
        <v>41980</v>
      </c>
      <c r="G22" t="s">
        <v>9</v>
      </c>
    </row>
    <row r="23" spans="1:7" x14ac:dyDescent="0.35">
      <c r="A23" t="s">
        <v>130</v>
      </c>
      <c r="B23" t="s">
        <v>8</v>
      </c>
      <c r="C23" t="s">
        <v>17</v>
      </c>
      <c r="D23">
        <v>21</v>
      </c>
      <c r="E23" s="1">
        <v>44242</v>
      </c>
      <c r="F23" s="3">
        <v>75880</v>
      </c>
      <c r="G23" t="s">
        <v>9</v>
      </c>
    </row>
    <row r="24" spans="1:7" x14ac:dyDescent="0.35">
      <c r="A24" t="s">
        <v>131</v>
      </c>
      <c r="B24" t="s">
        <v>12</v>
      </c>
      <c r="C24" t="s">
        <v>20</v>
      </c>
      <c r="D24">
        <v>34</v>
      </c>
      <c r="E24" s="1">
        <v>44653</v>
      </c>
      <c r="F24" s="3">
        <v>58940</v>
      </c>
      <c r="G24" t="s">
        <v>9</v>
      </c>
    </row>
    <row r="25" spans="1:7" x14ac:dyDescent="0.35">
      <c r="A25" t="s">
        <v>132</v>
      </c>
      <c r="B25" t="s">
        <v>12</v>
      </c>
      <c r="C25" t="s">
        <v>20</v>
      </c>
      <c r="D25">
        <v>30</v>
      </c>
      <c r="E25" s="1">
        <v>44389</v>
      </c>
      <c r="F25" s="3">
        <v>67910</v>
      </c>
      <c r="G25" t="s">
        <v>19</v>
      </c>
    </row>
    <row r="26" spans="1:7" x14ac:dyDescent="0.35">
      <c r="A26" t="s">
        <v>133</v>
      </c>
      <c r="B26" t="s">
        <v>12</v>
      </c>
      <c r="C26" t="s">
        <v>10</v>
      </c>
      <c r="D26">
        <v>31</v>
      </c>
      <c r="E26" s="1">
        <v>44663</v>
      </c>
      <c r="F26" s="3">
        <v>58100</v>
      </c>
      <c r="G26" t="s">
        <v>9</v>
      </c>
    </row>
    <row r="27" spans="1:7" x14ac:dyDescent="0.35">
      <c r="A27" t="s">
        <v>134</v>
      </c>
      <c r="B27" t="s">
        <v>8</v>
      </c>
      <c r="C27" t="s">
        <v>20</v>
      </c>
      <c r="D27">
        <v>27</v>
      </c>
      <c r="E27" s="1">
        <v>44567</v>
      </c>
      <c r="F27" s="3">
        <v>48980</v>
      </c>
      <c r="G27" t="s">
        <v>9</v>
      </c>
    </row>
    <row r="28" spans="1:7" x14ac:dyDescent="0.35">
      <c r="A28" t="s">
        <v>135</v>
      </c>
      <c r="C28" t="s">
        <v>20</v>
      </c>
      <c r="D28">
        <v>30</v>
      </c>
      <c r="E28" s="1">
        <v>44597</v>
      </c>
      <c r="F28" s="3">
        <v>64000</v>
      </c>
      <c r="G28" t="s">
        <v>9</v>
      </c>
    </row>
    <row r="29" spans="1:7" x14ac:dyDescent="0.35">
      <c r="A29" t="s">
        <v>136</v>
      </c>
      <c r="B29" t="s">
        <v>12</v>
      </c>
      <c r="C29" t="s">
        <v>15</v>
      </c>
      <c r="D29">
        <v>42</v>
      </c>
      <c r="E29" s="1">
        <v>44779</v>
      </c>
      <c r="F29" s="3">
        <v>75000</v>
      </c>
      <c r="G29" t="s">
        <v>41</v>
      </c>
    </row>
    <row r="30" spans="1:7" x14ac:dyDescent="0.35">
      <c r="A30" t="s">
        <v>137</v>
      </c>
      <c r="B30" t="s">
        <v>12</v>
      </c>
      <c r="C30" t="s">
        <v>10</v>
      </c>
      <c r="D30">
        <v>40</v>
      </c>
      <c r="E30" s="1">
        <v>44337</v>
      </c>
      <c r="F30" s="3">
        <v>87620</v>
      </c>
      <c r="G30" t="s">
        <v>9</v>
      </c>
    </row>
    <row r="31" spans="1:7" x14ac:dyDescent="0.35">
      <c r="A31" t="s">
        <v>138</v>
      </c>
      <c r="B31" t="s">
        <v>12</v>
      </c>
      <c r="C31" t="s">
        <v>10</v>
      </c>
      <c r="D31">
        <v>29</v>
      </c>
      <c r="E31" s="1">
        <v>44023</v>
      </c>
      <c r="F31" s="3">
        <v>34980</v>
      </c>
      <c r="G31" t="s">
        <v>9</v>
      </c>
    </row>
    <row r="32" spans="1:7" x14ac:dyDescent="0.35">
      <c r="A32" t="s">
        <v>139</v>
      </c>
      <c r="B32" t="s">
        <v>12</v>
      </c>
      <c r="C32" t="s">
        <v>20</v>
      </c>
      <c r="D32">
        <v>28</v>
      </c>
      <c r="E32" s="1">
        <v>44185</v>
      </c>
      <c r="F32" s="3">
        <v>75970</v>
      </c>
      <c r="G32" t="s">
        <v>9</v>
      </c>
    </row>
    <row r="33" spans="1:7" x14ac:dyDescent="0.35">
      <c r="A33" t="s">
        <v>140</v>
      </c>
      <c r="B33" t="s">
        <v>12</v>
      </c>
      <c r="C33" t="s">
        <v>20</v>
      </c>
      <c r="D33">
        <v>34</v>
      </c>
      <c r="E33" s="1">
        <v>44612</v>
      </c>
      <c r="F33" s="3">
        <v>60130</v>
      </c>
      <c r="G33" t="s">
        <v>9</v>
      </c>
    </row>
    <row r="34" spans="1:7" x14ac:dyDescent="0.35">
      <c r="A34" t="s">
        <v>141</v>
      </c>
      <c r="B34" t="s">
        <v>12</v>
      </c>
      <c r="C34" t="s">
        <v>10</v>
      </c>
      <c r="D34">
        <v>33</v>
      </c>
      <c r="E34" s="1">
        <v>44374</v>
      </c>
      <c r="F34" s="3">
        <v>75480</v>
      </c>
      <c r="G34" t="s">
        <v>81</v>
      </c>
    </row>
    <row r="35" spans="1:7" x14ac:dyDescent="0.35">
      <c r="A35" t="s">
        <v>142</v>
      </c>
      <c r="B35" t="s">
        <v>8</v>
      </c>
      <c r="C35" t="s">
        <v>15</v>
      </c>
      <c r="D35">
        <v>33</v>
      </c>
      <c r="E35" s="1">
        <v>44164</v>
      </c>
      <c r="F35" s="3">
        <v>115920</v>
      </c>
      <c r="G35" t="s">
        <v>9</v>
      </c>
    </row>
    <row r="36" spans="1:7" x14ac:dyDescent="0.35">
      <c r="A36" t="s">
        <v>143</v>
      </c>
      <c r="B36" t="s">
        <v>12</v>
      </c>
      <c r="C36" t="s">
        <v>22</v>
      </c>
      <c r="D36">
        <v>36</v>
      </c>
      <c r="E36" s="1">
        <v>44494</v>
      </c>
      <c r="F36" s="3">
        <v>78540</v>
      </c>
      <c r="G36" t="s">
        <v>9</v>
      </c>
    </row>
    <row r="37" spans="1:7" x14ac:dyDescent="0.35">
      <c r="A37" t="s">
        <v>144</v>
      </c>
      <c r="B37" t="s">
        <v>8</v>
      </c>
      <c r="C37" t="s">
        <v>15</v>
      </c>
      <c r="D37">
        <v>25</v>
      </c>
      <c r="E37" s="1">
        <v>44726</v>
      </c>
      <c r="F37" s="3">
        <v>109190</v>
      </c>
      <c r="G37" t="s">
        <v>13</v>
      </c>
    </row>
    <row r="38" spans="1:7" x14ac:dyDescent="0.35">
      <c r="A38" t="s">
        <v>145</v>
      </c>
      <c r="B38" t="s">
        <v>12</v>
      </c>
      <c r="C38" t="s">
        <v>22</v>
      </c>
      <c r="D38">
        <v>34</v>
      </c>
      <c r="E38" s="1">
        <v>44721</v>
      </c>
      <c r="F38" s="3">
        <v>49630</v>
      </c>
      <c r="G38" t="s">
        <v>19</v>
      </c>
    </row>
    <row r="39" spans="1:7" x14ac:dyDescent="0.35">
      <c r="A39" t="s">
        <v>146</v>
      </c>
      <c r="B39" t="s">
        <v>12</v>
      </c>
      <c r="C39" t="s">
        <v>15</v>
      </c>
      <c r="D39">
        <v>28</v>
      </c>
      <c r="E39" s="1">
        <v>44630</v>
      </c>
      <c r="F39" s="3">
        <v>99970</v>
      </c>
      <c r="G39" t="s">
        <v>9</v>
      </c>
    </row>
    <row r="40" spans="1:7" x14ac:dyDescent="0.35">
      <c r="A40" t="s">
        <v>147</v>
      </c>
      <c r="B40" t="s">
        <v>12</v>
      </c>
      <c r="C40" t="s">
        <v>10</v>
      </c>
      <c r="D40">
        <v>33</v>
      </c>
      <c r="E40" s="1">
        <v>44190</v>
      </c>
      <c r="F40" s="3">
        <v>96140</v>
      </c>
      <c r="G40" t="s">
        <v>9</v>
      </c>
    </row>
    <row r="41" spans="1:7" x14ac:dyDescent="0.35">
      <c r="A41" t="s">
        <v>148</v>
      </c>
      <c r="B41" t="s">
        <v>8</v>
      </c>
      <c r="C41" t="s">
        <v>15</v>
      </c>
      <c r="D41">
        <v>31</v>
      </c>
      <c r="E41" s="1">
        <v>44724</v>
      </c>
      <c r="F41" s="3">
        <v>103550</v>
      </c>
      <c r="G41" t="s">
        <v>9</v>
      </c>
    </row>
    <row r="42" spans="1:7" x14ac:dyDescent="0.35">
      <c r="A42" t="s">
        <v>149</v>
      </c>
      <c r="B42" t="s">
        <v>8</v>
      </c>
      <c r="C42" t="s">
        <v>10</v>
      </c>
      <c r="D42">
        <v>31</v>
      </c>
      <c r="E42" s="1">
        <v>44511</v>
      </c>
      <c r="F42" s="3">
        <v>48950</v>
      </c>
      <c r="G42" t="s">
        <v>9</v>
      </c>
    </row>
    <row r="43" spans="1:7" x14ac:dyDescent="0.35">
      <c r="A43" t="s">
        <v>150</v>
      </c>
      <c r="B43" t="s">
        <v>8</v>
      </c>
      <c r="C43" t="s">
        <v>20</v>
      </c>
      <c r="D43">
        <v>24</v>
      </c>
      <c r="E43" s="1">
        <v>44436</v>
      </c>
      <c r="F43" s="3">
        <v>52610</v>
      </c>
      <c r="G43" t="s">
        <v>19</v>
      </c>
    </row>
    <row r="44" spans="1:7" x14ac:dyDescent="0.35">
      <c r="A44" t="s">
        <v>151</v>
      </c>
      <c r="B44" t="s">
        <v>12</v>
      </c>
      <c r="C44" t="s">
        <v>15</v>
      </c>
      <c r="D44">
        <v>36</v>
      </c>
      <c r="E44" s="1">
        <v>44529</v>
      </c>
      <c r="F44" s="3">
        <v>78390</v>
      </c>
      <c r="G44" t="s">
        <v>9</v>
      </c>
    </row>
    <row r="45" spans="1:7" x14ac:dyDescent="0.35">
      <c r="A45" t="s">
        <v>152</v>
      </c>
      <c r="B45" t="s">
        <v>12</v>
      </c>
      <c r="C45" t="s">
        <v>20</v>
      </c>
      <c r="D45">
        <v>33</v>
      </c>
      <c r="E45" s="1">
        <v>44809</v>
      </c>
      <c r="F45" s="3">
        <v>86570</v>
      </c>
      <c r="G45" t="s">
        <v>9</v>
      </c>
    </row>
    <row r="46" spans="1:7" x14ac:dyDescent="0.35">
      <c r="A46" t="s">
        <v>153</v>
      </c>
      <c r="B46" t="s">
        <v>12</v>
      </c>
      <c r="C46" t="s">
        <v>10</v>
      </c>
      <c r="D46">
        <v>27</v>
      </c>
      <c r="E46" s="1">
        <v>44686</v>
      </c>
      <c r="F46" s="3">
        <v>83750</v>
      </c>
      <c r="G46" t="s">
        <v>9</v>
      </c>
    </row>
    <row r="47" spans="1:7" x14ac:dyDescent="0.35">
      <c r="A47" t="s">
        <v>154</v>
      </c>
      <c r="B47" t="s">
        <v>12</v>
      </c>
      <c r="C47" t="s">
        <v>20</v>
      </c>
      <c r="D47">
        <v>34</v>
      </c>
      <c r="E47" s="1">
        <v>44445</v>
      </c>
      <c r="F47" s="3">
        <v>92450</v>
      </c>
      <c r="G47" t="s">
        <v>9</v>
      </c>
    </row>
    <row r="48" spans="1:7" x14ac:dyDescent="0.35">
      <c r="A48" t="s">
        <v>155</v>
      </c>
      <c r="B48" t="s">
        <v>8</v>
      </c>
      <c r="C48" t="s">
        <v>10</v>
      </c>
      <c r="D48">
        <v>20</v>
      </c>
      <c r="E48" s="1">
        <v>44183</v>
      </c>
      <c r="F48" s="3">
        <v>112650</v>
      </c>
      <c r="G48" t="s">
        <v>9</v>
      </c>
    </row>
    <row r="49" spans="1:7" x14ac:dyDescent="0.35">
      <c r="A49" t="s">
        <v>156</v>
      </c>
      <c r="B49" t="s">
        <v>8</v>
      </c>
      <c r="C49" t="s">
        <v>15</v>
      </c>
      <c r="D49">
        <v>20</v>
      </c>
      <c r="E49" s="1">
        <v>44744</v>
      </c>
      <c r="F49" s="3">
        <v>79570</v>
      </c>
      <c r="G49" t="s">
        <v>9</v>
      </c>
    </row>
    <row r="50" spans="1:7" x14ac:dyDescent="0.35">
      <c r="A50" t="s">
        <v>157</v>
      </c>
      <c r="B50" t="s">
        <v>12</v>
      </c>
      <c r="C50" t="s">
        <v>22</v>
      </c>
      <c r="D50">
        <v>20</v>
      </c>
      <c r="E50" s="1">
        <v>44537</v>
      </c>
      <c r="F50" s="3">
        <v>68900</v>
      </c>
      <c r="G50" t="s">
        <v>19</v>
      </c>
    </row>
    <row r="51" spans="1:7" x14ac:dyDescent="0.35">
      <c r="A51" t="s">
        <v>158</v>
      </c>
      <c r="B51" t="s">
        <v>12</v>
      </c>
      <c r="C51" t="s">
        <v>10</v>
      </c>
      <c r="D51">
        <v>25</v>
      </c>
      <c r="E51" s="1">
        <v>44694</v>
      </c>
      <c r="F51" s="3">
        <v>80700</v>
      </c>
      <c r="G51" t="s">
        <v>13</v>
      </c>
    </row>
    <row r="52" spans="1:7" x14ac:dyDescent="0.35">
      <c r="A52" t="s">
        <v>159</v>
      </c>
      <c r="B52" t="s">
        <v>8</v>
      </c>
      <c r="C52" t="s">
        <v>15</v>
      </c>
      <c r="D52">
        <v>19</v>
      </c>
      <c r="E52" s="1">
        <v>44277</v>
      </c>
      <c r="F52" s="3">
        <v>58960</v>
      </c>
      <c r="G52" t="s">
        <v>9</v>
      </c>
    </row>
    <row r="53" spans="1:7" x14ac:dyDescent="0.35">
      <c r="A53" t="s">
        <v>160</v>
      </c>
      <c r="B53" t="s">
        <v>8</v>
      </c>
      <c r="C53" t="s">
        <v>10</v>
      </c>
      <c r="D53">
        <v>36</v>
      </c>
      <c r="E53" s="1">
        <v>44019</v>
      </c>
      <c r="F53" s="3">
        <v>118840</v>
      </c>
      <c r="G53" t="s">
        <v>9</v>
      </c>
    </row>
    <row r="54" spans="1:7" x14ac:dyDescent="0.35">
      <c r="A54" t="s">
        <v>161</v>
      </c>
      <c r="B54" t="s">
        <v>8</v>
      </c>
      <c r="C54" t="s">
        <v>20</v>
      </c>
      <c r="D54">
        <v>28</v>
      </c>
      <c r="E54" s="1">
        <v>44041</v>
      </c>
      <c r="F54" s="3">
        <v>48170</v>
      </c>
      <c r="G54" t="s">
        <v>13</v>
      </c>
    </row>
    <row r="55" spans="1:7" x14ac:dyDescent="0.35">
      <c r="A55" t="s">
        <v>162</v>
      </c>
      <c r="B55" t="s">
        <v>12</v>
      </c>
      <c r="C55" t="s">
        <v>17</v>
      </c>
      <c r="D55">
        <v>32</v>
      </c>
      <c r="E55" s="1">
        <v>44400</v>
      </c>
      <c r="F55" s="3">
        <v>45510</v>
      </c>
      <c r="G55" t="s">
        <v>9</v>
      </c>
    </row>
    <row r="56" spans="1:7" x14ac:dyDescent="0.35">
      <c r="A56" t="s">
        <v>155</v>
      </c>
      <c r="B56" t="s">
        <v>8</v>
      </c>
      <c r="C56" t="s">
        <v>15</v>
      </c>
      <c r="D56">
        <v>34</v>
      </c>
      <c r="E56" s="1">
        <v>44703</v>
      </c>
      <c r="F56" s="3">
        <v>112650</v>
      </c>
      <c r="G56" t="s">
        <v>9</v>
      </c>
    </row>
    <row r="57" spans="1:7" x14ac:dyDescent="0.35">
      <c r="A57" t="s">
        <v>163</v>
      </c>
      <c r="B57" t="s">
        <v>12</v>
      </c>
      <c r="C57" t="s">
        <v>15</v>
      </c>
      <c r="D57">
        <v>36</v>
      </c>
      <c r="E57" s="1">
        <v>44085</v>
      </c>
      <c r="F57" s="3">
        <v>114890</v>
      </c>
      <c r="G57" t="s">
        <v>9</v>
      </c>
    </row>
    <row r="58" spans="1:7" x14ac:dyDescent="0.35">
      <c r="A58" t="s">
        <v>164</v>
      </c>
      <c r="B58" t="s">
        <v>8</v>
      </c>
      <c r="C58" t="s">
        <v>10</v>
      </c>
      <c r="D58">
        <v>30</v>
      </c>
      <c r="E58" s="1">
        <v>44850</v>
      </c>
      <c r="F58" s="3">
        <v>69710</v>
      </c>
      <c r="G58" t="s">
        <v>9</v>
      </c>
    </row>
    <row r="59" spans="1:7" x14ac:dyDescent="0.35">
      <c r="A59" t="s">
        <v>165</v>
      </c>
      <c r="B59" t="s">
        <v>8</v>
      </c>
      <c r="C59" t="s">
        <v>20</v>
      </c>
      <c r="D59">
        <v>36</v>
      </c>
      <c r="E59" s="1">
        <v>44333</v>
      </c>
      <c r="F59" s="3">
        <v>71380</v>
      </c>
      <c r="G59" t="s">
        <v>9</v>
      </c>
    </row>
    <row r="60" spans="1:7" x14ac:dyDescent="0.35">
      <c r="A60" t="s">
        <v>166</v>
      </c>
      <c r="B60" t="s">
        <v>12</v>
      </c>
      <c r="C60" t="s">
        <v>22</v>
      </c>
      <c r="D60">
        <v>38</v>
      </c>
      <c r="E60" s="1">
        <v>44377</v>
      </c>
      <c r="F60" s="3">
        <v>109160</v>
      </c>
      <c r="G60" t="s">
        <v>41</v>
      </c>
    </row>
    <row r="61" spans="1:7" x14ac:dyDescent="0.35">
      <c r="A61" t="s">
        <v>167</v>
      </c>
      <c r="B61" t="s">
        <v>8</v>
      </c>
      <c r="C61" t="s">
        <v>15</v>
      </c>
      <c r="D61">
        <v>27</v>
      </c>
      <c r="E61" s="1">
        <v>44609</v>
      </c>
      <c r="F61" s="3">
        <v>113280</v>
      </c>
      <c r="G61" t="s">
        <v>81</v>
      </c>
    </row>
    <row r="62" spans="1:7" x14ac:dyDescent="0.35">
      <c r="A62" t="s">
        <v>168</v>
      </c>
      <c r="B62" t="s">
        <v>8</v>
      </c>
      <c r="C62" t="s">
        <v>10</v>
      </c>
      <c r="D62">
        <v>30</v>
      </c>
      <c r="E62" s="1">
        <v>44273</v>
      </c>
      <c r="F62" s="3">
        <v>69120</v>
      </c>
      <c r="G62" t="s">
        <v>9</v>
      </c>
    </row>
    <row r="63" spans="1:7" x14ac:dyDescent="0.35">
      <c r="A63" t="s">
        <v>169</v>
      </c>
      <c r="B63" t="s">
        <v>12</v>
      </c>
      <c r="C63" t="s">
        <v>17</v>
      </c>
      <c r="D63">
        <v>37</v>
      </c>
      <c r="E63" s="1">
        <v>44451</v>
      </c>
      <c r="F63" s="3">
        <v>118100</v>
      </c>
      <c r="G63" t="s">
        <v>9</v>
      </c>
    </row>
    <row r="64" spans="1:7" x14ac:dyDescent="0.35">
      <c r="A64" t="s">
        <v>170</v>
      </c>
      <c r="B64" t="s">
        <v>12</v>
      </c>
      <c r="C64" t="s">
        <v>15</v>
      </c>
      <c r="D64">
        <v>22</v>
      </c>
      <c r="E64" s="1">
        <v>44450</v>
      </c>
      <c r="F64" s="3">
        <v>76900</v>
      </c>
      <c r="G64" t="s">
        <v>13</v>
      </c>
    </row>
    <row r="65" spans="1:7" x14ac:dyDescent="0.35">
      <c r="A65" t="s">
        <v>171</v>
      </c>
      <c r="B65" t="s">
        <v>12</v>
      </c>
      <c r="C65" t="s">
        <v>10</v>
      </c>
      <c r="D65">
        <v>43</v>
      </c>
      <c r="E65" s="1">
        <v>45045</v>
      </c>
      <c r="F65" s="3">
        <v>114870</v>
      </c>
      <c r="G65" t="s">
        <v>9</v>
      </c>
    </row>
    <row r="66" spans="1:7" x14ac:dyDescent="0.35">
      <c r="A66" t="s">
        <v>172</v>
      </c>
      <c r="C66" t="s">
        <v>10</v>
      </c>
      <c r="D66">
        <v>32</v>
      </c>
      <c r="E66" s="1">
        <v>44774</v>
      </c>
      <c r="F66" s="3">
        <v>91310</v>
      </c>
      <c r="G66" t="s">
        <v>9</v>
      </c>
    </row>
    <row r="67" spans="1:7" x14ac:dyDescent="0.35">
      <c r="A67" t="s">
        <v>173</v>
      </c>
      <c r="B67" t="s">
        <v>12</v>
      </c>
      <c r="C67" t="s">
        <v>15</v>
      </c>
      <c r="D67">
        <v>28</v>
      </c>
      <c r="E67" s="1">
        <v>44486</v>
      </c>
      <c r="F67" s="3">
        <v>104770</v>
      </c>
      <c r="G67" t="s">
        <v>9</v>
      </c>
    </row>
    <row r="68" spans="1:7" x14ac:dyDescent="0.35">
      <c r="A68" t="s">
        <v>174</v>
      </c>
      <c r="B68" t="s">
        <v>8</v>
      </c>
      <c r="C68" t="s">
        <v>22</v>
      </c>
      <c r="D68">
        <v>27</v>
      </c>
      <c r="E68" s="1">
        <v>44134</v>
      </c>
      <c r="F68" s="3">
        <v>54970</v>
      </c>
      <c r="G68" t="s">
        <v>9</v>
      </c>
    </row>
    <row r="69" spans="1:7" x14ac:dyDescent="0.35">
      <c r="A69" t="s">
        <v>175</v>
      </c>
      <c r="C69" t="s">
        <v>10</v>
      </c>
      <c r="D69">
        <v>26</v>
      </c>
      <c r="E69" s="1">
        <v>44271</v>
      </c>
      <c r="F69" s="3">
        <v>90700</v>
      </c>
      <c r="G69" t="s">
        <v>13</v>
      </c>
    </row>
    <row r="70" spans="1:7" x14ac:dyDescent="0.35">
      <c r="A70" t="s">
        <v>176</v>
      </c>
      <c r="B70" t="s">
        <v>12</v>
      </c>
      <c r="C70" t="s">
        <v>22</v>
      </c>
      <c r="D70">
        <v>38</v>
      </c>
      <c r="E70" s="1">
        <v>44329</v>
      </c>
      <c r="F70" s="3">
        <v>56870</v>
      </c>
      <c r="G70" t="s">
        <v>13</v>
      </c>
    </row>
    <row r="71" spans="1:7" x14ac:dyDescent="0.35">
      <c r="A71" t="s">
        <v>177</v>
      </c>
      <c r="B71" t="s">
        <v>12</v>
      </c>
      <c r="C71" t="s">
        <v>22</v>
      </c>
      <c r="D71">
        <v>25</v>
      </c>
      <c r="E71" s="1">
        <v>44205</v>
      </c>
      <c r="F71" s="3">
        <v>92700</v>
      </c>
      <c r="G71" t="s">
        <v>9</v>
      </c>
    </row>
    <row r="72" spans="1:7" x14ac:dyDescent="0.35">
      <c r="A72" t="s">
        <v>178</v>
      </c>
      <c r="B72" t="s">
        <v>12</v>
      </c>
      <c r="C72" t="s">
        <v>20</v>
      </c>
      <c r="D72">
        <v>21</v>
      </c>
      <c r="E72" s="1">
        <v>44317</v>
      </c>
      <c r="F72" s="3">
        <v>65920</v>
      </c>
      <c r="G72" t="s">
        <v>9</v>
      </c>
    </row>
    <row r="73" spans="1:7" x14ac:dyDescent="0.35">
      <c r="A73" t="s">
        <v>179</v>
      </c>
      <c r="B73" t="s">
        <v>8</v>
      </c>
      <c r="C73" t="s">
        <v>15</v>
      </c>
      <c r="D73">
        <v>26</v>
      </c>
      <c r="E73" s="1">
        <v>44225</v>
      </c>
      <c r="F73" s="3">
        <v>47360</v>
      </c>
      <c r="G73" t="s">
        <v>9</v>
      </c>
    </row>
    <row r="74" spans="1:7" x14ac:dyDescent="0.35">
      <c r="A74" t="s">
        <v>180</v>
      </c>
      <c r="B74" t="s">
        <v>8</v>
      </c>
      <c r="C74" t="s">
        <v>15</v>
      </c>
      <c r="D74">
        <v>30</v>
      </c>
      <c r="E74" s="1">
        <v>44666</v>
      </c>
      <c r="F74" s="3">
        <v>60570</v>
      </c>
      <c r="G74" t="s">
        <v>9</v>
      </c>
    </row>
    <row r="75" spans="1:7" x14ac:dyDescent="0.35">
      <c r="A75" t="s">
        <v>181</v>
      </c>
      <c r="B75" t="s">
        <v>12</v>
      </c>
      <c r="C75" t="s">
        <v>15</v>
      </c>
      <c r="D75">
        <v>28</v>
      </c>
      <c r="E75" s="1">
        <v>44649</v>
      </c>
      <c r="F75" s="3">
        <v>104120</v>
      </c>
      <c r="G75" t="s">
        <v>9</v>
      </c>
    </row>
    <row r="76" spans="1:7" x14ac:dyDescent="0.35">
      <c r="A76" t="s">
        <v>182</v>
      </c>
      <c r="B76" t="s">
        <v>8</v>
      </c>
      <c r="C76" t="s">
        <v>10</v>
      </c>
      <c r="D76">
        <v>37</v>
      </c>
      <c r="E76" s="1">
        <v>44338</v>
      </c>
      <c r="F76" s="3">
        <v>88050</v>
      </c>
      <c r="G76" t="s">
        <v>19</v>
      </c>
    </row>
    <row r="77" spans="1:7" x14ac:dyDescent="0.35">
      <c r="A77" t="s">
        <v>183</v>
      </c>
      <c r="B77" t="s">
        <v>8</v>
      </c>
      <c r="C77" t="s">
        <v>10</v>
      </c>
      <c r="D77">
        <v>24</v>
      </c>
      <c r="E77" s="1">
        <v>44686</v>
      </c>
      <c r="F77" s="3">
        <v>100420</v>
      </c>
      <c r="G77" t="s">
        <v>9</v>
      </c>
    </row>
    <row r="78" spans="1:7" x14ac:dyDescent="0.35">
      <c r="A78" t="s">
        <v>184</v>
      </c>
      <c r="B78" t="s">
        <v>12</v>
      </c>
      <c r="C78" t="s">
        <v>15</v>
      </c>
      <c r="D78">
        <v>30</v>
      </c>
      <c r="E78" s="1">
        <v>44850</v>
      </c>
      <c r="F78" s="3">
        <v>114180</v>
      </c>
      <c r="G78" t="s">
        <v>9</v>
      </c>
    </row>
    <row r="79" spans="1:7" x14ac:dyDescent="0.35">
      <c r="A79" t="s">
        <v>185</v>
      </c>
      <c r="B79" t="s">
        <v>12</v>
      </c>
      <c r="C79" t="s">
        <v>10</v>
      </c>
      <c r="D79">
        <v>21</v>
      </c>
      <c r="E79" s="1">
        <v>44678</v>
      </c>
      <c r="F79" s="3">
        <v>33920</v>
      </c>
      <c r="G79" t="s">
        <v>9</v>
      </c>
    </row>
    <row r="80" spans="1:7" x14ac:dyDescent="0.35">
      <c r="A80" t="s">
        <v>186</v>
      </c>
      <c r="B80" t="s">
        <v>8</v>
      </c>
      <c r="C80" t="s">
        <v>15</v>
      </c>
      <c r="D80">
        <v>23</v>
      </c>
      <c r="E80" s="1">
        <v>44440</v>
      </c>
      <c r="F80" s="3">
        <v>106460</v>
      </c>
      <c r="G80" t="s">
        <v>9</v>
      </c>
    </row>
    <row r="81" spans="1:7" x14ac:dyDescent="0.35">
      <c r="A81" t="s">
        <v>187</v>
      </c>
      <c r="B81" t="s">
        <v>8</v>
      </c>
      <c r="C81" t="s">
        <v>15</v>
      </c>
      <c r="D81">
        <v>35</v>
      </c>
      <c r="E81" s="1">
        <v>44727</v>
      </c>
      <c r="F81" s="3">
        <v>40400</v>
      </c>
      <c r="G81" t="s">
        <v>9</v>
      </c>
    </row>
    <row r="82" spans="1:7" x14ac:dyDescent="0.35">
      <c r="A82" t="s">
        <v>188</v>
      </c>
      <c r="B82" t="s">
        <v>8</v>
      </c>
      <c r="C82" t="s">
        <v>20</v>
      </c>
      <c r="D82">
        <v>27</v>
      </c>
      <c r="E82" s="1">
        <v>44236</v>
      </c>
      <c r="F82" s="3">
        <v>91650</v>
      </c>
      <c r="G82" t="s">
        <v>13</v>
      </c>
    </row>
    <row r="83" spans="1:7" x14ac:dyDescent="0.35">
      <c r="A83" t="s">
        <v>189</v>
      </c>
      <c r="B83" t="s">
        <v>8</v>
      </c>
      <c r="C83" t="s">
        <v>22</v>
      </c>
      <c r="D83">
        <v>43</v>
      </c>
      <c r="E83" s="1">
        <v>44620</v>
      </c>
      <c r="F83" s="3">
        <v>36040</v>
      </c>
      <c r="G83" t="s">
        <v>9</v>
      </c>
    </row>
    <row r="84" spans="1:7" x14ac:dyDescent="0.35">
      <c r="A84" t="s">
        <v>190</v>
      </c>
      <c r="B84" t="s">
        <v>12</v>
      </c>
      <c r="C84" t="s">
        <v>10</v>
      </c>
      <c r="D84">
        <v>40</v>
      </c>
      <c r="E84" s="1">
        <v>44381</v>
      </c>
      <c r="F84" s="3">
        <v>104410</v>
      </c>
      <c r="G84" t="s">
        <v>9</v>
      </c>
    </row>
    <row r="85" spans="1:7" x14ac:dyDescent="0.35">
      <c r="A85" t="s">
        <v>191</v>
      </c>
      <c r="B85" t="s">
        <v>8</v>
      </c>
      <c r="C85" t="s">
        <v>20</v>
      </c>
      <c r="D85">
        <v>30</v>
      </c>
      <c r="E85" s="1">
        <v>44606</v>
      </c>
      <c r="F85" s="3">
        <v>96800</v>
      </c>
      <c r="G85" t="s">
        <v>9</v>
      </c>
    </row>
    <row r="86" spans="1:7" x14ac:dyDescent="0.35">
      <c r="A86" t="s">
        <v>192</v>
      </c>
      <c r="B86" t="s">
        <v>12</v>
      </c>
      <c r="C86" t="s">
        <v>20</v>
      </c>
      <c r="D86">
        <v>34</v>
      </c>
      <c r="E86" s="1">
        <v>44459</v>
      </c>
      <c r="F86" s="3">
        <v>85000</v>
      </c>
      <c r="G86" t="s">
        <v>9</v>
      </c>
    </row>
    <row r="87" spans="1:7" x14ac:dyDescent="0.35">
      <c r="A87" t="s">
        <v>193</v>
      </c>
      <c r="B87" t="s">
        <v>8</v>
      </c>
      <c r="C87" t="s">
        <v>22</v>
      </c>
      <c r="D87">
        <v>28</v>
      </c>
      <c r="E87" s="1">
        <v>44820</v>
      </c>
      <c r="F87" s="3">
        <v>43510</v>
      </c>
      <c r="G87" t="s">
        <v>81</v>
      </c>
    </row>
    <row r="88" spans="1:7" x14ac:dyDescent="0.35">
      <c r="A88" t="s">
        <v>194</v>
      </c>
      <c r="B88" t="s">
        <v>8</v>
      </c>
      <c r="C88" t="s">
        <v>20</v>
      </c>
      <c r="D88">
        <v>33</v>
      </c>
      <c r="E88" s="1">
        <v>44243</v>
      </c>
      <c r="F88" s="3">
        <v>59430</v>
      </c>
      <c r="G88" t="s">
        <v>9</v>
      </c>
    </row>
    <row r="89" spans="1:7" x14ac:dyDescent="0.35">
      <c r="A89" t="s">
        <v>195</v>
      </c>
      <c r="B89" t="s">
        <v>12</v>
      </c>
      <c r="C89" t="s">
        <v>20</v>
      </c>
      <c r="D89">
        <v>33</v>
      </c>
      <c r="E89" s="1">
        <v>44067</v>
      </c>
      <c r="F89" s="3">
        <v>65360</v>
      </c>
      <c r="G89" t="s">
        <v>9</v>
      </c>
    </row>
    <row r="90" spans="1:7" x14ac:dyDescent="0.35">
      <c r="A90" t="s">
        <v>196</v>
      </c>
      <c r="B90" t="s">
        <v>12</v>
      </c>
      <c r="C90" t="s">
        <v>15</v>
      </c>
      <c r="D90">
        <v>32</v>
      </c>
      <c r="E90" s="1">
        <v>44611</v>
      </c>
      <c r="F90" s="3">
        <v>41570</v>
      </c>
      <c r="G90" t="s">
        <v>9</v>
      </c>
    </row>
    <row r="91" spans="1:7" x14ac:dyDescent="0.35">
      <c r="A91" t="s">
        <v>197</v>
      </c>
      <c r="B91" t="s">
        <v>12</v>
      </c>
      <c r="C91" t="s">
        <v>10</v>
      </c>
      <c r="D91">
        <v>33</v>
      </c>
      <c r="E91" s="1">
        <v>44312</v>
      </c>
      <c r="F91" s="3">
        <v>75280</v>
      </c>
      <c r="G91" t="s">
        <v>9</v>
      </c>
    </row>
    <row r="92" spans="1:7" x14ac:dyDescent="0.35">
      <c r="A92" t="s">
        <v>198</v>
      </c>
      <c r="B92" t="s">
        <v>8</v>
      </c>
      <c r="C92" t="s">
        <v>22</v>
      </c>
      <c r="D92">
        <v>33</v>
      </c>
      <c r="E92" s="1">
        <v>44385</v>
      </c>
      <c r="F92" s="3">
        <v>74550</v>
      </c>
      <c r="G92" t="s">
        <v>9</v>
      </c>
    </row>
    <row r="93" spans="1:7" x14ac:dyDescent="0.35">
      <c r="A93" t="s">
        <v>199</v>
      </c>
      <c r="B93" t="s">
        <v>8</v>
      </c>
      <c r="C93" t="s">
        <v>15</v>
      </c>
      <c r="D93">
        <v>30</v>
      </c>
      <c r="E93" s="1">
        <v>44701</v>
      </c>
      <c r="F93" s="3">
        <v>67950</v>
      </c>
      <c r="G93" t="s">
        <v>9</v>
      </c>
    </row>
    <row r="94" spans="1:7" x14ac:dyDescent="0.35">
      <c r="A94" t="s">
        <v>200</v>
      </c>
      <c r="B94" t="s">
        <v>8</v>
      </c>
      <c r="C94" t="s">
        <v>20</v>
      </c>
      <c r="D94">
        <v>42</v>
      </c>
      <c r="E94" s="1">
        <v>44731</v>
      </c>
      <c r="F94" s="3">
        <v>70270</v>
      </c>
      <c r="G94" t="s">
        <v>19</v>
      </c>
    </row>
    <row r="95" spans="1:7" x14ac:dyDescent="0.35">
      <c r="A95" t="s">
        <v>201</v>
      </c>
      <c r="B95" t="s">
        <v>8</v>
      </c>
      <c r="C95" t="s">
        <v>15</v>
      </c>
      <c r="D95">
        <v>26</v>
      </c>
      <c r="E95" s="1">
        <v>44411</v>
      </c>
      <c r="F95" s="3">
        <v>53540</v>
      </c>
      <c r="G95" t="s">
        <v>9</v>
      </c>
    </row>
    <row r="96" spans="1:7" x14ac:dyDescent="0.35">
      <c r="A96" t="s">
        <v>111</v>
      </c>
      <c r="B96" t="s">
        <v>8</v>
      </c>
      <c r="C96" t="s">
        <v>22</v>
      </c>
      <c r="D96">
        <v>22</v>
      </c>
      <c r="E96" s="1">
        <v>44446</v>
      </c>
      <c r="F96" s="3">
        <v>112780</v>
      </c>
      <c r="G96" t="s">
        <v>13</v>
      </c>
    </row>
    <row r="97" spans="1:7" x14ac:dyDescent="0.35">
      <c r="A97" t="s">
        <v>112</v>
      </c>
      <c r="B97" t="s">
        <v>8</v>
      </c>
      <c r="C97" t="s">
        <v>15</v>
      </c>
      <c r="D97">
        <v>46</v>
      </c>
      <c r="E97" s="1">
        <v>44758</v>
      </c>
      <c r="F97" s="3">
        <v>70610</v>
      </c>
      <c r="G97" t="s">
        <v>9</v>
      </c>
    </row>
    <row r="98" spans="1:7" x14ac:dyDescent="0.35">
      <c r="A98" t="s">
        <v>113</v>
      </c>
      <c r="B98" t="s">
        <v>12</v>
      </c>
      <c r="C98" t="s">
        <v>22</v>
      </c>
      <c r="D98">
        <v>28</v>
      </c>
      <c r="E98" s="1">
        <v>44357</v>
      </c>
      <c r="F98" s="3">
        <v>53240</v>
      </c>
      <c r="G98" t="s">
        <v>9</v>
      </c>
    </row>
    <row r="99" spans="1:7" x14ac:dyDescent="0.35">
      <c r="A99" t="s">
        <v>114</v>
      </c>
      <c r="C99" t="s">
        <v>20</v>
      </c>
      <c r="D99">
        <v>37</v>
      </c>
      <c r="E99" s="1">
        <v>44146</v>
      </c>
      <c r="F99" s="3">
        <v>115440</v>
      </c>
      <c r="G99" t="s">
        <v>19</v>
      </c>
    </row>
    <row r="100" spans="1:7" x14ac:dyDescent="0.35">
      <c r="A100" t="s">
        <v>115</v>
      </c>
      <c r="B100" t="s">
        <v>8</v>
      </c>
      <c r="C100" t="s">
        <v>22</v>
      </c>
      <c r="D100">
        <v>32</v>
      </c>
      <c r="E100" s="1">
        <v>44465</v>
      </c>
      <c r="F100" s="3">
        <v>53540</v>
      </c>
      <c r="G100" t="s">
        <v>9</v>
      </c>
    </row>
    <row r="101" spans="1:7" x14ac:dyDescent="0.35">
      <c r="A101" t="s">
        <v>116</v>
      </c>
      <c r="B101" t="s">
        <v>12</v>
      </c>
      <c r="C101" t="s">
        <v>15</v>
      </c>
      <c r="D101">
        <v>30</v>
      </c>
      <c r="E101" s="1">
        <v>44861</v>
      </c>
      <c r="F101" s="3">
        <v>112570</v>
      </c>
      <c r="G101" t="s">
        <v>9</v>
      </c>
    </row>
    <row r="102" spans="1:7" x14ac:dyDescent="0.35">
      <c r="A102" t="s">
        <v>117</v>
      </c>
      <c r="B102" t="s">
        <v>8</v>
      </c>
      <c r="C102" t="s">
        <v>15</v>
      </c>
      <c r="D102">
        <v>33</v>
      </c>
      <c r="E102" s="1">
        <v>44701</v>
      </c>
      <c r="F102" s="3">
        <v>48530</v>
      </c>
      <c r="G102" t="s">
        <v>13</v>
      </c>
    </row>
    <row r="103" spans="1:7" x14ac:dyDescent="0.35">
      <c r="A103" t="s">
        <v>118</v>
      </c>
      <c r="B103" t="s">
        <v>12</v>
      </c>
      <c r="C103" t="s">
        <v>10</v>
      </c>
      <c r="D103">
        <v>24</v>
      </c>
      <c r="E103" s="1">
        <v>44148</v>
      </c>
      <c r="F103" s="3">
        <v>62780</v>
      </c>
      <c r="G103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7006-D71C-4181-94E9-7D128F6AC384}">
  <dimension ref="A1:G115"/>
  <sheetViews>
    <sheetView workbookViewId="0">
      <selection activeCell="I1" sqref="I1"/>
    </sheetView>
  </sheetViews>
  <sheetFormatPr defaultRowHeight="14.5" x14ac:dyDescent="0.35"/>
  <cols>
    <col min="1" max="1" width="28.1796875" bestFit="1" customWidth="1"/>
    <col min="2" max="2" width="9" customWidth="1"/>
    <col min="3" max="3" width="5.90625" customWidth="1"/>
    <col min="4" max="4" width="13.1796875" bestFit="1" customWidth="1"/>
    <col min="5" max="5" width="12.6328125" customWidth="1"/>
    <col min="6" max="6" width="13.08984375" customWidth="1"/>
    <col min="7" max="7" width="11.54296875" bestFit="1" customWidth="1"/>
  </cols>
  <sheetData>
    <row r="1" spans="1:7" ht="41.5" customHeight="1" x14ac:dyDescent="0.35"/>
    <row r="3" spans="1:7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5">
      <c r="A4" t="s">
        <v>7</v>
      </c>
      <c r="B4" t="s">
        <v>8</v>
      </c>
      <c r="C4">
        <v>20</v>
      </c>
      <c r="D4" t="s">
        <v>9</v>
      </c>
      <c r="E4" s="1">
        <v>44122</v>
      </c>
      <c r="F4" t="s">
        <v>10</v>
      </c>
      <c r="G4" s="4">
        <v>112650</v>
      </c>
    </row>
    <row r="5" spans="1:7" x14ac:dyDescent="0.35">
      <c r="A5" t="s">
        <v>11</v>
      </c>
      <c r="B5" t="s">
        <v>12</v>
      </c>
      <c r="C5">
        <v>32</v>
      </c>
      <c r="D5" t="s">
        <v>13</v>
      </c>
      <c r="E5" s="1">
        <v>44293</v>
      </c>
      <c r="F5" t="s">
        <v>10</v>
      </c>
      <c r="G5" s="4">
        <v>43840</v>
      </c>
    </row>
    <row r="6" spans="1:7" x14ac:dyDescent="0.35">
      <c r="A6" t="s">
        <v>14</v>
      </c>
      <c r="B6" t="s">
        <v>8</v>
      </c>
      <c r="C6">
        <v>31</v>
      </c>
      <c r="D6" t="s">
        <v>9</v>
      </c>
      <c r="E6" s="1">
        <v>44663</v>
      </c>
      <c r="F6" t="s">
        <v>15</v>
      </c>
      <c r="G6" s="4">
        <v>103550</v>
      </c>
    </row>
    <row r="7" spans="1:7" x14ac:dyDescent="0.35">
      <c r="A7" t="s">
        <v>16</v>
      </c>
      <c r="B7" t="s">
        <v>12</v>
      </c>
      <c r="C7">
        <v>32</v>
      </c>
      <c r="D7" t="s">
        <v>9</v>
      </c>
      <c r="E7" s="1">
        <v>44339</v>
      </c>
      <c r="F7" t="s">
        <v>17</v>
      </c>
      <c r="G7" s="4">
        <v>45510</v>
      </c>
    </row>
    <row r="8" spans="1:7" x14ac:dyDescent="0.35">
      <c r="A8" t="s">
        <v>18</v>
      </c>
      <c r="C8">
        <v>37</v>
      </c>
      <c r="D8" t="s">
        <v>19</v>
      </c>
      <c r="E8" s="1">
        <v>44085</v>
      </c>
      <c r="F8" t="s">
        <v>20</v>
      </c>
      <c r="G8" s="4">
        <v>115440</v>
      </c>
    </row>
    <row r="9" spans="1:7" x14ac:dyDescent="0.35">
      <c r="A9" t="s">
        <v>21</v>
      </c>
      <c r="B9" t="s">
        <v>12</v>
      </c>
      <c r="C9">
        <v>38</v>
      </c>
      <c r="D9" t="s">
        <v>13</v>
      </c>
      <c r="E9" s="1">
        <v>44268</v>
      </c>
      <c r="F9" t="s">
        <v>22</v>
      </c>
      <c r="G9" s="4">
        <v>56870</v>
      </c>
    </row>
    <row r="10" spans="1:7" x14ac:dyDescent="0.35">
      <c r="A10" t="s">
        <v>23</v>
      </c>
      <c r="B10" t="s">
        <v>12</v>
      </c>
      <c r="C10">
        <v>25</v>
      </c>
      <c r="D10" t="s">
        <v>9</v>
      </c>
      <c r="E10" s="1">
        <v>44144</v>
      </c>
      <c r="F10" t="s">
        <v>22</v>
      </c>
      <c r="G10" s="4">
        <v>92700</v>
      </c>
    </row>
    <row r="11" spans="1:7" x14ac:dyDescent="0.35">
      <c r="A11" t="s">
        <v>24</v>
      </c>
      <c r="C11">
        <v>32</v>
      </c>
      <c r="D11" t="s">
        <v>9</v>
      </c>
      <c r="E11" s="1">
        <v>44713</v>
      </c>
      <c r="F11" t="s">
        <v>10</v>
      </c>
      <c r="G11" s="4">
        <v>91310</v>
      </c>
    </row>
    <row r="12" spans="1:7" x14ac:dyDescent="0.35">
      <c r="A12" t="s">
        <v>25</v>
      </c>
      <c r="B12" t="s">
        <v>8</v>
      </c>
      <c r="C12">
        <v>33</v>
      </c>
      <c r="D12" t="s">
        <v>9</v>
      </c>
      <c r="E12" s="1">
        <v>44324</v>
      </c>
      <c r="F12" t="s">
        <v>22</v>
      </c>
      <c r="G12" s="4">
        <v>74550</v>
      </c>
    </row>
    <row r="13" spans="1:7" x14ac:dyDescent="0.35">
      <c r="A13" t="s">
        <v>26</v>
      </c>
      <c r="B13" t="s">
        <v>8</v>
      </c>
      <c r="C13">
        <v>25</v>
      </c>
      <c r="D13" t="s">
        <v>13</v>
      </c>
      <c r="E13" s="1">
        <v>44665</v>
      </c>
      <c r="F13" t="s">
        <v>15</v>
      </c>
      <c r="G13" s="4">
        <v>109190</v>
      </c>
    </row>
    <row r="14" spans="1:7" x14ac:dyDescent="0.35">
      <c r="A14" t="s">
        <v>27</v>
      </c>
      <c r="B14" t="s">
        <v>12</v>
      </c>
      <c r="C14">
        <v>40</v>
      </c>
      <c r="D14" t="s">
        <v>9</v>
      </c>
      <c r="E14" s="1">
        <v>44320</v>
      </c>
      <c r="F14" t="s">
        <v>10</v>
      </c>
      <c r="G14" s="4">
        <v>104410</v>
      </c>
    </row>
    <row r="15" spans="1:7" x14ac:dyDescent="0.35">
      <c r="A15" t="s">
        <v>28</v>
      </c>
      <c r="B15" t="s">
        <v>8</v>
      </c>
      <c r="C15">
        <v>30</v>
      </c>
      <c r="D15" t="s">
        <v>9</v>
      </c>
      <c r="E15" s="1">
        <v>44544</v>
      </c>
      <c r="F15" t="s">
        <v>20</v>
      </c>
      <c r="G15" s="4">
        <v>96800</v>
      </c>
    </row>
    <row r="16" spans="1:7" x14ac:dyDescent="0.35">
      <c r="A16" t="s">
        <v>29</v>
      </c>
      <c r="B16" t="s">
        <v>8</v>
      </c>
      <c r="C16">
        <v>28</v>
      </c>
      <c r="D16" t="s">
        <v>13</v>
      </c>
      <c r="E16" s="1">
        <v>43980</v>
      </c>
      <c r="F16" t="s">
        <v>20</v>
      </c>
      <c r="G16" s="4">
        <v>48170</v>
      </c>
    </row>
    <row r="17" spans="1:7" x14ac:dyDescent="0.35">
      <c r="A17" t="s">
        <v>30</v>
      </c>
      <c r="B17" t="s">
        <v>8</v>
      </c>
      <c r="C17">
        <v>21</v>
      </c>
      <c r="D17" t="s">
        <v>9</v>
      </c>
      <c r="E17" s="1">
        <v>44042</v>
      </c>
      <c r="F17" t="s">
        <v>15</v>
      </c>
      <c r="G17" s="4">
        <v>37920</v>
      </c>
    </row>
    <row r="18" spans="1:7" x14ac:dyDescent="0.35">
      <c r="A18" t="s">
        <v>31</v>
      </c>
      <c r="B18" t="s">
        <v>8</v>
      </c>
      <c r="C18">
        <v>34</v>
      </c>
      <c r="D18" t="s">
        <v>9</v>
      </c>
      <c r="E18" s="1">
        <v>44642</v>
      </c>
      <c r="F18" t="s">
        <v>15</v>
      </c>
      <c r="G18" s="4">
        <v>112650</v>
      </c>
    </row>
    <row r="19" spans="1:7" x14ac:dyDescent="0.35">
      <c r="A19" t="s">
        <v>32</v>
      </c>
      <c r="B19" t="s">
        <v>12</v>
      </c>
      <c r="C19">
        <v>34</v>
      </c>
      <c r="D19" t="s">
        <v>19</v>
      </c>
      <c r="E19" s="1">
        <v>44660</v>
      </c>
      <c r="F19" t="s">
        <v>22</v>
      </c>
      <c r="G19" s="4">
        <v>49630</v>
      </c>
    </row>
    <row r="20" spans="1:7" x14ac:dyDescent="0.35">
      <c r="A20" t="s">
        <v>33</v>
      </c>
      <c r="B20" t="s">
        <v>8</v>
      </c>
      <c r="C20">
        <v>36</v>
      </c>
      <c r="D20" t="s">
        <v>9</v>
      </c>
      <c r="E20" s="1">
        <v>43958</v>
      </c>
      <c r="F20" t="s">
        <v>10</v>
      </c>
      <c r="G20" s="4">
        <v>118840</v>
      </c>
    </row>
    <row r="21" spans="1:7" x14ac:dyDescent="0.35">
      <c r="A21" t="s">
        <v>34</v>
      </c>
      <c r="B21" t="s">
        <v>8</v>
      </c>
      <c r="C21">
        <v>30</v>
      </c>
      <c r="D21" t="s">
        <v>9</v>
      </c>
      <c r="E21" s="1">
        <v>44789</v>
      </c>
      <c r="F21" t="s">
        <v>10</v>
      </c>
      <c r="G21" s="4">
        <v>69710</v>
      </c>
    </row>
    <row r="22" spans="1:7" x14ac:dyDescent="0.35">
      <c r="A22" t="s">
        <v>35</v>
      </c>
      <c r="B22" t="s">
        <v>8</v>
      </c>
      <c r="C22">
        <v>20</v>
      </c>
      <c r="D22" t="s">
        <v>9</v>
      </c>
      <c r="E22" s="1">
        <v>44683</v>
      </c>
      <c r="F22" t="s">
        <v>15</v>
      </c>
      <c r="G22" s="4">
        <v>79570</v>
      </c>
    </row>
    <row r="23" spans="1:7" x14ac:dyDescent="0.35">
      <c r="A23" t="s">
        <v>36</v>
      </c>
      <c r="B23" t="s">
        <v>12</v>
      </c>
      <c r="C23">
        <v>22</v>
      </c>
      <c r="D23" t="s">
        <v>13</v>
      </c>
      <c r="E23" s="1">
        <v>44388</v>
      </c>
      <c r="F23" t="s">
        <v>15</v>
      </c>
      <c r="G23" s="4">
        <v>76900</v>
      </c>
    </row>
    <row r="24" spans="1:7" x14ac:dyDescent="0.35">
      <c r="A24" t="s">
        <v>37</v>
      </c>
      <c r="B24" t="s">
        <v>8</v>
      </c>
      <c r="C24">
        <v>27</v>
      </c>
      <c r="D24" t="s">
        <v>9</v>
      </c>
      <c r="E24" s="1">
        <v>44073</v>
      </c>
      <c r="F24" t="s">
        <v>22</v>
      </c>
      <c r="G24" s="4">
        <v>54970</v>
      </c>
    </row>
    <row r="25" spans="1:7" x14ac:dyDescent="0.35">
      <c r="A25" t="s">
        <v>38</v>
      </c>
      <c r="B25" t="s">
        <v>8</v>
      </c>
      <c r="C25">
        <v>37</v>
      </c>
      <c r="D25" t="s">
        <v>19</v>
      </c>
      <c r="E25" s="1">
        <v>44277</v>
      </c>
      <c r="F25" t="s">
        <v>10</v>
      </c>
      <c r="G25" s="4">
        <v>88050</v>
      </c>
    </row>
    <row r="26" spans="1:7" x14ac:dyDescent="0.35">
      <c r="A26" t="s">
        <v>39</v>
      </c>
      <c r="B26" t="s">
        <v>8</v>
      </c>
      <c r="C26">
        <v>43</v>
      </c>
      <c r="D26" t="s">
        <v>9</v>
      </c>
      <c r="E26" s="1">
        <v>44558</v>
      </c>
      <c r="F26" t="s">
        <v>22</v>
      </c>
      <c r="G26" s="4">
        <v>36040</v>
      </c>
    </row>
    <row r="27" spans="1:7" x14ac:dyDescent="0.35">
      <c r="A27" t="s">
        <v>40</v>
      </c>
      <c r="B27" t="s">
        <v>12</v>
      </c>
      <c r="C27">
        <v>42</v>
      </c>
      <c r="D27" t="s">
        <v>41</v>
      </c>
      <c r="E27" s="1">
        <v>44718</v>
      </c>
      <c r="F27" t="s">
        <v>15</v>
      </c>
      <c r="G27" s="4">
        <v>75000</v>
      </c>
    </row>
    <row r="28" spans="1:7" x14ac:dyDescent="0.35">
      <c r="A28" t="s">
        <v>42</v>
      </c>
      <c r="B28" t="s">
        <v>8</v>
      </c>
      <c r="C28">
        <v>35</v>
      </c>
      <c r="D28" t="s">
        <v>9</v>
      </c>
      <c r="E28" s="1">
        <v>44666</v>
      </c>
      <c r="F28" t="s">
        <v>15</v>
      </c>
      <c r="G28" s="4">
        <v>40400</v>
      </c>
    </row>
    <row r="29" spans="1:7" x14ac:dyDescent="0.35">
      <c r="A29" t="s">
        <v>43</v>
      </c>
      <c r="B29" t="s">
        <v>8</v>
      </c>
      <c r="C29">
        <v>24</v>
      </c>
      <c r="D29" t="s">
        <v>9</v>
      </c>
      <c r="E29" s="1">
        <v>44625</v>
      </c>
      <c r="F29" t="s">
        <v>10</v>
      </c>
      <c r="G29" s="4">
        <v>100420</v>
      </c>
    </row>
    <row r="30" spans="1:7" x14ac:dyDescent="0.35">
      <c r="A30" t="s">
        <v>44</v>
      </c>
      <c r="B30" t="s">
        <v>12</v>
      </c>
      <c r="C30">
        <v>31</v>
      </c>
      <c r="D30" t="s">
        <v>9</v>
      </c>
      <c r="E30" s="1">
        <v>44604</v>
      </c>
      <c r="F30" t="s">
        <v>10</v>
      </c>
      <c r="G30" s="4">
        <v>58100</v>
      </c>
    </row>
    <row r="31" spans="1:7" x14ac:dyDescent="0.35">
      <c r="A31" t="s">
        <v>45</v>
      </c>
      <c r="B31" t="s">
        <v>12</v>
      </c>
      <c r="C31">
        <v>44</v>
      </c>
      <c r="D31" t="s">
        <v>9</v>
      </c>
      <c r="E31" s="1">
        <v>44985</v>
      </c>
      <c r="F31" t="s">
        <v>10</v>
      </c>
      <c r="G31" s="4">
        <v>114870</v>
      </c>
    </row>
    <row r="32" spans="1:7" x14ac:dyDescent="0.35">
      <c r="A32" t="s">
        <v>46</v>
      </c>
      <c r="B32" t="s">
        <v>12</v>
      </c>
      <c r="C32">
        <v>32</v>
      </c>
      <c r="D32" t="s">
        <v>9</v>
      </c>
      <c r="E32" s="1">
        <v>44549</v>
      </c>
      <c r="F32" t="s">
        <v>15</v>
      </c>
      <c r="G32" s="4">
        <v>41570</v>
      </c>
    </row>
    <row r="33" spans="1:7" x14ac:dyDescent="0.35">
      <c r="A33" t="s">
        <v>47</v>
      </c>
      <c r="B33" t="s">
        <v>12</v>
      </c>
      <c r="C33">
        <v>30</v>
      </c>
      <c r="D33" t="s">
        <v>9</v>
      </c>
      <c r="E33" s="1">
        <v>44800</v>
      </c>
      <c r="F33" t="s">
        <v>15</v>
      </c>
      <c r="G33" s="4">
        <v>112570</v>
      </c>
    </row>
    <row r="34" spans="1:7" x14ac:dyDescent="0.35">
      <c r="A34" t="s">
        <v>48</v>
      </c>
      <c r="B34" t="s">
        <v>8</v>
      </c>
      <c r="C34">
        <v>26</v>
      </c>
      <c r="D34" t="s">
        <v>9</v>
      </c>
      <c r="E34" s="1">
        <v>44164</v>
      </c>
      <c r="F34" t="s">
        <v>15</v>
      </c>
      <c r="G34" s="4">
        <v>47360</v>
      </c>
    </row>
    <row r="35" spans="1:7" x14ac:dyDescent="0.35">
      <c r="A35" t="s">
        <v>49</v>
      </c>
      <c r="B35" t="s">
        <v>12</v>
      </c>
      <c r="C35">
        <v>21</v>
      </c>
      <c r="D35" t="s">
        <v>9</v>
      </c>
      <c r="E35" s="1">
        <v>44256</v>
      </c>
      <c r="F35" t="s">
        <v>20</v>
      </c>
      <c r="G35" s="4">
        <v>65920</v>
      </c>
    </row>
    <row r="36" spans="1:7" x14ac:dyDescent="0.35">
      <c r="A36" t="s">
        <v>50</v>
      </c>
      <c r="B36" t="s">
        <v>12</v>
      </c>
      <c r="C36">
        <v>28</v>
      </c>
      <c r="D36" t="s">
        <v>9</v>
      </c>
      <c r="E36" s="1">
        <v>44571</v>
      </c>
      <c r="F36" t="s">
        <v>15</v>
      </c>
      <c r="G36" s="4">
        <v>99970</v>
      </c>
    </row>
    <row r="37" spans="1:7" x14ac:dyDescent="0.35">
      <c r="A37" t="s">
        <v>51</v>
      </c>
      <c r="B37" t="s">
        <v>12</v>
      </c>
      <c r="C37">
        <v>25</v>
      </c>
      <c r="D37" t="s">
        <v>13</v>
      </c>
      <c r="E37" s="1">
        <v>44633</v>
      </c>
      <c r="F37" t="s">
        <v>10</v>
      </c>
      <c r="G37" s="4">
        <v>80700</v>
      </c>
    </row>
    <row r="38" spans="1:7" x14ac:dyDescent="0.35">
      <c r="A38" t="s">
        <v>52</v>
      </c>
      <c r="B38" t="s">
        <v>8</v>
      </c>
      <c r="C38">
        <v>24</v>
      </c>
      <c r="D38" t="s">
        <v>19</v>
      </c>
      <c r="E38" s="1">
        <v>44375</v>
      </c>
      <c r="F38" t="s">
        <v>20</v>
      </c>
      <c r="G38" s="4">
        <v>52610</v>
      </c>
    </row>
    <row r="39" spans="1:7" x14ac:dyDescent="0.35">
      <c r="A39" t="s">
        <v>53</v>
      </c>
      <c r="B39" t="s">
        <v>8</v>
      </c>
      <c r="C39">
        <v>29</v>
      </c>
      <c r="D39" t="s">
        <v>19</v>
      </c>
      <c r="E39" s="1">
        <v>44119</v>
      </c>
      <c r="F39" t="s">
        <v>10</v>
      </c>
      <c r="G39" s="4">
        <v>112110</v>
      </c>
    </row>
    <row r="40" spans="1:7" x14ac:dyDescent="0.35">
      <c r="A40" t="s">
        <v>54</v>
      </c>
      <c r="B40" t="s">
        <v>12</v>
      </c>
      <c r="C40">
        <v>27</v>
      </c>
      <c r="D40" t="s">
        <v>9</v>
      </c>
      <c r="E40" s="1">
        <v>44061</v>
      </c>
      <c r="F40" t="s">
        <v>17</v>
      </c>
      <c r="G40" s="4">
        <v>119110</v>
      </c>
    </row>
    <row r="41" spans="1:7" x14ac:dyDescent="0.35">
      <c r="A41" t="s">
        <v>55</v>
      </c>
      <c r="B41" t="s">
        <v>8</v>
      </c>
      <c r="C41">
        <v>22</v>
      </c>
      <c r="D41" t="s">
        <v>13</v>
      </c>
      <c r="E41" s="1">
        <v>44384</v>
      </c>
      <c r="F41" t="s">
        <v>22</v>
      </c>
      <c r="G41" s="4">
        <v>112780</v>
      </c>
    </row>
    <row r="42" spans="1:7" x14ac:dyDescent="0.35">
      <c r="A42" t="s">
        <v>56</v>
      </c>
      <c r="B42" t="s">
        <v>12</v>
      </c>
      <c r="C42">
        <v>36</v>
      </c>
      <c r="D42" t="s">
        <v>9</v>
      </c>
      <c r="E42" s="1">
        <v>44023</v>
      </c>
      <c r="F42" t="s">
        <v>15</v>
      </c>
      <c r="G42" s="4">
        <v>114890</v>
      </c>
    </row>
    <row r="43" spans="1:7" x14ac:dyDescent="0.35">
      <c r="A43" t="s">
        <v>57</v>
      </c>
      <c r="B43" t="s">
        <v>8</v>
      </c>
      <c r="C43">
        <v>27</v>
      </c>
      <c r="D43" t="s">
        <v>9</v>
      </c>
      <c r="E43" s="1">
        <v>44506</v>
      </c>
      <c r="F43" t="s">
        <v>20</v>
      </c>
      <c r="G43" s="4">
        <v>48980</v>
      </c>
    </row>
    <row r="44" spans="1:7" x14ac:dyDescent="0.35">
      <c r="A44" t="s">
        <v>58</v>
      </c>
      <c r="B44" t="s">
        <v>8</v>
      </c>
      <c r="C44">
        <v>21</v>
      </c>
      <c r="D44" t="s">
        <v>9</v>
      </c>
      <c r="E44" s="1">
        <v>44180</v>
      </c>
      <c r="F44" t="s">
        <v>17</v>
      </c>
      <c r="G44" s="4">
        <v>75880</v>
      </c>
    </row>
    <row r="45" spans="1:7" x14ac:dyDescent="0.35">
      <c r="A45" t="s">
        <v>59</v>
      </c>
      <c r="B45" t="s">
        <v>12</v>
      </c>
      <c r="C45">
        <v>28</v>
      </c>
      <c r="D45" t="s">
        <v>9</v>
      </c>
      <c r="E45" s="1">
        <v>44296</v>
      </c>
      <c r="F45" t="s">
        <v>22</v>
      </c>
      <c r="G45" s="4">
        <v>53240</v>
      </c>
    </row>
    <row r="46" spans="1:7" x14ac:dyDescent="0.35">
      <c r="A46" t="s">
        <v>60</v>
      </c>
      <c r="B46" t="s">
        <v>12</v>
      </c>
      <c r="C46">
        <v>34</v>
      </c>
      <c r="D46" t="s">
        <v>9</v>
      </c>
      <c r="E46" s="1">
        <v>44397</v>
      </c>
      <c r="F46" t="s">
        <v>20</v>
      </c>
      <c r="G46" s="4">
        <v>85000</v>
      </c>
    </row>
    <row r="47" spans="1:7" x14ac:dyDescent="0.35">
      <c r="A47" t="s">
        <v>61</v>
      </c>
      <c r="B47" t="s">
        <v>12</v>
      </c>
      <c r="C47">
        <v>21</v>
      </c>
      <c r="D47" t="s">
        <v>9</v>
      </c>
      <c r="E47" s="1">
        <v>44619</v>
      </c>
      <c r="F47" t="s">
        <v>10</v>
      </c>
      <c r="G47" s="4">
        <v>33920</v>
      </c>
    </row>
    <row r="48" spans="1:7" x14ac:dyDescent="0.35">
      <c r="A48" t="s">
        <v>62</v>
      </c>
      <c r="B48" t="s">
        <v>12</v>
      </c>
      <c r="C48">
        <v>33</v>
      </c>
      <c r="D48" t="s">
        <v>9</v>
      </c>
      <c r="E48" s="1">
        <v>44253</v>
      </c>
      <c r="F48" t="s">
        <v>10</v>
      </c>
      <c r="G48" s="4">
        <v>75280</v>
      </c>
    </row>
    <row r="49" spans="1:7" x14ac:dyDescent="0.35">
      <c r="A49" t="s">
        <v>63</v>
      </c>
      <c r="B49" t="s">
        <v>12</v>
      </c>
      <c r="C49">
        <v>34</v>
      </c>
      <c r="D49" t="s">
        <v>9</v>
      </c>
      <c r="E49" s="1">
        <v>44594</v>
      </c>
      <c r="F49" t="s">
        <v>20</v>
      </c>
      <c r="G49" s="4">
        <v>58940</v>
      </c>
    </row>
    <row r="50" spans="1:7" x14ac:dyDescent="0.35">
      <c r="A50" t="s">
        <v>64</v>
      </c>
      <c r="B50" t="s">
        <v>12</v>
      </c>
      <c r="C50">
        <v>28</v>
      </c>
      <c r="D50" t="s">
        <v>9</v>
      </c>
      <c r="E50" s="1">
        <v>44425</v>
      </c>
      <c r="F50" t="s">
        <v>15</v>
      </c>
      <c r="G50" s="4">
        <v>104770</v>
      </c>
    </row>
    <row r="51" spans="1:7" x14ac:dyDescent="0.35">
      <c r="A51" t="s">
        <v>65</v>
      </c>
      <c r="B51" t="s">
        <v>8</v>
      </c>
      <c r="C51">
        <v>21</v>
      </c>
      <c r="D51" t="s">
        <v>9</v>
      </c>
      <c r="E51" s="1">
        <v>44701</v>
      </c>
      <c r="F51" t="s">
        <v>15</v>
      </c>
      <c r="G51" s="4">
        <v>57090</v>
      </c>
    </row>
    <row r="52" spans="1:7" x14ac:dyDescent="0.35">
      <c r="A52" t="s">
        <v>66</v>
      </c>
      <c r="B52" t="s">
        <v>8</v>
      </c>
      <c r="C52">
        <v>27</v>
      </c>
      <c r="D52" t="s">
        <v>13</v>
      </c>
      <c r="E52" s="1">
        <v>44174</v>
      </c>
      <c r="F52" t="s">
        <v>20</v>
      </c>
      <c r="G52" s="4">
        <v>91650</v>
      </c>
    </row>
    <row r="53" spans="1:7" x14ac:dyDescent="0.35">
      <c r="A53" t="s">
        <v>67</v>
      </c>
      <c r="B53" t="s">
        <v>8</v>
      </c>
      <c r="C53">
        <v>42</v>
      </c>
      <c r="D53" t="s">
        <v>19</v>
      </c>
      <c r="E53" s="1">
        <v>44670</v>
      </c>
      <c r="F53" t="s">
        <v>20</v>
      </c>
      <c r="G53" s="4">
        <v>70270</v>
      </c>
    </row>
    <row r="54" spans="1:7" x14ac:dyDescent="0.35">
      <c r="A54" t="s">
        <v>68</v>
      </c>
      <c r="B54" t="s">
        <v>12</v>
      </c>
      <c r="C54">
        <v>28</v>
      </c>
      <c r="D54" t="s">
        <v>9</v>
      </c>
      <c r="E54" s="1">
        <v>44124</v>
      </c>
      <c r="F54" t="s">
        <v>20</v>
      </c>
      <c r="G54" s="4">
        <v>75970</v>
      </c>
    </row>
    <row r="55" spans="1:7" x14ac:dyDescent="0.35">
      <c r="A55" t="s">
        <v>69</v>
      </c>
      <c r="C55">
        <v>27</v>
      </c>
      <c r="D55" t="s">
        <v>13</v>
      </c>
      <c r="E55" s="1">
        <v>44212</v>
      </c>
      <c r="F55" t="s">
        <v>10</v>
      </c>
      <c r="G55" s="4">
        <v>90700</v>
      </c>
    </row>
    <row r="56" spans="1:7" x14ac:dyDescent="0.35">
      <c r="A56" t="s">
        <v>70</v>
      </c>
      <c r="B56" t="s">
        <v>8</v>
      </c>
      <c r="C56">
        <v>30</v>
      </c>
      <c r="D56" t="s">
        <v>9</v>
      </c>
      <c r="E56" s="1">
        <v>44607</v>
      </c>
      <c r="F56" t="s">
        <v>15</v>
      </c>
      <c r="G56" s="4">
        <v>60570</v>
      </c>
    </row>
    <row r="57" spans="1:7" x14ac:dyDescent="0.35">
      <c r="A57" t="s">
        <v>71</v>
      </c>
      <c r="B57" t="s">
        <v>8</v>
      </c>
      <c r="C57">
        <v>33</v>
      </c>
      <c r="D57" t="s">
        <v>9</v>
      </c>
      <c r="E57" s="1">
        <v>44103</v>
      </c>
      <c r="F57" t="s">
        <v>15</v>
      </c>
      <c r="G57" s="4">
        <v>115920</v>
      </c>
    </row>
    <row r="58" spans="1:7" x14ac:dyDescent="0.35">
      <c r="A58" t="s">
        <v>72</v>
      </c>
      <c r="B58" t="s">
        <v>12</v>
      </c>
      <c r="C58">
        <v>33</v>
      </c>
      <c r="D58" t="s">
        <v>9</v>
      </c>
      <c r="E58" s="1">
        <v>44006</v>
      </c>
      <c r="F58" t="s">
        <v>20</v>
      </c>
      <c r="G58" s="4">
        <v>65360</v>
      </c>
    </row>
    <row r="59" spans="1:7" x14ac:dyDescent="0.35">
      <c r="A59" t="s">
        <v>73</v>
      </c>
      <c r="C59">
        <v>30</v>
      </c>
      <c r="D59" t="s">
        <v>9</v>
      </c>
      <c r="E59" s="1">
        <v>44535</v>
      </c>
      <c r="F59" t="s">
        <v>20</v>
      </c>
      <c r="G59" s="4">
        <v>64000</v>
      </c>
    </row>
    <row r="60" spans="1:7" x14ac:dyDescent="0.35">
      <c r="A60" t="s">
        <v>74</v>
      </c>
      <c r="B60" t="s">
        <v>12</v>
      </c>
      <c r="C60">
        <v>34</v>
      </c>
      <c r="D60" t="s">
        <v>9</v>
      </c>
      <c r="E60" s="1">
        <v>44383</v>
      </c>
      <c r="F60" t="s">
        <v>20</v>
      </c>
      <c r="G60" s="4">
        <v>92450</v>
      </c>
    </row>
    <row r="61" spans="1:7" x14ac:dyDescent="0.35">
      <c r="A61" t="s">
        <v>75</v>
      </c>
      <c r="B61" t="s">
        <v>8</v>
      </c>
      <c r="C61">
        <v>31</v>
      </c>
      <c r="D61" t="s">
        <v>9</v>
      </c>
      <c r="E61" s="1">
        <v>44450</v>
      </c>
      <c r="F61" t="s">
        <v>10</v>
      </c>
      <c r="G61" s="4">
        <v>48950</v>
      </c>
    </row>
    <row r="62" spans="1:7" x14ac:dyDescent="0.35">
      <c r="A62" t="s">
        <v>76</v>
      </c>
      <c r="B62" t="s">
        <v>12</v>
      </c>
      <c r="C62">
        <v>27</v>
      </c>
      <c r="D62" t="s">
        <v>9</v>
      </c>
      <c r="E62" s="1">
        <v>44625</v>
      </c>
      <c r="F62" t="s">
        <v>10</v>
      </c>
      <c r="G62" s="4">
        <v>83750</v>
      </c>
    </row>
    <row r="63" spans="1:7" x14ac:dyDescent="0.35">
      <c r="A63" t="s">
        <v>77</v>
      </c>
      <c r="B63" t="s">
        <v>12</v>
      </c>
      <c r="C63">
        <v>40</v>
      </c>
      <c r="D63" t="s">
        <v>9</v>
      </c>
      <c r="E63" s="1">
        <v>44276</v>
      </c>
      <c r="F63" t="s">
        <v>10</v>
      </c>
      <c r="G63" s="4">
        <v>87620</v>
      </c>
    </row>
    <row r="64" spans="1:7" x14ac:dyDescent="0.35">
      <c r="A64" t="s">
        <v>78</v>
      </c>
      <c r="B64" t="s">
        <v>12</v>
      </c>
      <c r="C64">
        <v>20</v>
      </c>
      <c r="D64" t="s">
        <v>19</v>
      </c>
      <c r="E64" s="1">
        <v>44476</v>
      </c>
      <c r="F64" t="s">
        <v>22</v>
      </c>
      <c r="G64" s="4">
        <v>68900</v>
      </c>
    </row>
    <row r="65" spans="1:7" x14ac:dyDescent="0.35">
      <c r="A65" t="s">
        <v>79</v>
      </c>
      <c r="B65" t="s">
        <v>8</v>
      </c>
      <c r="C65">
        <v>32</v>
      </c>
      <c r="D65" t="s">
        <v>9</v>
      </c>
      <c r="E65" s="1">
        <v>44403</v>
      </c>
      <c r="F65" t="s">
        <v>22</v>
      </c>
      <c r="G65" s="4">
        <v>53540</v>
      </c>
    </row>
    <row r="66" spans="1:7" x14ac:dyDescent="0.35">
      <c r="A66" t="s">
        <v>80</v>
      </c>
      <c r="B66" t="s">
        <v>8</v>
      </c>
      <c r="C66">
        <v>28</v>
      </c>
      <c r="D66" t="s">
        <v>81</v>
      </c>
      <c r="E66" s="1">
        <v>44758</v>
      </c>
      <c r="F66" t="s">
        <v>22</v>
      </c>
      <c r="G66" s="4">
        <v>43510</v>
      </c>
    </row>
    <row r="67" spans="1:7" x14ac:dyDescent="0.35">
      <c r="A67" t="s">
        <v>82</v>
      </c>
      <c r="B67" t="s">
        <v>12</v>
      </c>
      <c r="C67">
        <v>38</v>
      </c>
      <c r="D67" t="s">
        <v>41</v>
      </c>
      <c r="E67" s="1">
        <v>44316</v>
      </c>
      <c r="F67" t="s">
        <v>22</v>
      </c>
      <c r="G67" s="4">
        <v>109160</v>
      </c>
    </row>
    <row r="68" spans="1:7" x14ac:dyDescent="0.35">
      <c r="A68" t="s">
        <v>83</v>
      </c>
      <c r="B68" t="s">
        <v>8</v>
      </c>
      <c r="C68">
        <v>40</v>
      </c>
      <c r="D68" t="s">
        <v>9</v>
      </c>
      <c r="E68" s="1">
        <v>44204</v>
      </c>
      <c r="F68" t="s">
        <v>15</v>
      </c>
      <c r="G68" s="4">
        <v>99750</v>
      </c>
    </row>
    <row r="69" spans="1:7" x14ac:dyDescent="0.35">
      <c r="A69" t="s">
        <v>84</v>
      </c>
      <c r="B69" t="s">
        <v>12</v>
      </c>
      <c r="C69">
        <v>31</v>
      </c>
      <c r="D69" t="s">
        <v>9</v>
      </c>
      <c r="E69" s="1">
        <v>44084</v>
      </c>
      <c r="F69" t="s">
        <v>10</v>
      </c>
      <c r="G69" s="4">
        <v>41980</v>
      </c>
    </row>
    <row r="70" spans="1:7" x14ac:dyDescent="0.35">
      <c r="A70" t="s">
        <v>85</v>
      </c>
      <c r="B70" t="s">
        <v>8</v>
      </c>
      <c r="C70">
        <v>36</v>
      </c>
      <c r="D70" t="s">
        <v>9</v>
      </c>
      <c r="E70" s="1">
        <v>44272</v>
      </c>
      <c r="F70" t="s">
        <v>20</v>
      </c>
      <c r="G70" s="4">
        <v>71380</v>
      </c>
    </row>
    <row r="71" spans="1:7" x14ac:dyDescent="0.35">
      <c r="A71" t="s">
        <v>86</v>
      </c>
      <c r="B71" t="s">
        <v>8</v>
      </c>
      <c r="C71">
        <v>27</v>
      </c>
      <c r="D71" t="s">
        <v>81</v>
      </c>
      <c r="E71" s="1">
        <v>44547</v>
      </c>
      <c r="F71" t="s">
        <v>15</v>
      </c>
      <c r="G71" s="4">
        <v>113280</v>
      </c>
    </row>
    <row r="72" spans="1:7" x14ac:dyDescent="0.35">
      <c r="A72" t="s">
        <v>87</v>
      </c>
      <c r="B72" t="s">
        <v>12</v>
      </c>
      <c r="C72">
        <v>33</v>
      </c>
      <c r="D72" t="s">
        <v>9</v>
      </c>
      <c r="E72" s="1">
        <v>44747</v>
      </c>
      <c r="F72" t="s">
        <v>20</v>
      </c>
      <c r="G72" s="4">
        <v>86570</v>
      </c>
    </row>
    <row r="73" spans="1:7" x14ac:dyDescent="0.35">
      <c r="A73" t="s">
        <v>88</v>
      </c>
      <c r="B73" t="s">
        <v>8</v>
      </c>
      <c r="C73">
        <v>26</v>
      </c>
      <c r="D73" t="s">
        <v>9</v>
      </c>
      <c r="E73" s="1">
        <v>44350</v>
      </c>
      <c r="F73" t="s">
        <v>15</v>
      </c>
      <c r="G73" s="4">
        <v>53540</v>
      </c>
    </row>
    <row r="74" spans="1:7" x14ac:dyDescent="0.35">
      <c r="A74" t="s">
        <v>89</v>
      </c>
      <c r="B74" t="s">
        <v>8</v>
      </c>
      <c r="C74">
        <v>37</v>
      </c>
      <c r="D74" t="s">
        <v>9</v>
      </c>
      <c r="E74" s="1">
        <v>44640</v>
      </c>
      <c r="F74" t="s">
        <v>10</v>
      </c>
      <c r="G74" s="4">
        <v>69070</v>
      </c>
    </row>
    <row r="75" spans="1:7" x14ac:dyDescent="0.35">
      <c r="A75" t="s">
        <v>90</v>
      </c>
      <c r="B75" t="s">
        <v>12</v>
      </c>
      <c r="C75">
        <v>30</v>
      </c>
      <c r="D75" t="s">
        <v>19</v>
      </c>
      <c r="E75" s="1">
        <v>44328</v>
      </c>
      <c r="F75" t="s">
        <v>20</v>
      </c>
      <c r="G75" s="4">
        <v>67910</v>
      </c>
    </row>
    <row r="76" spans="1:7" x14ac:dyDescent="0.35">
      <c r="A76" t="s">
        <v>91</v>
      </c>
      <c r="B76" t="s">
        <v>8</v>
      </c>
      <c r="C76">
        <v>30</v>
      </c>
      <c r="D76" t="s">
        <v>9</v>
      </c>
      <c r="E76" s="1">
        <v>44214</v>
      </c>
      <c r="F76" t="s">
        <v>10</v>
      </c>
      <c r="G76" s="4">
        <v>69120</v>
      </c>
    </row>
    <row r="77" spans="1:7" x14ac:dyDescent="0.35">
      <c r="A77" t="s">
        <v>92</v>
      </c>
      <c r="B77" t="s">
        <v>12</v>
      </c>
      <c r="C77">
        <v>34</v>
      </c>
      <c r="D77" t="s">
        <v>9</v>
      </c>
      <c r="E77" s="1">
        <v>44550</v>
      </c>
      <c r="F77" t="s">
        <v>20</v>
      </c>
      <c r="G77" s="4">
        <v>60130</v>
      </c>
    </row>
    <row r="78" spans="1:7" x14ac:dyDescent="0.35">
      <c r="A78" t="s">
        <v>93</v>
      </c>
      <c r="B78" t="s">
        <v>8</v>
      </c>
      <c r="C78">
        <v>23</v>
      </c>
      <c r="D78" t="s">
        <v>9</v>
      </c>
      <c r="E78" s="1">
        <v>44378</v>
      </c>
      <c r="F78" t="s">
        <v>15</v>
      </c>
      <c r="G78" s="4">
        <v>106460</v>
      </c>
    </row>
    <row r="79" spans="1:7" x14ac:dyDescent="0.35">
      <c r="A79" t="s">
        <v>94</v>
      </c>
      <c r="B79" t="s">
        <v>12</v>
      </c>
      <c r="C79">
        <v>37</v>
      </c>
      <c r="D79" t="s">
        <v>9</v>
      </c>
      <c r="E79" s="1">
        <v>44389</v>
      </c>
      <c r="F79" t="s">
        <v>17</v>
      </c>
      <c r="G79" s="4">
        <v>118100</v>
      </c>
    </row>
    <row r="80" spans="1:7" x14ac:dyDescent="0.35">
      <c r="A80" t="s">
        <v>95</v>
      </c>
      <c r="B80" t="s">
        <v>12</v>
      </c>
      <c r="C80">
        <v>36</v>
      </c>
      <c r="D80" t="s">
        <v>9</v>
      </c>
      <c r="E80" s="1">
        <v>44468</v>
      </c>
      <c r="F80" t="s">
        <v>15</v>
      </c>
      <c r="G80" s="4">
        <v>78390</v>
      </c>
    </row>
    <row r="81" spans="1:7" x14ac:dyDescent="0.35">
      <c r="A81" t="s">
        <v>96</v>
      </c>
      <c r="B81" t="s">
        <v>12</v>
      </c>
      <c r="C81">
        <v>30</v>
      </c>
      <c r="D81" t="s">
        <v>9</v>
      </c>
      <c r="E81" s="1">
        <v>44789</v>
      </c>
      <c r="F81" t="s">
        <v>15</v>
      </c>
      <c r="G81" s="4">
        <v>114180</v>
      </c>
    </row>
    <row r="82" spans="1:7" x14ac:dyDescent="0.35">
      <c r="A82" t="s">
        <v>97</v>
      </c>
      <c r="B82" t="s">
        <v>12</v>
      </c>
      <c r="C82">
        <v>28</v>
      </c>
      <c r="D82" t="s">
        <v>9</v>
      </c>
      <c r="E82" s="1">
        <v>44590</v>
      </c>
      <c r="F82" t="s">
        <v>15</v>
      </c>
      <c r="G82" s="4">
        <v>104120</v>
      </c>
    </row>
    <row r="83" spans="1:7" x14ac:dyDescent="0.35">
      <c r="A83" t="s">
        <v>98</v>
      </c>
      <c r="B83" t="s">
        <v>8</v>
      </c>
      <c r="C83">
        <v>30</v>
      </c>
      <c r="D83" t="s">
        <v>9</v>
      </c>
      <c r="E83" s="1">
        <v>44640</v>
      </c>
      <c r="F83" t="s">
        <v>15</v>
      </c>
      <c r="G83" s="4">
        <v>67950</v>
      </c>
    </row>
    <row r="84" spans="1:7" x14ac:dyDescent="0.35">
      <c r="A84" t="s">
        <v>99</v>
      </c>
      <c r="B84" t="s">
        <v>12</v>
      </c>
      <c r="C84">
        <v>29</v>
      </c>
      <c r="D84" t="s">
        <v>9</v>
      </c>
      <c r="E84" s="1">
        <v>43962</v>
      </c>
      <c r="F84" t="s">
        <v>10</v>
      </c>
      <c r="G84" s="4">
        <v>34980</v>
      </c>
    </row>
    <row r="85" spans="1:7" x14ac:dyDescent="0.35">
      <c r="A85" t="s">
        <v>100</v>
      </c>
      <c r="B85" t="s">
        <v>12</v>
      </c>
      <c r="C85">
        <v>24</v>
      </c>
      <c r="D85" t="s">
        <v>9</v>
      </c>
      <c r="E85" s="1">
        <v>44087</v>
      </c>
      <c r="F85" t="s">
        <v>10</v>
      </c>
      <c r="G85" s="4">
        <v>62780</v>
      </c>
    </row>
    <row r="86" spans="1:7" x14ac:dyDescent="0.35">
      <c r="A86" t="s">
        <v>101</v>
      </c>
      <c r="B86" t="s">
        <v>8</v>
      </c>
      <c r="C86">
        <v>20</v>
      </c>
      <c r="D86" t="s">
        <v>9</v>
      </c>
      <c r="E86" s="1">
        <v>44397</v>
      </c>
      <c r="F86" t="s">
        <v>10</v>
      </c>
      <c r="G86" s="4">
        <v>107700</v>
      </c>
    </row>
    <row r="87" spans="1:7" x14ac:dyDescent="0.35">
      <c r="A87" t="s">
        <v>102</v>
      </c>
      <c r="B87" t="s">
        <v>8</v>
      </c>
      <c r="C87">
        <v>25</v>
      </c>
      <c r="D87" t="s">
        <v>9</v>
      </c>
      <c r="E87" s="1">
        <v>44322</v>
      </c>
      <c r="F87" t="s">
        <v>22</v>
      </c>
      <c r="G87" s="4">
        <v>65700</v>
      </c>
    </row>
    <row r="88" spans="1:7" x14ac:dyDescent="0.35">
      <c r="A88" t="s">
        <v>103</v>
      </c>
      <c r="B88" t="s">
        <v>12</v>
      </c>
      <c r="C88">
        <v>33</v>
      </c>
      <c r="D88" t="s">
        <v>81</v>
      </c>
      <c r="E88" s="1">
        <v>44313</v>
      </c>
      <c r="F88" t="s">
        <v>10</v>
      </c>
      <c r="G88" s="4">
        <v>75480</v>
      </c>
    </row>
    <row r="89" spans="1:7" x14ac:dyDescent="0.35">
      <c r="A89" t="s">
        <v>104</v>
      </c>
      <c r="B89" t="s">
        <v>8</v>
      </c>
      <c r="C89">
        <v>33</v>
      </c>
      <c r="D89" t="s">
        <v>9</v>
      </c>
      <c r="E89" s="1">
        <v>44448</v>
      </c>
      <c r="F89" t="s">
        <v>10</v>
      </c>
      <c r="G89" s="4">
        <v>53870</v>
      </c>
    </row>
    <row r="90" spans="1:7" x14ac:dyDescent="0.35">
      <c r="A90" t="s">
        <v>105</v>
      </c>
      <c r="B90" t="s">
        <v>12</v>
      </c>
      <c r="C90">
        <v>36</v>
      </c>
      <c r="D90" t="s">
        <v>9</v>
      </c>
      <c r="E90" s="1">
        <v>44433</v>
      </c>
      <c r="F90" t="s">
        <v>22</v>
      </c>
      <c r="G90" s="4">
        <v>78540</v>
      </c>
    </row>
    <row r="91" spans="1:7" x14ac:dyDescent="0.35">
      <c r="A91" t="s">
        <v>106</v>
      </c>
      <c r="B91" t="s">
        <v>8</v>
      </c>
      <c r="C91">
        <v>19</v>
      </c>
      <c r="D91" t="s">
        <v>9</v>
      </c>
      <c r="E91" s="1">
        <v>44218</v>
      </c>
      <c r="F91" t="s">
        <v>15</v>
      </c>
      <c r="G91" s="4">
        <v>58960</v>
      </c>
    </row>
    <row r="92" spans="1:7" x14ac:dyDescent="0.35">
      <c r="A92" t="s">
        <v>107</v>
      </c>
      <c r="B92" t="s">
        <v>8</v>
      </c>
      <c r="C92">
        <v>46</v>
      </c>
      <c r="D92" t="s">
        <v>9</v>
      </c>
      <c r="E92" s="1">
        <v>44697</v>
      </c>
      <c r="F92" t="s">
        <v>15</v>
      </c>
      <c r="G92" s="4">
        <v>70610</v>
      </c>
    </row>
    <row r="93" spans="1:7" x14ac:dyDescent="0.35">
      <c r="A93" t="s">
        <v>108</v>
      </c>
      <c r="B93" t="s">
        <v>8</v>
      </c>
      <c r="C93">
        <v>33</v>
      </c>
      <c r="D93" t="s">
        <v>9</v>
      </c>
      <c r="E93" s="1">
        <v>44181</v>
      </c>
      <c r="F93" t="s">
        <v>20</v>
      </c>
      <c r="G93" s="4">
        <v>59430</v>
      </c>
    </row>
    <row r="94" spans="1:7" x14ac:dyDescent="0.35">
      <c r="A94" t="s">
        <v>109</v>
      </c>
      <c r="B94" t="s">
        <v>8</v>
      </c>
      <c r="C94">
        <v>33</v>
      </c>
      <c r="D94" t="s">
        <v>13</v>
      </c>
      <c r="E94" s="1">
        <v>44640</v>
      </c>
      <c r="F94" t="s">
        <v>15</v>
      </c>
      <c r="G94" s="4">
        <v>48530</v>
      </c>
    </row>
    <row r="95" spans="1:7" x14ac:dyDescent="0.35">
      <c r="A95" t="s">
        <v>110</v>
      </c>
      <c r="B95" t="s">
        <v>12</v>
      </c>
      <c r="C95">
        <v>33</v>
      </c>
      <c r="D95" t="s">
        <v>9</v>
      </c>
      <c r="E95" s="1">
        <v>44129</v>
      </c>
      <c r="F95" t="s">
        <v>10</v>
      </c>
      <c r="G95" s="4">
        <v>96140</v>
      </c>
    </row>
    <row r="96" spans="1:7" x14ac:dyDescent="0.35">
      <c r="A96" t="s">
        <v>7</v>
      </c>
      <c r="B96" t="s">
        <v>8</v>
      </c>
      <c r="C96">
        <v>20</v>
      </c>
      <c r="D96" t="s">
        <v>9</v>
      </c>
      <c r="E96" s="1">
        <v>44122</v>
      </c>
      <c r="F96" t="s">
        <v>10</v>
      </c>
      <c r="G96" s="4">
        <v>112650</v>
      </c>
    </row>
    <row r="97" spans="1:7" x14ac:dyDescent="0.35">
      <c r="A97" t="s">
        <v>11</v>
      </c>
      <c r="B97" t="s">
        <v>12</v>
      </c>
      <c r="C97">
        <v>32</v>
      </c>
      <c r="D97" t="s">
        <v>13</v>
      </c>
      <c r="E97" s="1">
        <v>44293</v>
      </c>
      <c r="F97" t="s">
        <v>10</v>
      </c>
      <c r="G97" s="4">
        <v>43840</v>
      </c>
    </row>
    <row r="98" spans="1:7" x14ac:dyDescent="0.35">
      <c r="A98" t="s">
        <v>14</v>
      </c>
      <c r="B98" t="s">
        <v>8</v>
      </c>
      <c r="C98">
        <v>31</v>
      </c>
      <c r="D98" t="s">
        <v>9</v>
      </c>
      <c r="E98" s="1">
        <v>44663</v>
      </c>
      <c r="F98" t="s">
        <v>15</v>
      </c>
      <c r="G98" s="4">
        <v>103550</v>
      </c>
    </row>
    <row r="99" spans="1:7" x14ac:dyDescent="0.35">
      <c r="A99" t="s">
        <v>16</v>
      </c>
      <c r="B99" t="s">
        <v>12</v>
      </c>
      <c r="C99">
        <v>32</v>
      </c>
      <c r="D99" t="s">
        <v>9</v>
      </c>
      <c r="E99" s="1">
        <v>44339</v>
      </c>
      <c r="F99" t="s">
        <v>17</v>
      </c>
      <c r="G99" s="4">
        <v>45510</v>
      </c>
    </row>
    <row r="100" spans="1:7" x14ac:dyDescent="0.35">
      <c r="A100" t="s">
        <v>18</v>
      </c>
      <c r="C100">
        <v>37</v>
      </c>
      <c r="D100" t="s">
        <v>19</v>
      </c>
      <c r="E100" s="1">
        <v>44085</v>
      </c>
      <c r="F100" t="s">
        <v>20</v>
      </c>
      <c r="G100" s="4">
        <v>115440</v>
      </c>
    </row>
    <row r="101" spans="1:7" x14ac:dyDescent="0.35">
      <c r="A101" t="s">
        <v>21</v>
      </c>
      <c r="B101" t="s">
        <v>12</v>
      </c>
      <c r="C101">
        <v>38</v>
      </c>
      <c r="D101" t="s">
        <v>13</v>
      </c>
      <c r="E101" s="1">
        <v>44268</v>
      </c>
      <c r="F101" t="s">
        <v>22</v>
      </c>
      <c r="G101" s="4">
        <v>56870</v>
      </c>
    </row>
    <row r="102" spans="1:7" x14ac:dyDescent="0.35">
      <c r="A102" t="s">
        <v>23</v>
      </c>
      <c r="B102" t="s">
        <v>12</v>
      </c>
      <c r="C102">
        <v>25</v>
      </c>
      <c r="D102" t="s">
        <v>9</v>
      </c>
      <c r="E102" s="1">
        <v>44144</v>
      </c>
      <c r="F102" t="s">
        <v>22</v>
      </c>
      <c r="G102" s="4">
        <v>92700</v>
      </c>
    </row>
    <row r="103" spans="1:7" x14ac:dyDescent="0.35">
      <c r="A103" t="s">
        <v>24</v>
      </c>
      <c r="C103">
        <v>32</v>
      </c>
      <c r="D103" t="s">
        <v>9</v>
      </c>
      <c r="E103" s="1">
        <v>44713</v>
      </c>
      <c r="F103" t="s">
        <v>10</v>
      </c>
      <c r="G103" s="4">
        <v>91310</v>
      </c>
    </row>
    <row r="104" spans="1:7" x14ac:dyDescent="0.35">
      <c r="A104" t="s">
        <v>25</v>
      </c>
      <c r="B104" t="s">
        <v>8</v>
      </c>
      <c r="C104">
        <v>33</v>
      </c>
      <c r="D104" t="s">
        <v>9</v>
      </c>
      <c r="E104" s="1">
        <v>44324</v>
      </c>
      <c r="F104" t="s">
        <v>22</v>
      </c>
      <c r="G104" s="4">
        <v>74550</v>
      </c>
    </row>
    <row r="105" spans="1:7" x14ac:dyDescent="0.35">
      <c r="A105" t="s">
        <v>26</v>
      </c>
      <c r="B105" t="s">
        <v>8</v>
      </c>
      <c r="C105">
        <v>25</v>
      </c>
      <c r="D105" t="s">
        <v>13</v>
      </c>
      <c r="E105" s="1">
        <v>44665</v>
      </c>
      <c r="F105" t="s">
        <v>15</v>
      </c>
      <c r="G105" s="4">
        <v>109190</v>
      </c>
    </row>
    <row r="106" spans="1:7" x14ac:dyDescent="0.35">
      <c r="A106" t="s">
        <v>27</v>
      </c>
      <c r="B106" t="s">
        <v>12</v>
      </c>
      <c r="C106">
        <v>40</v>
      </c>
      <c r="D106" t="s">
        <v>9</v>
      </c>
      <c r="E106" s="1">
        <v>44320</v>
      </c>
      <c r="F106" t="s">
        <v>10</v>
      </c>
      <c r="G106" s="4">
        <v>104410</v>
      </c>
    </row>
    <row r="107" spans="1:7" x14ac:dyDescent="0.35">
      <c r="A107" t="s">
        <v>28</v>
      </c>
      <c r="B107" t="s">
        <v>8</v>
      </c>
      <c r="C107">
        <v>30</v>
      </c>
      <c r="D107" t="s">
        <v>9</v>
      </c>
      <c r="E107" s="1">
        <v>44544</v>
      </c>
      <c r="F107" t="s">
        <v>20</v>
      </c>
      <c r="G107" s="4">
        <v>96800</v>
      </c>
    </row>
    <row r="108" spans="1:7" x14ac:dyDescent="0.35">
      <c r="A108" t="s">
        <v>29</v>
      </c>
      <c r="B108" t="s">
        <v>8</v>
      </c>
      <c r="C108">
        <v>28</v>
      </c>
      <c r="D108" t="s">
        <v>13</v>
      </c>
      <c r="E108" s="1">
        <v>43980</v>
      </c>
      <c r="F108" t="s">
        <v>20</v>
      </c>
      <c r="G108" s="4">
        <v>48170</v>
      </c>
    </row>
    <row r="109" spans="1:7" x14ac:dyDescent="0.35">
      <c r="A109" t="s">
        <v>30</v>
      </c>
      <c r="B109" t="s">
        <v>8</v>
      </c>
      <c r="C109">
        <v>21</v>
      </c>
      <c r="D109" t="s">
        <v>9</v>
      </c>
      <c r="E109" s="1">
        <v>44042</v>
      </c>
      <c r="F109" t="s">
        <v>15</v>
      </c>
      <c r="G109" s="4">
        <v>37920</v>
      </c>
    </row>
    <row r="110" spans="1:7" x14ac:dyDescent="0.35">
      <c r="A110" t="s">
        <v>31</v>
      </c>
      <c r="B110" t="s">
        <v>8</v>
      </c>
      <c r="C110">
        <v>34</v>
      </c>
      <c r="D110" t="s">
        <v>9</v>
      </c>
      <c r="E110" s="1">
        <v>44642</v>
      </c>
      <c r="F110" t="s">
        <v>15</v>
      </c>
      <c r="G110" s="4">
        <v>112650</v>
      </c>
    </row>
    <row r="111" spans="1:7" x14ac:dyDescent="0.35">
      <c r="A111" t="s">
        <v>32</v>
      </c>
      <c r="B111" t="s">
        <v>12</v>
      </c>
      <c r="C111">
        <v>34</v>
      </c>
      <c r="D111" t="s">
        <v>19</v>
      </c>
      <c r="E111" s="1">
        <v>44660</v>
      </c>
      <c r="F111" t="s">
        <v>22</v>
      </c>
      <c r="G111" s="4">
        <v>49630</v>
      </c>
    </row>
    <row r="112" spans="1:7" x14ac:dyDescent="0.35">
      <c r="A112" t="s">
        <v>33</v>
      </c>
      <c r="B112" t="s">
        <v>8</v>
      </c>
      <c r="C112">
        <v>36</v>
      </c>
      <c r="D112" t="s">
        <v>9</v>
      </c>
      <c r="E112" s="1">
        <v>43958</v>
      </c>
      <c r="F112" t="s">
        <v>10</v>
      </c>
      <c r="G112" s="4">
        <v>118840</v>
      </c>
    </row>
    <row r="113" spans="1:7" x14ac:dyDescent="0.35">
      <c r="A113" t="s">
        <v>34</v>
      </c>
      <c r="B113" t="s">
        <v>8</v>
      </c>
      <c r="C113">
        <v>30</v>
      </c>
      <c r="D113" t="s">
        <v>9</v>
      </c>
      <c r="E113" s="1">
        <v>44789</v>
      </c>
      <c r="F113" t="s">
        <v>10</v>
      </c>
      <c r="G113" s="4">
        <v>69710</v>
      </c>
    </row>
    <row r="114" spans="1:7" x14ac:dyDescent="0.35">
      <c r="A114" t="s">
        <v>35</v>
      </c>
      <c r="B114" t="s">
        <v>8</v>
      </c>
      <c r="C114">
        <v>20</v>
      </c>
      <c r="D114" t="s">
        <v>9</v>
      </c>
      <c r="E114" s="1">
        <v>44683</v>
      </c>
      <c r="F114" t="s">
        <v>15</v>
      </c>
      <c r="G114" s="4">
        <v>79570</v>
      </c>
    </row>
    <row r="115" spans="1:7" x14ac:dyDescent="0.35">
      <c r="A115" t="s">
        <v>36</v>
      </c>
      <c r="B115" t="s">
        <v>12</v>
      </c>
      <c r="C115">
        <v>22</v>
      </c>
      <c r="D115" t="s">
        <v>13</v>
      </c>
      <c r="E115" s="1">
        <v>44388</v>
      </c>
      <c r="F115" t="s">
        <v>15</v>
      </c>
      <c r="G115" s="4">
        <v>76900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5951-946E-426C-BC07-FCB0644AD056}">
  <sheetPr>
    <tabColor rgb="FF7030A0"/>
  </sheetPr>
  <dimension ref="A1:P184"/>
  <sheetViews>
    <sheetView workbookViewId="0">
      <selection activeCell="G9" sqref="G9"/>
    </sheetView>
  </sheetViews>
  <sheetFormatPr defaultRowHeight="14.5" x14ac:dyDescent="0.35"/>
  <cols>
    <col min="1" max="1" width="28.1796875" bestFit="1" customWidth="1"/>
    <col min="2" max="2" width="9.26953125" bestFit="1" customWidth="1"/>
    <col min="3" max="3" width="13.36328125" bestFit="1" customWidth="1"/>
    <col min="4" max="4" width="6.1796875" bestFit="1" customWidth="1"/>
    <col min="5" max="5" width="12.90625" bestFit="1" customWidth="1"/>
    <col min="6" max="6" width="11.54296875" style="4" bestFit="1" customWidth="1"/>
    <col min="7" max="7" width="13.1796875" bestFit="1" customWidth="1"/>
    <col min="8" max="8" width="10.7265625" bestFit="1" customWidth="1"/>
    <col min="9" max="9" width="9" bestFit="1" customWidth="1"/>
    <col min="10" max="10" width="9.54296875" style="7" bestFit="1" customWidth="1"/>
    <col min="11" max="11" width="16.26953125" style="4" bestFit="1" customWidth="1"/>
    <col min="12" max="12" width="16.26953125" bestFit="1" customWidth="1"/>
    <col min="14" max="15" width="17.6328125" bestFit="1" customWidth="1"/>
    <col min="16" max="16" width="14.1796875" bestFit="1" customWidth="1"/>
  </cols>
  <sheetData>
    <row r="1" spans="1:16" x14ac:dyDescent="0.35">
      <c r="A1" t="s">
        <v>0</v>
      </c>
      <c r="B1" t="s">
        <v>1</v>
      </c>
      <c r="C1" t="s">
        <v>5</v>
      </c>
      <c r="D1" t="s">
        <v>2</v>
      </c>
      <c r="E1" t="s">
        <v>4</v>
      </c>
      <c r="F1" s="4" t="s">
        <v>6</v>
      </c>
      <c r="G1" t="s">
        <v>3</v>
      </c>
      <c r="H1" t="s">
        <v>260</v>
      </c>
      <c r="I1" s="7" t="s">
        <v>203</v>
      </c>
      <c r="J1" s="4" t="s">
        <v>231</v>
      </c>
      <c r="K1" t="s">
        <v>232</v>
      </c>
    </row>
    <row r="2" spans="1:16" x14ac:dyDescent="0.35">
      <c r="A2" s="5" t="s">
        <v>120</v>
      </c>
      <c r="B2" s="5" t="s">
        <v>12</v>
      </c>
      <c r="C2" s="5" t="s">
        <v>17</v>
      </c>
      <c r="D2">
        <v>27</v>
      </c>
      <c r="E2" s="6">
        <v>44122</v>
      </c>
      <c r="F2" s="4">
        <v>119110</v>
      </c>
      <c r="G2" s="5" t="s">
        <v>9</v>
      </c>
      <c r="H2" s="5" t="s">
        <v>255</v>
      </c>
      <c r="I2" s="7">
        <f ca="1">(TODAY()-Staff[[#This Row],[Date Joined]])/365</f>
        <v>3.1835616438356165</v>
      </c>
      <c r="J2" s="4">
        <f ca="1">ROUND(IF(Staff[[#This Row],[Tenure]]&gt;2,3%,2%)*Staff[[#This Row],[Salary]],0)</f>
        <v>3573</v>
      </c>
      <c r="K2">
        <f>_xlfn.XLOOKUP(Staff[[#This Row],[Rating]],$N$13:$N$17,$O$13:$O$17)</f>
        <v>3</v>
      </c>
      <c r="N2" t="s">
        <v>204</v>
      </c>
      <c r="O2">
        <f>COUNTA(Staff[Name])</f>
        <v>183</v>
      </c>
    </row>
    <row r="3" spans="1:16" x14ac:dyDescent="0.35">
      <c r="A3" s="5" t="s">
        <v>54</v>
      </c>
      <c r="B3" s="5" t="s">
        <v>12</v>
      </c>
      <c r="C3" s="5" t="s">
        <v>17</v>
      </c>
      <c r="D3">
        <v>27</v>
      </c>
      <c r="E3" s="6">
        <v>44061</v>
      </c>
      <c r="F3" s="4">
        <v>119110</v>
      </c>
      <c r="G3" s="5" t="s">
        <v>9</v>
      </c>
      <c r="H3" s="5" t="s">
        <v>256</v>
      </c>
      <c r="I3" s="7">
        <f ca="1">(TODAY()-Staff[[#This Row],[Date Joined]])/365</f>
        <v>3.3506849315068492</v>
      </c>
      <c r="J3" s="4">
        <f ca="1">ROUND(IF(Staff[[#This Row],[Tenure]]&gt;2,3%,2%)*Staff[[#This Row],[Salary]],0)</f>
        <v>3573</v>
      </c>
      <c r="K3">
        <f>_xlfn.XLOOKUP(Staff[[#This Row],[Rating]],$N$13:$N$17,$O$13:$O$17)</f>
        <v>3</v>
      </c>
      <c r="N3" t="s">
        <v>205</v>
      </c>
      <c r="O3">
        <f>AVERAGE(Staff[Salary])</f>
        <v>77173.715846994543</v>
      </c>
      <c r="P3">
        <f>MEDIAN(Staff[Salary])</f>
        <v>75000</v>
      </c>
    </row>
    <row r="4" spans="1:16" x14ac:dyDescent="0.35">
      <c r="A4" s="5" t="s">
        <v>160</v>
      </c>
      <c r="B4" s="5" t="s">
        <v>8</v>
      </c>
      <c r="C4" s="5" t="s">
        <v>10</v>
      </c>
      <c r="D4">
        <v>36</v>
      </c>
      <c r="E4" s="6">
        <v>44019</v>
      </c>
      <c r="F4" s="4">
        <v>118840</v>
      </c>
      <c r="G4" s="5" t="s">
        <v>9</v>
      </c>
      <c r="H4" s="5" t="s">
        <v>255</v>
      </c>
      <c r="I4" s="7">
        <f ca="1">(TODAY()-Staff[[#This Row],[Date Joined]])/365</f>
        <v>3.4657534246575343</v>
      </c>
      <c r="J4" s="4">
        <f ca="1">ROUND(IF(Staff[[#This Row],[Tenure]]&gt;2,3%,2%)*Staff[[#This Row],[Salary]],0)</f>
        <v>3565</v>
      </c>
      <c r="K4">
        <f>_xlfn.XLOOKUP(Staff[[#This Row],[Rating]],$N$13:$N$17,$O$13:$O$17)</f>
        <v>3</v>
      </c>
      <c r="N4" t="s">
        <v>206</v>
      </c>
      <c r="O4">
        <f>AVERAGE(Staff[Age])</f>
        <v>30.42622950819672</v>
      </c>
      <c r="P4">
        <f>MEDIAN(Staff[Age])</f>
        <v>30</v>
      </c>
    </row>
    <row r="5" spans="1:16" x14ac:dyDescent="0.35">
      <c r="A5" s="5" t="s">
        <v>33</v>
      </c>
      <c r="B5" s="5" t="s">
        <v>8</v>
      </c>
      <c r="C5" s="5" t="s">
        <v>10</v>
      </c>
      <c r="D5">
        <v>36</v>
      </c>
      <c r="E5" s="6">
        <v>43958</v>
      </c>
      <c r="F5" s="4">
        <v>118840</v>
      </c>
      <c r="G5" s="5" t="s">
        <v>9</v>
      </c>
      <c r="H5" s="5" t="s">
        <v>256</v>
      </c>
      <c r="I5" s="7">
        <f ca="1">(TODAY()-Staff[[#This Row],[Date Joined]])/365</f>
        <v>3.6328767123287671</v>
      </c>
      <c r="J5" s="4">
        <f ca="1">ROUND(IF(Staff[[#This Row],[Tenure]]&gt;2,3%,2%)*Staff[[#This Row],[Salary]],0)</f>
        <v>3565</v>
      </c>
      <c r="K5">
        <f>_xlfn.XLOOKUP(Staff[[#This Row],[Rating]],$N$13:$N$17,$O$13:$O$17)</f>
        <v>3</v>
      </c>
      <c r="N5" t="s">
        <v>207</v>
      </c>
      <c r="O5">
        <f ca="1">AVERAGE(Staff[Tenure])</f>
        <v>2.3314170222322037</v>
      </c>
    </row>
    <row r="6" spans="1:16" x14ac:dyDescent="0.35">
      <c r="A6" s="5" t="s">
        <v>169</v>
      </c>
      <c r="B6" s="5" t="s">
        <v>12</v>
      </c>
      <c r="C6" s="5" t="s">
        <v>17</v>
      </c>
      <c r="D6">
        <v>37</v>
      </c>
      <c r="E6" s="6">
        <v>44451</v>
      </c>
      <c r="F6" s="4">
        <v>118100</v>
      </c>
      <c r="G6" s="5" t="s">
        <v>9</v>
      </c>
      <c r="H6" s="5" t="s">
        <v>255</v>
      </c>
      <c r="I6" s="7">
        <f ca="1">(TODAY()-Staff[[#This Row],[Date Joined]])/365</f>
        <v>2.2821917808219179</v>
      </c>
      <c r="J6" s="4">
        <f ca="1">ROUND(IF(Staff[[#This Row],[Tenure]]&gt;2,3%,2%)*Staff[[#This Row],[Salary]],0)</f>
        <v>3543</v>
      </c>
      <c r="K6">
        <f>_xlfn.XLOOKUP(Staff[[#This Row],[Rating]],$N$13:$N$17,$O$13:$O$17)</f>
        <v>3</v>
      </c>
      <c r="N6" t="s">
        <v>208</v>
      </c>
    </row>
    <row r="7" spans="1:16" x14ac:dyDescent="0.35">
      <c r="A7" s="5" t="s">
        <v>94</v>
      </c>
      <c r="B7" s="5" t="s">
        <v>12</v>
      </c>
      <c r="C7" s="5" t="s">
        <v>17</v>
      </c>
      <c r="D7">
        <v>37</v>
      </c>
      <c r="E7" s="6">
        <v>44389</v>
      </c>
      <c r="F7" s="4">
        <v>118100</v>
      </c>
      <c r="G7" s="5" t="s">
        <v>9</v>
      </c>
      <c r="H7" s="5" t="s">
        <v>256</v>
      </c>
      <c r="I7" s="7">
        <f ca="1">(TODAY()-Staff[[#This Row],[Date Joined]])/365</f>
        <v>2.452054794520548</v>
      </c>
      <c r="J7" s="4">
        <f ca="1">ROUND(IF(Staff[[#This Row],[Tenure]]&gt;2,3%,2%)*Staff[[#This Row],[Salary]],0)</f>
        <v>3543</v>
      </c>
      <c r="K7">
        <f>_xlfn.XLOOKUP(Staff[[#This Row],[Rating]],$N$13:$N$17,$O$13:$O$17)</f>
        <v>3</v>
      </c>
      <c r="N7" t="s">
        <v>209</v>
      </c>
      <c r="O7">
        <f>COUNTIFS(Staff[Gender], "Female")</f>
        <v>86</v>
      </c>
    </row>
    <row r="8" spans="1:16" x14ac:dyDescent="0.35">
      <c r="A8" s="5" t="s">
        <v>142</v>
      </c>
      <c r="B8" s="5" t="s">
        <v>8</v>
      </c>
      <c r="C8" s="5" t="s">
        <v>15</v>
      </c>
      <c r="D8">
        <v>33</v>
      </c>
      <c r="E8" s="6">
        <v>44164</v>
      </c>
      <c r="F8" s="4">
        <v>115920</v>
      </c>
      <c r="G8" s="5" t="s">
        <v>9</v>
      </c>
      <c r="H8" s="5" t="s">
        <v>255</v>
      </c>
      <c r="I8" s="7">
        <f ca="1">(TODAY()-Staff[[#This Row],[Date Joined]])/365</f>
        <v>3.0684931506849313</v>
      </c>
      <c r="J8" s="4">
        <f ca="1">ROUND(IF(Staff[[#This Row],[Tenure]]&gt;2,3%,2%)*Staff[[#This Row],[Salary]],0)</f>
        <v>3478</v>
      </c>
      <c r="K8">
        <f>_xlfn.XLOOKUP(Staff[[#This Row],[Rating]],$N$13:$N$17,$O$13:$O$17)</f>
        <v>3</v>
      </c>
      <c r="N8" t="s">
        <v>210</v>
      </c>
      <c r="O8" s="8">
        <f>O7/O2</f>
        <v>0.46994535519125685</v>
      </c>
    </row>
    <row r="9" spans="1:16" x14ac:dyDescent="0.35">
      <c r="A9" s="5" t="s">
        <v>71</v>
      </c>
      <c r="B9" s="5" t="s">
        <v>8</v>
      </c>
      <c r="C9" s="5" t="s">
        <v>15</v>
      </c>
      <c r="D9">
        <v>33</v>
      </c>
      <c r="E9" s="6">
        <v>44103</v>
      </c>
      <c r="F9" s="4">
        <v>115920</v>
      </c>
      <c r="G9" s="5" t="s">
        <v>9</v>
      </c>
      <c r="H9" s="5" t="s">
        <v>256</v>
      </c>
      <c r="I9" s="7">
        <f ca="1">(TODAY()-Staff[[#This Row],[Date Joined]])/365</f>
        <v>3.2356164383561645</v>
      </c>
      <c r="J9" s="4">
        <f ca="1">ROUND(IF(Staff[[#This Row],[Tenure]]&gt;2,3%,2%)*Staff[[#This Row],[Salary]],0)</f>
        <v>3478</v>
      </c>
      <c r="K9">
        <f>_xlfn.XLOOKUP(Staff[[#This Row],[Rating]],$N$13:$N$17,$O$13:$O$17)</f>
        <v>3</v>
      </c>
    </row>
    <row r="10" spans="1:16" x14ac:dyDescent="0.35">
      <c r="A10" s="5" t="s">
        <v>114</v>
      </c>
      <c r="B10" s="5" t="s">
        <v>202</v>
      </c>
      <c r="C10" s="5" t="s">
        <v>20</v>
      </c>
      <c r="D10">
        <v>37</v>
      </c>
      <c r="E10" s="6">
        <v>44146</v>
      </c>
      <c r="F10" s="4">
        <v>115440</v>
      </c>
      <c r="G10" s="5" t="s">
        <v>19</v>
      </c>
      <c r="H10" s="5" t="s">
        <v>255</v>
      </c>
      <c r="I10" s="7">
        <f ca="1">(TODAY()-Staff[[#This Row],[Date Joined]])/365</f>
        <v>3.117808219178082</v>
      </c>
      <c r="J10" s="4">
        <f ca="1">ROUND(IF(Staff[[#This Row],[Tenure]]&gt;2,3%,2%)*Staff[[#This Row],[Salary]],0)</f>
        <v>3463</v>
      </c>
      <c r="K10">
        <f>_xlfn.XLOOKUP(Staff[[#This Row],[Rating]],$N$13:$N$17,$O$13:$O$17)</f>
        <v>2</v>
      </c>
    </row>
    <row r="11" spans="1:16" x14ac:dyDescent="0.35">
      <c r="A11" s="5" t="s">
        <v>18</v>
      </c>
      <c r="B11" s="5" t="s">
        <v>202</v>
      </c>
      <c r="C11" s="5" t="s">
        <v>20</v>
      </c>
      <c r="D11">
        <v>37</v>
      </c>
      <c r="E11" s="6">
        <v>44085</v>
      </c>
      <c r="F11" s="4">
        <v>115440</v>
      </c>
      <c r="G11" s="5" t="s">
        <v>19</v>
      </c>
      <c r="H11" s="5" t="s">
        <v>256</v>
      </c>
      <c r="I11" s="7">
        <f ca="1">(TODAY()-Staff[[#This Row],[Date Joined]])/365</f>
        <v>3.2849315068493152</v>
      </c>
      <c r="J11" s="4">
        <f ca="1">ROUND(IF(Staff[[#This Row],[Tenure]]&gt;2,3%,2%)*Staff[[#This Row],[Salary]],0)</f>
        <v>3463</v>
      </c>
      <c r="K11">
        <f>_xlfn.XLOOKUP(Staff[[#This Row],[Rating]],$N$13:$N$17,$O$13:$O$17)</f>
        <v>2</v>
      </c>
    </row>
    <row r="12" spans="1:16" x14ac:dyDescent="0.35">
      <c r="A12" s="5" t="s">
        <v>163</v>
      </c>
      <c r="B12" s="5" t="s">
        <v>12</v>
      </c>
      <c r="C12" s="5" t="s">
        <v>15</v>
      </c>
      <c r="D12">
        <v>36</v>
      </c>
      <c r="E12" s="6">
        <v>44085</v>
      </c>
      <c r="F12" s="4">
        <v>114890</v>
      </c>
      <c r="G12" s="5" t="s">
        <v>9</v>
      </c>
      <c r="H12" s="5" t="s">
        <v>255</v>
      </c>
      <c r="I12" s="7">
        <f ca="1">(TODAY()-Staff[[#This Row],[Date Joined]])/365</f>
        <v>3.2849315068493152</v>
      </c>
      <c r="J12" s="4">
        <f ca="1">ROUND(IF(Staff[[#This Row],[Tenure]]&gt;2,3%,2%)*Staff[[#This Row],[Salary]],0)</f>
        <v>3447</v>
      </c>
      <c r="K12">
        <f>_xlfn.XLOOKUP(Staff[[#This Row],[Rating]],$N$13:$N$17,$O$13:$O$17)</f>
        <v>3</v>
      </c>
      <c r="N12" s="15" t="s">
        <v>235</v>
      </c>
      <c r="O12" s="15"/>
    </row>
    <row r="13" spans="1:16" x14ac:dyDescent="0.35">
      <c r="A13" s="5" t="s">
        <v>56</v>
      </c>
      <c r="B13" s="5" t="s">
        <v>12</v>
      </c>
      <c r="C13" s="5" t="s">
        <v>15</v>
      </c>
      <c r="D13">
        <v>36</v>
      </c>
      <c r="E13" s="6">
        <v>44023</v>
      </c>
      <c r="F13" s="4">
        <v>114890</v>
      </c>
      <c r="G13" s="5" t="s">
        <v>9</v>
      </c>
      <c r="H13" s="5" t="s">
        <v>256</v>
      </c>
      <c r="I13" s="7">
        <f ca="1">(TODAY()-Staff[[#This Row],[Date Joined]])/365</f>
        <v>3.4547945205479453</v>
      </c>
      <c r="J13" s="4">
        <f ca="1">ROUND(IF(Staff[[#This Row],[Tenure]]&gt;2,3%,2%)*Staff[[#This Row],[Salary]],0)</f>
        <v>3447</v>
      </c>
      <c r="K13">
        <f>_xlfn.XLOOKUP(Staff[[#This Row],[Rating]],$N$13:$N$17,$O$13:$O$17)</f>
        <v>3</v>
      </c>
      <c r="N13" t="s">
        <v>41</v>
      </c>
      <c r="O13">
        <v>5</v>
      </c>
    </row>
    <row r="14" spans="1:16" x14ac:dyDescent="0.35">
      <c r="A14" s="5" t="s">
        <v>171</v>
      </c>
      <c r="B14" s="5" t="s">
        <v>12</v>
      </c>
      <c r="C14" s="5" t="s">
        <v>10</v>
      </c>
      <c r="D14">
        <v>43</v>
      </c>
      <c r="E14" s="6">
        <v>45045</v>
      </c>
      <c r="F14" s="4">
        <v>114870</v>
      </c>
      <c r="G14" s="5" t="s">
        <v>9</v>
      </c>
      <c r="H14" s="5" t="s">
        <v>255</v>
      </c>
      <c r="I14" s="7">
        <f ca="1">(TODAY()-Staff[[#This Row],[Date Joined]])/365</f>
        <v>0.65479452054794518</v>
      </c>
      <c r="J14" s="4">
        <f ca="1">ROUND(IF(Staff[[#This Row],[Tenure]]&gt;2,3%,2%)*Staff[[#This Row],[Salary]],0)</f>
        <v>2297</v>
      </c>
      <c r="K14">
        <f>_xlfn.XLOOKUP(Staff[[#This Row],[Rating]],$N$13:$N$17,$O$13:$O$17)</f>
        <v>3</v>
      </c>
      <c r="N14" t="s">
        <v>233</v>
      </c>
      <c r="O14">
        <v>4</v>
      </c>
    </row>
    <row r="15" spans="1:16" x14ac:dyDescent="0.35">
      <c r="A15" s="5" t="s">
        <v>45</v>
      </c>
      <c r="B15" s="5" t="s">
        <v>12</v>
      </c>
      <c r="C15" s="5" t="s">
        <v>10</v>
      </c>
      <c r="D15">
        <v>44</v>
      </c>
      <c r="E15" s="6">
        <v>44985</v>
      </c>
      <c r="F15" s="4">
        <v>114870</v>
      </c>
      <c r="G15" s="5" t="s">
        <v>9</v>
      </c>
      <c r="H15" s="5" t="s">
        <v>256</v>
      </c>
      <c r="I15" s="7">
        <f ca="1">(TODAY()-Staff[[#This Row],[Date Joined]])/365</f>
        <v>0.81917808219178079</v>
      </c>
      <c r="J15" s="4">
        <f ca="1">ROUND(IF(Staff[[#This Row],[Tenure]]&gt;2,3%,2%)*Staff[[#This Row],[Salary]],0)</f>
        <v>2297</v>
      </c>
      <c r="K15">
        <f>_xlfn.XLOOKUP(Staff[[#This Row],[Rating]],$N$13:$N$17,$O$13:$O$17)</f>
        <v>3</v>
      </c>
      <c r="N15" t="s">
        <v>9</v>
      </c>
      <c r="O15">
        <v>3</v>
      </c>
    </row>
    <row r="16" spans="1:16" x14ac:dyDescent="0.35">
      <c r="A16" s="5" t="s">
        <v>184</v>
      </c>
      <c r="B16" s="5" t="s">
        <v>12</v>
      </c>
      <c r="C16" s="5" t="s">
        <v>15</v>
      </c>
      <c r="D16">
        <v>30</v>
      </c>
      <c r="E16" s="6">
        <v>44850</v>
      </c>
      <c r="F16" s="4">
        <v>114180</v>
      </c>
      <c r="G16" s="5" t="s">
        <v>9</v>
      </c>
      <c r="H16" s="5" t="s">
        <v>255</v>
      </c>
      <c r="I16" s="7">
        <f ca="1">(TODAY()-Staff[[#This Row],[Date Joined]])/365</f>
        <v>1.189041095890411</v>
      </c>
      <c r="J16" s="4">
        <f ca="1">ROUND(IF(Staff[[#This Row],[Tenure]]&gt;2,3%,2%)*Staff[[#This Row],[Salary]],0)</f>
        <v>2284</v>
      </c>
      <c r="K16">
        <f>_xlfn.XLOOKUP(Staff[[#This Row],[Rating]],$N$13:$N$17,$O$13:$O$17)</f>
        <v>3</v>
      </c>
      <c r="N16" t="s">
        <v>19</v>
      </c>
      <c r="O16" s="37">
        <v>2</v>
      </c>
    </row>
    <row r="17" spans="1:15" x14ac:dyDescent="0.35">
      <c r="A17" s="5" t="s">
        <v>96</v>
      </c>
      <c r="B17" s="5" t="s">
        <v>12</v>
      </c>
      <c r="C17" s="5" t="s">
        <v>15</v>
      </c>
      <c r="D17">
        <v>30</v>
      </c>
      <c r="E17" s="6">
        <v>44789</v>
      </c>
      <c r="F17" s="4">
        <v>114180</v>
      </c>
      <c r="G17" s="5" t="s">
        <v>9</v>
      </c>
      <c r="H17" s="5" t="s">
        <v>256</v>
      </c>
      <c r="I17" s="7">
        <f ca="1">(TODAY()-Staff[[#This Row],[Date Joined]])/365</f>
        <v>1.3561643835616439</v>
      </c>
      <c r="J17" s="4">
        <f ca="1">ROUND(IF(Staff[[#This Row],[Tenure]]&gt;2,3%,2%)*Staff[[#This Row],[Salary]],0)</f>
        <v>2284</v>
      </c>
      <c r="K17">
        <f>_xlfn.XLOOKUP(Staff[[#This Row],[Rating]],$N$13:$N$17,$O$13:$O$17)</f>
        <v>3</v>
      </c>
      <c r="N17" t="s">
        <v>234</v>
      </c>
      <c r="O17" s="9">
        <v>1</v>
      </c>
    </row>
    <row r="18" spans="1:15" x14ac:dyDescent="0.35">
      <c r="A18" s="5" t="s">
        <v>167</v>
      </c>
      <c r="B18" s="5" t="s">
        <v>8</v>
      </c>
      <c r="C18" s="5" t="s">
        <v>15</v>
      </c>
      <c r="D18">
        <v>27</v>
      </c>
      <c r="E18" s="6">
        <v>44609</v>
      </c>
      <c r="F18" s="4">
        <v>113280</v>
      </c>
      <c r="G18" s="5" t="s">
        <v>81</v>
      </c>
      <c r="H18" s="5" t="s">
        <v>255</v>
      </c>
      <c r="I18" s="7">
        <f ca="1">(TODAY()-Staff[[#This Row],[Date Joined]])/365</f>
        <v>1.8493150684931507</v>
      </c>
      <c r="J18" s="4">
        <f ca="1">ROUND(IF(Staff[[#This Row],[Tenure]]&gt;2,3%,2%)*Staff[[#This Row],[Salary]],0)</f>
        <v>2266</v>
      </c>
      <c r="K18">
        <f>_xlfn.XLOOKUP(Staff[[#This Row],[Rating]],$N$13:$N$17,$O$13:$O$17)</f>
        <v>1</v>
      </c>
      <c r="O18" s="9"/>
    </row>
    <row r="19" spans="1:15" x14ac:dyDescent="0.35">
      <c r="A19" s="5" t="s">
        <v>86</v>
      </c>
      <c r="B19" s="5" t="s">
        <v>8</v>
      </c>
      <c r="C19" s="5" t="s">
        <v>15</v>
      </c>
      <c r="D19">
        <v>27</v>
      </c>
      <c r="E19" s="6">
        <v>44547</v>
      </c>
      <c r="F19" s="4">
        <v>113280</v>
      </c>
      <c r="G19" s="5" t="s">
        <v>81</v>
      </c>
      <c r="H19" s="5" t="s">
        <v>256</v>
      </c>
      <c r="I19" s="7">
        <f ca="1">(TODAY()-Staff[[#This Row],[Date Joined]])/365</f>
        <v>2.0191780821917806</v>
      </c>
      <c r="J19" s="4">
        <f ca="1">ROUND(IF(Staff[[#This Row],[Tenure]]&gt;2,3%,2%)*Staff[[#This Row],[Salary]],0)</f>
        <v>3398</v>
      </c>
      <c r="K19">
        <f>_xlfn.XLOOKUP(Staff[[#This Row],[Rating]],$N$13:$N$17,$O$13:$O$17)</f>
        <v>1</v>
      </c>
      <c r="O19" s="9"/>
    </row>
    <row r="20" spans="1:15" x14ac:dyDescent="0.35">
      <c r="A20" s="5" t="s">
        <v>111</v>
      </c>
      <c r="B20" s="5" t="s">
        <v>8</v>
      </c>
      <c r="C20" s="5" t="s">
        <v>22</v>
      </c>
      <c r="D20">
        <v>22</v>
      </c>
      <c r="E20" s="6">
        <v>44446</v>
      </c>
      <c r="F20" s="4">
        <v>112780</v>
      </c>
      <c r="G20" s="5" t="s">
        <v>13</v>
      </c>
      <c r="H20" s="5" t="s">
        <v>255</v>
      </c>
      <c r="I20" s="7">
        <f ca="1">(TODAY()-Staff[[#This Row],[Date Joined]])/365</f>
        <v>2.2958904109589042</v>
      </c>
      <c r="J20" s="4">
        <f ca="1">ROUND(IF(Staff[[#This Row],[Tenure]]&gt;2,3%,2%)*Staff[[#This Row],[Salary]],0)</f>
        <v>3383</v>
      </c>
      <c r="K20">
        <f>_xlfn.XLOOKUP(Staff[[#This Row],[Rating]],$N$13:$N$17,$O$13:$O$17)</f>
        <v>4</v>
      </c>
      <c r="O20" s="10"/>
    </row>
    <row r="21" spans="1:15" x14ac:dyDescent="0.35">
      <c r="A21" s="5" t="s">
        <v>55</v>
      </c>
      <c r="B21" s="5" t="s">
        <v>8</v>
      </c>
      <c r="C21" s="5" t="s">
        <v>22</v>
      </c>
      <c r="D21">
        <v>22</v>
      </c>
      <c r="E21" s="6">
        <v>44384</v>
      </c>
      <c r="F21" s="4">
        <v>112780</v>
      </c>
      <c r="G21" s="5" t="s">
        <v>13</v>
      </c>
      <c r="H21" s="5" t="s">
        <v>256</v>
      </c>
      <c r="I21" s="7">
        <f ca="1">(TODAY()-Staff[[#This Row],[Date Joined]])/365</f>
        <v>2.4657534246575343</v>
      </c>
      <c r="J21" s="4">
        <f ca="1">ROUND(IF(Staff[[#This Row],[Tenure]]&gt;2,3%,2%)*Staff[[#This Row],[Salary]],0)</f>
        <v>3383</v>
      </c>
      <c r="K21">
        <f>_xlfn.XLOOKUP(Staff[[#This Row],[Rating]],$N$13:$N$17,$O$13:$O$17)</f>
        <v>4</v>
      </c>
      <c r="O21" s="12"/>
    </row>
    <row r="22" spans="1:15" x14ac:dyDescent="0.35">
      <c r="A22" s="5" t="s">
        <v>155</v>
      </c>
      <c r="B22" s="5" t="s">
        <v>8</v>
      </c>
      <c r="C22" s="5" t="s">
        <v>10</v>
      </c>
      <c r="D22">
        <v>20</v>
      </c>
      <c r="E22" s="6">
        <v>44183</v>
      </c>
      <c r="F22" s="4">
        <v>112650</v>
      </c>
      <c r="G22" s="5" t="s">
        <v>9</v>
      </c>
      <c r="H22" s="5" t="s">
        <v>255</v>
      </c>
      <c r="I22" s="7">
        <f ca="1">(TODAY()-Staff[[#This Row],[Date Joined]])/365</f>
        <v>3.0164383561643837</v>
      </c>
      <c r="J22" s="4">
        <f ca="1">ROUND(IF(Staff[[#This Row],[Tenure]]&gt;2,3%,2%)*Staff[[#This Row],[Salary]],0)</f>
        <v>3380</v>
      </c>
      <c r="K22">
        <f>_xlfn.XLOOKUP(Staff[[#This Row],[Rating]],$N$13:$N$17,$O$13:$O$17)</f>
        <v>3</v>
      </c>
      <c r="O22" s="9"/>
    </row>
    <row r="23" spans="1:15" x14ac:dyDescent="0.35">
      <c r="A23" s="5" t="s">
        <v>7</v>
      </c>
      <c r="B23" s="5" t="s">
        <v>8</v>
      </c>
      <c r="C23" s="5" t="s">
        <v>10</v>
      </c>
      <c r="D23">
        <v>20</v>
      </c>
      <c r="E23" s="6">
        <v>44122</v>
      </c>
      <c r="F23" s="4">
        <v>112650</v>
      </c>
      <c r="G23" s="5" t="s">
        <v>9</v>
      </c>
      <c r="H23" s="5" t="s">
        <v>256</v>
      </c>
      <c r="I23" s="7">
        <f ca="1">(TODAY()-Staff[[#This Row],[Date Joined]])/365</f>
        <v>3.1835616438356165</v>
      </c>
      <c r="J23" s="4">
        <f ca="1">ROUND(IF(Staff[[#This Row],[Tenure]]&gt;2,3%,2%)*Staff[[#This Row],[Salary]],0)</f>
        <v>3380</v>
      </c>
      <c r="K23">
        <f>_xlfn.XLOOKUP(Staff[[#This Row],[Rating]],$N$13:$N$17,$O$13:$O$17)</f>
        <v>3</v>
      </c>
      <c r="O23" s="9"/>
    </row>
    <row r="24" spans="1:15" x14ac:dyDescent="0.35">
      <c r="A24" s="5" t="s">
        <v>31</v>
      </c>
      <c r="B24" s="5" t="s">
        <v>8</v>
      </c>
      <c r="C24" s="5" t="s">
        <v>15</v>
      </c>
      <c r="D24">
        <v>34</v>
      </c>
      <c r="E24" s="6">
        <v>44642</v>
      </c>
      <c r="F24" s="4">
        <v>112650</v>
      </c>
      <c r="G24" s="5" t="s">
        <v>9</v>
      </c>
      <c r="H24" s="5" t="s">
        <v>256</v>
      </c>
      <c r="I24" s="7">
        <f ca="1">(TODAY()-Staff[[#This Row],[Date Joined]])/365</f>
        <v>1.7589041095890412</v>
      </c>
      <c r="J24" s="4">
        <f ca="1">ROUND(IF(Staff[[#This Row],[Tenure]]&gt;2,3%,2%)*Staff[[#This Row],[Salary]],0)</f>
        <v>2253</v>
      </c>
      <c r="K24">
        <f>_xlfn.XLOOKUP(Staff[[#This Row],[Rating]],$N$13:$N$17,$O$13:$O$17)</f>
        <v>3</v>
      </c>
      <c r="O24" s="11"/>
    </row>
    <row r="25" spans="1:15" x14ac:dyDescent="0.35">
      <c r="A25" s="5" t="s">
        <v>116</v>
      </c>
      <c r="B25" s="5" t="s">
        <v>12</v>
      </c>
      <c r="C25" s="5" t="s">
        <v>15</v>
      </c>
      <c r="D25">
        <v>30</v>
      </c>
      <c r="E25" s="6">
        <v>44861</v>
      </c>
      <c r="F25" s="4">
        <v>112570</v>
      </c>
      <c r="G25" s="5" t="s">
        <v>9</v>
      </c>
      <c r="H25" s="5" t="s">
        <v>255</v>
      </c>
      <c r="I25" s="7">
        <f ca="1">(TODAY()-Staff[[#This Row],[Date Joined]])/365</f>
        <v>1.1589041095890411</v>
      </c>
      <c r="J25" s="4">
        <f ca="1">ROUND(IF(Staff[[#This Row],[Tenure]]&gt;2,3%,2%)*Staff[[#This Row],[Salary]],0)</f>
        <v>2251</v>
      </c>
      <c r="K25">
        <f>_xlfn.XLOOKUP(Staff[[#This Row],[Rating]],$N$13:$N$17,$O$13:$O$17)</f>
        <v>3</v>
      </c>
    </row>
    <row r="26" spans="1:15" x14ac:dyDescent="0.35">
      <c r="A26" s="5" t="s">
        <v>47</v>
      </c>
      <c r="B26" s="5" t="s">
        <v>12</v>
      </c>
      <c r="C26" s="5" t="s">
        <v>15</v>
      </c>
      <c r="D26">
        <v>30</v>
      </c>
      <c r="E26" s="6">
        <v>44800</v>
      </c>
      <c r="F26" s="4">
        <v>112570</v>
      </c>
      <c r="G26" s="5" t="s">
        <v>9</v>
      </c>
      <c r="H26" s="5" t="s">
        <v>256</v>
      </c>
      <c r="I26" s="7">
        <f ca="1">(TODAY()-Staff[[#This Row],[Date Joined]])/365</f>
        <v>1.3260273972602741</v>
      </c>
      <c r="J26" s="4">
        <f ca="1">ROUND(IF(Staff[[#This Row],[Tenure]]&gt;2,3%,2%)*Staff[[#This Row],[Salary]],0)</f>
        <v>2251</v>
      </c>
      <c r="K26">
        <f>_xlfn.XLOOKUP(Staff[[#This Row],[Rating]],$N$13:$N$17,$O$13:$O$17)</f>
        <v>3</v>
      </c>
    </row>
    <row r="27" spans="1:15" x14ac:dyDescent="0.35">
      <c r="A27" s="5" t="s">
        <v>121</v>
      </c>
      <c r="B27" s="5" t="s">
        <v>8</v>
      </c>
      <c r="C27" s="5" t="s">
        <v>10</v>
      </c>
      <c r="D27">
        <v>29</v>
      </c>
      <c r="E27" s="6">
        <v>44180</v>
      </c>
      <c r="F27" s="4">
        <v>112110</v>
      </c>
      <c r="G27" s="5" t="s">
        <v>19</v>
      </c>
      <c r="H27" s="5" t="s">
        <v>255</v>
      </c>
      <c r="I27" s="7">
        <f ca="1">(TODAY()-Staff[[#This Row],[Date Joined]])/365</f>
        <v>3.0246575342465754</v>
      </c>
      <c r="J27" s="4">
        <f ca="1">ROUND(IF(Staff[[#This Row],[Tenure]]&gt;2,3%,2%)*Staff[[#This Row],[Salary]],0)</f>
        <v>3363</v>
      </c>
      <c r="K27">
        <f>_xlfn.XLOOKUP(Staff[[#This Row],[Rating]],$N$13:$N$17,$O$13:$O$17)</f>
        <v>2</v>
      </c>
    </row>
    <row r="28" spans="1:15" x14ac:dyDescent="0.35">
      <c r="A28" s="5" t="s">
        <v>53</v>
      </c>
      <c r="B28" s="5" t="s">
        <v>8</v>
      </c>
      <c r="C28" s="5" t="s">
        <v>10</v>
      </c>
      <c r="D28">
        <v>29</v>
      </c>
      <c r="E28" s="6">
        <v>44119</v>
      </c>
      <c r="F28" s="4">
        <v>112110</v>
      </c>
      <c r="G28" s="5" t="s">
        <v>19</v>
      </c>
      <c r="H28" s="5" t="s">
        <v>256</v>
      </c>
      <c r="I28" s="7">
        <f ca="1">(TODAY()-Staff[[#This Row],[Date Joined]])/365</f>
        <v>3.1917808219178081</v>
      </c>
      <c r="J28" s="4">
        <f ca="1">ROUND(IF(Staff[[#This Row],[Tenure]]&gt;2,3%,2%)*Staff[[#This Row],[Salary]],0)</f>
        <v>3363</v>
      </c>
      <c r="K28">
        <f>_xlfn.XLOOKUP(Staff[[#This Row],[Rating]],$N$13:$N$17,$O$13:$O$17)</f>
        <v>2</v>
      </c>
    </row>
    <row r="29" spans="1:15" x14ac:dyDescent="0.35">
      <c r="A29" s="5" t="s">
        <v>144</v>
      </c>
      <c r="B29" s="5" t="s">
        <v>8</v>
      </c>
      <c r="C29" s="5" t="s">
        <v>15</v>
      </c>
      <c r="D29">
        <v>25</v>
      </c>
      <c r="E29" s="6">
        <v>44726</v>
      </c>
      <c r="F29" s="4">
        <v>109190</v>
      </c>
      <c r="G29" s="5" t="s">
        <v>13</v>
      </c>
      <c r="H29" s="5" t="s">
        <v>255</v>
      </c>
      <c r="I29" s="7">
        <f ca="1">(TODAY()-Staff[[#This Row],[Date Joined]])/365</f>
        <v>1.5287671232876712</v>
      </c>
      <c r="J29" s="4">
        <f ca="1">ROUND(IF(Staff[[#This Row],[Tenure]]&gt;2,3%,2%)*Staff[[#This Row],[Salary]],0)</f>
        <v>2184</v>
      </c>
      <c r="K29">
        <f>_xlfn.XLOOKUP(Staff[[#This Row],[Rating]],$N$13:$N$17,$O$13:$O$17)</f>
        <v>4</v>
      </c>
    </row>
    <row r="30" spans="1:15" x14ac:dyDescent="0.35">
      <c r="A30" s="5" t="s">
        <v>26</v>
      </c>
      <c r="B30" s="5" t="s">
        <v>8</v>
      </c>
      <c r="C30" s="5" t="s">
        <v>15</v>
      </c>
      <c r="D30">
        <v>25</v>
      </c>
      <c r="E30" s="6">
        <v>44665</v>
      </c>
      <c r="F30" s="4">
        <v>109190</v>
      </c>
      <c r="G30" s="5" t="s">
        <v>13</v>
      </c>
      <c r="H30" s="5" t="s">
        <v>256</v>
      </c>
      <c r="I30" s="7">
        <f ca="1">(TODAY()-Staff[[#This Row],[Date Joined]])/365</f>
        <v>1.6958904109589041</v>
      </c>
      <c r="J30" s="4">
        <f ca="1">ROUND(IF(Staff[[#This Row],[Tenure]]&gt;2,3%,2%)*Staff[[#This Row],[Salary]],0)</f>
        <v>2184</v>
      </c>
      <c r="K30">
        <f>_xlfn.XLOOKUP(Staff[[#This Row],[Rating]],$N$13:$N$17,$O$13:$O$17)</f>
        <v>4</v>
      </c>
    </row>
    <row r="31" spans="1:15" x14ac:dyDescent="0.35">
      <c r="A31" s="5" t="s">
        <v>166</v>
      </c>
      <c r="B31" s="5" t="s">
        <v>12</v>
      </c>
      <c r="C31" s="5" t="s">
        <v>22</v>
      </c>
      <c r="D31">
        <v>38</v>
      </c>
      <c r="E31" s="6">
        <v>44377</v>
      </c>
      <c r="F31" s="4">
        <v>109160</v>
      </c>
      <c r="G31" s="5" t="s">
        <v>41</v>
      </c>
      <c r="H31" s="5" t="s">
        <v>255</v>
      </c>
      <c r="I31" s="7">
        <f ca="1">(TODAY()-Staff[[#This Row],[Date Joined]])/365</f>
        <v>2.484931506849315</v>
      </c>
      <c r="J31" s="4">
        <f ca="1">ROUND(IF(Staff[[#This Row],[Tenure]]&gt;2,3%,2%)*Staff[[#This Row],[Salary]],0)</f>
        <v>3275</v>
      </c>
      <c r="K31">
        <f>_xlfn.XLOOKUP(Staff[[#This Row],[Rating]],$N$13:$N$17,$O$13:$O$17)</f>
        <v>5</v>
      </c>
    </row>
    <row r="32" spans="1:15" x14ac:dyDescent="0.35">
      <c r="A32" s="5" t="s">
        <v>82</v>
      </c>
      <c r="B32" s="5" t="s">
        <v>12</v>
      </c>
      <c r="C32" s="5" t="s">
        <v>22</v>
      </c>
      <c r="D32">
        <v>38</v>
      </c>
      <c r="E32" s="6">
        <v>44316</v>
      </c>
      <c r="F32" s="4">
        <v>109160</v>
      </c>
      <c r="G32" s="5" t="s">
        <v>41</v>
      </c>
      <c r="H32" s="5" t="s">
        <v>256</v>
      </c>
      <c r="I32" s="7">
        <f ca="1">(TODAY()-Staff[[#This Row],[Date Joined]])/365</f>
        <v>2.6520547945205482</v>
      </c>
      <c r="J32" s="4">
        <f ca="1">ROUND(IF(Staff[[#This Row],[Tenure]]&gt;2,3%,2%)*Staff[[#This Row],[Salary]],0)</f>
        <v>3275</v>
      </c>
      <c r="K32">
        <f>_xlfn.XLOOKUP(Staff[[#This Row],[Rating]],$N$13:$N$17,$O$13:$O$17)</f>
        <v>5</v>
      </c>
    </row>
    <row r="33" spans="1:11" x14ac:dyDescent="0.35">
      <c r="A33" s="5" t="s">
        <v>124</v>
      </c>
      <c r="B33" s="5" t="s">
        <v>8</v>
      </c>
      <c r="C33" s="5" t="s">
        <v>10</v>
      </c>
      <c r="D33">
        <v>20</v>
      </c>
      <c r="E33" s="6">
        <v>44459</v>
      </c>
      <c r="F33" s="4">
        <v>107700</v>
      </c>
      <c r="G33" s="5" t="s">
        <v>9</v>
      </c>
      <c r="H33" s="5" t="s">
        <v>255</v>
      </c>
      <c r="I33" s="7">
        <f ca="1">(TODAY()-Staff[[#This Row],[Date Joined]])/365</f>
        <v>2.2602739726027399</v>
      </c>
      <c r="J33" s="4">
        <f ca="1">ROUND(IF(Staff[[#This Row],[Tenure]]&gt;2,3%,2%)*Staff[[#This Row],[Salary]],0)</f>
        <v>3231</v>
      </c>
      <c r="K33">
        <f>_xlfn.XLOOKUP(Staff[[#This Row],[Rating]],$N$13:$N$17,$O$13:$O$17)</f>
        <v>3</v>
      </c>
    </row>
    <row r="34" spans="1:11" x14ac:dyDescent="0.35">
      <c r="A34" s="5" t="s">
        <v>101</v>
      </c>
      <c r="B34" s="5" t="s">
        <v>8</v>
      </c>
      <c r="C34" s="5" t="s">
        <v>10</v>
      </c>
      <c r="D34">
        <v>20</v>
      </c>
      <c r="E34" s="6">
        <v>44397</v>
      </c>
      <c r="F34" s="4">
        <v>107700</v>
      </c>
      <c r="G34" s="5" t="s">
        <v>9</v>
      </c>
      <c r="H34" s="5" t="s">
        <v>256</v>
      </c>
      <c r="I34" s="7">
        <f ca="1">(TODAY()-Staff[[#This Row],[Date Joined]])/365</f>
        <v>2.43013698630137</v>
      </c>
      <c r="J34" s="4">
        <f ca="1">ROUND(IF(Staff[[#This Row],[Tenure]]&gt;2,3%,2%)*Staff[[#This Row],[Salary]],0)</f>
        <v>3231</v>
      </c>
      <c r="K34">
        <f>_xlfn.XLOOKUP(Staff[[#This Row],[Rating]],$N$13:$N$17,$O$13:$O$17)</f>
        <v>3</v>
      </c>
    </row>
    <row r="35" spans="1:11" x14ac:dyDescent="0.35">
      <c r="A35" s="5" t="s">
        <v>186</v>
      </c>
      <c r="B35" s="5" t="s">
        <v>8</v>
      </c>
      <c r="C35" s="5" t="s">
        <v>15</v>
      </c>
      <c r="D35">
        <v>23</v>
      </c>
      <c r="E35" s="6">
        <v>44440</v>
      </c>
      <c r="F35" s="4">
        <v>106460</v>
      </c>
      <c r="G35" s="5" t="s">
        <v>9</v>
      </c>
      <c r="H35" s="5" t="s">
        <v>255</v>
      </c>
      <c r="I35" s="7">
        <f ca="1">(TODAY()-Staff[[#This Row],[Date Joined]])/365</f>
        <v>2.3123287671232875</v>
      </c>
      <c r="J35" s="4">
        <f ca="1">ROUND(IF(Staff[[#This Row],[Tenure]]&gt;2,3%,2%)*Staff[[#This Row],[Salary]],0)</f>
        <v>3194</v>
      </c>
      <c r="K35">
        <f>_xlfn.XLOOKUP(Staff[[#This Row],[Rating]],$N$13:$N$17,$O$13:$O$17)</f>
        <v>3</v>
      </c>
    </row>
    <row r="36" spans="1:11" x14ac:dyDescent="0.35">
      <c r="A36" s="5" t="s">
        <v>93</v>
      </c>
      <c r="B36" s="5" t="s">
        <v>8</v>
      </c>
      <c r="C36" s="5" t="s">
        <v>15</v>
      </c>
      <c r="D36">
        <v>23</v>
      </c>
      <c r="E36" s="6">
        <v>44378</v>
      </c>
      <c r="F36" s="4">
        <v>106460</v>
      </c>
      <c r="G36" s="5" t="s">
        <v>9</v>
      </c>
      <c r="H36" s="5" t="s">
        <v>256</v>
      </c>
      <c r="I36" s="7">
        <f ca="1">(TODAY()-Staff[[#This Row],[Date Joined]])/365</f>
        <v>2.4821917808219176</v>
      </c>
      <c r="J36" s="4">
        <f ca="1">ROUND(IF(Staff[[#This Row],[Tenure]]&gt;2,3%,2%)*Staff[[#This Row],[Salary]],0)</f>
        <v>3194</v>
      </c>
      <c r="K36">
        <f>_xlfn.XLOOKUP(Staff[[#This Row],[Rating]],$N$13:$N$17,$O$13:$O$17)</f>
        <v>3</v>
      </c>
    </row>
    <row r="37" spans="1:11" x14ac:dyDescent="0.35">
      <c r="A37" s="5" t="s">
        <v>173</v>
      </c>
      <c r="B37" s="5" t="s">
        <v>12</v>
      </c>
      <c r="C37" s="5" t="s">
        <v>15</v>
      </c>
      <c r="D37">
        <v>28</v>
      </c>
      <c r="E37" s="6">
        <v>44486</v>
      </c>
      <c r="F37" s="4">
        <v>104770</v>
      </c>
      <c r="G37" s="5" t="s">
        <v>9</v>
      </c>
      <c r="H37" s="5" t="s">
        <v>255</v>
      </c>
      <c r="I37" s="7">
        <f ca="1">(TODAY()-Staff[[#This Row],[Date Joined]])/365</f>
        <v>2.1863013698630138</v>
      </c>
      <c r="J37" s="4">
        <f ca="1">ROUND(IF(Staff[[#This Row],[Tenure]]&gt;2,3%,2%)*Staff[[#This Row],[Salary]],0)</f>
        <v>3143</v>
      </c>
      <c r="K37">
        <f>_xlfn.XLOOKUP(Staff[[#This Row],[Rating]],$N$13:$N$17,$O$13:$O$17)</f>
        <v>3</v>
      </c>
    </row>
    <row r="38" spans="1:11" x14ac:dyDescent="0.35">
      <c r="A38" s="5" t="s">
        <v>64</v>
      </c>
      <c r="B38" s="5" t="s">
        <v>12</v>
      </c>
      <c r="C38" s="5" t="s">
        <v>15</v>
      </c>
      <c r="D38">
        <v>28</v>
      </c>
      <c r="E38" s="6">
        <v>44425</v>
      </c>
      <c r="F38" s="4">
        <v>104770</v>
      </c>
      <c r="G38" s="5" t="s">
        <v>9</v>
      </c>
      <c r="H38" s="5" t="s">
        <v>256</v>
      </c>
      <c r="I38" s="7">
        <f ca="1">(TODAY()-Staff[[#This Row],[Date Joined]])/365</f>
        <v>2.3534246575342466</v>
      </c>
      <c r="J38" s="4">
        <f ca="1">ROUND(IF(Staff[[#This Row],[Tenure]]&gt;2,3%,2%)*Staff[[#This Row],[Salary]],0)</f>
        <v>3143</v>
      </c>
      <c r="K38">
        <f>_xlfn.XLOOKUP(Staff[[#This Row],[Rating]],$N$13:$N$17,$O$13:$O$17)</f>
        <v>3</v>
      </c>
    </row>
    <row r="39" spans="1:11" x14ac:dyDescent="0.35">
      <c r="A39" s="5" t="s">
        <v>190</v>
      </c>
      <c r="B39" s="5" t="s">
        <v>12</v>
      </c>
      <c r="C39" s="5" t="s">
        <v>10</v>
      </c>
      <c r="D39">
        <v>40</v>
      </c>
      <c r="E39" s="6">
        <v>44381</v>
      </c>
      <c r="F39" s="4">
        <v>104410</v>
      </c>
      <c r="G39" s="5" t="s">
        <v>9</v>
      </c>
      <c r="H39" s="5" t="s">
        <v>255</v>
      </c>
      <c r="I39" s="7">
        <f ca="1">(TODAY()-Staff[[#This Row],[Date Joined]])/365</f>
        <v>2.473972602739726</v>
      </c>
      <c r="J39" s="4">
        <f ca="1">ROUND(IF(Staff[[#This Row],[Tenure]]&gt;2,3%,2%)*Staff[[#This Row],[Salary]],0)</f>
        <v>3132</v>
      </c>
      <c r="K39">
        <f>_xlfn.XLOOKUP(Staff[[#This Row],[Rating]],$N$13:$N$17,$O$13:$O$17)</f>
        <v>3</v>
      </c>
    </row>
    <row r="40" spans="1:11" x14ac:dyDescent="0.35">
      <c r="A40" s="5" t="s">
        <v>27</v>
      </c>
      <c r="B40" s="5" t="s">
        <v>12</v>
      </c>
      <c r="C40" s="5" t="s">
        <v>10</v>
      </c>
      <c r="D40">
        <v>40</v>
      </c>
      <c r="E40" s="6">
        <v>44320</v>
      </c>
      <c r="F40" s="4">
        <v>104410</v>
      </c>
      <c r="G40" s="5" t="s">
        <v>9</v>
      </c>
      <c r="H40" s="5" t="s">
        <v>256</v>
      </c>
      <c r="I40" s="7">
        <f ca="1">(TODAY()-Staff[[#This Row],[Date Joined]])/365</f>
        <v>2.6410958904109587</v>
      </c>
      <c r="J40" s="4">
        <f ca="1">ROUND(IF(Staff[[#This Row],[Tenure]]&gt;2,3%,2%)*Staff[[#This Row],[Salary]],0)</f>
        <v>3132</v>
      </c>
      <c r="K40">
        <f>_xlfn.XLOOKUP(Staff[[#This Row],[Rating]],$N$13:$N$17,$O$13:$O$17)</f>
        <v>3</v>
      </c>
    </row>
    <row r="41" spans="1:11" x14ac:dyDescent="0.35">
      <c r="A41" s="5" t="s">
        <v>181</v>
      </c>
      <c r="B41" s="5" t="s">
        <v>12</v>
      </c>
      <c r="C41" s="5" t="s">
        <v>15</v>
      </c>
      <c r="D41">
        <v>28</v>
      </c>
      <c r="E41" s="6">
        <v>44649</v>
      </c>
      <c r="F41" s="4">
        <v>104120</v>
      </c>
      <c r="G41" s="5" t="s">
        <v>9</v>
      </c>
      <c r="H41" s="5" t="s">
        <v>255</v>
      </c>
      <c r="I41" s="7">
        <f ca="1">(TODAY()-Staff[[#This Row],[Date Joined]])/365</f>
        <v>1.7397260273972603</v>
      </c>
      <c r="J41" s="4">
        <f ca="1">ROUND(IF(Staff[[#This Row],[Tenure]]&gt;2,3%,2%)*Staff[[#This Row],[Salary]],0)</f>
        <v>2082</v>
      </c>
      <c r="K41">
        <f>_xlfn.XLOOKUP(Staff[[#This Row],[Rating]],$N$13:$N$17,$O$13:$O$17)</f>
        <v>3</v>
      </c>
    </row>
    <row r="42" spans="1:11" x14ac:dyDescent="0.35">
      <c r="A42" s="5" t="s">
        <v>97</v>
      </c>
      <c r="B42" s="5" t="s">
        <v>12</v>
      </c>
      <c r="C42" s="5" t="s">
        <v>15</v>
      </c>
      <c r="D42">
        <v>28</v>
      </c>
      <c r="E42" s="6">
        <v>44590</v>
      </c>
      <c r="F42" s="4">
        <v>104120</v>
      </c>
      <c r="G42" s="5" t="s">
        <v>9</v>
      </c>
      <c r="H42" s="5" t="s">
        <v>256</v>
      </c>
      <c r="I42" s="7">
        <f ca="1">(TODAY()-Staff[[#This Row],[Date Joined]])/365</f>
        <v>1.9013698630136986</v>
      </c>
      <c r="J42" s="4">
        <f ca="1">ROUND(IF(Staff[[#This Row],[Tenure]]&gt;2,3%,2%)*Staff[[#This Row],[Salary]],0)</f>
        <v>2082</v>
      </c>
      <c r="K42">
        <f>_xlfn.XLOOKUP(Staff[[#This Row],[Rating]],$N$13:$N$17,$O$13:$O$17)</f>
        <v>3</v>
      </c>
    </row>
    <row r="43" spans="1:11" x14ac:dyDescent="0.35">
      <c r="A43" s="5" t="s">
        <v>148</v>
      </c>
      <c r="B43" s="5" t="s">
        <v>8</v>
      </c>
      <c r="C43" s="5" t="s">
        <v>15</v>
      </c>
      <c r="D43">
        <v>31</v>
      </c>
      <c r="E43" s="6">
        <v>44724</v>
      </c>
      <c r="F43" s="4">
        <v>103550</v>
      </c>
      <c r="G43" s="5" t="s">
        <v>9</v>
      </c>
      <c r="H43" s="5" t="s">
        <v>255</v>
      </c>
      <c r="I43" s="7">
        <f ca="1">(TODAY()-Staff[[#This Row],[Date Joined]])/365</f>
        <v>1.5342465753424657</v>
      </c>
      <c r="J43" s="4">
        <f ca="1">ROUND(IF(Staff[[#This Row],[Tenure]]&gt;2,3%,2%)*Staff[[#This Row],[Salary]],0)</f>
        <v>2071</v>
      </c>
      <c r="K43">
        <f>_xlfn.XLOOKUP(Staff[[#This Row],[Rating]],$N$13:$N$17,$O$13:$O$17)</f>
        <v>3</v>
      </c>
    </row>
    <row r="44" spans="1:11" x14ac:dyDescent="0.35">
      <c r="A44" s="5" t="s">
        <v>14</v>
      </c>
      <c r="B44" s="5" t="s">
        <v>8</v>
      </c>
      <c r="C44" s="5" t="s">
        <v>15</v>
      </c>
      <c r="D44">
        <v>31</v>
      </c>
      <c r="E44" s="6">
        <v>44663</v>
      </c>
      <c r="F44" s="4">
        <v>103550</v>
      </c>
      <c r="G44" s="5" t="s">
        <v>9</v>
      </c>
      <c r="H44" s="5" t="s">
        <v>256</v>
      </c>
      <c r="I44" s="7">
        <f ca="1">(TODAY()-Staff[[#This Row],[Date Joined]])/365</f>
        <v>1.7013698630136986</v>
      </c>
      <c r="J44" s="4">
        <f ca="1">ROUND(IF(Staff[[#This Row],[Tenure]]&gt;2,3%,2%)*Staff[[#This Row],[Salary]],0)</f>
        <v>2071</v>
      </c>
      <c r="K44">
        <f>_xlfn.XLOOKUP(Staff[[#This Row],[Rating]],$N$13:$N$17,$O$13:$O$17)</f>
        <v>3</v>
      </c>
    </row>
    <row r="45" spans="1:11" x14ac:dyDescent="0.35">
      <c r="A45" s="5" t="s">
        <v>183</v>
      </c>
      <c r="B45" s="5" t="s">
        <v>8</v>
      </c>
      <c r="C45" s="5" t="s">
        <v>10</v>
      </c>
      <c r="D45">
        <v>24</v>
      </c>
      <c r="E45" s="6">
        <v>44686</v>
      </c>
      <c r="F45" s="4">
        <v>100420</v>
      </c>
      <c r="G45" s="5" t="s">
        <v>9</v>
      </c>
      <c r="H45" s="5" t="s">
        <v>255</v>
      </c>
      <c r="I45" s="7">
        <f ca="1">(TODAY()-Staff[[#This Row],[Date Joined]])/365</f>
        <v>1.6383561643835616</v>
      </c>
      <c r="J45" s="4">
        <f ca="1">ROUND(IF(Staff[[#This Row],[Tenure]]&gt;2,3%,2%)*Staff[[#This Row],[Salary]],0)</f>
        <v>2008</v>
      </c>
      <c r="K45">
        <f>_xlfn.XLOOKUP(Staff[[#This Row],[Rating]],$N$13:$N$17,$O$13:$O$17)</f>
        <v>3</v>
      </c>
    </row>
    <row r="46" spans="1:11" x14ac:dyDescent="0.35">
      <c r="A46" s="5" t="s">
        <v>43</v>
      </c>
      <c r="B46" s="5" t="s">
        <v>8</v>
      </c>
      <c r="C46" s="5" t="s">
        <v>10</v>
      </c>
      <c r="D46">
        <v>24</v>
      </c>
      <c r="E46" s="6">
        <v>44625</v>
      </c>
      <c r="F46" s="4">
        <v>100420</v>
      </c>
      <c r="G46" s="5" t="s">
        <v>9</v>
      </c>
      <c r="H46" s="5" t="s">
        <v>256</v>
      </c>
      <c r="I46" s="7">
        <f ca="1">(TODAY()-Staff[[#This Row],[Date Joined]])/365</f>
        <v>1.8054794520547945</v>
      </c>
      <c r="J46" s="4">
        <f ca="1">ROUND(IF(Staff[[#This Row],[Tenure]]&gt;2,3%,2%)*Staff[[#This Row],[Salary]],0)</f>
        <v>2008</v>
      </c>
      <c r="K46">
        <f>_xlfn.XLOOKUP(Staff[[#This Row],[Rating]],$N$13:$N$17,$O$13:$O$17)</f>
        <v>3</v>
      </c>
    </row>
    <row r="47" spans="1:11" x14ac:dyDescent="0.35">
      <c r="A47" s="5" t="s">
        <v>146</v>
      </c>
      <c r="B47" s="5" t="s">
        <v>12</v>
      </c>
      <c r="C47" s="5" t="s">
        <v>15</v>
      </c>
      <c r="D47">
        <v>28</v>
      </c>
      <c r="E47" s="6">
        <v>44630</v>
      </c>
      <c r="F47" s="4">
        <v>99970</v>
      </c>
      <c r="G47" s="5" t="s">
        <v>9</v>
      </c>
      <c r="H47" s="5" t="s">
        <v>255</v>
      </c>
      <c r="I47" s="7">
        <f ca="1">(TODAY()-Staff[[#This Row],[Date Joined]])/365</f>
        <v>1.7917808219178082</v>
      </c>
      <c r="J47" s="4">
        <f ca="1">ROUND(IF(Staff[[#This Row],[Tenure]]&gt;2,3%,2%)*Staff[[#This Row],[Salary]],0)</f>
        <v>1999</v>
      </c>
      <c r="K47">
        <f>_xlfn.XLOOKUP(Staff[[#This Row],[Rating]],$N$13:$N$17,$O$13:$O$17)</f>
        <v>3</v>
      </c>
    </row>
    <row r="48" spans="1:11" x14ac:dyDescent="0.35">
      <c r="A48" s="5" t="s">
        <v>50</v>
      </c>
      <c r="B48" s="5" t="s">
        <v>12</v>
      </c>
      <c r="C48" s="5" t="s">
        <v>15</v>
      </c>
      <c r="D48">
        <v>28</v>
      </c>
      <c r="E48" s="6">
        <v>44571</v>
      </c>
      <c r="F48" s="4">
        <v>99970</v>
      </c>
      <c r="G48" s="5" t="s">
        <v>9</v>
      </c>
      <c r="H48" s="5" t="s">
        <v>256</v>
      </c>
      <c r="I48" s="7">
        <f ca="1">(TODAY()-Staff[[#This Row],[Date Joined]])/365</f>
        <v>1.9534246575342467</v>
      </c>
      <c r="J48" s="4">
        <f ca="1">ROUND(IF(Staff[[#This Row],[Tenure]]&gt;2,3%,2%)*Staff[[#This Row],[Salary]],0)</f>
        <v>1999</v>
      </c>
      <c r="K48">
        <f>_xlfn.XLOOKUP(Staff[[#This Row],[Rating]],$N$13:$N$17,$O$13:$O$17)</f>
        <v>3</v>
      </c>
    </row>
    <row r="49" spans="1:11" x14ac:dyDescent="0.35">
      <c r="A49" s="5" t="s">
        <v>126</v>
      </c>
      <c r="B49" s="5" t="s">
        <v>8</v>
      </c>
      <c r="C49" s="5" t="s">
        <v>15</v>
      </c>
      <c r="D49">
        <v>40</v>
      </c>
      <c r="E49" s="6">
        <v>44263</v>
      </c>
      <c r="F49" s="4">
        <v>99750</v>
      </c>
      <c r="G49" s="5" t="s">
        <v>9</v>
      </c>
      <c r="H49" s="5" t="s">
        <v>255</v>
      </c>
      <c r="I49" s="7">
        <f ca="1">(TODAY()-Staff[[#This Row],[Date Joined]])/365</f>
        <v>2.7972602739726029</v>
      </c>
      <c r="J49" s="4">
        <f ca="1">ROUND(IF(Staff[[#This Row],[Tenure]]&gt;2,3%,2%)*Staff[[#This Row],[Salary]],0)</f>
        <v>2993</v>
      </c>
      <c r="K49">
        <f>_xlfn.XLOOKUP(Staff[[#This Row],[Rating]],$N$13:$N$17,$O$13:$O$17)</f>
        <v>3</v>
      </c>
    </row>
    <row r="50" spans="1:11" x14ac:dyDescent="0.35">
      <c r="A50" s="5" t="s">
        <v>83</v>
      </c>
      <c r="B50" s="5" t="s">
        <v>8</v>
      </c>
      <c r="C50" s="5" t="s">
        <v>15</v>
      </c>
      <c r="D50">
        <v>40</v>
      </c>
      <c r="E50" s="6">
        <v>44204</v>
      </c>
      <c r="F50" s="4">
        <v>99750</v>
      </c>
      <c r="G50" s="5" t="s">
        <v>9</v>
      </c>
      <c r="H50" s="5" t="s">
        <v>256</v>
      </c>
      <c r="I50" s="7">
        <f ca="1">(TODAY()-Staff[[#This Row],[Date Joined]])/365</f>
        <v>2.9589041095890409</v>
      </c>
      <c r="J50" s="4">
        <f ca="1">ROUND(IF(Staff[[#This Row],[Tenure]]&gt;2,3%,2%)*Staff[[#This Row],[Salary]],0)</f>
        <v>2993</v>
      </c>
      <c r="K50">
        <f>_xlfn.XLOOKUP(Staff[[#This Row],[Rating]],$N$13:$N$17,$O$13:$O$17)</f>
        <v>3</v>
      </c>
    </row>
    <row r="51" spans="1:11" x14ac:dyDescent="0.35">
      <c r="A51" s="5" t="s">
        <v>191</v>
      </c>
      <c r="B51" s="5" t="s">
        <v>8</v>
      </c>
      <c r="C51" s="5" t="s">
        <v>20</v>
      </c>
      <c r="D51">
        <v>30</v>
      </c>
      <c r="E51" s="6">
        <v>44606</v>
      </c>
      <c r="F51" s="4">
        <v>96800</v>
      </c>
      <c r="G51" s="5" t="s">
        <v>9</v>
      </c>
      <c r="H51" s="5" t="s">
        <v>255</v>
      </c>
      <c r="I51" s="7">
        <f ca="1">(TODAY()-Staff[[#This Row],[Date Joined]])/365</f>
        <v>1.8575342465753424</v>
      </c>
      <c r="J51" s="4">
        <f ca="1">ROUND(IF(Staff[[#This Row],[Tenure]]&gt;2,3%,2%)*Staff[[#This Row],[Salary]],0)</f>
        <v>1936</v>
      </c>
      <c r="K51">
        <f>_xlfn.XLOOKUP(Staff[[#This Row],[Rating]],$N$13:$N$17,$O$13:$O$17)</f>
        <v>3</v>
      </c>
    </row>
    <row r="52" spans="1:11" x14ac:dyDescent="0.35">
      <c r="A52" s="5" t="s">
        <v>28</v>
      </c>
      <c r="B52" s="5" t="s">
        <v>8</v>
      </c>
      <c r="C52" s="5" t="s">
        <v>20</v>
      </c>
      <c r="D52">
        <v>30</v>
      </c>
      <c r="E52" s="6">
        <v>44544</v>
      </c>
      <c r="F52" s="4">
        <v>96800</v>
      </c>
      <c r="G52" s="5" t="s">
        <v>9</v>
      </c>
      <c r="H52" s="5" t="s">
        <v>256</v>
      </c>
      <c r="I52" s="7">
        <f ca="1">(TODAY()-Staff[[#This Row],[Date Joined]])/365</f>
        <v>2.0273972602739727</v>
      </c>
      <c r="J52" s="4">
        <f ca="1">ROUND(IF(Staff[[#This Row],[Tenure]]&gt;2,3%,2%)*Staff[[#This Row],[Salary]],0)</f>
        <v>2904</v>
      </c>
      <c r="K52">
        <f>_xlfn.XLOOKUP(Staff[[#This Row],[Rating]],$N$13:$N$17,$O$13:$O$17)</f>
        <v>3</v>
      </c>
    </row>
    <row r="53" spans="1:11" x14ac:dyDescent="0.35">
      <c r="A53" s="5" t="s">
        <v>147</v>
      </c>
      <c r="B53" s="5" t="s">
        <v>12</v>
      </c>
      <c r="C53" s="5" t="s">
        <v>10</v>
      </c>
      <c r="D53">
        <v>33</v>
      </c>
      <c r="E53" s="6">
        <v>44190</v>
      </c>
      <c r="F53" s="4">
        <v>96140</v>
      </c>
      <c r="G53" s="5" t="s">
        <v>9</v>
      </c>
      <c r="H53" s="5" t="s">
        <v>255</v>
      </c>
      <c r="I53" s="7">
        <f ca="1">(TODAY()-Staff[[#This Row],[Date Joined]])/365</f>
        <v>2.9972602739726026</v>
      </c>
      <c r="J53" s="4">
        <f ca="1">ROUND(IF(Staff[[#This Row],[Tenure]]&gt;2,3%,2%)*Staff[[#This Row],[Salary]],0)</f>
        <v>2884</v>
      </c>
      <c r="K53">
        <f>_xlfn.XLOOKUP(Staff[[#This Row],[Rating]],$N$13:$N$17,$O$13:$O$17)</f>
        <v>3</v>
      </c>
    </row>
    <row r="54" spans="1:11" x14ac:dyDescent="0.35">
      <c r="A54" s="5" t="s">
        <v>110</v>
      </c>
      <c r="B54" s="5" t="s">
        <v>12</v>
      </c>
      <c r="C54" s="5" t="s">
        <v>10</v>
      </c>
      <c r="D54">
        <v>33</v>
      </c>
      <c r="E54" s="6">
        <v>44129</v>
      </c>
      <c r="F54" s="4">
        <v>96140</v>
      </c>
      <c r="G54" s="5" t="s">
        <v>9</v>
      </c>
      <c r="H54" s="5" t="s">
        <v>256</v>
      </c>
      <c r="I54" s="7">
        <f ca="1">(TODAY()-Staff[[#This Row],[Date Joined]])/365</f>
        <v>3.1643835616438358</v>
      </c>
      <c r="J54" s="4">
        <f ca="1">ROUND(IF(Staff[[#This Row],[Tenure]]&gt;2,3%,2%)*Staff[[#This Row],[Salary]],0)</f>
        <v>2884</v>
      </c>
      <c r="K54">
        <f>_xlfn.XLOOKUP(Staff[[#This Row],[Rating]],$N$13:$N$17,$O$13:$O$17)</f>
        <v>3</v>
      </c>
    </row>
    <row r="55" spans="1:11" x14ac:dyDescent="0.35">
      <c r="A55" s="5" t="s">
        <v>177</v>
      </c>
      <c r="B55" s="5" t="s">
        <v>12</v>
      </c>
      <c r="C55" s="5" t="s">
        <v>22</v>
      </c>
      <c r="D55">
        <v>25</v>
      </c>
      <c r="E55" s="6">
        <v>44205</v>
      </c>
      <c r="F55" s="4">
        <v>92700</v>
      </c>
      <c r="G55" s="5" t="s">
        <v>9</v>
      </c>
      <c r="H55" s="5" t="s">
        <v>255</v>
      </c>
      <c r="I55" s="7">
        <f ca="1">(TODAY()-Staff[[#This Row],[Date Joined]])/365</f>
        <v>2.956164383561644</v>
      </c>
      <c r="J55" s="4">
        <f ca="1">ROUND(IF(Staff[[#This Row],[Tenure]]&gt;2,3%,2%)*Staff[[#This Row],[Salary]],0)</f>
        <v>2781</v>
      </c>
      <c r="K55">
        <f>_xlfn.XLOOKUP(Staff[[#This Row],[Rating]],$N$13:$N$17,$O$13:$O$17)</f>
        <v>3</v>
      </c>
    </row>
    <row r="56" spans="1:11" x14ac:dyDescent="0.35">
      <c r="A56" s="5" t="s">
        <v>23</v>
      </c>
      <c r="B56" s="5" t="s">
        <v>12</v>
      </c>
      <c r="C56" s="5" t="s">
        <v>22</v>
      </c>
      <c r="D56">
        <v>25</v>
      </c>
      <c r="E56" s="6">
        <v>44144</v>
      </c>
      <c r="F56" s="4">
        <v>92700</v>
      </c>
      <c r="G56" s="5" t="s">
        <v>9</v>
      </c>
      <c r="H56" s="5" t="s">
        <v>256</v>
      </c>
      <c r="I56" s="7">
        <f ca="1">(TODAY()-Staff[[#This Row],[Date Joined]])/365</f>
        <v>3.1232876712328768</v>
      </c>
      <c r="J56" s="4">
        <f ca="1">ROUND(IF(Staff[[#This Row],[Tenure]]&gt;2,3%,2%)*Staff[[#This Row],[Salary]],0)</f>
        <v>2781</v>
      </c>
      <c r="K56">
        <f>_xlfn.XLOOKUP(Staff[[#This Row],[Rating]],$N$13:$N$17,$O$13:$O$17)</f>
        <v>3</v>
      </c>
    </row>
    <row r="57" spans="1:11" x14ac:dyDescent="0.35">
      <c r="A57" s="5" t="s">
        <v>154</v>
      </c>
      <c r="B57" s="5" t="s">
        <v>12</v>
      </c>
      <c r="C57" s="5" t="s">
        <v>20</v>
      </c>
      <c r="D57">
        <v>34</v>
      </c>
      <c r="E57" s="6">
        <v>44445</v>
      </c>
      <c r="F57" s="4">
        <v>92450</v>
      </c>
      <c r="G57" s="5" t="s">
        <v>9</v>
      </c>
      <c r="H57" s="5" t="s">
        <v>255</v>
      </c>
      <c r="I57" s="7">
        <f ca="1">(TODAY()-Staff[[#This Row],[Date Joined]])/365</f>
        <v>2.2986301369863016</v>
      </c>
      <c r="J57" s="4">
        <f ca="1">ROUND(IF(Staff[[#This Row],[Tenure]]&gt;2,3%,2%)*Staff[[#This Row],[Salary]],0)</f>
        <v>2774</v>
      </c>
      <c r="K57">
        <f>_xlfn.XLOOKUP(Staff[[#This Row],[Rating]],$N$13:$N$17,$O$13:$O$17)</f>
        <v>3</v>
      </c>
    </row>
    <row r="58" spans="1:11" x14ac:dyDescent="0.35">
      <c r="A58" s="5" t="s">
        <v>74</v>
      </c>
      <c r="B58" s="5" t="s">
        <v>12</v>
      </c>
      <c r="C58" s="5" t="s">
        <v>20</v>
      </c>
      <c r="D58">
        <v>34</v>
      </c>
      <c r="E58" s="6">
        <v>44383</v>
      </c>
      <c r="F58" s="4">
        <v>92450</v>
      </c>
      <c r="G58" s="5" t="s">
        <v>9</v>
      </c>
      <c r="H58" s="5" t="s">
        <v>256</v>
      </c>
      <c r="I58" s="7">
        <f ca="1">(TODAY()-Staff[[#This Row],[Date Joined]])/365</f>
        <v>2.4684931506849317</v>
      </c>
      <c r="J58" s="4">
        <f ca="1">ROUND(IF(Staff[[#This Row],[Tenure]]&gt;2,3%,2%)*Staff[[#This Row],[Salary]],0)</f>
        <v>2774</v>
      </c>
      <c r="K58">
        <f>_xlfn.XLOOKUP(Staff[[#This Row],[Rating]],$N$13:$N$17,$O$13:$O$17)</f>
        <v>3</v>
      </c>
    </row>
    <row r="59" spans="1:11" x14ac:dyDescent="0.35">
      <c r="A59" s="5" t="s">
        <v>188</v>
      </c>
      <c r="B59" s="5" t="s">
        <v>8</v>
      </c>
      <c r="C59" s="5" t="s">
        <v>20</v>
      </c>
      <c r="D59">
        <v>27</v>
      </c>
      <c r="E59" s="6">
        <v>44236</v>
      </c>
      <c r="F59" s="4">
        <v>91650</v>
      </c>
      <c r="G59" s="5" t="s">
        <v>13</v>
      </c>
      <c r="H59" s="5" t="s">
        <v>255</v>
      </c>
      <c r="I59" s="7">
        <f ca="1">(TODAY()-Staff[[#This Row],[Date Joined]])/365</f>
        <v>2.871232876712329</v>
      </c>
      <c r="J59" s="4">
        <f ca="1">ROUND(IF(Staff[[#This Row],[Tenure]]&gt;2,3%,2%)*Staff[[#This Row],[Salary]],0)</f>
        <v>2750</v>
      </c>
      <c r="K59">
        <f>_xlfn.XLOOKUP(Staff[[#This Row],[Rating]],$N$13:$N$17,$O$13:$O$17)</f>
        <v>4</v>
      </c>
    </row>
    <row r="60" spans="1:11" x14ac:dyDescent="0.35">
      <c r="A60" s="5" t="s">
        <v>66</v>
      </c>
      <c r="B60" s="5" t="s">
        <v>8</v>
      </c>
      <c r="C60" s="5" t="s">
        <v>20</v>
      </c>
      <c r="D60">
        <v>27</v>
      </c>
      <c r="E60" s="6">
        <v>44174</v>
      </c>
      <c r="F60" s="4">
        <v>91650</v>
      </c>
      <c r="G60" s="5" t="s">
        <v>13</v>
      </c>
      <c r="H60" s="5" t="s">
        <v>256</v>
      </c>
      <c r="I60" s="7">
        <f ca="1">(TODAY()-Staff[[#This Row],[Date Joined]])/365</f>
        <v>3.0410958904109591</v>
      </c>
      <c r="J60" s="4">
        <f ca="1">ROUND(IF(Staff[[#This Row],[Tenure]]&gt;2,3%,2%)*Staff[[#This Row],[Salary]],0)</f>
        <v>2750</v>
      </c>
      <c r="K60">
        <f>_xlfn.XLOOKUP(Staff[[#This Row],[Rating]],$N$13:$N$17,$O$13:$O$17)</f>
        <v>4</v>
      </c>
    </row>
    <row r="61" spans="1:11" x14ac:dyDescent="0.35">
      <c r="A61" s="5" t="s">
        <v>172</v>
      </c>
      <c r="B61" s="5" t="s">
        <v>202</v>
      </c>
      <c r="C61" s="5" t="s">
        <v>10</v>
      </c>
      <c r="D61">
        <v>32</v>
      </c>
      <c r="E61" s="6">
        <v>44774</v>
      </c>
      <c r="F61" s="4">
        <v>91310</v>
      </c>
      <c r="G61" s="5" t="s">
        <v>9</v>
      </c>
      <c r="H61" s="5" t="s">
        <v>255</v>
      </c>
      <c r="I61" s="7">
        <f ca="1">(TODAY()-Staff[[#This Row],[Date Joined]])/365</f>
        <v>1.3972602739726028</v>
      </c>
      <c r="J61" s="4">
        <f ca="1">ROUND(IF(Staff[[#This Row],[Tenure]]&gt;2,3%,2%)*Staff[[#This Row],[Salary]],0)</f>
        <v>1826</v>
      </c>
      <c r="K61">
        <f>_xlfn.XLOOKUP(Staff[[#This Row],[Rating]],$N$13:$N$17,$O$13:$O$17)</f>
        <v>3</v>
      </c>
    </row>
    <row r="62" spans="1:11" x14ac:dyDescent="0.35">
      <c r="A62" s="5" t="s">
        <v>24</v>
      </c>
      <c r="B62" s="5" t="s">
        <v>202</v>
      </c>
      <c r="C62" s="5" t="s">
        <v>10</v>
      </c>
      <c r="D62">
        <v>32</v>
      </c>
      <c r="E62" s="6">
        <v>44713</v>
      </c>
      <c r="F62" s="4">
        <v>91310</v>
      </c>
      <c r="G62" s="5" t="s">
        <v>9</v>
      </c>
      <c r="H62" s="5" t="s">
        <v>256</v>
      </c>
      <c r="I62" s="7">
        <f ca="1">(TODAY()-Staff[[#This Row],[Date Joined]])/365</f>
        <v>1.5643835616438355</v>
      </c>
      <c r="J62" s="4">
        <f ca="1">ROUND(IF(Staff[[#This Row],[Tenure]]&gt;2,3%,2%)*Staff[[#This Row],[Salary]],0)</f>
        <v>1826</v>
      </c>
      <c r="K62">
        <f>_xlfn.XLOOKUP(Staff[[#This Row],[Rating]],$N$13:$N$17,$O$13:$O$17)</f>
        <v>3</v>
      </c>
    </row>
    <row r="63" spans="1:11" x14ac:dyDescent="0.35">
      <c r="A63" s="5" t="s">
        <v>175</v>
      </c>
      <c r="B63" s="5" t="s">
        <v>202</v>
      </c>
      <c r="C63" s="5" t="s">
        <v>10</v>
      </c>
      <c r="D63">
        <v>26</v>
      </c>
      <c r="E63" s="6">
        <v>44271</v>
      </c>
      <c r="F63" s="4">
        <v>90700</v>
      </c>
      <c r="G63" s="5" t="s">
        <v>13</v>
      </c>
      <c r="H63" s="5" t="s">
        <v>255</v>
      </c>
      <c r="I63" s="7">
        <f ca="1">(TODAY()-Staff[[#This Row],[Date Joined]])/365</f>
        <v>2.7753424657534245</v>
      </c>
      <c r="J63" s="4">
        <f ca="1">ROUND(IF(Staff[[#This Row],[Tenure]]&gt;2,3%,2%)*Staff[[#This Row],[Salary]],0)</f>
        <v>2721</v>
      </c>
      <c r="K63">
        <f>_xlfn.XLOOKUP(Staff[[#This Row],[Rating]],$N$13:$N$17,$O$13:$O$17)</f>
        <v>4</v>
      </c>
    </row>
    <row r="64" spans="1:11" x14ac:dyDescent="0.35">
      <c r="A64" s="5" t="s">
        <v>69</v>
      </c>
      <c r="B64" s="5" t="s">
        <v>202</v>
      </c>
      <c r="C64" s="5" t="s">
        <v>10</v>
      </c>
      <c r="D64">
        <v>27</v>
      </c>
      <c r="E64" s="6">
        <v>44212</v>
      </c>
      <c r="F64" s="4">
        <v>90700</v>
      </c>
      <c r="G64" s="5" t="s">
        <v>13</v>
      </c>
      <c r="H64" s="5" t="s">
        <v>256</v>
      </c>
      <c r="I64" s="7">
        <f ca="1">(TODAY()-Staff[[#This Row],[Date Joined]])/365</f>
        <v>2.9369863013698629</v>
      </c>
      <c r="J64" s="4">
        <f ca="1">ROUND(IF(Staff[[#This Row],[Tenure]]&gt;2,3%,2%)*Staff[[#This Row],[Salary]],0)</f>
        <v>2721</v>
      </c>
      <c r="K64">
        <f>_xlfn.XLOOKUP(Staff[[#This Row],[Rating]],$N$13:$N$17,$O$13:$O$17)</f>
        <v>4</v>
      </c>
    </row>
    <row r="65" spans="1:11" x14ac:dyDescent="0.35">
      <c r="A65" s="5" t="s">
        <v>182</v>
      </c>
      <c r="B65" s="5" t="s">
        <v>8</v>
      </c>
      <c r="C65" s="5" t="s">
        <v>10</v>
      </c>
      <c r="D65">
        <v>37</v>
      </c>
      <c r="E65" s="6">
        <v>44338</v>
      </c>
      <c r="F65" s="4">
        <v>88050</v>
      </c>
      <c r="G65" s="5" t="s">
        <v>19</v>
      </c>
      <c r="H65" s="5" t="s">
        <v>255</v>
      </c>
      <c r="I65" s="7">
        <f ca="1">(TODAY()-Staff[[#This Row],[Date Joined]])/365</f>
        <v>2.591780821917808</v>
      </c>
      <c r="J65" s="4">
        <f ca="1">ROUND(IF(Staff[[#This Row],[Tenure]]&gt;2,3%,2%)*Staff[[#This Row],[Salary]],0)</f>
        <v>2642</v>
      </c>
      <c r="K65">
        <f>_xlfn.XLOOKUP(Staff[[#This Row],[Rating]],$N$13:$N$17,$O$13:$O$17)</f>
        <v>2</v>
      </c>
    </row>
    <row r="66" spans="1:11" x14ac:dyDescent="0.35">
      <c r="A66" s="5" t="s">
        <v>38</v>
      </c>
      <c r="B66" s="5" t="s">
        <v>8</v>
      </c>
      <c r="C66" s="5" t="s">
        <v>10</v>
      </c>
      <c r="D66">
        <v>37</v>
      </c>
      <c r="E66" s="6">
        <v>44277</v>
      </c>
      <c r="F66" s="4">
        <v>88050</v>
      </c>
      <c r="G66" s="5" t="s">
        <v>19</v>
      </c>
      <c r="H66" s="5" t="s">
        <v>256</v>
      </c>
      <c r="I66" s="7">
        <f ca="1">(TODAY()-Staff[[#This Row],[Date Joined]])/365</f>
        <v>2.7589041095890412</v>
      </c>
      <c r="J66" s="4">
        <f ca="1">ROUND(IF(Staff[[#This Row],[Tenure]]&gt;2,3%,2%)*Staff[[#This Row],[Salary]],0)</f>
        <v>2642</v>
      </c>
      <c r="K66">
        <f>_xlfn.XLOOKUP(Staff[[#This Row],[Rating]],$N$13:$N$17,$O$13:$O$17)</f>
        <v>2</v>
      </c>
    </row>
    <row r="67" spans="1:11" x14ac:dyDescent="0.35">
      <c r="A67" s="5" t="s">
        <v>137</v>
      </c>
      <c r="B67" s="5" t="s">
        <v>12</v>
      </c>
      <c r="C67" s="5" t="s">
        <v>10</v>
      </c>
      <c r="D67">
        <v>40</v>
      </c>
      <c r="E67" s="6">
        <v>44337</v>
      </c>
      <c r="F67" s="4">
        <v>87620</v>
      </c>
      <c r="G67" s="5" t="s">
        <v>9</v>
      </c>
      <c r="H67" s="5" t="s">
        <v>255</v>
      </c>
      <c r="I67" s="7">
        <f ca="1">(TODAY()-Staff[[#This Row],[Date Joined]])/365</f>
        <v>2.5945205479452054</v>
      </c>
      <c r="J67" s="4">
        <f ca="1">ROUND(IF(Staff[[#This Row],[Tenure]]&gt;2,3%,2%)*Staff[[#This Row],[Salary]],0)</f>
        <v>2629</v>
      </c>
      <c r="K67">
        <f>_xlfn.XLOOKUP(Staff[[#This Row],[Rating]],$N$13:$N$17,$O$13:$O$17)</f>
        <v>3</v>
      </c>
    </row>
    <row r="68" spans="1:11" x14ac:dyDescent="0.35">
      <c r="A68" s="5" t="s">
        <v>77</v>
      </c>
      <c r="B68" s="5" t="s">
        <v>12</v>
      </c>
      <c r="C68" s="5" t="s">
        <v>10</v>
      </c>
      <c r="D68">
        <v>40</v>
      </c>
      <c r="E68" s="6">
        <v>44276</v>
      </c>
      <c r="F68" s="4">
        <v>87620</v>
      </c>
      <c r="G68" s="5" t="s">
        <v>9</v>
      </c>
      <c r="H68" s="5" t="s">
        <v>256</v>
      </c>
      <c r="I68" s="7">
        <f ca="1">(TODAY()-Staff[[#This Row],[Date Joined]])/365</f>
        <v>2.7616438356164386</v>
      </c>
      <c r="J68" s="4">
        <f ca="1">ROUND(IF(Staff[[#This Row],[Tenure]]&gt;2,3%,2%)*Staff[[#This Row],[Salary]],0)</f>
        <v>2629</v>
      </c>
      <c r="K68">
        <f>_xlfn.XLOOKUP(Staff[[#This Row],[Rating]],$N$13:$N$17,$O$13:$O$17)</f>
        <v>3</v>
      </c>
    </row>
    <row r="69" spans="1:11" x14ac:dyDescent="0.35">
      <c r="A69" s="5" t="s">
        <v>152</v>
      </c>
      <c r="B69" s="5" t="s">
        <v>12</v>
      </c>
      <c r="C69" s="5" t="s">
        <v>20</v>
      </c>
      <c r="D69">
        <v>33</v>
      </c>
      <c r="E69" s="6">
        <v>44809</v>
      </c>
      <c r="F69" s="4">
        <v>86570</v>
      </c>
      <c r="G69" s="5" t="s">
        <v>9</v>
      </c>
      <c r="H69" s="5" t="s">
        <v>255</v>
      </c>
      <c r="I69" s="7">
        <f ca="1">(TODAY()-Staff[[#This Row],[Date Joined]])/365</f>
        <v>1.3013698630136987</v>
      </c>
      <c r="J69" s="4">
        <f ca="1">ROUND(IF(Staff[[#This Row],[Tenure]]&gt;2,3%,2%)*Staff[[#This Row],[Salary]],0)</f>
        <v>1731</v>
      </c>
      <c r="K69">
        <f>_xlfn.XLOOKUP(Staff[[#This Row],[Rating]],$N$13:$N$17,$O$13:$O$17)</f>
        <v>3</v>
      </c>
    </row>
    <row r="70" spans="1:11" x14ac:dyDescent="0.35">
      <c r="A70" s="5" t="s">
        <v>87</v>
      </c>
      <c r="B70" s="5" t="s">
        <v>12</v>
      </c>
      <c r="C70" s="5" t="s">
        <v>20</v>
      </c>
      <c r="D70">
        <v>33</v>
      </c>
      <c r="E70" s="6">
        <v>44747</v>
      </c>
      <c r="F70" s="4">
        <v>86570</v>
      </c>
      <c r="G70" s="5" t="s">
        <v>9</v>
      </c>
      <c r="H70" s="5" t="s">
        <v>256</v>
      </c>
      <c r="I70" s="7">
        <f ca="1">(TODAY()-Staff[[#This Row],[Date Joined]])/365</f>
        <v>1.4712328767123288</v>
      </c>
      <c r="J70" s="4">
        <f ca="1">ROUND(IF(Staff[[#This Row],[Tenure]]&gt;2,3%,2%)*Staff[[#This Row],[Salary]],0)</f>
        <v>1731</v>
      </c>
      <c r="K70">
        <f>_xlfn.XLOOKUP(Staff[[#This Row],[Rating]],$N$13:$N$17,$O$13:$O$17)</f>
        <v>3</v>
      </c>
    </row>
    <row r="71" spans="1:11" x14ac:dyDescent="0.35">
      <c r="A71" s="5" t="s">
        <v>192</v>
      </c>
      <c r="B71" s="5" t="s">
        <v>12</v>
      </c>
      <c r="C71" s="5" t="s">
        <v>20</v>
      </c>
      <c r="D71">
        <v>34</v>
      </c>
      <c r="E71" s="6">
        <v>44459</v>
      </c>
      <c r="F71" s="4">
        <v>85000</v>
      </c>
      <c r="G71" s="5" t="s">
        <v>9</v>
      </c>
      <c r="H71" s="5" t="s">
        <v>255</v>
      </c>
      <c r="I71" s="7">
        <f ca="1">(TODAY()-Staff[[#This Row],[Date Joined]])/365</f>
        <v>2.2602739726027399</v>
      </c>
      <c r="J71" s="4">
        <f ca="1">ROUND(IF(Staff[[#This Row],[Tenure]]&gt;2,3%,2%)*Staff[[#This Row],[Salary]],0)</f>
        <v>2550</v>
      </c>
      <c r="K71">
        <f>_xlfn.XLOOKUP(Staff[[#This Row],[Rating]],$N$13:$N$17,$O$13:$O$17)</f>
        <v>3</v>
      </c>
    </row>
    <row r="72" spans="1:11" x14ac:dyDescent="0.35">
      <c r="A72" s="5" t="s">
        <v>60</v>
      </c>
      <c r="B72" s="5" t="s">
        <v>12</v>
      </c>
      <c r="C72" s="5" t="s">
        <v>20</v>
      </c>
      <c r="D72">
        <v>34</v>
      </c>
      <c r="E72" s="6">
        <v>44397</v>
      </c>
      <c r="F72" s="4">
        <v>85000</v>
      </c>
      <c r="G72" s="5" t="s">
        <v>9</v>
      </c>
      <c r="H72" s="5" t="s">
        <v>256</v>
      </c>
      <c r="I72" s="7">
        <f ca="1">(TODAY()-Staff[[#This Row],[Date Joined]])/365</f>
        <v>2.43013698630137</v>
      </c>
      <c r="J72" s="4">
        <f ca="1">ROUND(IF(Staff[[#This Row],[Tenure]]&gt;2,3%,2%)*Staff[[#This Row],[Salary]],0)</f>
        <v>2550</v>
      </c>
      <c r="K72">
        <f>_xlfn.XLOOKUP(Staff[[#This Row],[Rating]],$N$13:$N$17,$O$13:$O$17)</f>
        <v>3</v>
      </c>
    </row>
    <row r="73" spans="1:11" x14ac:dyDescent="0.35">
      <c r="A73" s="5" t="s">
        <v>153</v>
      </c>
      <c r="B73" s="5" t="s">
        <v>12</v>
      </c>
      <c r="C73" s="5" t="s">
        <v>10</v>
      </c>
      <c r="D73">
        <v>27</v>
      </c>
      <c r="E73" s="6">
        <v>44686</v>
      </c>
      <c r="F73" s="4">
        <v>83750</v>
      </c>
      <c r="G73" s="5" t="s">
        <v>9</v>
      </c>
      <c r="H73" s="5" t="s">
        <v>255</v>
      </c>
      <c r="I73" s="7">
        <f ca="1">(TODAY()-Staff[[#This Row],[Date Joined]])/365</f>
        <v>1.6383561643835616</v>
      </c>
      <c r="J73" s="4">
        <f ca="1">ROUND(IF(Staff[[#This Row],[Tenure]]&gt;2,3%,2%)*Staff[[#This Row],[Salary]],0)</f>
        <v>1675</v>
      </c>
      <c r="K73">
        <f>_xlfn.XLOOKUP(Staff[[#This Row],[Rating]],$N$13:$N$17,$O$13:$O$17)</f>
        <v>3</v>
      </c>
    </row>
    <row r="74" spans="1:11" x14ac:dyDescent="0.35">
      <c r="A74" s="5" t="s">
        <v>76</v>
      </c>
      <c r="B74" s="5" t="s">
        <v>12</v>
      </c>
      <c r="C74" s="5" t="s">
        <v>10</v>
      </c>
      <c r="D74">
        <v>27</v>
      </c>
      <c r="E74" s="6">
        <v>44625</v>
      </c>
      <c r="F74" s="4">
        <v>83750</v>
      </c>
      <c r="G74" s="5" t="s">
        <v>9</v>
      </c>
      <c r="H74" s="5" t="s">
        <v>256</v>
      </c>
      <c r="I74" s="7">
        <f ca="1">(TODAY()-Staff[[#This Row],[Date Joined]])/365</f>
        <v>1.8054794520547945</v>
      </c>
      <c r="J74" s="4">
        <f ca="1">ROUND(IF(Staff[[#This Row],[Tenure]]&gt;2,3%,2%)*Staff[[#This Row],[Salary]],0)</f>
        <v>1675</v>
      </c>
      <c r="K74">
        <f>_xlfn.XLOOKUP(Staff[[#This Row],[Rating]],$N$13:$N$17,$O$13:$O$17)</f>
        <v>3</v>
      </c>
    </row>
    <row r="75" spans="1:11" x14ac:dyDescent="0.35">
      <c r="A75" s="5" t="s">
        <v>158</v>
      </c>
      <c r="B75" s="5" t="s">
        <v>12</v>
      </c>
      <c r="C75" s="5" t="s">
        <v>10</v>
      </c>
      <c r="D75">
        <v>25</v>
      </c>
      <c r="E75" s="6">
        <v>44694</v>
      </c>
      <c r="F75" s="4">
        <v>80700</v>
      </c>
      <c r="G75" s="5" t="s">
        <v>13</v>
      </c>
      <c r="H75" s="5" t="s">
        <v>255</v>
      </c>
      <c r="I75" s="7">
        <f ca="1">(TODAY()-Staff[[#This Row],[Date Joined]])/365</f>
        <v>1.6164383561643836</v>
      </c>
      <c r="J75" s="4">
        <f ca="1">ROUND(IF(Staff[[#This Row],[Tenure]]&gt;2,3%,2%)*Staff[[#This Row],[Salary]],0)</f>
        <v>1614</v>
      </c>
      <c r="K75">
        <f>_xlfn.XLOOKUP(Staff[[#This Row],[Rating]],$N$13:$N$17,$O$13:$O$17)</f>
        <v>4</v>
      </c>
    </row>
    <row r="76" spans="1:11" x14ac:dyDescent="0.35">
      <c r="A76" s="5" t="s">
        <v>51</v>
      </c>
      <c r="B76" s="5" t="s">
        <v>12</v>
      </c>
      <c r="C76" s="5" t="s">
        <v>10</v>
      </c>
      <c r="D76">
        <v>25</v>
      </c>
      <c r="E76" s="6">
        <v>44633</v>
      </c>
      <c r="F76" s="4">
        <v>80700</v>
      </c>
      <c r="G76" s="5" t="s">
        <v>13</v>
      </c>
      <c r="H76" s="5" t="s">
        <v>256</v>
      </c>
      <c r="I76" s="7">
        <f ca="1">(TODAY()-Staff[[#This Row],[Date Joined]])/365</f>
        <v>1.7835616438356163</v>
      </c>
      <c r="J76" s="4">
        <f ca="1">ROUND(IF(Staff[[#This Row],[Tenure]]&gt;2,3%,2%)*Staff[[#This Row],[Salary]],0)</f>
        <v>1614</v>
      </c>
      <c r="K76">
        <f>_xlfn.XLOOKUP(Staff[[#This Row],[Rating]],$N$13:$N$17,$O$13:$O$17)</f>
        <v>4</v>
      </c>
    </row>
    <row r="77" spans="1:11" x14ac:dyDescent="0.35">
      <c r="A77" s="5" t="s">
        <v>156</v>
      </c>
      <c r="B77" s="5" t="s">
        <v>8</v>
      </c>
      <c r="C77" s="5" t="s">
        <v>15</v>
      </c>
      <c r="D77">
        <v>20</v>
      </c>
      <c r="E77" s="6">
        <v>44744</v>
      </c>
      <c r="F77" s="4">
        <v>79570</v>
      </c>
      <c r="G77" s="5" t="s">
        <v>9</v>
      </c>
      <c r="H77" s="5" t="s">
        <v>255</v>
      </c>
      <c r="I77" s="7">
        <f ca="1">(TODAY()-Staff[[#This Row],[Date Joined]])/365</f>
        <v>1.4794520547945205</v>
      </c>
      <c r="J77" s="4">
        <f ca="1">ROUND(IF(Staff[[#This Row],[Tenure]]&gt;2,3%,2%)*Staff[[#This Row],[Salary]],0)</f>
        <v>1591</v>
      </c>
      <c r="K77">
        <f>_xlfn.XLOOKUP(Staff[[#This Row],[Rating]],$N$13:$N$17,$O$13:$O$17)</f>
        <v>3</v>
      </c>
    </row>
    <row r="78" spans="1:11" x14ac:dyDescent="0.35">
      <c r="A78" s="5" t="s">
        <v>35</v>
      </c>
      <c r="B78" s="5" t="s">
        <v>8</v>
      </c>
      <c r="C78" s="5" t="s">
        <v>15</v>
      </c>
      <c r="D78">
        <v>20</v>
      </c>
      <c r="E78" s="6">
        <v>44683</v>
      </c>
      <c r="F78" s="4">
        <v>79570</v>
      </c>
      <c r="G78" s="5" t="s">
        <v>9</v>
      </c>
      <c r="H78" s="5" t="s">
        <v>256</v>
      </c>
      <c r="I78" s="7">
        <f ca="1">(TODAY()-Staff[[#This Row],[Date Joined]])/365</f>
        <v>1.6465753424657534</v>
      </c>
      <c r="J78" s="4">
        <f ca="1">ROUND(IF(Staff[[#This Row],[Tenure]]&gt;2,3%,2%)*Staff[[#This Row],[Salary]],0)</f>
        <v>1591</v>
      </c>
      <c r="K78">
        <f>_xlfn.XLOOKUP(Staff[[#This Row],[Rating]],$N$13:$N$17,$O$13:$O$17)</f>
        <v>3</v>
      </c>
    </row>
    <row r="79" spans="1:11" x14ac:dyDescent="0.35">
      <c r="A79" s="5" t="s">
        <v>143</v>
      </c>
      <c r="B79" s="5" t="s">
        <v>12</v>
      </c>
      <c r="C79" s="5" t="s">
        <v>22</v>
      </c>
      <c r="D79">
        <v>36</v>
      </c>
      <c r="E79" s="6">
        <v>44494</v>
      </c>
      <c r="F79" s="4">
        <v>78540</v>
      </c>
      <c r="G79" s="5" t="s">
        <v>9</v>
      </c>
      <c r="H79" s="5" t="s">
        <v>255</v>
      </c>
      <c r="I79" s="7">
        <f ca="1">(TODAY()-Staff[[#This Row],[Date Joined]])/365</f>
        <v>2.1643835616438358</v>
      </c>
      <c r="J79" s="4">
        <f ca="1">ROUND(IF(Staff[[#This Row],[Tenure]]&gt;2,3%,2%)*Staff[[#This Row],[Salary]],0)</f>
        <v>2356</v>
      </c>
      <c r="K79">
        <f>_xlfn.XLOOKUP(Staff[[#This Row],[Rating]],$N$13:$N$17,$O$13:$O$17)</f>
        <v>3</v>
      </c>
    </row>
    <row r="80" spans="1:11" x14ac:dyDescent="0.35">
      <c r="A80" s="5" t="s">
        <v>105</v>
      </c>
      <c r="B80" s="5" t="s">
        <v>12</v>
      </c>
      <c r="C80" s="5" t="s">
        <v>22</v>
      </c>
      <c r="D80">
        <v>36</v>
      </c>
      <c r="E80" s="6">
        <v>44433</v>
      </c>
      <c r="F80" s="4">
        <v>78540</v>
      </c>
      <c r="G80" s="5" t="s">
        <v>9</v>
      </c>
      <c r="H80" s="5" t="s">
        <v>256</v>
      </c>
      <c r="I80" s="7">
        <f ca="1">(TODAY()-Staff[[#This Row],[Date Joined]])/365</f>
        <v>2.3315068493150686</v>
      </c>
      <c r="J80" s="4">
        <f ca="1">ROUND(IF(Staff[[#This Row],[Tenure]]&gt;2,3%,2%)*Staff[[#This Row],[Salary]],0)</f>
        <v>2356</v>
      </c>
      <c r="K80">
        <f>_xlfn.XLOOKUP(Staff[[#This Row],[Rating]],$N$13:$N$17,$O$13:$O$17)</f>
        <v>3</v>
      </c>
    </row>
    <row r="81" spans="1:11" x14ac:dyDescent="0.35">
      <c r="A81" s="5" t="s">
        <v>151</v>
      </c>
      <c r="B81" s="5" t="s">
        <v>12</v>
      </c>
      <c r="C81" s="5" t="s">
        <v>15</v>
      </c>
      <c r="D81">
        <v>36</v>
      </c>
      <c r="E81" s="6">
        <v>44529</v>
      </c>
      <c r="F81" s="4">
        <v>78390</v>
      </c>
      <c r="G81" s="5" t="s">
        <v>9</v>
      </c>
      <c r="H81" s="5" t="s">
        <v>255</v>
      </c>
      <c r="I81" s="7">
        <f ca="1">(TODAY()-Staff[[#This Row],[Date Joined]])/365</f>
        <v>2.0684931506849313</v>
      </c>
      <c r="J81" s="4">
        <f ca="1">ROUND(IF(Staff[[#This Row],[Tenure]]&gt;2,3%,2%)*Staff[[#This Row],[Salary]],0)</f>
        <v>2352</v>
      </c>
      <c r="K81">
        <f>_xlfn.XLOOKUP(Staff[[#This Row],[Rating]],$N$13:$N$17,$O$13:$O$17)</f>
        <v>3</v>
      </c>
    </row>
    <row r="82" spans="1:11" x14ac:dyDescent="0.35">
      <c r="A82" s="5" t="s">
        <v>95</v>
      </c>
      <c r="B82" s="5" t="s">
        <v>12</v>
      </c>
      <c r="C82" s="5" t="s">
        <v>15</v>
      </c>
      <c r="D82">
        <v>36</v>
      </c>
      <c r="E82" s="6">
        <v>44468</v>
      </c>
      <c r="F82" s="4">
        <v>78390</v>
      </c>
      <c r="G82" s="5" t="s">
        <v>9</v>
      </c>
      <c r="H82" s="5" t="s">
        <v>256</v>
      </c>
      <c r="I82" s="7">
        <f ca="1">(TODAY()-Staff[[#This Row],[Date Joined]])/365</f>
        <v>2.2356164383561645</v>
      </c>
      <c r="J82" s="4">
        <f ca="1">ROUND(IF(Staff[[#This Row],[Tenure]]&gt;2,3%,2%)*Staff[[#This Row],[Salary]],0)</f>
        <v>2352</v>
      </c>
      <c r="K82">
        <f>_xlfn.XLOOKUP(Staff[[#This Row],[Rating]],$N$13:$N$17,$O$13:$O$17)</f>
        <v>3</v>
      </c>
    </row>
    <row r="83" spans="1:11" x14ac:dyDescent="0.35">
      <c r="A83" s="5" t="s">
        <v>170</v>
      </c>
      <c r="B83" s="5" t="s">
        <v>12</v>
      </c>
      <c r="C83" s="5" t="s">
        <v>15</v>
      </c>
      <c r="D83">
        <v>22</v>
      </c>
      <c r="E83" s="6">
        <v>44450</v>
      </c>
      <c r="F83" s="4">
        <v>76900</v>
      </c>
      <c r="G83" s="5" t="s">
        <v>13</v>
      </c>
      <c r="H83" s="5" t="s">
        <v>255</v>
      </c>
      <c r="I83" s="7">
        <f ca="1">(TODAY()-Staff[[#This Row],[Date Joined]])/365</f>
        <v>2.2849315068493152</v>
      </c>
      <c r="J83" s="4">
        <f ca="1">ROUND(IF(Staff[[#This Row],[Tenure]]&gt;2,3%,2%)*Staff[[#This Row],[Salary]],0)</f>
        <v>2307</v>
      </c>
      <c r="K83">
        <f>_xlfn.XLOOKUP(Staff[[#This Row],[Rating]],$N$13:$N$17,$O$13:$O$17)</f>
        <v>4</v>
      </c>
    </row>
    <row r="84" spans="1:11" x14ac:dyDescent="0.35">
      <c r="A84" s="5" t="s">
        <v>36</v>
      </c>
      <c r="B84" s="5" t="s">
        <v>12</v>
      </c>
      <c r="C84" s="5" t="s">
        <v>15</v>
      </c>
      <c r="D84">
        <v>22</v>
      </c>
      <c r="E84" s="6">
        <v>44388</v>
      </c>
      <c r="F84" s="4">
        <v>76900</v>
      </c>
      <c r="G84" s="5" t="s">
        <v>13</v>
      </c>
      <c r="H84" s="5" t="s">
        <v>256</v>
      </c>
      <c r="I84" s="7">
        <f ca="1">(TODAY()-Staff[[#This Row],[Date Joined]])/365</f>
        <v>2.4547945205479453</v>
      </c>
      <c r="J84" s="4">
        <f ca="1">ROUND(IF(Staff[[#This Row],[Tenure]]&gt;2,3%,2%)*Staff[[#This Row],[Salary]],0)</f>
        <v>2307</v>
      </c>
      <c r="K84">
        <f>_xlfn.XLOOKUP(Staff[[#This Row],[Rating]],$N$13:$N$17,$O$13:$O$17)</f>
        <v>4</v>
      </c>
    </row>
    <row r="85" spans="1:11" x14ac:dyDescent="0.35">
      <c r="A85" s="5" t="s">
        <v>139</v>
      </c>
      <c r="B85" s="5" t="s">
        <v>12</v>
      </c>
      <c r="C85" s="5" t="s">
        <v>20</v>
      </c>
      <c r="D85">
        <v>28</v>
      </c>
      <c r="E85" s="6">
        <v>44185</v>
      </c>
      <c r="F85" s="4">
        <v>75970</v>
      </c>
      <c r="G85" s="5" t="s">
        <v>9</v>
      </c>
      <c r="H85" s="5" t="s">
        <v>255</v>
      </c>
      <c r="I85" s="7">
        <f ca="1">(TODAY()-Staff[[#This Row],[Date Joined]])/365</f>
        <v>3.010958904109589</v>
      </c>
      <c r="J85" s="4">
        <f ca="1">ROUND(IF(Staff[[#This Row],[Tenure]]&gt;2,3%,2%)*Staff[[#This Row],[Salary]],0)</f>
        <v>2279</v>
      </c>
      <c r="K85">
        <f>_xlfn.XLOOKUP(Staff[[#This Row],[Rating]],$N$13:$N$17,$O$13:$O$17)</f>
        <v>3</v>
      </c>
    </row>
    <row r="86" spans="1:11" x14ac:dyDescent="0.35">
      <c r="A86" s="5" t="s">
        <v>68</v>
      </c>
      <c r="B86" s="5" t="s">
        <v>12</v>
      </c>
      <c r="C86" s="5" t="s">
        <v>20</v>
      </c>
      <c r="D86">
        <v>28</v>
      </c>
      <c r="E86" s="6">
        <v>44124</v>
      </c>
      <c r="F86" s="4">
        <v>75970</v>
      </c>
      <c r="G86" s="5" t="s">
        <v>9</v>
      </c>
      <c r="H86" s="5" t="s">
        <v>256</v>
      </c>
      <c r="I86" s="7">
        <f ca="1">(TODAY()-Staff[[#This Row],[Date Joined]])/365</f>
        <v>3.1780821917808217</v>
      </c>
      <c r="J86" s="4">
        <f ca="1">ROUND(IF(Staff[[#This Row],[Tenure]]&gt;2,3%,2%)*Staff[[#This Row],[Salary]],0)</f>
        <v>2279</v>
      </c>
      <c r="K86">
        <f>_xlfn.XLOOKUP(Staff[[#This Row],[Rating]],$N$13:$N$17,$O$13:$O$17)</f>
        <v>3</v>
      </c>
    </row>
    <row r="87" spans="1:11" x14ac:dyDescent="0.35">
      <c r="A87" s="5" t="s">
        <v>130</v>
      </c>
      <c r="B87" s="5" t="s">
        <v>8</v>
      </c>
      <c r="C87" s="5" t="s">
        <v>17</v>
      </c>
      <c r="D87">
        <v>21</v>
      </c>
      <c r="E87" s="6">
        <v>44242</v>
      </c>
      <c r="F87" s="4">
        <v>75880</v>
      </c>
      <c r="G87" s="5" t="s">
        <v>9</v>
      </c>
      <c r="H87" s="5" t="s">
        <v>255</v>
      </c>
      <c r="I87" s="7">
        <f ca="1">(TODAY()-Staff[[#This Row],[Date Joined]])/365</f>
        <v>2.8547945205479452</v>
      </c>
      <c r="J87" s="4">
        <f ca="1">ROUND(IF(Staff[[#This Row],[Tenure]]&gt;2,3%,2%)*Staff[[#This Row],[Salary]],0)</f>
        <v>2276</v>
      </c>
      <c r="K87">
        <f>_xlfn.XLOOKUP(Staff[[#This Row],[Rating]],$N$13:$N$17,$O$13:$O$17)</f>
        <v>3</v>
      </c>
    </row>
    <row r="88" spans="1:11" x14ac:dyDescent="0.35">
      <c r="A88" s="5" t="s">
        <v>58</v>
      </c>
      <c r="B88" s="5" t="s">
        <v>8</v>
      </c>
      <c r="C88" s="5" t="s">
        <v>17</v>
      </c>
      <c r="D88">
        <v>21</v>
      </c>
      <c r="E88" s="6">
        <v>44180</v>
      </c>
      <c r="F88" s="4">
        <v>75880</v>
      </c>
      <c r="G88" s="5" t="s">
        <v>9</v>
      </c>
      <c r="H88" s="5" t="s">
        <v>256</v>
      </c>
      <c r="I88" s="7">
        <f ca="1">(TODAY()-Staff[[#This Row],[Date Joined]])/365</f>
        <v>3.0246575342465754</v>
      </c>
      <c r="J88" s="4">
        <f ca="1">ROUND(IF(Staff[[#This Row],[Tenure]]&gt;2,3%,2%)*Staff[[#This Row],[Salary]],0)</f>
        <v>2276</v>
      </c>
      <c r="K88">
        <f>_xlfn.XLOOKUP(Staff[[#This Row],[Rating]],$N$13:$N$17,$O$13:$O$17)</f>
        <v>3</v>
      </c>
    </row>
    <row r="89" spans="1:11" x14ac:dyDescent="0.35">
      <c r="A89" s="5" t="s">
        <v>141</v>
      </c>
      <c r="B89" s="5" t="s">
        <v>12</v>
      </c>
      <c r="C89" s="5" t="s">
        <v>10</v>
      </c>
      <c r="D89">
        <v>33</v>
      </c>
      <c r="E89" s="6">
        <v>44374</v>
      </c>
      <c r="F89" s="4">
        <v>75480</v>
      </c>
      <c r="G89" s="5" t="s">
        <v>81</v>
      </c>
      <c r="H89" s="5" t="s">
        <v>255</v>
      </c>
      <c r="I89" s="7">
        <f ca="1">(TODAY()-Staff[[#This Row],[Date Joined]])/365</f>
        <v>2.493150684931507</v>
      </c>
      <c r="J89" s="4">
        <f ca="1">ROUND(IF(Staff[[#This Row],[Tenure]]&gt;2,3%,2%)*Staff[[#This Row],[Salary]],0)</f>
        <v>2264</v>
      </c>
      <c r="K89">
        <f>_xlfn.XLOOKUP(Staff[[#This Row],[Rating]],$N$13:$N$17,$O$13:$O$17)</f>
        <v>1</v>
      </c>
    </row>
    <row r="90" spans="1:11" x14ac:dyDescent="0.35">
      <c r="A90" s="5" t="s">
        <v>103</v>
      </c>
      <c r="B90" s="5" t="s">
        <v>12</v>
      </c>
      <c r="C90" s="5" t="s">
        <v>10</v>
      </c>
      <c r="D90">
        <v>33</v>
      </c>
      <c r="E90" s="6">
        <v>44313</v>
      </c>
      <c r="F90" s="4">
        <v>75480</v>
      </c>
      <c r="G90" s="5" t="s">
        <v>81</v>
      </c>
      <c r="H90" s="5" t="s">
        <v>256</v>
      </c>
      <c r="I90" s="7">
        <f ca="1">(TODAY()-Staff[[#This Row],[Date Joined]])/365</f>
        <v>2.6602739726027398</v>
      </c>
      <c r="J90" s="4">
        <f ca="1">ROUND(IF(Staff[[#This Row],[Tenure]]&gt;2,3%,2%)*Staff[[#This Row],[Salary]],0)</f>
        <v>2264</v>
      </c>
      <c r="K90">
        <f>_xlfn.XLOOKUP(Staff[[#This Row],[Rating]],$N$13:$N$17,$O$13:$O$17)</f>
        <v>1</v>
      </c>
    </row>
    <row r="91" spans="1:11" x14ac:dyDescent="0.35">
      <c r="A91" s="5" t="s">
        <v>197</v>
      </c>
      <c r="B91" s="5" t="s">
        <v>12</v>
      </c>
      <c r="C91" s="5" t="s">
        <v>10</v>
      </c>
      <c r="D91">
        <v>33</v>
      </c>
      <c r="E91" s="6">
        <v>44312</v>
      </c>
      <c r="F91" s="4">
        <v>75280</v>
      </c>
      <c r="G91" s="5" t="s">
        <v>9</v>
      </c>
      <c r="H91" s="5" t="s">
        <v>255</v>
      </c>
      <c r="I91" s="7">
        <f ca="1">(TODAY()-Staff[[#This Row],[Date Joined]])/365</f>
        <v>2.6630136986301371</v>
      </c>
      <c r="J91" s="4">
        <f ca="1">ROUND(IF(Staff[[#This Row],[Tenure]]&gt;2,3%,2%)*Staff[[#This Row],[Salary]],0)</f>
        <v>2258</v>
      </c>
      <c r="K91">
        <f>_xlfn.XLOOKUP(Staff[[#This Row],[Rating]],$N$13:$N$17,$O$13:$O$17)</f>
        <v>3</v>
      </c>
    </row>
    <row r="92" spans="1:11" x14ac:dyDescent="0.35">
      <c r="A92" s="5" t="s">
        <v>62</v>
      </c>
      <c r="B92" s="5" t="s">
        <v>12</v>
      </c>
      <c r="C92" s="5" t="s">
        <v>10</v>
      </c>
      <c r="D92">
        <v>33</v>
      </c>
      <c r="E92" s="6">
        <v>44253</v>
      </c>
      <c r="F92" s="4">
        <v>75280</v>
      </c>
      <c r="G92" s="5" t="s">
        <v>9</v>
      </c>
      <c r="H92" s="5" t="s">
        <v>256</v>
      </c>
      <c r="I92" s="7">
        <f ca="1">(TODAY()-Staff[[#This Row],[Date Joined]])/365</f>
        <v>2.8246575342465752</v>
      </c>
      <c r="J92" s="4">
        <f ca="1">ROUND(IF(Staff[[#This Row],[Tenure]]&gt;2,3%,2%)*Staff[[#This Row],[Salary]],0)</f>
        <v>2258</v>
      </c>
      <c r="K92">
        <f>_xlfn.XLOOKUP(Staff[[#This Row],[Rating]],$N$13:$N$17,$O$13:$O$17)</f>
        <v>3</v>
      </c>
    </row>
    <row r="93" spans="1:11" x14ac:dyDescent="0.35">
      <c r="A93" s="5" t="s">
        <v>136</v>
      </c>
      <c r="B93" s="5" t="s">
        <v>12</v>
      </c>
      <c r="C93" s="5" t="s">
        <v>15</v>
      </c>
      <c r="D93">
        <v>42</v>
      </c>
      <c r="E93" s="6">
        <v>44779</v>
      </c>
      <c r="F93" s="4">
        <v>75000</v>
      </c>
      <c r="G93" s="5" t="s">
        <v>41</v>
      </c>
      <c r="H93" s="5" t="s">
        <v>255</v>
      </c>
      <c r="I93" s="7">
        <f ca="1">(TODAY()-Staff[[#This Row],[Date Joined]])/365</f>
        <v>1.3835616438356164</v>
      </c>
      <c r="J93" s="4">
        <f ca="1">ROUND(IF(Staff[[#This Row],[Tenure]]&gt;2,3%,2%)*Staff[[#This Row],[Salary]],0)</f>
        <v>1500</v>
      </c>
      <c r="K93">
        <f>_xlfn.XLOOKUP(Staff[[#This Row],[Rating]],$N$13:$N$17,$O$13:$O$17)</f>
        <v>5</v>
      </c>
    </row>
    <row r="94" spans="1:11" x14ac:dyDescent="0.35">
      <c r="A94" s="5" t="s">
        <v>40</v>
      </c>
      <c r="B94" s="5" t="s">
        <v>12</v>
      </c>
      <c r="C94" s="5" t="s">
        <v>15</v>
      </c>
      <c r="D94">
        <v>42</v>
      </c>
      <c r="E94" s="6">
        <v>44718</v>
      </c>
      <c r="F94" s="4">
        <v>75000</v>
      </c>
      <c r="G94" s="5" t="s">
        <v>41</v>
      </c>
      <c r="H94" s="5" t="s">
        <v>256</v>
      </c>
      <c r="I94" s="7">
        <f ca="1">(TODAY()-Staff[[#This Row],[Date Joined]])/365</f>
        <v>1.5506849315068494</v>
      </c>
      <c r="J94" s="4">
        <f ca="1">ROUND(IF(Staff[[#This Row],[Tenure]]&gt;2,3%,2%)*Staff[[#This Row],[Salary]],0)</f>
        <v>1500</v>
      </c>
      <c r="K94">
        <f>_xlfn.XLOOKUP(Staff[[#This Row],[Rating]],$N$13:$N$17,$O$13:$O$17)</f>
        <v>5</v>
      </c>
    </row>
    <row r="95" spans="1:11" x14ac:dyDescent="0.35">
      <c r="A95" s="5" t="s">
        <v>198</v>
      </c>
      <c r="B95" s="5" t="s">
        <v>8</v>
      </c>
      <c r="C95" s="5" t="s">
        <v>22</v>
      </c>
      <c r="D95">
        <v>33</v>
      </c>
      <c r="E95" s="6">
        <v>44385</v>
      </c>
      <c r="F95" s="4">
        <v>74550</v>
      </c>
      <c r="G95" s="5" t="s">
        <v>9</v>
      </c>
      <c r="H95" s="5" t="s">
        <v>255</v>
      </c>
      <c r="I95" s="7">
        <f ca="1">(TODAY()-Staff[[#This Row],[Date Joined]])/365</f>
        <v>2.463013698630137</v>
      </c>
      <c r="J95" s="4">
        <f ca="1">ROUND(IF(Staff[[#This Row],[Tenure]]&gt;2,3%,2%)*Staff[[#This Row],[Salary]],0)</f>
        <v>2237</v>
      </c>
      <c r="K95">
        <f>_xlfn.XLOOKUP(Staff[[#This Row],[Rating]],$N$13:$N$17,$O$13:$O$17)</f>
        <v>3</v>
      </c>
    </row>
    <row r="96" spans="1:11" x14ac:dyDescent="0.35">
      <c r="A96" s="5" t="s">
        <v>25</v>
      </c>
      <c r="B96" s="5" t="s">
        <v>8</v>
      </c>
      <c r="C96" s="5" t="s">
        <v>22</v>
      </c>
      <c r="D96">
        <v>33</v>
      </c>
      <c r="E96" s="6">
        <v>44324</v>
      </c>
      <c r="F96" s="4">
        <v>74550</v>
      </c>
      <c r="G96" s="5" t="s">
        <v>9</v>
      </c>
      <c r="H96" s="5" t="s">
        <v>256</v>
      </c>
      <c r="I96" s="7">
        <f ca="1">(TODAY()-Staff[[#This Row],[Date Joined]])/365</f>
        <v>2.6301369863013697</v>
      </c>
      <c r="J96" s="4">
        <f ca="1">ROUND(IF(Staff[[#This Row],[Tenure]]&gt;2,3%,2%)*Staff[[#This Row],[Salary]],0)</f>
        <v>2237</v>
      </c>
      <c r="K96">
        <f>_xlfn.XLOOKUP(Staff[[#This Row],[Rating]],$N$13:$N$17,$O$13:$O$17)</f>
        <v>3</v>
      </c>
    </row>
    <row r="97" spans="1:11" x14ac:dyDescent="0.35">
      <c r="A97" s="5" t="s">
        <v>165</v>
      </c>
      <c r="B97" s="5" t="s">
        <v>8</v>
      </c>
      <c r="C97" s="5" t="s">
        <v>20</v>
      </c>
      <c r="D97">
        <v>36</v>
      </c>
      <c r="E97" s="6">
        <v>44333</v>
      </c>
      <c r="F97" s="4">
        <v>71380</v>
      </c>
      <c r="G97" s="5" t="s">
        <v>9</v>
      </c>
      <c r="H97" s="5" t="s">
        <v>255</v>
      </c>
      <c r="I97" s="7">
        <f ca="1">(TODAY()-Staff[[#This Row],[Date Joined]])/365</f>
        <v>2.6054794520547944</v>
      </c>
      <c r="J97" s="4">
        <f ca="1">ROUND(IF(Staff[[#This Row],[Tenure]]&gt;2,3%,2%)*Staff[[#This Row],[Salary]],0)</f>
        <v>2141</v>
      </c>
      <c r="K97">
        <f>_xlfn.XLOOKUP(Staff[[#This Row],[Rating]],$N$13:$N$17,$O$13:$O$17)</f>
        <v>3</v>
      </c>
    </row>
    <row r="98" spans="1:11" x14ac:dyDescent="0.35">
      <c r="A98" s="5" t="s">
        <v>85</v>
      </c>
      <c r="B98" s="5" t="s">
        <v>8</v>
      </c>
      <c r="C98" s="5" t="s">
        <v>20</v>
      </c>
      <c r="D98">
        <v>36</v>
      </c>
      <c r="E98" s="6">
        <v>44272</v>
      </c>
      <c r="F98" s="4">
        <v>71380</v>
      </c>
      <c r="G98" s="5" t="s">
        <v>9</v>
      </c>
      <c r="H98" s="5" t="s">
        <v>256</v>
      </c>
      <c r="I98" s="7">
        <f ca="1">(TODAY()-Staff[[#This Row],[Date Joined]])/365</f>
        <v>2.7726027397260276</v>
      </c>
      <c r="J98" s="4">
        <f ca="1">ROUND(IF(Staff[[#This Row],[Tenure]]&gt;2,3%,2%)*Staff[[#This Row],[Salary]],0)</f>
        <v>2141</v>
      </c>
      <c r="K98">
        <f>_xlfn.XLOOKUP(Staff[[#This Row],[Rating]],$N$13:$N$17,$O$13:$O$17)</f>
        <v>3</v>
      </c>
    </row>
    <row r="99" spans="1:11" x14ac:dyDescent="0.35">
      <c r="A99" s="5" t="s">
        <v>112</v>
      </c>
      <c r="B99" s="5" t="s">
        <v>8</v>
      </c>
      <c r="C99" s="5" t="s">
        <v>15</v>
      </c>
      <c r="D99">
        <v>46</v>
      </c>
      <c r="E99" s="6">
        <v>44758</v>
      </c>
      <c r="F99" s="4">
        <v>70610</v>
      </c>
      <c r="G99" s="5" t="s">
        <v>9</v>
      </c>
      <c r="H99" s="5" t="s">
        <v>255</v>
      </c>
      <c r="I99" s="7">
        <f ca="1">(TODAY()-Staff[[#This Row],[Date Joined]])/365</f>
        <v>1.441095890410959</v>
      </c>
      <c r="J99" s="4">
        <f ca="1">ROUND(IF(Staff[[#This Row],[Tenure]]&gt;2,3%,2%)*Staff[[#This Row],[Salary]],0)</f>
        <v>1412</v>
      </c>
      <c r="K99">
        <f>_xlfn.XLOOKUP(Staff[[#This Row],[Rating]],$N$13:$N$17,$O$13:$O$17)</f>
        <v>3</v>
      </c>
    </row>
    <row r="100" spans="1:11" x14ac:dyDescent="0.35">
      <c r="A100" s="5" t="s">
        <v>107</v>
      </c>
      <c r="B100" s="5" t="s">
        <v>8</v>
      </c>
      <c r="C100" s="5" t="s">
        <v>15</v>
      </c>
      <c r="D100">
        <v>46</v>
      </c>
      <c r="E100" s="6">
        <v>44697</v>
      </c>
      <c r="F100" s="4">
        <v>70610</v>
      </c>
      <c r="G100" s="5" t="s">
        <v>9</v>
      </c>
      <c r="H100" s="5" t="s">
        <v>256</v>
      </c>
      <c r="I100" s="7">
        <f ca="1">(TODAY()-Staff[[#This Row],[Date Joined]])/365</f>
        <v>1.6082191780821917</v>
      </c>
      <c r="J100" s="4">
        <f ca="1">ROUND(IF(Staff[[#This Row],[Tenure]]&gt;2,3%,2%)*Staff[[#This Row],[Salary]],0)</f>
        <v>1412</v>
      </c>
      <c r="K100">
        <f>_xlfn.XLOOKUP(Staff[[#This Row],[Rating]],$N$13:$N$17,$O$13:$O$17)</f>
        <v>3</v>
      </c>
    </row>
    <row r="101" spans="1:11" x14ac:dyDescent="0.35">
      <c r="A101" s="5" t="s">
        <v>200</v>
      </c>
      <c r="B101" s="5" t="s">
        <v>8</v>
      </c>
      <c r="C101" s="5" t="s">
        <v>20</v>
      </c>
      <c r="D101">
        <v>42</v>
      </c>
      <c r="E101" s="6">
        <v>44731</v>
      </c>
      <c r="F101" s="4">
        <v>70270</v>
      </c>
      <c r="G101" s="5" t="s">
        <v>19</v>
      </c>
      <c r="H101" s="5" t="s">
        <v>255</v>
      </c>
      <c r="I101" s="7">
        <f ca="1">(TODAY()-Staff[[#This Row],[Date Joined]])/365</f>
        <v>1.515068493150685</v>
      </c>
      <c r="J101" s="4">
        <f ca="1">ROUND(IF(Staff[[#This Row],[Tenure]]&gt;2,3%,2%)*Staff[[#This Row],[Salary]],0)</f>
        <v>1405</v>
      </c>
      <c r="K101">
        <f>_xlfn.XLOOKUP(Staff[[#This Row],[Rating]],$N$13:$N$17,$O$13:$O$17)</f>
        <v>2</v>
      </c>
    </row>
    <row r="102" spans="1:11" x14ac:dyDescent="0.35">
      <c r="A102" s="5" t="s">
        <v>67</v>
      </c>
      <c r="B102" s="5" t="s">
        <v>8</v>
      </c>
      <c r="C102" s="5" t="s">
        <v>20</v>
      </c>
      <c r="D102">
        <v>42</v>
      </c>
      <c r="E102" s="6">
        <v>44670</v>
      </c>
      <c r="F102" s="4">
        <v>70270</v>
      </c>
      <c r="G102" s="5" t="s">
        <v>19</v>
      </c>
      <c r="H102" s="5" t="s">
        <v>256</v>
      </c>
      <c r="I102" s="7">
        <f ca="1">(TODAY()-Staff[[#This Row],[Date Joined]])/365</f>
        <v>1.6821917808219178</v>
      </c>
      <c r="J102" s="4">
        <f ca="1">ROUND(IF(Staff[[#This Row],[Tenure]]&gt;2,3%,2%)*Staff[[#This Row],[Salary]],0)</f>
        <v>1405</v>
      </c>
      <c r="K102">
        <f>_xlfn.XLOOKUP(Staff[[#This Row],[Rating]],$N$13:$N$17,$O$13:$O$17)</f>
        <v>2</v>
      </c>
    </row>
    <row r="103" spans="1:11" x14ac:dyDescent="0.35">
      <c r="A103" s="5" t="s">
        <v>164</v>
      </c>
      <c r="B103" s="5" t="s">
        <v>8</v>
      </c>
      <c r="C103" s="5" t="s">
        <v>10</v>
      </c>
      <c r="D103">
        <v>30</v>
      </c>
      <c r="E103" s="6">
        <v>44850</v>
      </c>
      <c r="F103" s="4">
        <v>69710</v>
      </c>
      <c r="G103" s="5" t="s">
        <v>9</v>
      </c>
      <c r="H103" s="5" t="s">
        <v>255</v>
      </c>
      <c r="I103" s="7">
        <f ca="1">(TODAY()-Staff[[#This Row],[Date Joined]])/365</f>
        <v>1.189041095890411</v>
      </c>
      <c r="J103" s="4">
        <f ca="1">ROUND(IF(Staff[[#This Row],[Tenure]]&gt;2,3%,2%)*Staff[[#This Row],[Salary]],0)</f>
        <v>1394</v>
      </c>
      <c r="K103">
        <f>_xlfn.XLOOKUP(Staff[[#This Row],[Rating]],$N$13:$N$17,$O$13:$O$17)</f>
        <v>3</v>
      </c>
    </row>
    <row r="104" spans="1:11" x14ac:dyDescent="0.35">
      <c r="A104" s="5" t="s">
        <v>34</v>
      </c>
      <c r="B104" s="5" t="s">
        <v>8</v>
      </c>
      <c r="C104" s="5" t="s">
        <v>10</v>
      </c>
      <c r="D104">
        <v>30</v>
      </c>
      <c r="E104" s="6">
        <v>44789</v>
      </c>
      <c r="F104" s="4">
        <v>69710</v>
      </c>
      <c r="G104" s="5" t="s">
        <v>9</v>
      </c>
      <c r="H104" s="5" t="s">
        <v>256</v>
      </c>
      <c r="I104" s="7">
        <f ca="1">(TODAY()-Staff[[#This Row],[Date Joined]])/365</f>
        <v>1.3561643835616439</v>
      </c>
      <c r="J104" s="4">
        <f ca="1">ROUND(IF(Staff[[#This Row],[Tenure]]&gt;2,3%,2%)*Staff[[#This Row],[Salary]],0)</f>
        <v>1394</v>
      </c>
      <c r="K104">
        <f>_xlfn.XLOOKUP(Staff[[#This Row],[Rating]],$N$13:$N$17,$O$13:$O$17)</f>
        <v>3</v>
      </c>
    </row>
    <row r="105" spans="1:11" x14ac:dyDescent="0.35">
      <c r="A105" s="5" t="s">
        <v>168</v>
      </c>
      <c r="B105" s="5" t="s">
        <v>8</v>
      </c>
      <c r="C105" s="5" t="s">
        <v>10</v>
      </c>
      <c r="D105">
        <v>30</v>
      </c>
      <c r="E105" s="6">
        <v>44273</v>
      </c>
      <c r="F105" s="4">
        <v>69120</v>
      </c>
      <c r="G105" s="5" t="s">
        <v>9</v>
      </c>
      <c r="H105" s="5" t="s">
        <v>255</v>
      </c>
      <c r="I105" s="7">
        <f ca="1">(TODAY()-Staff[[#This Row],[Date Joined]])/365</f>
        <v>2.7698630136986302</v>
      </c>
      <c r="J105" s="4">
        <f ca="1">ROUND(IF(Staff[[#This Row],[Tenure]]&gt;2,3%,2%)*Staff[[#This Row],[Salary]],0)</f>
        <v>2074</v>
      </c>
      <c r="K105">
        <f>_xlfn.XLOOKUP(Staff[[#This Row],[Rating]],$N$13:$N$17,$O$13:$O$17)</f>
        <v>3</v>
      </c>
    </row>
    <row r="106" spans="1:11" x14ac:dyDescent="0.35">
      <c r="A106" s="5" t="s">
        <v>91</v>
      </c>
      <c r="B106" s="5" t="s">
        <v>8</v>
      </c>
      <c r="C106" s="5" t="s">
        <v>10</v>
      </c>
      <c r="D106">
        <v>30</v>
      </c>
      <c r="E106" s="6">
        <v>44214</v>
      </c>
      <c r="F106" s="4">
        <v>69120</v>
      </c>
      <c r="G106" s="5" t="s">
        <v>9</v>
      </c>
      <c r="H106" s="5" t="s">
        <v>256</v>
      </c>
      <c r="I106" s="7">
        <f ca="1">(TODAY()-Staff[[#This Row],[Date Joined]])/365</f>
        <v>2.9315068493150687</v>
      </c>
      <c r="J106" s="4">
        <f ca="1">ROUND(IF(Staff[[#This Row],[Tenure]]&gt;2,3%,2%)*Staff[[#This Row],[Salary]],0)</f>
        <v>2074</v>
      </c>
      <c r="K106">
        <f>_xlfn.XLOOKUP(Staff[[#This Row],[Rating]],$N$13:$N$17,$O$13:$O$17)</f>
        <v>3</v>
      </c>
    </row>
    <row r="107" spans="1:11" x14ac:dyDescent="0.35">
      <c r="A107" s="5" t="s">
        <v>123</v>
      </c>
      <c r="B107" s="5" t="s">
        <v>8</v>
      </c>
      <c r="C107" s="5" t="s">
        <v>10</v>
      </c>
      <c r="D107">
        <v>37</v>
      </c>
      <c r="E107" s="6">
        <v>44701</v>
      </c>
      <c r="F107" s="4">
        <v>69070</v>
      </c>
      <c r="G107" s="5" t="s">
        <v>9</v>
      </c>
      <c r="H107" s="5" t="s">
        <v>255</v>
      </c>
      <c r="I107" s="7">
        <f ca="1">(TODAY()-Staff[[#This Row],[Date Joined]])/365</f>
        <v>1.5972602739726027</v>
      </c>
      <c r="J107" s="4">
        <f ca="1">ROUND(IF(Staff[[#This Row],[Tenure]]&gt;2,3%,2%)*Staff[[#This Row],[Salary]],0)</f>
        <v>1381</v>
      </c>
      <c r="K107">
        <f>_xlfn.XLOOKUP(Staff[[#This Row],[Rating]],$N$13:$N$17,$O$13:$O$17)</f>
        <v>3</v>
      </c>
    </row>
    <row r="108" spans="1:11" x14ac:dyDescent="0.35">
      <c r="A108" s="5" t="s">
        <v>89</v>
      </c>
      <c r="B108" s="5" t="s">
        <v>8</v>
      </c>
      <c r="C108" s="5" t="s">
        <v>10</v>
      </c>
      <c r="D108">
        <v>37</v>
      </c>
      <c r="E108" s="6">
        <v>44640</v>
      </c>
      <c r="F108" s="4">
        <v>69070</v>
      </c>
      <c r="G108" s="5" t="s">
        <v>9</v>
      </c>
      <c r="H108" s="5" t="s">
        <v>256</v>
      </c>
      <c r="I108" s="7">
        <f ca="1">(TODAY()-Staff[[#This Row],[Date Joined]])/365</f>
        <v>1.7643835616438357</v>
      </c>
      <c r="J108" s="4">
        <f ca="1">ROUND(IF(Staff[[#This Row],[Tenure]]&gt;2,3%,2%)*Staff[[#This Row],[Salary]],0)</f>
        <v>1381</v>
      </c>
      <c r="K108">
        <f>_xlfn.XLOOKUP(Staff[[#This Row],[Rating]],$N$13:$N$17,$O$13:$O$17)</f>
        <v>3</v>
      </c>
    </row>
    <row r="109" spans="1:11" x14ac:dyDescent="0.35">
      <c r="A109" s="5" t="s">
        <v>157</v>
      </c>
      <c r="B109" s="5" t="s">
        <v>12</v>
      </c>
      <c r="C109" s="5" t="s">
        <v>22</v>
      </c>
      <c r="D109">
        <v>20</v>
      </c>
      <c r="E109" s="6">
        <v>44537</v>
      </c>
      <c r="F109" s="4">
        <v>68900</v>
      </c>
      <c r="G109" s="5" t="s">
        <v>19</v>
      </c>
      <c r="H109" s="5" t="s">
        <v>255</v>
      </c>
      <c r="I109" s="7">
        <f ca="1">(TODAY()-Staff[[#This Row],[Date Joined]])/365</f>
        <v>2.0465753424657533</v>
      </c>
      <c r="J109" s="4">
        <f ca="1">ROUND(IF(Staff[[#This Row],[Tenure]]&gt;2,3%,2%)*Staff[[#This Row],[Salary]],0)</f>
        <v>2067</v>
      </c>
      <c r="K109">
        <f>_xlfn.XLOOKUP(Staff[[#This Row],[Rating]],$N$13:$N$17,$O$13:$O$17)</f>
        <v>2</v>
      </c>
    </row>
    <row r="110" spans="1:11" x14ac:dyDescent="0.35">
      <c r="A110" s="5" t="s">
        <v>78</v>
      </c>
      <c r="B110" s="5" t="s">
        <v>12</v>
      </c>
      <c r="C110" s="5" t="s">
        <v>22</v>
      </c>
      <c r="D110">
        <v>20</v>
      </c>
      <c r="E110" s="6">
        <v>44476</v>
      </c>
      <c r="F110" s="4">
        <v>68900</v>
      </c>
      <c r="G110" s="5" t="s">
        <v>19</v>
      </c>
      <c r="H110" s="5" t="s">
        <v>256</v>
      </c>
      <c r="I110" s="7">
        <f ca="1">(TODAY()-Staff[[#This Row],[Date Joined]])/365</f>
        <v>2.2136986301369861</v>
      </c>
      <c r="J110" s="4">
        <f ca="1">ROUND(IF(Staff[[#This Row],[Tenure]]&gt;2,3%,2%)*Staff[[#This Row],[Salary]],0)</f>
        <v>2067</v>
      </c>
      <c r="K110">
        <f>_xlfn.XLOOKUP(Staff[[#This Row],[Rating]],$N$13:$N$17,$O$13:$O$17)</f>
        <v>2</v>
      </c>
    </row>
    <row r="111" spans="1:11" x14ac:dyDescent="0.35">
      <c r="A111" s="5" t="s">
        <v>199</v>
      </c>
      <c r="B111" s="5" t="s">
        <v>8</v>
      </c>
      <c r="C111" s="5" t="s">
        <v>15</v>
      </c>
      <c r="D111">
        <v>30</v>
      </c>
      <c r="E111" s="6">
        <v>44701</v>
      </c>
      <c r="F111" s="4">
        <v>67950</v>
      </c>
      <c r="G111" s="5" t="s">
        <v>9</v>
      </c>
      <c r="H111" s="5" t="s">
        <v>255</v>
      </c>
      <c r="I111" s="7">
        <f ca="1">(TODAY()-Staff[[#This Row],[Date Joined]])/365</f>
        <v>1.5972602739726027</v>
      </c>
      <c r="J111" s="4">
        <f ca="1">ROUND(IF(Staff[[#This Row],[Tenure]]&gt;2,3%,2%)*Staff[[#This Row],[Salary]],0)</f>
        <v>1359</v>
      </c>
      <c r="K111">
        <f>_xlfn.XLOOKUP(Staff[[#This Row],[Rating]],$N$13:$N$17,$O$13:$O$17)</f>
        <v>3</v>
      </c>
    </row>
    <row r="112" spans="1:11" x14ac:dyDescent="0.35">
      <c r="A112" s="5" t="s">
        <v>98</v>
      </c>
      <c r="B112" s="5" t="s">
        <v>8</v>
      </c>
      <c r="C112" s="5" t="s">
        <v>15</v>
      </c>
      <c r="D112">
        <v>30</v>
      </c>
      <c r="E112" s="6">
        <v>44640</v>
      </c>
      <c r="F112" s="4">
        <v>67950</v>
      </c>
      <c r="G112" s="5" t="s">
        <v>9</v>
      </c>
      <c r="H112" s="5" t="s">
        <v>256</v>
      </c>
      <c r="I112" s="7">
        <f ca="1">(TODAY()-Staff[[#This Row],[Date Joined]])/365</f>
        <v>1.7643835616438357</v>
      </c>
      <c r="J112" s="4">
        <f ca="1">ROUND(IF(Staff[[#This Row],[Tenure]]&gt;2,3%,2%)*Staff[[#This Row],[Salary]],0)</f>
        <v>1359</v>
      </c>
      <c r="K112">
        <f>_xlfn.XLOOKUP(Staff[[#This Row],[Rating]],$N$13:$N$17,$O$13:$O$17)</f>
        <v>3</v>
      </c>
    </row>
    <row r="113" spans="1:11" x14ac:dyDescent="0.35">
      <c r="A113" s="5" t="s">
        <v>132</v>
      </c>
      <c r="B113" s="5" t="s">
        <v>12</v>
      </c>
      <c r="C113" s="5" t="s">
        <v>20</v>
      </c>
      <c r="D113">
        <v>30</v>
      </c>
      <c r="E113" s="6">
        <v>44389</v>
      </c>
      <c r="F113" s="4">
        <v>67910</v>
      </c>
      <c r="G113" s="5" t="s">
        <v>19</v>
      </c>
      <c r="H113" s="5" t="s">
        <v>255</v>
      </c>
      <c r="I113" s="7">
        <f ca="1">(TODAY()-Staff[[#This Row],[Date Joined]])/365</f>
        <v>2.452054794520548</v>
      </c>
      <c r="J113" s="4">
        <f ca="1">ROUND(IF(Staff[[#This Row],[Tenure]]&gt;2,3%,2%)*Staff[[#This Row],[Salary]],0)</f>
        <v>2037</v>
      </c>
      <c r="K113">
        <f>_xlfn.XLOOKUP(Staff[[#This Row],[Rating]],$N$13:$N$17,$O$13:$O$17)</f>
        <v>2</v>
      </c>
    </row>
    <row r="114" spans="1:11" x14ac:dyDescent="0.35">
      <c r="A114" s="5" t="s">
        <v>90</v>
      </c>
      <c r="B114" s="5" t="s">
        <v>12</v>
      </c>
      <c r="C114" s="5" t="s">
        <v>20</v>
      </c>
      <c r="D114">
        <v>30</v>
      </c>
      <c r="E114" s="6">
        <v>44328</v>
      </c>
      <c r="F114" s="4">
        <v>67910</v>
      </c>
      <c r="G114" s="5" t="s">
        <v>19</v>
      </c>
      <c r="H114" s="5" t="s">
        <v>256</v>
      </c>
      <c r="I114" s="7">
        <f ca="1">(TODAY()-Staff[[#This Row],[Date Joined]])/365</f>
        <v>2.6191780821917807</v>
      </c>
      <c r="J114" s="4">
        <f ca="1">ROUND(IF(Staff[[#This Row],[Tenure]]&gt;2,3%,2%)*Staff[[#This Row],[Salary]],0)</f>
        <v>2037</v>
      </c>
      <c r="K114">
        <f>_xlfn.XLOOKUP(Staff[[#This Row],[Rating]],$N$13:$N$17,$O$13:$O$17)</f>
        <v>2</v>
      </c>
    </row>
    <row r="115" spans="1:11" x14ac:dyDescent="0.35">
      <c r="A115" s="5" t="s">
        <v>178</v>
      </c>
      <c r="B115" s="5" t="s">
        <v>12</v>
      </c>
      <c r="C115" s="5" t="s">
        <v>20</v>
      </c>
      <c r="D115">
        <v>21</v>
      </c>
      <c r="E115" s="6">
        <v>44317</v>
      </c>
      <c r="F115" s="4">
        <v>65920</v>
      </c>
      <c r="G115" s="5" t="s">
        <v>9</v>
      </c>
      <c r="H115" s="5" t="s">
        <v>255</v>
      </c>
      <c r="I115" s="7">
        <f ca="1">(TODAY()-Staff[[#This Row],[Date Joined]])/365</f>
        <v>2.6493150684931508</v>
      </c>
      <c r="J115" s="4">
        <f ca="1">ROUND(IF(Staff[[#This Row],[Tenure]]&gt;2,3%,2%)*Staff[[#This Row],[Salary]],0)</f>
        <v>1978</v>
      </c>
      <c r="K115">
        <f>_xlfn.XLOOKUP(Staff[[#This Row],[Rating]],$N$13:$N$17,$O$13:$O$17)</f>
        <v>3</v>
      </c>
    </row>
    <row r="116" spans="1:11" x14ac:dyDescent="0.35">
      <c r="A116" s="5" t="s">
        <v>49</v>
      </c>
      <c r="B116" s="5" t="s">
        <v>12</v>
      </c>
      <c r="C116" s="5" t="s">
        <v>20</v>
      </c>
      <c r="D116">
        <v>21</v>
      </c>
      <c r="E116" s="6">
        <v>44256</v>
      </c>
      <c r="F116" s="4">
        <v>65920</v>
      </c>
      <c r="G116" s="5" t="s">
        <v>9</v>
      </c>
      <c r="H116" s="5" t="s">
        <v>256</v>
      </c>
      <c r="I116" s="7">
        <f ca="1">(TODAY()-Staff[[#This Row],[Date Joined]])/365</f>
        <v>2.8164383561643835</v>
      </c>
      <c r="J116" s="4">
        <f ca="1">ROUND(IF(Staff[[#This Row],[Tenure]]&gt;2,3%,2%)*Staff[[#This Row],[Salary]],0)</f>
        <v>1978</v>
      </c>
      <c r="K116">
        <f>_xlfn.XLOOKUP(Staff[[#This Row],[Rating]],$N$13:$N$17,$O$13:$O$17)</f>
        <v>3</v>
      </c>
    </row>
    <row r="117" spans="1:11" x14ac:dyDescent="0.35">
      <c r="A117" s="5" t="s">
        <v>122</v>
      </c>
      <c r="B117" s="5" t="s">
        <v>8</v>
      </c>
      <c r="C117" s="5" t="s">
        <v>22</v>
      </c>
      <c r="D117">
        <v>25</v>
      </c>
      <c r="E117" s="6">
        <v>44383</v>
      </c>
      <c r="F117" s="4">
        <v>65700</v>
      </c>
      <c r="G117" s="5" t="s">
        <v>9</v>
      </c>
      <c r="H117" s="5" t="s">
        <v>255</v>
      </c>
      <c r="I117" s="7">
        <f ca="1">(TODAY()-Staff[[#This Row],[Date Joined]])/365</f>
        <v>2.4684931506849317</v>
      </c>
      <c r="J117" s="4">
        <f ca="1">ROUND(IF(Staff[[#This Row],[Tenure]]&gt;2,3%,2%)*Staff[[#This Row],[Salary]],0)</f>
        <v>1971</v>
      </c>
      <c r="K117">
        <f>_xlfn.XLOOKUP(Staff[[#This Row],[Rating]],$N$13:$N$17,$O$13:$O$17)</f>
        <v>3</v>
      </c>
    </row>
    <row r="118" spans="1:11" x14ac:dyDescent="0.35">
      <c r="A118" s="5" t="s">
        <v>102</v>
      </c>
      <c r="B118" s="5" t="s">
        <v>8</v>
      </c>
      <c r="C118" s="5" t="s">
        <v>22</v>
      </c>
      <c r="D118">
        <v>25</v>
      </c>
      <c r="E118" s="6">
        <v>44322</v>
      </c>
      <c r="F118" s="4">
        <v>65700</v>
      </c>
      <c r="G118" s="5" t="s">
        <v>9</v>
      </c>
      <c r="H118" s="5" t="s">
        <v>256</v>
      </c>
      <c r="I118" s="7">
        <f ca="1">(TODAY()-Staff[[#This Row],[Date Joined]])/365</f>
        <v>2.6356164383561644</v>
      </c>
      <c r="J118" s="4">
        <f ca="1">ROUND(IF(Staff[[#This Row],[Tenure]]&gt;2,3%,2%)*Staff[[#This Row],[Salary]],0)</f>
        <v>1971</v>
      </c>
      <c r="K118">
        <f>_xlfn.XLOOKUP(Staff[[#This Row],[Rating]],$N$13:$N$17,$O$13:$O$17)</f>
        <v>3</v>
      </c>
    </row>
    <row r="119" spans="1:11" x14ac:dyDescent="0.35">
      <c r="A119" s="5" t="s">
        <v>195</v>
      </c>
      <c r="B119" s="5" t="s">
        <v>12</v>
      </c>
      <c r="C119" s="5" t="s">
        <v>20</v>
      </c>
      <c r="D119">
        <v>33</v>
      </c>
      <c r="E119" s="6">
        <v>44067</v>
      </c>
      <c r="F119" s="4">
        <v>65360</v>
      </c>
      <c r="G119" s="5" t="s">
        <v>9</v>
      </c>
      <c r="H119" s="5" t="s">
        <v>255</v>
      </c>
      <c r="I119" s="7">
        <f ca="1">(TODAY()-Staff[[#This Row],[Date Joined]])/365</f>
        <v>3.3342465753424659</v>
      </c>
      <c r="J119" s="4">
        <f ca="1">ROUND(IF(Staff[[#This Row],[Tenure]]&gt;2,3%,2%)*Staff[[#This Row],[Salary]],0)</f>
        <v>1961</v>
      </c>
      <c r="K119">
        <f>_xlfn.XLOOKUP(Staff[[#This Row],[Rating]],$N$13:$N$17,$O$13:$O$17)</f>
        <v>3</v>
      </c>
    </row>
    <row r="120" spans="1:11" x14ac:dyDescent="0.35">
      <c r="A120" s="5" t="s">
        <v>72</v>
      </c>
      <c r="B120" s="5" t="s">
        <v>12</v>
      </c>
      <c r="C120" s="5" t="s">
        <v>20</v>
      </c>
      <c r="D120">
        <v>33</v>
      </c>
      <c r="E120" s="6">
        <v>44006</v>
      </c>
      <c r="F120" s="4">
        <v>65360</v>
      </c>
      <c r="G120" s="5" t="s">
        <v>9</v>
      </c>
      <c r="H120" s="5" t="s">
        <v>256</v>
      </c>
      <c r="I120" s="7">
        <f ca="1">(TODAY()-Staff[[#This Row],[Date Joined]])/365</f>
        <v>3.5013698630136987</v>
      </c>
      <c r="J120" s="4">
        <f ca="1">ROUND(IF(Staff[[#This Row],[Tenure]]&gt;2,3%,2%)*Staff[[#This Row],[Salary]],0)</f>
        <v>1961</v>
      </c>
      <c r="K120">
        <f>_xlfn.XLOOKUP(Staff[[#This Row],[Rating]],$N$13:$N$17,$O$13:$O$17)</f>
        <v>3</v>
      </c>
    </row>
    <row r="121" spans="1:11" x14ac:dyDescent="0.35">
      <c r="A121" s="5" t="s">
        <v>135</v>
      </c>
      <c r="B121" s="5" t="s">
        <v>202</v>
      </c>
      <c r="C121" s="5" t="s">
        <v>20</v>
      </c>
      <c r="D121">
        <v>30</v>
      </c>
      <c r="E121" s="6">
        <v>44597</v>
      </c>
      <c r="F121" s="4">
        <v>64000</v>
      </c>
      <c r="G121" s="5" t="s">
        <v>9</v>
      </c>
      <c r="H121" s="5" t="s">
        <v>255</v>
      </c>
      <c r="I121" s="7">
        <f ca="1">(TODAY()-Staff[[#This Row],[Date Joined]])/365</f>
        <v>1.8821917808219177</v>
      </c>
      <c r="J121" s="4">
        <f ca="1">ROUND(IF(Staff[[#This Row],[Tenure]]&gt;2,3%,2%)*Staff[[#This Row],[Salary]],0)</f>
        <v>1280</v>
      </c>
      <c r="K121">
        <f>_xlfn.XLOOKUP(Staff[[#This Row],[Rating]],$N$13:$N$17,$O$13:$O$17)</f>
        <v>3</v>
      </c>
    </row>
    <row r="122" spans="1:11" x14ac:dyDescent="0.35">
      <c r="A122" s="5" t="s">
        <v>73</v>
      </c>
      <c r="B122" s="5" t="s">
        <v>202</v>
      </c>
      <c r="C122" s="5" t="s">
        <v>20</v>
      </c>
      <c r="D122">
        <v>30</v>
      </c>
      <c r="E122" s="6">
        <v>44535</v>
      </c>
      <c r="F122" s="4">
        <v>64000</v>
      </c>
      <c r="G122" s="5" t="s">
        <v>9</v>
      </c>
      <c r="H122" s="5" t="s">
        <v>256</v>
      </c>
      <c r="I122" s="7">
        <f ca="1">(TODAY()-Staff[[#This Row],[Date Joined]])/365</f>
        <v>2.0520547945205481</v>
      </c>
      <c r="J122" s="4">
        <f ca="1">ROUND(IF(Staff[[#This Row],[Tenure]]&gt;2,3%,2%)*Staff[[#This Row],[Salary]],0)</f>
        <v>1920</v>
      </c>
      <c r="K122">
        <f>_xlfn.XLOOKUP(Staff[[#This Row],[Rating]],$N$13:$N$17,$O$13:$O$17)</f>
        <v>3</v>
      </c>
    </row>
    <row r="123" spans="1:11" x14ac:dyDescent="0.35">
      <c r="A123" s="5" t="s">
        <v>118</v>
      </c>
      <c r="B123" s="5" t="s">
        <v>12</v>
      </c>
      <c r="C123" s="5" t="s">
        <v>10</v>
      </c>
      <c r="D123">
        <v>24</v>
      </c>
      <c r="E123" s="6">
        <v>44148</v>
      </c>
      <c r="F123" s="4">
        <v>62780</v>
      </c>
      <c r="G123" s="5" t="s">
        <v>9</v>
      </c>
      <c r="H123" s="5" t="s">
        <v>255</v>
      </c>
      <c r="I123" s="7">
        <f ca="1">(TODAY()-Staff[[#This Row],[Date Joined]])/365</f>
        <v>3.1123287671232878</v>
      </c>
      <c r="J123" s="4">
        <f ca="1">ROUND(IF(Staff[[#This Row],[Tenure]]&gt;2,3%,2%)*Staff[[#This Row],[Salary]],0)</f>
        <v>1883</v>
      </c>
      <c r="K123">
        <f>_xlfn.XLOOKUP(Staff[[#This Row],[Rating]],$N$13:$N$17,$O$13:$O$17)</f>
        <v>3</v>
      </c>
    </row>
    <row r="124" spans="1:11" x14ac:dyDescent="0.35">
      <c r="A124" s="5" t="s">
        <v>100</v>
      </c>
      <c r="B124" s="5" t="s">
        <v>12</v>
      </c>
      <c r="C124" s="5" t="s">
        <v>10</v>
      </c>
      <c r="D124">
        <v>24</v>
      </c>
      <c r="E124" s="6">
        <v>44087</v>
      </c>
      <c r="F124" s="4">
        <v>62780</v>
      </c>
      <c r="G124" s="5" t="s">
        <v>9</v>
      </c>
      <c r="H124" s="5" t="s">
        <v>256</v>
      </c>
      <c r="I124" s="7">
        <f ca="1">(TODAY()-Staff[[#This Row],[Date Joined]])/365</f>
        <v>3.2794520547945205</v>
      </c>
      <c r="J124" s="4">
        <f ca="1">ROUND(IF(Staff[[#This Row],[Tenure]]&gt;2,3%,2%)*Staff[[#This Row],[Salary]],0)</f>
        <v>1883</v>
      </c>
      <c r="K124">
        <f>_xlfn.XLOOKUP(Staff[[#This Row],[Rating]],$N$13:$N$17,$O$13:$O$17)</f>
        <v>3</v>
      </c>
    </row>
    <row r="125" spans="1:11" x14ac:dyDescent="0.35">
      <c r="A125" s="5" t="s">
        <v>180</v>
      </c>
      <c r="B125" s="5" t="s">
        <v>8</v>
      </c>
      <c r="C125" s="5" t="s">
        <v>15</v>
      </c>
      <c r="D125">
        <v>30</v>
      </c>
      <c r="E125" s="6">
        <v>44666</v>
      </c>
      <c r="F125" s="4">
        <v>60570</v>
      </c>
      <c r="G125" s="5" t="s">
        <v>9</v>
      </c>
      <c r="H125" s="5" t="s">
        <v>255</v>
      </c>
      <c r="I125" s="7">
        <f ca="1">(TODAY()-Staff[[#This Row],[Date Joined]])/365</f>
        <v>1.6931506849315068</v>
      </c>
      <c r="J125" s="4">
        <f ca="1">ROUND(IF(Staff[[#This Row],[Tenure]]&gt;2,3%,2%)*Staff[[#This Row],[Salary]],0)</f>
        <v>1211</v>
      </c>
      <c r="K125">
        <f>_xlfn.XLOOKUP(Staff[[#This Row],[Rating]],$N$13:$N$17,$O$13:$O$17)</f>
        <v>3</v>
      </c>
    </row>
    <row r="126" spans="1:11" x14ac:dyDescent="0.35">
      <c r="A126" s="5" t="s">
        <v>70</v>
      </c>
      <c r="B126" s="5" t="s">
        <v>8</v>
      </c>
      <c r="C126" s="5" t="s">
        <v>15</v>
      </c>
      <c r="D126">
        <v>30</v>
      </c>
      <c r="E126" s="6">
        <v>44607</v>
      </c>
      <c r="F126" s="4">
        <v>60570</v>
      </c>
      <c r="G126" s="5" t="s">
        <v>9</v>
      </c>
      <c r="H126" s="5" t="s">
        <v>256</v>
      </c>
      <c r="I126" s="7">
        <f ca="1">(TODAY()-Staff[[#This Row],[Date Joined]])/365</f>
        <v>1.8547945205479452</v>
      </c>
      <c r="J126" s="4">
        <f ca="1">ROUND(IF(Staff[[#This Row],[Tenure]]&gt;2,3%,2%)*Staff[[#This Row],[Salary]],0)</f>
        <v>1211</v>
      </c>
      <c r="K126">
        <f>_xlfn.XLOOKUP(Staff[[#This Row],[Rating]],$N$13:$N$17,$O$13:$O$17)</f>
        <v>3</v>
      </c>
    </row>
    <row r="127" spans="1:11" x14ac:dyDescent="0.35">
      <c r="A127" s="5" t="s">
        <v>140</v>
      </c>
      <c r="B127" s="5" t="s">
        <v>12</v>
      </c>
      <c r="C127" s="5" t="s">
        <v>20</v>
      </c>
      <c r="D127">
        <v>34</v>
      </c>
      <c r="E127" s="6">
        <v>44612</v>
      </c>
      <c r="F127" s="4">
        <v>60130</v>
      </c>
      <c r="G127" s="5" t="s">
        <v>9</v>
      </c>
      <c r="H127" s="5" t="s">
        <v>255</v>
      </c>
      <c r="I127" s="7">
        <f ca="1">(TODAY()-Staff[[#This Row],[Date Joined]])/365</f>
        <v>1.8410958904109589</v>
      </c>
      <c r="J127" s="4">
        <f ca="1">ROUND(IF(Staff[[#This Row],[Tenure]]&gt;2,3%,2%)*Staff[[#This Row],[Salary]],0)</f>
        <v>1203</v>
      </c>
      <c r="K127">
        <f>_xlfn.XLOOKUP(Staff[[#This Row],[Rating]],$N$13:$N$17,$O$13:$O$17)</f>
        <v>3</v>
      </c>
    </row>
    <row r="128" spans="1:11" x14ac:dyDescent="0.35">
      <c r="A128" s="5" t="s">
        <v>92</v>
      </c>
      <c r="B128" s="5" t="s">
        <v>12</v>
      </c>
      <c r="C128" s="5" t="s">
        <v>20</v>
      </c>
      <c r="D128">
        <v>34</v>
      </c>
      <c r="E128" s="6">
        <v>44550</v>
      </c>
      <c r="F128" s="4">
        <v>60130</v>
      </c>
      <c r="G128" s="5" t="s">
        <v>9</v>
      </c>
      <c r="H128" s="5" t="s">
        <v>256</v>
      </c>
      <c r="I128" s="7">
        <f ca="1">(TODAY()-Staff[[#This Row],[Date Joined]])/365</f>
        <v>2.010958904109589</v>
      </c>
      <c r="J128" s="4">
        <f ca="1">ROUND(IF(Staff[[#This Row],[Tenure]]&gt;2,3%,2%)*Staff[[#This Row],[Salary]],0)</f>
        <v>1804</v>
      </c>
      <c r="K128">
        <f>_xlfn.XLOOKUP(Staff[[#This Row],[Rating]],$N$13:$N$17,$O$13:$O$17)</f>
        <v>3</v>
      </c>
    </row>
    <row r="129" spans="1:11" x14ac:dyDescent="0.35">
      <c r="A129" s="5" t="s">
        <v>194</v>
      </c>
      <c r="B129" s="5" t="s">
        <v>8</v>
      </c>
      <c r="C129" s="5" t="s">
        <v>20</v>
      </c>
      <c r="D129">
        <v>33</v>
      </c>
      <c r="E129" s="6">
        <v>44243</v>
      </c>
      <c r="F129" s="4">
        <v>59430</v>
      </c>
      <c r="G129" s="5" t="s">
        <v>9</v>
      </c>
      <c r="H129" s="5" t="s">
        <v>255</v>
      </c>
      <c r="I129" s="7">
        <f ca="1">(TODAY()-Staff[[#This Row],[Date Joined]])/365</f>
        <v>2.8520547945205479</v>
      </c>
      <c r="J129" s="4">
        <f ca="1">ROUND(IF(Staff[[#This Row],[Tenure]]&gt;2,3%,2%)*Staff[[#This Row],[Salary]],0)</f>
        <v>1783</v>
      </c>
      <c r="K129">
        <f>_xlfn.XLOOKUP(Staff[[#This Row],[Rating]],$N$13:$N$17,$O$13:$O$17)</f>
        <v>3</v>
      </c>
    </row>
    <row r="130" spans="1:11" x14ac:dyDescent="0.35">
      <c r="A130" s="5" t="s">
        <v>108</v>
      </c>
      <c r="B130" s="5" t="s">
        <v>8</v>
      </c>
      <c r="C130" s="5" t="s">
        <v>20</v>
      </c>
      <c r="D130">
        <v>33</v>
      </c>
      <c r="E130" s="6">
        <v>44181</v>
      </c>
      <c r="F130" s="4">
        <v>59430</v>
      </c>
      <c r="G130" s="5" t="s">
        <v>9</v>
      </c>
      <c r="H130" s="5" t="s">
        <v>256</v>
      </c>
      <c r="I130" s="7">
        <f ca="1">(TODAY()-Staff[[#This Row],[Date Joined]])/365</f>
        <v>3.021917808219178</v>
      </c>
      <c r="J130" s="4">
        <f ca="1">ROUND(IF(Staff[[#This Row],[Tenure]]&gt;2,3%,2%)*Staff[[#This Row],[Salary]],0)</f>
        <v>1783</v>
      </c>
      <c r="K130">
        <f>_xlfn.XLOOKUP(Staff[[#This Row],[Rating]],$N$13:$N$17,$O$13:$O$17)</f>
        <v>3</v>
      </c>
    </row>
    <row r="131" spans="1:11" x14ac:dyDescent="0.35">
      <c r="A131" s="5" t="s">
        <v>159</v>
      </c>
      <c r="B131" s="5" t="s">
        <v>8</v>
      </c>
      <c r="C131" s="5" t="s">
        <v>15</v>
      </c>
      <c r="D131">
        <v>19</v>
      </c>
      <c r="E131" s="6">
        <v>44277</v>
      </c>
      <c r="F131" s="4">
        <v>58960</v>
      </c>
      <c r="G131" s="5" t="s">
        <v>9</v>
      </c>
      <c r="H131" s="5" t="s">
        <v>255</v>
      </c>
      <c r="I131" s="7">
        <f ca="1">(TODAY()-Staff[[#This Row],[Date Joined]])/365</f>
        <v>2.7589041095890412</v>
      </c>
      <c r="J131" s="4">
        <f ca="1">ROUND(IF(Staff[[#This Row],[Tenure]]&gt;2,3%,2%)*Staff[[#This Row],[Salary]],0)</f>
        <v>1769</v>
      </c>
      <c r="K131">
        <f>_xlfn.XLOOKUP(Staff[[#This Row],[Rating]],$N$13:$N$17,$O$13:$O$17)</f>
        <v>3</v>
      </c>
    </row>
    <row r="132" spans="1:11" x14ac:dyDescent="0.35">
      <c r="A132" s="5" t="s">
        <v>106</v>
      </c>
      <c r="B132" s="5" t="s">
        <v>8</v>
      </c>
      <c r="C132" s="5" t="s">
        <v>15</v>
      </c>
      <c r="D132">
        <v>19</v>
      </c>
      <c r="E132" s="6">
        <v>44218</v>
      </c>
      <c r="F132" s="4">
        <v>58960</v>
      </c>
      <c r="G132" s="5" t="s">
        <v>9</v>
      </c>
      <c r="H132" s="5" t="s">
        <v>256</v>
      </c>
      <c r="I132" s="7">
        <f ca="1">(TODAY()-Staff[[#This Row],[Date Joined]])/365</f>
        <v>2.9205479452054797</v>
      </c>
      <c r="J132" s="4">
        <f ca="1">ROUND(IF(Staff[[#This Row],[Tenure]]&gt;2,3%,2%)*Staff[[#This Row],[Salary]],0)</f>
        <v>1769</v>
      </c>
      <c r="K132">
        <f>_xlfn.XLOOKUP(Staff[[#This Row],[Rating]],$N$13:$N$17,$O$13:$O$17)</f>
        <v>3</v>
      </c>
    </row>
    <row r="133" spans="1:11" x14ac:dyDescent="0.35">
      <c r="A133" s="5" t="s">
        <v>131</v>
      </c>
      <c r="B133" s="5" t="s">
        <v>12</v>
      </c>
      <c r="C133" s="5" t="s">
        <v>20</v>
      </c>
      <c r="D133">
        <v>34</v>
      </c>
      <c r="E133" s="6">
        <v>44653</v>
      </c>
      <c r="F133" s="4">
        <v>58940</v>
      </c>
      <c r="G133" s="5" t="s">
        <v>9</v>
      </c>
      <c r="H133" s="5" t="s">
        <v>255</v>
      </c>
      <c r="I133" s="7">
        <f ca="1">(TODAY()-Staff[[#This Row],[Date Joined]])/365</f>
        <v>1.7287671232876711</v>
      </c>
      <c r="J133" s="4">
        <f ca="1">ROUND(IF(Staff[[#This Row],[Tenure]]&gt;2,3%,2%)*Staff[[#This Row],[Salary]],0)</f>
        <v>1179</v>
      </c>
      <c r="K133">
        <f>_xlfn.XLOOKUP(Staff[[#This Row],[Rating]],$N$13:$N$17,$O$13:$O$17)</f>
        <v>3</v>
      </c>
    </row>
    <row r="134" spans="1:11" x14ac:dyDescent="0.35">
      <c r="A134" s="5" t="s">
        <v>63</v>
      </c>
      <c r="B134" s="5" t="s">
        <v>12</v>
      </c>
      <c r="C134" s="5" t="s">
        <v>20</v>
      </c>
      <c r="D134">
        <v>34</v>
      </c>
      <c r="E134" s="6">
        <v>44594</v>
      </c>
      <c r="F134" s="4">
        <v>58940</v>
      </c>
      <c r="G134" s="5" t="s">
        <v>9</v>
      </c>
      <c r="H134" s="5" t="s">
        <v>256</v>
      </c>
      <c r="I134" s="7">
        <f ca="1">(TODAY()-Staff[[#This Row],[Date Joined]])/365</f>
        <v>1.8904109589041096</v>
      </c>
      <c r="J134" s="4">
        <f ca="1">ROUND(IF(Staff[[#This Row],[Tenure]]&gt;2,3%,2%)*Staff[[#This Row],[Salary]],0)</f>
        <v>1179</v>
      </c>
      <c r="K134">
        <f>_xlfn.XLOOKUP(Staff[[#This Row],[Rating]],$N$13:$N$17,$O$13:$O$17)</f>
        <v>3</v>
      </c>
    </row>
    <row r="135" spans="1:11" x14ac:dyDescent="0.35">
      <c r="A135" s="5" t="s">
        <v>133</v>
      </c>
      <c r="B135" s="5" t="s">
        <v>12</v>
      </c>
      <c r="C135" s="5" t="s">
        <v>10</v>
      </c>
      <c r="D135">
        <v>31</v>
      </c>
      <c r="E135" s="6">
        <v>44663</v>
      </c>
      <c r="F135" s="4">
        <v>58100</v>
      </c>
      <c r="G135" s="5" t="s">
        <v>9</v>
      </c>
      <c r="H135" s="5" t="s">
        <v>255</v>
      </c>
      <c r="I135" s="7">
        <f ca="1">(TODAY()-Staff[[#This Row],[Date Joined]])/365</f>
        <v>1.7013698630136986</v>
      </c>
      <c r="J135" s="4">
        <f ca="1">ROUND(IF(Staff[[#This Row],[Tenure]]&gt;2,3%,2%)*Staff[[#This Row],[Salary]],0)</f>
        <v>1162</v>
      </c>
      <c r="K135">
        <f>_xlfn.XLOOKUP(Staff[[#This Row],[Rating]],$N$13:$N$17,$O$13:$O$17)</f>
        <v>3</v>
      </c>
    </row>
    <row r="136" spans="1:11" x14ac:dyDescent="0.35">
      <c r="A136" s="5" t="s">
        <v>44</v>
      </c>
      <c r="B136" s="5" t="s">
        <v>12</v>
      </c>
      <c r="C136" s="5" t="s">
        <v>10</v>
      </c>
      <c r="D136">
        <v>31</v>
      </c>
      <c r="E136" s="6">
        <v>44604</v>
      </c>
      <c r="F136" s="4">
        <v>58100</v>
      </c>
      <c r="G136" s="5" t="s">
        <v>9</v>
      </c>
      <c r="H136" s="5" t="s">
        <v>256</v>
      </c>
      <c r="I136" s="7">
        <f ca="1">(TODAY()-Staff[[#This Row],[Date Joined]])/365</f>
        <v>1.8630136986301369</v>
      </c>
      <c r="J136" s="4">
        <f ca="1">ROUND(IF(Staff[[#This Row],[Tenure]]&gt;2,3%,2%)*Staff[[#This Row],[Salary]],0)</f>
        <v>1162</v>
      </c>
      <c r="K136">
        <f>_xlfn.XLOOKUP(Staff[[#This Row],[Rating]],$N$13:$N$17,$O$13:$O$17)</f>
        <v>3</v>
      </c>
    </row>
    <row r="137" spans="1:11" x14ac:dyDescent="0.35">
      <c r="A137" s="5" t="s">
        <v>128</v>
      </c>
      <c r="B137" s="5" t="s">
        <v>8</v>
      </c>
      <c r="C137" s="5" t="s">
        <v>15</v>
      </c>
      <c r="D137">
        <v>21</v>
      </c>
      <c r="E137" s="6">
        <v>44762</v>
      </c>
      <c r="F137" s="4">
        <v>57090</v>
      </c>
      <c r="G137" s="5" t="s">
        <v>9</v>
      </c>
      <c r="H137" s="5" t="s">
        <v>255</v>
      </c>
      <c r="I137" s="7">
        <f ca="1">(TODAY()-Staff[[#This Row],[Date Joined]])/365</f>
        <v>1.4301369863013698</v>
      </c>
      <c r="J137" s="4">
        <f ca="1">ROUND(IF(Staff[[#This Row],[Tenure]]&gt;2,3%,2%)*Staff[[#This Row],[Salary]],0)</f>
        <v>1142</v>
      </c>
      <c r="K137">
        <f>_xlfn.XLOOKUP(Staff[[#This Row],[Rating]],$N$13:$N$17,$O$13:$O$17)</f>
        <v>3</v>
      </c>
    </row>
    <row r="138" spans="1:11" x14ac:dyDescent="0.35">
      <c r="A138" s="5" t="s">
        <v>65</v>
      </c>
      <c r="B138" s="5" t="s">
        <v>8</v>
      </c>
      <c r="C138" s="5" t="s">
        <v>15</v>
      </c>
      <c r="D138">
        <v>21</v>
      </c>
      <c r="E138" s="6">
        <v>44701</v>
      </c>
      <c r="F138" s="4">
        <v>57090</v>
      </c>
      <c r="G138" s="5" t="s">
        <v>9</v>
      </c>
      <c r="H138" s="5" t="s">
        <v>256</v>
      </c>
      <c r="I138" s="7">
        <f ca="1">(TODAY()-Staff[[#This Row],[Date Joined]])/365</f>
        <v>1.5972602739726027</v>
      </c>
      <c r="J138" s="4">
        <f ca="1">ROUND(IF(Staff[[#This Row],[Tenure]]&gt;2,3%,2%)*Staff[[#This Row],[Salary]],0)</f>
        <v>1142</v>
      </c>
      <c r="K138">
        <f>_xlfn.XLOOKUP(Staff[[#This Row],[Rating]],$N$13:$N$17,$O$13:$O$17)</f>
        <v>3</v>
      </c>
    </row>
    <row r="139" spans="1:11" x14ac:dyDescent="0.35">
      <c r="A139" s="5" t="s">
        <v>176</v>
      </c>
      <c r="B139" s="5" t="s">
        <v>12</v>
      </c>
      <c r="C139" s="5" t="s">
        <v>22</v>
      </c>
      <c r="D139">
        <v>38</v>
      </c>
      <c r="E139" s="6">
        <v>44329</v>
      </c>
      <c r="F139" s="4">
        <v>56870</v>
      </c>
      <c r="G139" s="5" t="s">
        <v>13</v>
      </c>
      <c r="H139" s="5" t="s">
        <v>255</v>
      </c>
      <c r="I139" s="7">
        <f ca="1">(TODAY()-Staff[[#This Row],[Date Joined]])/365</f>
        <v>2.6164383561643834</v>
      </c>
      <c r="J139" s="4">
        <f ca="1">ROUND(IF(Staff[[#This Row],[Tenure]]&gt;2,3%,2%)*Staff[[#This Row],[Salary]],0)</f>
        <v>1706</v>
      </c>
      <c r="K139">
        <f>_xlfn.XLOOKUP(Staff[[#This Row],[Rating]],$N$13:$N$17,$O$13:$O$17)</f>
        <v>4</v>
      </c>
    </row>
    <row r="140" spans="1:11" x14ac:dyDescent="0.35">
      <c r="A140" s="5" t="s">
        <v>21</v>
      </c>
      <c r="B140" s="5" t="s">
        <v>12</v>
      </c>
      <c r="C140" s="5" t="s">
        <v>22</v>
      </c>
      <c r="D140">
        <v>38</v>
      </c>
      <c r="E140" s="6">
        <v>44268</v>
      </c>
      <c r="F140" s="4">
        <v>56870</v>
      </c>
      <c r="G140" s="5" t="s">
        <v>13</v>
      </c>
      <c r="H140" s="5" t="s">
        <v>256</v>
      </c>
      <c r="I140" s="7">
        <f ca="1">(TODAY()-Staff[[#This Row],[Date Joined]])/365</f>
        <v>2.7835616438356166</v>
      </c>
      <c r="J140" s="4">
        <f ca="1">ROUND(IF(Staff[[#This Row],[Tenure]]&gt;2,3%,2%)*Staff[[#This Row],[Salary]],0)</f>
        <v>1706</v>
      </c>
      <c r="K140">
        <f>_xlfn.XLOOKUP(Staff[[#This Row],[Rating]],$N$13:$N$17,$O$13:$O$17)</f>
        <v>4</v>
      </c>
    </row>
    <row r="141" spans="1:11" x14ac:dyDescent="0.35">
      <c r="A141" s="5" t="s">
        <v>174</v>
      </c>
      <c r="B141" s="5" t="s">
        <v>8</v>
      </c>
      <c r="C141" s="5" t="s">
        <v>22</v>
      </c>
      <c r="D141">
        <v>27</v>
      </c>
      <c r="E141" s="6">
        <v>44134</v>
      </c>
      <c r="F141" s="4">
        <v>54970</v>
      </c>
      <c r="G141" s="5" t="s">
        <v>9</v>
      </c>
      <c r="H141" s="5" t="s">
        <v>255</v>
      </c>
      <c r="I141" s="7">
        <f ca="1">(TODAY()-Staff[[#This Row],[Date Joined]])/365</f>
        <v>3.1506849315068495</v>
      </c>
      <c r="J141" s="4">
        <f ca="1">ROUND(IF(Staff[[#This Row],[Tenure]]&gt;2,3%,2%)*Staff[[#This Row],[Salary]],0)</f>
        <v>1649</v>
      </c>
      <c r="K141">
        <f>_xlfn.XLOOKUP(Staff[[#This Row],[Rating]],$N$13:$N$17,$O$13:$O$17)</f>
        <v>3</v>
      </c>
    </row>
    <row r="142" spans="1:11" x14ac:dyDescent="0.35">
      <c r="A142" s="5" t="s">
        <v>37</v>
      </c>
      <c r="B142" s="5" t="s">
        <v>8</v>
      </c>
      <c r="C142" s="5" t="s">
        <v>22</v>
      </c>
      <c r="D142">
        <v>27</v>
      </c>
      <c r="E142" s="6">
        <v>44073</v>
      </c>
      <c r="F142" s="4">
        <v>54970</v>
      </c>
      <c r="G142" s="5" t="s">
        <v>9</v>
      </c>
      <c r="H142" s="5" t="s">
        <v>256</v>
      </c>
      <c r="I142" s="7">
        <f ca="1">(TODAY()-Staff[[#This Row],[Date Joined]])/365</f>
        <v>3.3178082191780822</v>
      </c>
      <c r="J142" s="4">
        <f ca="1">ROUND(IF(Staff[[#This Row],[Tenure]]&gt;2,3%,2%)*Staff[[#This Row],[Salary]],0)</f>
        <v>1649</v>
      </c>
      <c r="K142">
        <f>_xlfn.XLOOKUP(Staff[[#This Row],[Rating]],$N$13:$N$17,$O$13:$O$17)</f>
        <v>3</v>
      </c>
    </row>
    <row r="143" spans="1:11" x14ac:dyDescent="0.35">
      <c r="A143" s="5" t="s">
        <v>119</v>
      </c>
      <c r="B143" s="5" t="s">
        <v>8</v>
      </c>
      <c r="C143" s="5" t="s">
        <v>10</v>
      </c>
      <c r="D143">
        <v>33</v>
      </c>
      <c r="E143" s="6">
        <v>44509</v>
      </c>
      <c r="F143" s="4">
        <v>53870</v>
      </c>
      <c r="G143" s="5" t="s">
        <v>9</v>
      </c>
      <c r="H143" s="5" t="s">
        <v>255</v>
      </c>
      <c r="I143" s="7">
        <f ca="1">(TODAY()-Staff[[#This Row],[Date Joined]])/365</f>
        <v>2.1232876712328768</v>
      </c>
      <c r="J143" s="4">
        <f ca="1">ROUND(IF(Staff[[#This Row],[Tenure]]&gt;2,3%,2%)*Staff[[#This Row],[Salary]],0)</f>
        <v>1616</v>
      </c>
      <c r="K143">
        <f>_xlfn.XLOOKUP(Staff[[#This Row],[Rating]],$N$13:$N$17,$O$13:$O$17)</f>
        <v>3</v>
      </c>
    </row>
    <row r="144" spans="1:11" x14ac:dyDescent="0.35">
      <c r="A144" s="5" t="s">
        <v>104</v>
      </c>
      <c r="B144" s="5" t="s">
        <v>8</v>
      </c>
      <c r="C144" s="5" t="s">
        <v>10</v>
      </c>
      <c r="D144">
        <v>33</v>
      </c>
      <c r="E144" s="6">
        <v>44448</v>
      </c>
      <c r="F144" s="4">
        <v>53870</v>
      </c>
      <c r="G144" s="5" t="s">
        <v>9</v>
      </c>
      <c r="H144" s="5" t="s">
        <v>256</v>
      </c>
      <c r="I144" s="7">
        <f ca="1">(TODAY()-Staff[[#This Row],[Date Joined]])/365</f>
        <v>2.2904109589041095</v>
      </c>
      <c r="J144" s="4">
        <f ca="1">ROUND(IF(Staff[[#This Row],[Tenure]]&gt;2,3%,2%)*Staff[[#This Row],[Salary]],0)</f>
        <v>1616</v>
      </c>
      <c r="K144">
        <f>_xlfn.XLOOKUP(Staff[[#This Row],[Rating]],$N$13:$N$17,$O$13:$O$17)</f>
        <v>3</v>
      </c>
    </row>
    <row r="145" spans="1:11" x14ac:dyDescent="0.35">
      <c r="A145" s="5" t="s">
        <v>115</v>
      </c>
      <c r="B145" s="5" t="s">
        <v>8</v>
      </c>
      <c r="C145" s="5" t="s">
        <v>22</v>
      </c>
      <c r="D145">
        <v>32</v>
      </c>
      <c r="E145" s="6">
        <v>44465</v>
      </c>
      <c r="F145" s="4">
        <v>53540</v>
      </c>
      <c r="G145" s="5" t="s">
        <v>9</v>
      </c>
      <c r="H145" s="5" t="s">
        <v>255</v>
      </c>
      <c r="I145" s="7">
        <f ca="1">(TODAY()-Staff[[#This Row],[Date Joined]])/365</f>
        <v>2.2438356164383562</v>
      </c>
      <c r="J145" s="4">
        <f ca="1">ROUND(IF(Staff[[#This Row],[Tenure]]&gt;2,3%,2%)*Staff[[#This Row],[Salary]],0)</f>
        <v>1606</v>
      </c>
      <c r="K145">
        <f>_xlfn.XLOOKUP(Staff[[#This Row],[Rating]],$N$13:$N$17,$O$13:$O$17)</f>
        <v>3</v>
      </c>
    </row>
    <row r="146" spans="1:11" x14ac:dyDescent="0.35">
      <c r="A146" s="5" t="s">
        <v>201</v>
      </c>
      <c r="B146" s="5" t="s">
        <v>8</v>
      </c>
      <c r="C146" s="5" t="s">
        <v>15</v>
      </c>
      <c r="D146">
        <v>26</v>
      </c>
      <c r="E146" s="6">
        <v>44411</v>
      </c>
      <c r="F146" s="4">
        <v>53540</v>
      </c>
      <c r="G146" s="5" t="s">
        <v>9</v>
      </c>
      <c r="H146" s="5" t="s">
        <v>255</v>
      </c>
      <c r="I146" s="7">
        <f ca="1">(TODAY()-Staff[[#This Row],[Date Joined]])/365</f>
        <v>2.3917808219178083</v>
      </c>
      <c r="J146" s="4">
        <f ca="1">ROUND(IF(Staff[[#This Row],[Tenure]]&gt;2,3%,2%)*Staff[[#This Row],[Salary]],0)</f>
        <v>1606</v>
      </c>
      <c r="K146">
        <f>_xlfn.XLOOKUP(Staff[[#This Row],[Rating]],$N$13:$N$17,$O$13:$O$17)</f>
        <v>3</v>
      </c>
    </row>
    <row r="147" spans="1:11" x14ac:dyDescent="0.35">
      <c r="A147" s="5" t="s">
        <v>79</v>
      </c>
      <c r="B147" s="5" t="s">
        <v>8</v>
      </c>
      <c r="C147" s="5" t="s">
        <v>22</v>
      </c>
      <c r="D147">
        <v>32</v>
      </c>
      <c r="E147" s="6">
        <v>44403</v>
      </c>
      <c r="F147" s="4">
        <v>53540</v>
      </c>
      <c r="G147" s="5" t="s">
        <v>9</v>
      </c>
      <c r="H147" s="5" t="s">
        <v>256</v>
      </c>
      <c r="I147" s="7">
        <f ca="1">(TODAY()-Staff[[#This Row],[Date Joined]])/365</f>
        <v>2.4136986301369863</v>
      </c>
      <c r="J147" s="4">
        <f ca="1">ROUND(IF(Staff[[#This Row],[Tenure]]&gt;2,3%,2%)*Staff[[#This Row],[Salary]],0)</f>
        <v>1606</v>
      </c>
      <c r="K147">
        <f>_xlfn.XLOOKUP(Staff[[#This Row],[Rating]],$N$13:$N$17,$O$13:$O$17)</f>
        <v>3</v>
      </c>
    </row>
    <row r="148" spans="1:11" x14ac:dyDescent="0.35">
      <c r="A148" s="5" t="s">
        <v>88</v>
      </c>
      <c r="B148" s="5" t="s">
        <v>8</v>
      </c>
      <c r="C148" s="5" t="s">
        <v>15</v>
      </c>
      <c r="D148">
        <v>26</v>
      </c>
      <c r="E148" s="6">
        <v>44350</v>
      </c>
      <c r="F148" s="4">
        <v>53540</v>
      </c>
      <c r="G148" s="5" t="s">
        <v>9</v>
      </c>
      <c r="H148" s="5" t="s">
        <v>256</v>
      </c>
      <c r="I148" s="7">
        <f ca="1">(TODAY()-Staff[[#This Row],[Date Joined]])/365</f>
        <v>2.558904109589041</v>
      </c>
      <c r="J148" s="4">
        <f ca="1">ROUND(IF(Staff[[#This Row],[Tenure]]&gt;2,3%,2%)*Staff[[#This Row],[Salary]],0)</f>
        <v>1606</v>
      </c>
      <c r="K148">
        <f>_xlfn.XLOOKUP(Staff[[#This Row],[Rating]],$N$13:$N$17,$O$13:$O$17)</f>
        <v>3</v>
      </c>
    </row>
    <row r="149" spans="1:11" x14ac:dyDescent="0.35">
      <c r="A149" s="5" t="s">
        <v>113</v>
      </c>
      <c r="B149" s="5" t="s">
        <v>12</v>
      </c>
      <c r="C149" s="5" t="s">
        <v>22</v>
      </c>
      <c r="D149">
        <v>28</v>
      </c>
      <c r="E149" s="6">
        <v>44357</v>
      </c>
      <c r="F149" s="4">
        <v>53240</v>
      </c>
      <c r="G149" s="5" t="s">
        <v>9</v>
      </c>
      <c r="H149" s="5" t="s">
        <v>255</v>
      </c>
      <c r="I149" s="7">
        <f ca="1">(TODAY()-Staff[[#This Row],[Date Joined]])/365</f>
        <v>2.5397260273972604</v>
      </c>
      <c r="J149" s="4">
        <f ca="1">ROUND(IF(Staff[[#This Row],[Tenure]]&gt;2,3%,2%)*Staff[[#This Row],[Salary]],0)</f>
        <v>1597</v>
      </c>
      <c r="K149">
        <f>_xlfn.XLOOKUP(Staff[[#This Row],[Rating]],$N$13:$N$17,$O$13:$O$17)</f>
        <v>3</v>
      </c>
    </row>
    <row r="150" spans="1:11" x14ac:dyDescent="0.35">
      <c r="A150" s="5" t="s">
        <v>59</v>
      </c>
      <c r="B150" s="5" t="s">
        <v>12</v>
      </c>
      <c r="C150" s="5" t="s">
        <v>22</v>
      </c>
      <c r="D150">
        <v>28</v>
      </c>
      <c r="E150" s="6">
        <v>44296</v>
      </c>
      <c r="F150" s="4">
        <v>53240</v>
      </c>
      <c r="G150" s="5" t="s">
        <v>9</v>
      </c>
      <c r="H150" s="5" t="s">
        <v>256</v>
      </c>
      <c r="I150" s="7">
        <f ca="1">(TODAY()-Staff[[#This Row],[Date Joined]])/365</f>
        <v>2.7068493150684931</v>
      </c>
      <c r="J150" s="4">
        <f ca="1">ROUND(IF(Staff[[#This Row],[Tenure]]&gt;2,3%,2%)*Staff[[#This Row],[Salary]],0)</f>
        <v>1597</v>
      </c>
      <c r="K150">
        <f>_xlfn.XLOOKUP(Staff[[#This Row],[Rating]],$N$13:$N$17,$O$13:$O$17)</f>
        <v>3</v>
      </c>
    </row>
    <row r="151" spans="1:11" x14ac:dyDescent="0.35">
      <c r="A151" s="5" t="s">
        <v>150</v>
      </c>
      <c r="B151" s="5" t="s">
        <v>8</v>
      </c>
      <c r="C151" s="5" t="s">
        <v>20</v>
      </c>
      <c r="D151">
        <v>24</v>
      </c>
      <c r="E151" s="6">
        <v>44436</v>
      </c>
      <c r="F151" s="4">
        <v>52610</v>
      </c>
      <c r="G151" s="5" t="s">
        <v>19</v>
      </c>
      <c r="H151" s="5" t="s">
        <v>255</v>
      </c>
      <c r="I151" s="7">
        <f ca="1">(TODAY()-Staff[[#This Row],[Date Joined]])/365</f>
        <v>2.3232876712328765</v>
      </c>
      <c r="J151" s="4">
        <f ca="1">ROUND(IF(Staff[[#This Row],[Tenure]]&gt;2,3%,2%)*Staff[[#This Row],[Salary]],0)</f>
        <v>1578</v>
      </c>
      <c r="K151">
        <f>_xlfn.XLOOKUP(Staff[[#This Row],[Rating]],$N$13:$N$17,$O$13:$O$17)</f>
        <v>2</v>
      </c>
    </row>
    <row r="152" spans="1:11" x14ac:dyDescent="0.35">
      <c r="A152" s="5" t="s">
        <v>52</v>
      </c>
      <c r="B152" s="5" t="s">
        <v>8</v>
      </c>
      <c r="C152" s="5" t="s">
        <v>20</v>
      </c>
      <c r="D152">
        <v>24</v>
      </c>
      <c r="E152" s="6">
        <v>44375</v>
      </c>
      <c r="F152" s="4">
        <v>52610</v>
      </c>
      <c r="G152" s="5" t="s">
        <v>19</v>
      </c>
      <c r="H152" s="5" t="s">
        <v>256</v>
      </c>
      <c r="I152" s="7">
        <f ca="1">(TODAY()-Staff[[#This Row],[Date Joined]])/365</f>
        <v>2.4904109589041097</v>
      </c>
      <c r="J152" s="4">
        <f ca="1">ROUND(IF(Staff[[#This Row],[Tenure]]&gt;2,3%,2%)*Staff[[#This Row],[Salary]],0)</f>
        <v>1578</v>
      </c>
      <c r="K152">
        <f>_xlfn.XLOOKUP(Staff[[#This Row],[Rating]],$N$13:$N$17,$O$13:$O$17)</f>
        <v>2</v>
      </c>
    </row>
    <row r="153" spans="1:11" x14ac:dyDescent="0.35">
      <c r="A153" s="5" t="s">
        <v>145</v>
      </c>
      <c r="B153" s="5" t="s">
        <v>12</v>
      </c>
      <c r="C153" s="5" t="s">
        <v>22</v>
      </c>
      <c r="D153">
        <v>34</v>
      </c>
      <c r="E153" s="6">
        <v>44721</v>
      </c>
      <c r="F153" s="4">
        <v>49630</v>
      </c>
      <c r="G153" s="5" t="s">
        <v>19</v>
      </c>
      <c r="H153" s="5" t="s">
        <v>255</v>
      </c>
      <c r="I153" s="7">
        <f ca="1">(TODAY()-Staff[[#This Row],[Date Joined]])/365</f>
        <v>1.5424657534246575</v>
      </c>
      <c r="J153" s="4">
        <f ca="1">ROUND(IF(Staff[[#This Row],[Tenure]]&gt;2,3%,2%)*Staff[[#This Row],[Salary]],0)</f>
        <v>993</v>
      </c>
      <c r="K153">
        <f>_xlfn.XLOOKUP(Staff[[#This Row],[Rating]],$N$13:$N$17,$O$13:$O$17)</f>
        <v>2</v>
      </c>
    </row>
    <row r="154" spans="1:11" x14ac:dyDescent="0.35">
      <c r="A154" s="5" t="s">
        <v>32</v>
      </c>
      <c r="B154" s="5" t="s">
        <v>12</v>
      </c>
      <c r="C154" s="5" t="s">
        <v>22</v>
      </c>
      <c r="D154">
        <v>34</v>
      </c>
      <c r="E154" s="6">
        <v>44660</v>
      </c>
      <c r="F154" s="4">
        <v>49630</v>
      </c>
      <c r="G154" s="5" t="s">
        <v>19</v>
      </c>
      <c r="H154" s="5" t="s">
        <v>256</v>
      </c>
      <c r="I154" s="7">
        <f ca="1">(TODAY()-Staff[[#This Row],[Date Joined]])/365</f>
        <v>1.7095890410958905</v>
      </c>
      <c r="J154" s="4">
        <f ca="1">ROUND(IF(Staff[[#This Row],[Tenure]]&gt;2,3%,2%)*Staff[[#This Row],[Salary]],0)</f>
        <v>993</v>
      </c>
      <c r="K154">
        <f>_xlfn.XLOOKUP(Staff[[#This Row],[Rating]],$N$13:$N$17,$O$13:$O$17)</f>
        <v>2</v>
      </c>
    </row>
    <row r="155" spans="1:11" x14ac:dyDescent="0.35">
      <c r="A155" s="5" t="s">
        <v>134</v>
      </c>
      <c r="B155" s="5" t="s">
        <v>8</v>
      </c>
      <c r="C155" s="5" t="s">
        <v>20</v>
      </c>
      <c r="D155">
        <v>27</v>
      </c>
      <c r="E155" s="6">
        <v>44567</v>
      </c>
      <c r="F155" s="4">
        <v>48980</v>
      </c>
      <c r="G155" s="5" t="s">
        <v>9</v>
      </c>
      <c r="H155" s="5" t="s">
        <v>255</v>
      </c>
      <c r="I155" s="7">
        <f ca="1">(TODAY()-Staff[[#This Row],[Date Joined]])/365</f>
        <v>1.9643835616438357</v>
      </c>
      <c r="J155" s="4">
        <f ca="1">ROUND(IF(Staff[[#This Row],[Tenure]]&gt;2,3%,2%)*Staff[[#This Row],[Salary]],0)</f>
        <v>980</v>
      </c>
      <c r="K155">
        <f>_xlfn.XLOOKUP(Staff[[#This Row],[Rating]],$N$13:$N$17,$O$13:$O$17)</f>
        <v>3</v>
      </c>
    </row>
    <row r="156" spans="1:11" x14ac:dyDescent="0.35">
      <c r="A156" s="5" t="s">
        <v>57</v>
      </c>
      <c r="B156" s="5" t="s">
        <v>8</v>
      </c>
      <c r="C156" s="5" t="s">
        <v>20</v>
      </c>
      <c r="D156">
        <v>27</v>
      </c>
      <c r="E156" s="6">
        <v>44506</v>
      </c>
      <c r="F156" s="4">
        <v>48980</v>
      </c>
      <c r="G156" s="5" t="s">
        <v>9</v>
      </c>
      <c r="H156" s="5" t="s">
        <v>256</v>
      </c>
      <c r="I156" s="7">
        <f ca="1">(TODAY()-Staff[[#This Row],[Date Joined]])/365</f>
        <v>2.1315068493150684</v>
      </c>
      <c r="J156" s="4">
        <f ca="1">ROUND(IF(Staff[[#This Row],[Tenure]]&gt;2,3%,2%)*Staff[[#This Row],[Salary]],0)</f>
        <v>1469</v>
      </c>
      <c r="K156">
        <f>_xlfn.XLOOKUP(Staff[[#This Row],[Rating]],$N$13:$N$17,$O$13:$O$17)</f>
        <v>3</v>
      </c>
    </row>
    <row r="157" spans="1:11" x14ac:dyDescent="0.35">
      <c r="A157" s="5" t="s">
        <v>149</v>
      </c>
      <c r="B157" s="5" t="s">
        <v>8</v>
      </c>
      <c r="C157" s="5" t="s">
        <v>10</v>
      </c>
      <c r="D157">
        <v>31</v>
      </c>
      <c r="E157" s="6">
        <v>44511</v>
      </c>
      <c r="F157" s="4">
        <v>48950</v>
      </c>
      <c r="G157" s="5" t="s">
        <v>9</v>
      </c>
      <c r="H157" s="5" t="s">
        <v>255</v>
      </c>
      <c r="I157" s="7">
        <f ca="1">(TODAY()-Staff[[#This Row],[Date Joined]])/365</f>
        <v>2.117808219178082</v>
      </c>
      <c r="J157" s="4">
        <f ca="1">ROUND(IF(Staff[[#This Row],[Tenure]]&gt;2,3%,2%)*Staff[[#This Row],[Salary]],0)</f>
        <v>1469</v>
      </c>
      <c r="K157">
        <f>_xlfn.XLOOKUP(Staff[[#This Row],[Rating]],$N$13:$N$17,$O$13:$O$17)</f>
        <v>3</v>
      </c>
    </row>
    <row r="158" spans="1:11" x14ac:dyDescent="0.35">
      <c r="A158" s="5" t="s">
        <v>75</v>
      </c>
      <c r="B158" s="5" t="s">
        <v>8</v>
      </c>
      <c r="C158" s="5" t="s">
        <v>10</v>
      </c>
      <c r="D158">
        <v>31</v>
      </c>
      <c r="E158" s="6">
        <v>44450</v>
      </c>
      <c r="F158" s="4">
        <v>48950</v>
      </c>
      <c r="G158" s="5" t="s">
        <v>9</v>
      </c>
      <c r="H158" s="5" t="s">
        <v>256</v>
      </c>
      <c r="I158" s="7">
        <f ca="1">(TODAY()-Staff[[#This Row],[Date Joined]])/365</f>
        <v>2.2849315068493152</v>
      </c>
      <c r="J158" s="4">
        <f ca="1">ROUND(IF(Staff[[#This Row],[Tenure]]&gt;2,3%,2%)*Staff[[#This Row],[Salary]],0)</f>
        <v>1469</v>
      </c>
      <c r="K158">
        <f>_xlfn.XLOOKUP(Staff[[#This Row],[Rating]],$N$13:$N$17,$O$13:$O$17)</f>
        <v>3</v>
      </c>
    </row>
    <row r="159" spans="1:11" x14ac:dyDescent="0.35">
      <c r="A159" s="5" t="s">
        <v>117</v>
      </c>
      <c r="B159" s="5" t="s">
        <v>8</v>
      </c>
      <c r="C159" s="5" t="s">
        <v>15</v>
      </c>
      <c r="D159">
        <v>33</v>
      </c>
      <c r="E159" s="6">
        <v>44701</v>
      </c>
      <c r="F159" s="4">
        <v>48530</v>
      </c>
      <c r="G159" s="5" t="s">
        <v>13</v>
      </c>
      <c r="H159" s="5" t="s">
        <v>255</v>
      </c>
      <c r="I159" s="7">
        <f ca="1">(TODAY()-Staff[[#This Row],[Date Joined]])/365</f>
        <v>1.5972602739726027</v>
      </c>
      <c r="J159" s="4">
        <f ca="1">ROUND(IF(Staff[[#This Row],[Tenure]]&gt;2,3%,2%)*Staff[[#This Row],[Salary]],0)</f>
        <v>971</v>
      </c>
      <c r="K159">
        <f>_xlfn.XLOOKUP(Staff[[#This Row],[Rating]],$N$13:$N$17,$O$13:$O$17)</f>
        <v>4</v>
      </c>
    </row>
    <row r="160" spans="1:11" x14ac:dyDescent="0.35">
      <c r="A160" s="5" t="s">
        <v>109</v>
      </c>
      <c r="B160" s="5" t="s">
        <v>8</v>
      </c>
      <c r="C160" s="5" t="s">
        <v>15</v>
      </c>
      <c r="D160">
        <v>33</v>
      </c>
      <c r="E160" s="6">
        <v>44640</v>
      </c>
      <c r="F160" s="4">
        <v>48530</v>
      </c>
      <c r="G160" s="5" t="s">
        <v>13</v>
      </c>
      <c r="H160" s="5" t="s">
        <v>256</v>
      </c>
      <c r="I160" s="7">
        <f ca="1">(TODAY()-Staff[[#This Row],[Date Joined]])/365</f>
        <v>1.7643835616438357</v>
      </c>
      <c r="J160" s="4">
        <f ca="1">ROUND(IF(Staff[[#This Row],[Tenure]]&gt;2,3%,2%)*Staff[[#This Row],[Salary]],0)</f>
        <v>971</v>
      </c>
      <c r="K160">
        <f>_xlfn.XLOOKUP(Staff[[#This Row],[Rating]],$N$13:$N$17,$O$13:$O$17)</f>
        <v>4</v>
      </c>
    </row>
    <row r="161" spans="1:11" x14ac:dyDescent="0.35">
      <c r="A161" s="5" t="s">
        <v>161</v>
      </c>
      <c r="B161" s="5" t="s">
        <v>8</v>
      </c>
      <c r="C161" s="5" t="s">
        <v>20</v>
      </c>
      <c r="D161">
        <v>28</v>
      </c>
      <c r="E161" s="6">
        <v>44041</v>
      </c>
      <c r="F161" s="4">
        <v>48170</v>
      </c>
      <c r="G161" s="5" t="s">
        <v>13</v>
      </c>
      <c r="H161" s="5" t="s">
        <v>255</v>
      </c>
      <c r="I161" s="7">
        <f ca="1">(TODAY()-Staff[[#This Row],[Date Joined]])/365</f>
        <v>3.4054794520547946</v>
      </c>
      <c r="J161" s="4">
        <f ca="1">ROUND(IF(Staff[[#This Row],[Tenure]]&gt;2,3%,2%)*Staff[[#This Row],[Salary]],0)</f>
        <v>1445</v>
      </c>
      <c r="K161">
        <f>_xlfn.XLOOKUP(Staff[[#This Row],[Rating]],$N$13:$N$17,$O$13:$O$17)</f>
        <v>4</v>
      </c>
    </row>
    <row r="162" spans="1:11" x14ac:dyDescent="0.35">
      <c r="A162" s="5" t="s">
        <v>29</v>
      </c>
      <c r="B162" s="5" t="s">
        <v>8</v>
      </c>
      <c r="C162" s="5" t="s">
        <v>20</v>
      </c>
      <c r="D162">
        <v>28</v>
      </c>
      <c r="E162" s="6">
        <v>43980</v>
      </c>
      <c r="F162" s="4">
        <v>48170</v>
      </c>
      <c r="G162" s="5" t="s">
        <v>13</v>
      </c>
      <c r="H162" s="5" t="s">
        <v>256</v>
      </c>
      <c r="I162" s="7">
        <f ca="1">(TODAY()-Staff[[#This Row],[Date Joined]])/365</f>
        <v>3.5726027397260274</v>
      </c>
      <c r="J162" s="4">
        <f ca="1">ROUND(IF(Staff[[#This Row],[Tenure]]&gt;2,3%,2%)*Staff[[#This Row],[Salary]],0)</f>
        <v>1445</v>
      </c>
      <c r="K162">
        <f>_xlfn.XLOOKUP(Staff[[#This Row],[Rating]],$N$13:$N$17,$O$13:$O$17)</f>
        <v>4</v>
      </c>
    </row>
    <row r="163" spans="1:11" x14ac:dyDescent="0.35">
      <c r="A163" s="5" t="s">
        <v>179</v>
      </c>
      <c r="B163" s="5" t="s">
        <v>8</v>
      </c>
      <c r="C163" s="5" t="s">
        <v>15</v>
      </c>
      <c r="D163">
        <v>26</v>
      </c>
      <c r="E163" s="6">
        <v>44225</v>
      </c>
      <c r="F163" s="4">
        <v>47360</v>
      </c>
      <c r="G163" s="5" t="s">
        <v>9</v>
      </c>
      <c r="H163" s="5" t="s">
        <v>255</v>
      </c>
      <c r="I163" s="7">
        <f ca="1">(TODAY()-Staff[[#This Row],[Date Joined]])/365</f>
        <v>2.9013698630136986</v>
      </c>
      <c r="J163" s="4">
        <f ca="1">ROUND(IF(Staff[[#This Row],[Tenure]]&gt;2,3%,2%)*Staff[[#This Row],[Salary]],0)</f>
        <v>1421</v>
      </c>
      <c r="K163">
        <f>_xlfn.XLOOKUP(Staff[[#This Row],[Rating]],$N$13:$N$17,$O$13:$O$17)</f>
        <v>3</v>
      </c>
    </row>
    <row r="164" spans="1:11" x14ac:dyDescent="0.35">
      <c r="A164" s="5" t="s">
        <v>48</v>
      </c>
      <c r="B164" s="5" t="s">
        <v>8</v>
      </c>
      <c r="C164" s="5" t="s">
        <v>15</v>
      </c>
      <c r="D164">
        <v>26</v>
      </c>
      <c r="E164" s="6">
        <v>44164</v>
      </c>
      <c r="F164" s="4">
        <v>47360</v>
      </c>
      <c r="G164" s="5" t="s">
        <v>9</v>
      </c>
      <c r="H164" s="5" t="s">
        <v>256</v>
      </c>
      <c r="I164" s="7">
        <f ca="1">(TODAY()-Staff[[#This Row],[Date Joined]])/365</f>
        <v>3.0684931506849313</v>
      </c>
      <c r="J164" s="4">
        <f ca="1">ROUND(IF(Staff[[#This Row],[Tenure]]&gt;2,3%,2%)*Staff[[#This Row],[Salary]],0)</f>
        <v>1421</v>
      </c>
      <c r="K164">
        <f>_xlfn.XLOOKUP(Staff[[#This Row],[Rating]],$N$13:$N$17,$O$13:$O$17)</f>
        <v>3</v>
      </c>
    </row>
    <row r="165" spans="1:11" x14ac:dyDescent="0.35">
      <c r="A165" s="5" t="s">
        <v>162</v>
      </c>
      <c r="B165" s="5" t="s">
        <v>12</v>
      </c>
      <c r="C165" s="5" t="s">
        <v>17</v>
      </c>
      <c r="D165">
        <v>32</v>
      </c>
      <c r="E165" s="6">
        <v>44400</v>
      </c>
      <c r="F165" s="4">
        <v>45510</v>
      </c>
      <c r="G165" s="5" t="s">
        <v>9</v>
      </c>
      <c r="H165" s="5" t="s">
        <v>255</v>
      </c>
      <c r="I165" s="7">
        <f ca="1">(TODAY()-Staff[[#This Row],[Date Joined]])/365</f>
        <v>2.4219178082191779</v>
      </c>
      <c r="J165" s="4">
        <f ca="1">ROUND(IF(Staff[[#This Row],[Tenure]]&gt;2,3%,2%)*Staff[[#This Row],[Salary]],0)</f>
        <v>1365</v>
      </c>
      <c r="K165">
        <f>_xlfn.XLOOKUP(Staff[[#This Row],[Rating]],$N$13:$N$17,$O$13:$O$17)</f>
        <v>3</v>
      </c>
    </row>
    <row r="166" spans="1:11" x14ac:dyDescent="0.35">
      <c r="A166" s="5" t="s">
        <v>16</v>
      </c>
      <c r="B166" s="5" t="s">
        <v>12</v>
      </c>
      <c r="C166" s="5" t="s">
        <v>17</v>
      </c>
      <c r="D166">
        <v>32</v>
      </c>
      <c r="E166" s="6">
        <v>44339</v>
      </c>
      <c r="F166" s="4">
        <v>45510</v>
      </c>
      <c r="G166" s="5" t="s">
        <v>9</v>
      </c>
      <c r="H166" s="5" t="s">
        <v>256</v>
      </c>
      <c r="I166" s="7">
        <f ca="1">(TODAY()-Staff[[#This Row],[Date Joined]])/365</f>
        <v>2.5890410958904111</v>
      </c>
      <c r="J166" s="4">
        <f ca="1">ROUND(IF(Staff[[#This Row],[Tenure]]&gt;2,3%,2%)*Staff[[#This Row],[Salary]],0)</f>
        <v>1365</v>
      </c>
      <c r="K166">
        <f>_xlfn.XLOOKUP(Staff[[#This Row],[Rating]],$N$13:$N$17,$O$13:$O$17)</f>
        <v>3</v>
      </c>
    </row>
    <row r="167" spans="1:11" x14ac:dyDescent="0.35">
      <c r="A167" s="5" t="s">
        <v>125</v>
      </c>
      <c r="B167" s="5" t="s">
        <v>12</v>
      </c>
      <c r="C167" s="5" t="s">
        <v>10</v>
      </c>
      <c r="D167">
        <v>32</v>
      </c>
      <c r="E167" s="6">
        <v>44354</v>
      </c>
      <c r="F167" s="4">
        <v>43840</v>
      </c>
      <c r="G167" s="5" t="s">
        <v>13</v>
      </c>
      <c r="H167" s="5" t="s">
        <v>255</v>
      </c>
      <c r="I167" s="7">
        <f ca="1">(TODAY()-Staff[[#This Row],[Date Joined]])/365</f>
        <v>2.547945205479452</v>
      </c>
      <c r="J167" s="4">
        <f ca="1">ROUND(IF(Staff[[#This Row],[Tenure]]&gt;2,3%,2%)*Staff[[#This Row],[Salary]],0)</f>
        <v>1315</v>
      </c>
      <c r="K167">
        <f>_xlfn.XLOOKUP(Staff[[#This Row],[Rating]],$N$13:$N$17,$O$13:$O$17)</f>
        <v>4</v>
      </c>
    </row>
    <row r="168" spans="1:11" x14ac:dyDescent="0.35">
      <c r="A168" s="5" t="s">
        <v>11</v>
      </c>
      <c r="B168" s="5" t="s">
        <v>12</v>
      </c>
      <c r="C168" s="5" t="s">
        <v>10</v>
      </c>
      <c r="D168">
        <v>32</v>
      </c>
      <c r="E168" s="6">
        <v>44293</v>
      </c>
      <c r="F168" s="4">
        <v>43840</v>
      </c>
      <c r="G168" s="5" t="s">
        <v>13</v>
      </c>
      <c r="H168" s="5" t="s">
        <v>256</v>
      </c>
      <c r="I168" s="7">
        <f ca="1">(TODAY()-Staff[[#This Row],[Date Joined]])/365</f>
        <v>2.7150684931506848</v>
      </c>
      <c r="J168" s="4">
        <f ca="1">ROUND(IF(Staff[[#This Row],[Tenure]]&gt;2,3%,2%)*Staff[[#This Row],[Salary]],0)</f>
        <v>1315</v>
      </c>
      <c r="K168">
        <f>_xlfn.XLOOKUP(Staff[[#This Row],[Rating]],$N$13:$N$17,$O$13:$O$17)</f>
        <v>4</v>
      </c>
    </row>
    <row r="169" spans="1:11" x14ac:dyDescent="0.35">
      <c r="A169" s="5" t="s">
        <v>193</v>
      </c>
      <c r="B169" s="5" t="s">
        <v>8</v>
      </c>
      <c r="C169" s="5" t="s">
        <v>22</v>
      </c>
      <c r="D169">
        <v>28</v>
      </c>
      <c r="E169" s="6">
        <v>44820</v>
      </c>
      <c r="F169" s="4">
        <v>43510</v>
      </c>
      <c r="G169" s="5" t="s">
        <v>81</v>
      </c>
      <c r="H169" s="5" t="s">
        <v>255</v>
      </c>
      <c r="I169" s="7">
        <f ca="1">(TODAY()-Staff[[#This Row],[Date Joined]])/365</f>
        <v>1.2712328767123289</v>
      </c>
      <c r="J169" s="4">
        <f ca="1">ROUND(IF(Staff[[#This Row],[Tenure]]&gt;2,3%,2%)*Staff[[#This Row],[Salary]],0)</f>
        <v>870</v>
      </c>
      <c r="K169">
        <f>_xlfn.XLOOKUP(Staff[[#This Row],[Rating]],$N$13:$N$17,$O$13:$O$17)</f>
        <v>1</v>
      </c>
    </row>
    <row r="170" spans="1:11" x14ac:dyDescent="0.35">
      <c r="A170" s="5" t="s">
        <v>80</v>
      </c>
      <c r="B170" s="5" t="s">
        <v>8</v>
      </c>
      <c r="C170" s="5" t="s">
        <v>22</v>
      </c>
      <c r="D170">
        <v>28</v>
      </c>
      <c r="E170" s="6">
        <v>44758</v>
      </c>
      <c r="F170" s="4">
        <v>43510</v>
      </c>
      <c r="G170" s="5" t="s">
        <v>81</v>
      </c>
      <c r="H170" s="5" t="s">
        <v>256</v>
      </c>
      <c r="I170" s="7">
        <f ca="1">(TODAY()-Staff[[#This Row],[Date Joined]])/365</f>
        <v>1.441095890410959</v>
      </c>
      <c r="J170" s="4">
        <f ca="1">ROUND(IF(Staff[[#This Row],[Tenure]]&gt;2,3%,2%)*Staff[[#This Row],[Salary]],0)</f>
        <v>870</v>
      </c>
      <c r="K170">
        <f>_xlfn.XLOOKUP(Staff[[#This Row],[Rating]],$N$13:$N$17,$O$13:$O$17)</f>
        <v>1</v>
      </c>
    </row>
    <row r="171" spans="1:11" x14ac:dyDescent="0.35">
      <c r="A171" s="5" t="s">
        <v>129</v>
      </c>
      <c r="B171" s="5" t="s">
        <v>12</v>
      </c>
      <c r="C171" s="5" t="s">
        <v>10</v>
      </c>
      <c r="D171">
        <v>31</v>
      </c>
      <c r="E171" s="6">
        <v>44145</v>
      </c>
      <c r="F171" s="4">
        <v>41980</v>
      </c>
      <c r="G171" s="5" t="s">
        <v>9</v>
      </c>
      <c r="H171" s="5" t="s">
        <v>255</v>
      </c>
      <c r="I171" s="7">
        <f ca="1">(TODAY()-Staff[[#This Row],[Date Joined]])/365</f>
        <v>3.1205479452054794</v>
      </c>
      <c r="J171" s="4">
        <f ca="1">ROUND(IF(Staff[[#This Row],[Tenure]]&gt;2,3%,2%)*Staff[[#This Row],[Salary]],0)</f>
        <v>1259</v>
      </c>
      <c r="K171">
        <f>_xlfn.XLOOKUP(Staff[[#This Row],[Rating]],$N$13:$N$17,$O$13:$O$17)</f>
        <v>3</v>
      </c>
    </row>
    <row r="172" spans="1:11" x14ac:dyDescent="0.35">
      <c r="A172" s="5" t="s">
        <v>84</v>
      </c>
      <c r="B172" s="5" t="s">
        <v>12</v>
      </c>
      <c r="C172" s="5" t="s">
        <v>10</v>
      </c>
      <c r="D172">
        <v>31</v>
      </c>
      <c r="E172" s="6">
        <v>44084</v>
      </c>
      <c r="F172" s="4">
        <v>41980</v>
      </c>
      <c r="G172" s="5" t="s">
        <v>9</v>
      </c>
      <c r="H172" s="5" t="s">
        <v>256</v>
      </c>
      <c r="I172" s="7">
        <f ca="1">(TODAY()-Staff[[#This Row],[Date Joined]])/365</f>
        <v>3.2876712328767121</v>
      </c>
      <c r="J172" s="4">
        <f ca="1">ROUND(IF(Staff[[#This Row],[Tenure]]&gt;2,3%,2%)*Staff[[#This Row],[Salary]],0)</f>
        <v>1259</v>
      </c>
      <c r="K172">
        <f>_xlfn.XLOOKUP(Staff[[#This Row],[Rating]],$N$13:$N$17,$O$13:$O$17)</f>
        <v>3</v>
      </c>
    </row>
    <row r="173" spans="1:11" x14ac:dyDescent="0.35">
      <c r="A173" s="5" t="s">
        <v>196</v>
      </c>
      <c r="B173" s="5" t="s">
        <v>12</v>
      </c>
      <c r="C173" s="5" t="s">
        <v>15</v>
      </c>
      <c r="D173">
        <v>32</v>
      </c>
      <c r="E173" s="6">
        <v>44611</v>
      </c>
      <c r="F173" s="4">
        <v>41570</v>
      </c>
      <c r="G173" s="5" t="s">
        <v>9</v>
      </c>
      <c r="H173" s="5" t="s">
        <v>255</v>
      </c>
      <c r="I173" s="7">
        <f ca="1">(TODAY()-Staff[[#This Row],[Date Joined]])/365</f>
        <v>1.8438356164383563</v>
      </c>
      <c r="J173" s="4">
        <f ca="1">ROUND(IF(Staff[[#This Row],[Tenure]]&gt;2,3%,2%)*Staff[[#This Row],[Salary]],0)</f>
        <v>831</v>
      </c>
      <c r="K173">
        <f>_xlfn.XLOOKUP(Staff[[#This Row],[Rating]],$N$13:$N$17,$O$13:$O$17)</f>
        <v>3</v>
      </c>
    </row>
    <row r="174" spans="1:11" x14ac:dyDescent="0.35">
      <c r="A174" s="5" t="s">
        <v>46</v>
      </c>
      <c r="B174" s="5" t="s">
        <v>12</v>
      </c>
      <c r="C174" s="5" t="s">
        <v>15</v>
      </c>
      <c r="D174">
        <v>32</v>
      </c>
      <c r="E174" s="6">
        <v>44549</v>
      </c>
      <c r="F174" s="4">
        <v>41570</v>
      </c>
      <c r="G174" s="5" t="s">
        <v>9</v>
      </c>
      <c r="H174" s="5" t="s">
        <v>256</v>
      </c>
      <c r="I174" s="7">
        <f ca="1">(TODAY()-Staff[[#This Row],[Date Joined]])/365</f>
        <v>2.0136986301369864</v>
      </c>
      <c r="J174" s="4">
        <f ca="1">ROUND(IF(Staff[[#This Row],[Tenure]]&gt;2,3%,2%)*Staff[[#This Row],[Salary]],0)</f>
        <v>1247</v>
      </c>
      <c r="K174">
        <f>_xlfn.XLOOKUP(Staff[[#This Row],[Rating]],$N$13:$N$17,$O$13:$O$17)</f>
        <v>3</v>
      </c>
    </row>
    <row r="175" spans="1:11" x14ac:dyDescent="0.35">
      <c r="A175" s="5" t="s">
        <v>187</v>
      </c>
      <c r="B175" s="5" t="s">
        <v>8</v>
      </c>
      <c r="C175" s="5" t="s">
        <v>15</v>
      </c>
      <c r="D175">
        <v>35</v>
      </c>
      <c r="E175" s="6">
        <v>44727</v>
      </c>
      <c r="F175" s="4">
        <v>40400</v>
      </c>
      <c r="G175" s="5" t="s">
        <v>9</v>
      </c>
      <c r="H175" s="5" t="s">
        <v>255</v>
      </c>
      <c r="I175" s="7">
        <f ca="1">(TODAY()-Staff[[#This Row],[Date Joined]])/365</f>
        <v>1.526027397260274</v>
      </c>
      <c r="J175" s="4">
        <f ca="1">ROUND(IF(Staff[[#This Row],[Tenure]]&gt;2,3%,2%)*Staff[[#This Row],[Salary]],0)</f>
        <v>808</v>
      </c>
      <c r="K175">
        <f>_xlfn.XLOOKUP(Staff[[#This Row],[Rating]],$N$13:$N$17,$O$13:$O$17)</f>
        <v>3</v>
      </c>
    </row>
    <row r="176" spans="1:11" x14ac:dyDescent="0.35">
      <c r="A176" s="5" t="s">
        <v>42</v>
      </c>
      <c r="B176" s="5" t="s">
        <v>8</v>
      </c>
      <c r="C176" s="5" t="s">
        <v>15</v>
      </c>
      <c r="D176">
        <v>35</v>
      </c>
      <c r="E176" s="6">
        <v>44666</v>
      </c>
      <c r="F176" s="4">
        <v>40400</v>
      </c>
      <c r="G176" s="5" t="s">
        <v>9</v>
      </c>
      <c r="H176" s="5" t="s">
        <v>256</v>
      </c>
      <c r="I176" s="7">
        <f ca="1">(TODAY()-Staff[[#This Row],[Date Joined]])/365</f>
        <v>1.6931506849315068</v>
      </c>
      <c r="J176" s="4">
        <f ca="1">ROUND(IF(Staff[[#This Row],[Tenure]]&gt;2,3%,2%)*Staff[[#This Row],[Salary]],0)</f>
        <v>808</v>
      </c>
      <c r="K176">
        <f>_xlfn.XLOOKUP(Staff[[#This Row],[Rating]],$N$13:$N$17,$O$13:$O$17)</f>
        <v>3</v>
      </c>
    </row>
    <row r="177" spans="1:11" x14ac:dyDescent="0.35">
      <c r="A177" s="5" t="s">
        <v>127</v>
      </c>
      <c r="B177" s="5" t="s">
        <v>8</v>
      </c>
      <c r="C177" s="5" t="s">
        <v>15</v>
      </c>
      <c r="D177">
        <v>21</v>
      </c>
      <c r="E177" s="6">
        <v>44104</v>
      </c>
      <c r="F177" s="4">
        <v>37920</v>
      </c>
      <c r="G177" s="5" t="s">
        <v>9</v>
      </c>
      <c r="H177" s="5" t="s">
        <v>255</v>
      </c>
      <c r="I177" s="7">
        <f ca="1">(TODAY()-Staff[[#This Row],[Date Joined]])/365</f>
        <v>3.2328767123287672</v>
      </c>
      <c r="J177" s="4">
        <f ca="1">ROUND(IF(Staff[[#This Row],[Tenure]]&gt;2,3%,2%)*Staff[[#This Row],[Salary]],0)</f>
        <v>1138</v>
      </c>
      <c r="K177">
        <f>_xlfn.XLOOKUP(Staff[[#This Row],[Rating]],$N$13:$N$17,$O$13:$O$17)</f>
        <v>3</v>
      </c>
    </row>
    <row r="178" spans="1:11" x14ac:dyDescent="0.35">
      <c r="A178" s="5" t="s">
        <v>30</v>
      </c>
      <c r="B178" s="5" t="s">
        <v>8</v>
      </c>
      <c r="C178" s="5" t="s">
        <v>15</v>
      </c>
      <c r="D178">
        <v>21</v>
      </c>
      <c r="E178" s="6">
        <v>44042</v>
      </c>
      <c r="F178" s="4">
        <v>37920</v>
      </c>
      <c r="G178" s="5" t="s">
        <v>9</v>
      </c>
      <c r="H178" s="5" t="s">
        <v>256</v>
      </c>
      <c r="I178" s="7">
        <f ca="1">(TODAY()-Staff[[#This Row],[Date Joined]])/365</f>
        <v>3.4027397260273973</v>
      </c>
      <c r="J178" s="4">
        <f ca="1">ROUND(IF(Staff[[#This Row],[Tenure]]&gt;2,3%,2%)*Staff[[#This Row],[Salary]],0)</f>
        <v>1138</v>
      </c>
      <c r="K178">
        <f>_xlfn.XLOOKUP(Staff[[#This Row],[Rating]],$N$13:$N$17,$O$13:$O$17)</f>
        <v>3</v>
      </c>
    </row>
    <row r="179" spans="1:11" x14ac:dyDescent="0.35">
      <c r="A179" s="5" t="s">
        <v>189</v>
      </c>
      <c r="B179" s="5" t="s">
        <v>8</v>
      </c>
      <c r="C179" s="5" t="s">
        <v>22</v>
      </c>
      <c r="D179">
        <v>43</v>
      </c>
      <c r="E179" s="6">
        <v>44620</v>
      </c>
      <c r="F179" s="4">
        <v>36040</v>
      </c>
      <c r="G179" s="5" t="s">
        <v>9</v>
      </c>
      <c r="H179" s="5" t="s">
        <v>255</v>
      </c>
      <c r="I179" s="7">
        <f ca="1">(TODAY()-Staff[[#This Row],[Date Joined]])/365</f>
        <v>1.8191780821917809</v>
      </c>
      <c r="J179" s="4">
        <f ca="1">ROUND(IF(Staff[[#This Row],[Tenure]]&gt;2,3%,2%)*Staff[[#This Row],[Salary]],0)</f>
        <v>721</v>
      </c>
      <c r="K179">
        <f>_xlfn.XLOOKUP(Staff[[#This Row],[Rating]],$N$13:$N$17,$O$13:$O$17)</f>
        <v>3</v>
      </c>
    </row>
    <row r="180" spans="1:11" x14ac:dyDescent="0.35">
      <c r="A180" s="5" t="s">
        <v>39</v>
      </c>
      <c r="B180" s="5" t="s">
        <v>8</v>
      </c>
      <c r="C180" s="5" t="s">
        <v>22</v>
      </c>
      <c r="D180">
        <v>43</v>
      </c>
      <c r="E180" s="6">
        <v>44558</v>
      </c>
      <c r="F180" s="4">
        <v>36040</v>
      </c>
      <c r="G180" s="5" t="s">
        <v>9</v>
      </c>
      <c r="H180" s="5" t="s">
        <v>256</v>
      </c>
      <c r="I180" s="7">
        <f ca="1">(TODAY()-Staff[[#This Row],[Date Joined]])/365</f>
        <v>1.989041095890411</v>
      </c>
      <c r="J180" s="4">
        <f ca="1">ROUND(IF(Staff[[#This Row],[Tenure]]&gt;2,3%,2%)*Staff[[#This Row],[Salary]],0)</f>
        <v>721</v>
      </c>
      <c r="K180">
        <f>_xlfn.XLOOKUP(Staff[[#This Row],[Rating]],$N$13:$N$17,$O$13:$O$17)</f>
        <v>3</v>
      </c>
    </row>
    <row r="181" spans="1:11" x14ac:dyDescent="0.35">
      <c r="A181" s="5" t="s">
        <v>138</v>
      </c>
      <c r="B181" s="5" t="s">
        <v>12</v>
      </c>
      <c r="C181" s="5" t="s">
        <v>10</v>
      </c>
      <c r="D181">
        <v>29</v>
      </c>
      <c r="E181" s="6">
        <v>44023</v>
      </c>
      <c r="F181" s="4">
        <v>34980</v>
      </c>
      <c r="G181" s="5" t="s">
        <v>9</v>
      </c>
      <c r="H181" s="5" t="s">
        <v>255</v>
      </c>
      <c r="I181" s="7">
        <f ca="1">(TODAY()-Staff[[#This Row],[Date Joined]])/365</f>
        <v>3.4547945205479453</v>
      </c>
      <c r="J181" s="4">
        <f ca="1">ROUND(IF(Staff[[#This Row],[Tenure]]&gt;2,3%,2%)*Staff[[#This Row],[Salary]],0)</f>
        <v>1049</v>
      </c>
      <c r="K181">
        <f>_xlfn.XLOOKUP(Staff[[#This Row],[Rating]],$N$13:$N$17,$O$13:$O$17)</f>
        <v>3</v>
      </c>
    </row>
    <row r="182" spans="1:11" x14ac:dyDescent="0.35">
      <c r="A182" s="5" t="s">
        <v>99</v>
      </c>
      <c r="B182" s="5" t="s">
        <v>12</v>
      </c>
      <c r="C182" s="5" t="s">
        <v>10</v>
      </c>
      <c r="D182">
        <v>29</v>
      </c>
      <c r="E182" s="6">
        <v>43962</v>
      </c>
      <c r="F182" s="4">
        <v>34980</v>
      </c>
      <c r="G182" s="5" t="s">
        <v>9</v>
      </c>
      <c r="H182" s="5" t="s">
        <v>256</v>
      </c>
      <c r="I182" s="7">
        <f ca="1">(TODAY()-Staff[[#This Row],[Date Joined]])/365</f>
        <v>3.6219178082191781</v>
      </c>
      <c r="J182" s="4">
        <f ca="1">ROUND(IF(Staff[[#This Row],[Tenure]]&gt;2,3%,2%)*Staff[[#This Row],[Salary]],0)</f>
        <v>1049</v>
      </c>
      <c r="K182">
        <f>_xlfn.XLOOKUP(Staff[[#This Row],[Rating]],$N$13:$N$17,$O$13:$O$17)</f>
        <v>3</v>
      </c>
    </row>
    <row r="183" spans="1:11" x14ac:dyDescent="0.35">
      <c r="A183" s="5" t="s">
        <v>185</v>
      </c>
      <c r="B183" s="5" t="s">
        <v>12</v>
      </c>
      <c r="C183" s="5" t="s">
        <v>10</v>
      </c>
      <c r="D183">
        <v>21</v>
      </c>
      <c r="E183" s="6">
        <v>44678</v>
      </c>
      <c r="F183" s="4">
        <v>33920</v>
      </c>
      <c r="G183" s="5" t="s">
        <v>9</v>
      </c>
      <c r="H183" s="5" t="s">
        <v>255</v>
      </c>
      <c r="I183" s="7">
        <f ca="1">(TODAY()-Staff[[#This Row],[Date Joined]])/365</f>
        <v>1.6602739726027398</v>
      </c>
      <c r="J183" s="4">
        <f ca="1">ROUND(IF(Staff[[#This Row],[Tenure]]&gt;2,3%,2%)*Staff[[#This Row],[Salary]],0)</f>
        <v>678</v>
      </c>
      <c r="K183">
        <f>_xlfn.XLOOKUP(Staff[[#This Row],[Rating]],$N$13:$N$17,$O$13:$O$17)</f>
        <v>3</v>
      </c>
    </row>
    <row r="184" spans="1:11" x14ac:dyDescent="0.35">
      <c r="A184" s="5" t="s">
        <v>61</v>
      </c>
      <c r="B184" s="5" t="s">
        <v>12</v>
      </c>
      <c r="C184" s="5" t="s">
        <v>10</v>
      </c>
      <c r="D184">
        <v>21</v>
      </c>
      <c r="E184" s="6">
        <v>44619</v>
      </c>
      <c r="F184" s="4">
        <v>33920</v>
      </c>
      <c r="G184" s="5" t="s">
        <v>9</v>
      </c>
      <c r="H184" s="5" t="s">
        <v>256</v>
      </c>
      <c r="I184" s="7">
        <f ca="1">(TODAY()-Staff[[#This Row],[Date Joined]])/365</f>
        <v>1.821917808219178</v>
      </c>
      <c r="J184" s="4">
        <f ca="1">ROUND(IF(Staff[[#This Row],[Tenure]]&gt;2,3%,2%)*Staff[[#This Row],[Salary]],0)</f>
        <v>678</v>
      </c>
      <c r="K184">
        <f>_xlfn.XLOOKUP(Staff[[#This Row],[Rating]],$N$13:$N$17,$O$13:$O$17)</f>
        <v>3</v>
      </c>
    </row>
  </sheetData>
  <conditionalFormatting sqref="F1:F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B682-1E9A-43E8-B36B-F423384E5CE2}">
  <sheetPr>
    <tabColor theme="5"/>
  </sheetPr>
  <dimension ref="B2:K24"/>
  <sheetViews>
    <sheetView showGridLines="0" workbookViewId="0">
      <selection activeCell="C9" sqref="C9"/>
    </sheetView>
  </sheetViews>
  <sheetFormatPr defaultRowHeight="14.5" x14ac:dyDescent="0.35"/>
  <cols>
    <col min="3" max="3" width="17.6328125" bestFit="1" customWidth="1"/>
    <col min="4" max="4" width="13.1796875" bestFit="1" customWidth="1"/>
    <col min="9" max="9" width="17.6328125" bestFit="1" customWidth="1"/>
  </cols>
  <sheetData>
    <row r="2" spans="2:11" x14ac:dyDescent="0.35">
      <c r="B2" s="22"/>
      <c r="C2" s="23"/>
      <c r="D2" s="23"/>
      <c r="E2" s="24"/>
    </row>
    <row r="3" spans="2:11" x14ac:dyDescent="0.35">
      <c r="B3" s="25"/>
      <c r="C3" s="26" t="s">
        <v>222</v>
      </c>
      <c r="D3" s="26"/>
      <c r="E3" s="27"/>
    </row>
    <row r="4" spans="2:11" x14ac:dyDescent="0.35">
      <c r="B4" s="25"/>
      <c r="C4" s="28"/>
      <c r="D4" s="28"/>
      <c r="E4" s="27"/>
    </row>
    <row r="5" spans="2:11" ht="15" thickBot="1" x14ac:dyDescent="0.4">
      <c r="B5" s="25"/>
      <c r="C5" s="28"/>
      <c r="D5" s="28"/>
      <c r="E5" s="27"/>
    </row>
    <row r="6" spans="2:11" ht="15" thickBot="1" x14ac:dyDescent="0.4">
      <c r="B6" s="25"/>
      <c r="C6" s="29" t="s">
        <v>211</v>
      </c>
      <c r="D6" s="18" t="s">
        <v>118</v>
      </c>
      <c r="E6" s="27"/>
      <c r="I6" s="15"/>
      <c r="J6" s="15"/>
      <c r="K6" s="15"/>
    </row>
    <row r="7" spans="2:11" x14ac:dyDescent="0.35">
      <c r="B7" s="25"/>
      <c r="C7" s="29" t="s">
        <v>212</v>
      </c>
      <c r="D7" s="30" t="str" cm="1">
        <f t="array" aca="1" ref="D7:D14" ca="1">TRANSPOSE(_xlfn.XLOOKUP(D6,Staff[[#All],[Name]],Staff[[#All],[Gender]:[Tenure]]))</f>
        <v>Female</v>
      </c>
      <c r="E7" s="27"/>
    </row>
    <row r="8" spans="2:11" x14ac:dyDescent="0.35">
      <c r="B8" s="25"/>
      <c r="C8" s="29" t="s">
        <v>213</v>
      </c>
      <c r="D8" s="30" t="str">
        <f ca="1"/>
        <v>Website</v>
      </c>
      <c r="E8" s="27"/>
    </row>
    <row r="9" spans="2:11" x14ac:dyDescent="0.35">
      <c r="B9" s="25"/>
      <c r="C9" s="29" t="s">
        <v>214</v>
      </c>
      <c r="D9" s="30">
        <f ca="1"/>
        <v>24</v>
      </c>
      <c r="E9" s="27"/>
    </row>
    <row r="10" spans="2:11" x14ac:dyDescent="0.35">
      <c r="B10" s="25"/>
      <c r="C10" s="29" t="s">
        <v>216</v>
      </c>
      <c r="D10" s="31">
        <f ca="1"/>
        <v>44148</v>
      </c>
      <c r="E10" s="27"/>
      <c r="J10" s="16"/>
    </row>
    <row r="11" spans="2:11" x14ac:dyDescent="0.35">
      <c r="B11" s="25"/>
      <c r="C11" s="29" t="s">
        <v>215</v>
      </c>
      <c r="D11" s="32">
        <f ca="1"/>
        <v>62780</v>
      </c>
      <c r="E11" s="27"/>
      <c r="J11" s="16"/>
    </row>
    <row r="12" spans="2:11" x14ac:dyDescent="0.35">
      <c r="B12" s="25"/>
      <c r="C12" s="29" t="s">
        <v>217</v>
      </c>
      <c r="D12" s="30" t="str">
        <f ca="1"/>
        <v>Average</v>
      </c>
      <c r="E12" s="27"/>
    </row>
    <row r="13" spans="2:11" x14ac:dyDescent="0.35">
      <c r="B13" s="25"/>
      <c r="C13" s="29" t="s">
        <v>261</v>
      </c>
      <c r="D13" s="30" t="str">
        <f ca="1"/>
        <v>BO</v>
      </c>
      <c r="E13" s="27"/>
    </row>
    <row r="14" spans="2:11" x14ac:dyDescent="0.35">
      <c r="B14" s="25"/>
      <c r="C14" s="29" t="s">
        <v>218</v>
      </c>
      <c r="D14" s="33">
        <f ca="1"/>
        <v>3.1123287671232878</v>
      </c>
      <c r="E14" s="27"/>
      <c r="J14" s="8"/>
    </row>
    <row r="15" spans="2:11" x14ac:dyDescent="0.35">
      <c r="B15" s="34"/>
      <c r="C15" s="35"/>
      <c r="D15" s="35"/>
      <c r="E15" s="36"/>
    </row>
    <row r="16" spans="2:11" x14ac:dyDescent="0.35">
      <c r="D16" s="13"/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10"/>
    </row>
    <row r="21" spans="4:4" x14ac:dyDescent="0.35">
      <c r="D21" s="12"/>
    </row>
    <row r="22" spans="4:4" x14ac:dyDescent="0.35">
      <c r="D22" s="9"/>
    </row>
    <row r="23" spans="4:4" x14ac:dyDescent="0.35">
      <c r="D23" s="9"/>
    </row>
    <row r="24" spans="4:4" x14ac:dyDescent="0.35">
      <c r="D24" s="11"/>
    </row>
  </sheetData>
  <mergeCells count="1">
    <mergeCell ref="C4:D5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EF86-7900-4E43-99E5-52E3EBDD9DF8}">
  <sheetPr>
    <tabColor theme="4" tint="0.39997558519241921"/>
  </sheetPr>
  <dimension ref="A1:K61"/>
  <sheetViews>
    <sheetView showGridLines="0" workbookViewId="0">
      <selection activeCell="B2" sqref="B2:C2"/>
    </sheetView>
  </sheetViews>
  <sheetFormatPr defaultRowHeight="14.5" x14ac:dyDescent="0.35"/>
  <cols>
    <col min="1" max="1" width="28.1796875" bestFit="1" customWidth="1"/>
    <col min="5" max="5" width="10.6328125" bestFit="1" customWidth="1"/>
    <col min="7" max="7" width="13.1796875" bestFit="1" customWidth="1"/>
  </cols>
  <sheetData>
    <row r="1" spans="1:11" ht="15" thickBot="1" x14ac:dyDescent="0.4"/>
    <row r="2" spans="1:11" ht="15" thickBot="1" x14ac:dyDescent="0.4">
      <c r="A2" s="14" t="s">
        <v>219</v>
      </c>
      <c r="B2" s="49" t="s">
        <v>15</v>
      </c>
      <c r="C2" s="50"/>
    </row>
    <row r="4" spans="1:11" x14ac:dyDescent="0.35">
      <c r="A4" s="14" t="s">
        <v>220</v>
      </c>
      <c r="B4" s="17">
        <f>COUNTIFS(Staff[Department],B2)</f>
        <v>55</v>
      </c>
      <c r="C4" s="17"/>
    </row>
    <row r="6" spans="1:11" x14ac:dyDescent="0.35">
      <c r="A6" s="14" t="s">
        <v>0</v>
      </c>
      <c r="B6" s="14" t="s">
        <v>1</v>
      </c>
      <c r="C6" s="14" t="s">
        <v>221</v>
      </c>
      <c r="D6" s="14" t="s">
        <v>2</v>
      </c>
      <c r="E6" s="14" t="s">
        <v>4</v>
      </c>
      <c r="F6" s="14" t="s">
        <v>6</v>
      </c>
      <c r="G6" s="14" t="s">
        <v>3</v>
      </c>
      <c r="H6" s="14" t="s">
        <v>260</v>
      </c>
      <c r="I6" s="14" t="s">
        <v>203</v>
      </c>
      <c r="J6" s="14" t="s">
        <v>231</v>
      </c>
      <c r="K6" s="14" t="s">
        <v>232</v>
      </c>
    </row>
    <row r="7" spans="1:11" x14ac:dyDescent="0.35">
      <c r="A7" t="str" cm="1">
        <f t="array" aca="1" ref="A7:K61" ca="1">_xlfn._xlws.SORT(_xlfn._xlws.FILTER(Staff[],Staff[Department]=B2), 6, -1)</f>
        <v>Roddy Speechley</v>
      </c>
      <c r="B7" t="str">
        <f ca="1"/>
        <v>Male</v>
      </c>
      <c r="C7" t="str">
        <f ca="1"/>
        <v>Procurement</v>
      </c>
      <c r="D7">
        <f ca="1"/>
        <v>33</v>
      </c>
      <c r="E7" s="1">
        <f ca="1"/>
        <v>44164</v>
      </c>
      <c r="F7">
        <f ca="1"/>
        <v>115920</v>
      </c>
      <c r="G7" t="str">
        <f ca="1"/>
        <v>Average</v>
      </c>
      <c r="H7" t="str">
        <f ca="1"/>
        <v>BO</v>
      </c>
      <c r="I7">
        <f ca="1"/>
        <v>3.0684931506849313</v>
      </c>
      <c r="J7">
        <f ca="1"/>
        <v>3478</v>
      </c>
      <c r="K7">
        <f ca="1"/>
        <v>3</v>
      </c>
    </row>
    <row r="8" spans="1:11" x14ac:dyDescent="0.35">
      <c r="A8" t="str">
        <f ca="1"/>
        <v>Sarayu Ragunathan</v>
      </c>
      <c r="B8" t="str">
        <f ca="1"/>
        <v>Male</v>
      </c>
      <c r="C8" t="str">
        <f ca="1"/>
        <v>Procurement</v>
      </c>
      <c r="D8">
        <f ca="1"/>
        <v>33</v>
      </c>
      <c r="E8" s="1">
        <f ca="1"/>
        <v>44103</v>
      </c>
      <c r="F8">
        <f ca="1"/>
        <v>115920</v>
      </c>
      <c r="G8" t="str">
        <f ca="1"/>
        <v>Average</v>
      </c>
      <c r="H8" t="str">
        <f ca="1"/>
        <v>FT</v>
      </c>
      <c r="I8">
        <f ca="1"/>
        <v>3.2356164383561645</v>
      </c>
      <c r="J8">
        <f ca="1"/>
        <v>3478</v>
      </c>
      <c r="K8">
        <f ca="1"/>
        <v>3</v>
      </c>
    </row>
    <row r="9" spans="1:11" x14ac:dyDescent="0.35">
      <c r="A9" t="str">
        <f ca="1"/>
        <v>Tracy Renad</v>
      </c>
      <c r="B9" t="str">
        <f ca="1"/>
        <v>Female</v>
      </c>
      <c r="C9" t="str">
        <f ca="1"/>
        <v>Procurement</v>
      </c>
      <c r="D9">
        <f ca="1"/>
        <v>36</v>
      </c>
      <c r="E9" s="1">
        <f ca="1"/>
        <v>44085</v>
      </c>
      <c r="F9">
        <f ca="1"/>
        <v>114890</v>
      </c>
      <c r="G9" t="str">
        <f ca="1"/>
        <v>Average</v>
      </c>
      <c r="H9" t="str">
        <f ca="1"/>
        <v>BO</v>
      </c>
      <c r="I9">
        <f ca="1"/>
        <v>3.2849315068493152</v>
      </c>
      <c r="J9">
        <f ca="1"/>
        <v>3447</v>
      </c>
      <c r="K9">
        <f ca="1"/>
        <v>3</v>
      </c>
    </row>
    <row r="10" spans="1:11" x14ac:dyDescent="0.35">
      <c r="A10" t="str">
        <f ca="1"/>
        <v>Dhruv Manjunath</v>
      </c>
      <c r="B10" t="str">
        <f ca="1"/>
        <v>Female</v>
      </c>
      <c r="C10" t="str">
        <f ca="1"/>
        <v>Procurement</v>
      </c>
      <c r="D10">
        <f ca="1"/>
        <v>36</v>
      </c>
      <c r="E10" s="1">
        <f ca="1"/>
        <v>44023</v>
      </c>
      <c r="F10">
        <f ca="1"/>
        <v>114890</v>
      </c>
      <c r="G10" t="str">
        <f ca="1"/>
        <v>Average</v>
      </c>
      <c r="H10" t="str">
        <f ca="1"/>
        <v>FT</v>
      </c>
      <c r="I10">
        <f ca="1"/>
        <v>3.4547945205479453</v>
      </c>
      <c r="J10">
        <f ca="1"/>
        <v>3447</v>
      </c>
      <c r="K10">
        <f ca="1"/>
        <v>3</v>
      </c>
    </row>
    <row r="11" spans="1:11" x14ac:dyDescent="0.35">
      <c r="A11" t="str">
        <f ca="1"/>
        <v>Hogan Iles</v>
      </c>
      <c r="B11" t="str">
        <f ca="1"/>
        <v>Female</v>
      </c>
      <c r="C11" t="str">
        <f ca="1"/>
        <v>Procurement</v>
      </c>
      <c r="D11">
        <f ca="1"/>
        <v>30</v>
      </c>
      <c r="E11" s="1">
        <f ca="1"/>
        <v>44850</v>
      </c>
      <c r="F11">
        <f ca="1"/>
        <v>114180</v>
      </c>
      <c r="G11" t="str">
        <f ca="1"/>
        <v>Average</v>
      </c>
      <c r="H11" t="str">
        <f ca="1"/>
        <v>BO</v>
      </c>
      <c r="I11">
        <f ca="1"/>
        <v>1.189041095890411</v>
      </c>
      <c r="J11">
        <f ca="1"/>
        <v>2284</v>
      </c>
      <c r="K11">
        <f ca="1"/>
        <v>3</v>
      </c>
    </row>
    <row r="12" spans="1:11" x14ac:dyDescent="0.35">
      <c r="A12" t="str">
        <f ca="1"/>
        <v>Sarojini Naueshwara</v>
      </c>
      <c r="B12" t="str">
        <f ca="1"/>
        <v>Female</v>
      </c>
      <c r="C12" t="str">
        <f ca="1"/>
        <v>Procurement</v>
      </c>
      <c r="D12">
        <f ca="1"/>
        <v>30</v>
      </c>
      <c r="E12" s="1">
        <f ca="1"/>
        <v>44789</v>
      </c>
      <c r="F12">
        <f ca="1"/>
        <v>114180</v>
      </c>
      <c r="G12" t="str">
        <f ca="1"/>
        <v>Average</v>
      </c>
      <c r="H12" t="str">
        <f ca="1"/>
        <v>FT</v>
      </c>
      <c r="I12">
        <f ca="1"/>
        <v>1.3561643835616439</v>
      </c>
      <c r="J12">
        <f ca="1"/>
        <v>2284</v>
      </c>
      <c r="K12">
        <f ca="1"/>
        <v>3</v>
      </c>
    </row>
    <row r="13" spans="1:11" x14ac:dyDescent="0.35">
      <c r="A13" t="str">
        <f ca="1"/>
        <v>Mahalia Larcher</v>
      </c>
      <c r="B13" t="str">
        <f ca="1"/>
        <v>Male</v>
      </c>
      <c r="C13" t="str">
        <f ca="1"/>
        <v>Procurement</v>
      </c>
      <c r="D13">
        <f ca="1"/>
        <v>27</v>
      </c>
      <c r="E13" s="1">
        <f ca="1"/>
        <v>44609</v>
      </c>
      <c r="F13">
        <f ca="1"/>
        <v>113280</v>
      </c>
      <c r="G13" t="str">
        <f ca="1"/>
        <v>Very poor</v>
      </c>
      <c r="H13" t="str">
        <f ca="1"/>
        <v>BO</v>
      </c>
      <c r="I13">
        <f ca="1"/>
        <v>1.8493150684931507</v>
      </c>
      <c r="J13">
        <f ca="1"/>
        <v>2266</v>
      </c>
      <c r="K13">
        <f ca="1"/>
        <v>1</v>
      </c>
    </row>
    <row r="14" spans="1:11" x14ac:dyDescent="0.35">
      <c r="A14" t="str">
        <f ca="1"/>
        <v>Ilesh Dasgupta</v>
      </c>
      <c r="B14" t="str">
        <f ca="1"/>
        <v>Male</v>
      </c>
      <c r="C14" t="str">
        <f ca="1"/>
        <v>Procurement</v>
      </c>
      <c r="D14">
        <f ca="1"/>
        <v>27</v>
      </c>
      <c r="E14" s="1">
        <f ca="1"/>
        <v>44547</v>
      </c>
      <c r="F14">
        <f ca="1"/>
        <v>113280</v>
      </c>
      <c r="G14" t="str">
        <f ca="1"/>
        <v>Very poor</v>
      </c>
      <c r="H14" t="str">
        <f ca="1"/>
        <v>FT</v>
      </c>
      <c r="I14">
        <f ca="1"/>
        <v>2.0191780821917806</v>
      </c>
      <c r="J14">
        <f ca="1"/>
        <v>3398</v>
      </c>
      <c r="K14">
        <f ca="1"/>
        <v>1</v>
      </c>
    </row>
    <row r="15" spans="1:11" x14ac:dyDescent="0.35">
      <c r="A15" t="str">
        <f ca="1"/>
        <v>Bandhula Sathyanna</v>
      </c>
      <c r="B15" t="str">
        <f ca="1"/>
        <v>Male</v>
      </c>
      <c r="C15" t="str">
        <f ca="1"/>
        <v>Procurement</v>
      </c>
      <c r="D15">
        <f ca="1"/>
        <v>34</v>
      </c>
      <c r="E15" s="1">
        <f ca="1"/>
        <v>44642</v>
      </c>
      <c r="F15">
        <f ca="1"/>
        <v>112650</v>
      </c>
      <c r="G15" t="str">
        <f ca="1"/>
        <v>Average</v>
      </c>
      <c r="H15" t="str">
        <f ca="1"/>
        <v>FT</v>
      </c>
      <c r="I15">
        <f ca="1"/>
        <v>1.7589041095890412</v>
      </c>
      <c r="J15">
        <f ca="1"/>
        <v>2253</v>
      </c>
      <c r="K15">
        <f ca="1"/>
        <v>3</v>
      </c>
    </row>
    <row r="16" spans="1:11" x14ac:dyDescent="0.35">
      <c r="A16" t="str">
        <f ca="1"/>
        <v>Halimeda Kuscha</v>
      </c>
      <c r="B16" t="str">
        <f ca="1"/>
        <v>Female</v>
      </c>
      <c r="C16" t="str">
        <f ca="1"/>
        <v>Procurement</v>
      </c>
      <c r="D16">
        <f ca="1"/>
        <v>30</v>
      </c>
      <c r="E16" s="1">
        <f ca="1"/>
        <v>44861</v>
      </c>
      <c r="F16">
        <f ca="1"/>
        <v>112570</v>
      </c>
      <c r="G16" t="str">
        <f ca="1"/>
        <v>Average</v>
      </c>
      <c r="H16" t="str">
        <f ca="1"/>
        <v>BO</v>
      </c>
      <c r="I16">
        <f ca="1"/>
        <v>1.1589041095890411</v>
      </c>
      <c r="J16">
        <f ca="1"/>
        <v>2251</v>
      </c>
      <c r="K16">
        <f ca="1"/>
        <v>3</v>
      </c>
    </row>
    <row r="17" spans="1:11" x14ac:dyDescent="0.35">
      <c r="A17" t="str">
        <f ca="1"/>
        <v>Makshi Vinutha</v>
      </c>
      <c r="B17" t="str">
        <f ca="1"/>
        <v>Female</v>
      </c>
      <c r="C17" t="str">
        <f ca="1"/>
        <v>Procurement</v>
      </c>
      <c r="D17">
        <f ca="1"/>
        <v>30</v>
      </c>
      <c r="E17" s="1">
        <f ca="1"/>
        <v>44800</v>
      </c>
      <c r="F17">
        <f ca="1"/>
        <v>112570</v>
      </c>
      <c r="G17" t="str">
        <f ca="1"/>
        <v>Average</v>
      </c>
      <c r="H17" t="str">
        <f ca="1"/>
        <v>FT</v>
      </c>
      <c r="I17">
        <f ca="1"/>
        <v>1.3260273972602741</v>
      </c>
      <c r="J17">
        <f ca="1"/>
        <v>2251</v>
      </c>
      <c r="K17">
        <f ca="1"/>
        <v>3</v>
      </c>
    </row>
    <row r="18" spans="1:11" x14ac:dyDescent="0.35">
      <c r="A18" t="str">
        <f ca="1"/>
        <v>Madelene Upcott</v>
      </c>
      <c r="B18" t="str">
        <f ca="1"/>
        <v>Male</v>
      </c>
      <c r="C18" t="str">
        <f ca="1"/>
        <v>Procurement</v>
      </c>
      <c r="D18">
        <f ca="1"/>
        <v>25</v>
      </c>
      <c r="E18" s="1">
        <f ca="1"/>
        <v>44726</v>
      </c>
      <c r="F18">
        <f ca="1"/>
        <v>109190</v>
      </c>
      <c r="G18" t="str">
        <f ca="1"/>
        <v>Above average</v>
      </c>
      <c r="H18" t="str">
        <f ca="1"/>
        <v>BO</v>
      </c>
      <c r="I18">
        <f ca="1"/>
        <v>1.5287671232876712</v>
      </c>
      <c r="J18">
        <f ca="1"/>
        <v>2184</v>
      </c>
      <c r="K18">
        <f ca="1"/>
        <v>4</v>
      </c>
    </row>
    <row r="19" spans="1:11" x14ac:dyDescent="0.35">
      <c r="A19" t="str">
        <f ca="1"/>
        <v>Damayanti Thangavadivelu</v>
      </c>
      <c r="B19" t="str">
        <f ca="1"/>
        <v>Male</v>
      </c>
      <c r="C19" t="str">
        <f ca="1"/>
        <v>Procurement</v>
      </c>
      <c r="D19">
        <f ca="1"/>
        <v>25</v>
      </c>
      <c r="E19" s="1">
        <f ca="1"/>
        <v>44665</v>
      </c>
      <c r="F19">
        <f ca="1"/>
        <v>109190</v>
      </c>
      <c r="G19" t="str">
        <f ca="1"/>
        <v>Above average</v>
      </c>
      <c r="H19" t="str">
        <f ca="1"/>
        <v>FT</v>
      </c>
      <c r="I19">
        <f ca="1"/>
        <v>1.6958904109589041</v>
      </c>
      <c r="J19">
        <f ca="1"/>
        <v>2184</v>
      </c>
      <c r="K19">
        <f ca="1"/>
        <v>4</v>
      </c>
    </row>
    <row r="20" spans="1:11" x14ac:dyDescent="0.35">
      <c r="A20" t="str">
        <f ca="1"/>
        <v>Kissiah Maydway</v>
      </c>
      <c r="B20" t="str">
        <f ca="1"/>
        <v>Male</v>
      </c>
      <c r="C20" t="str">
        <f ca="1"/>
        <v>Procurement</v>
      </c>
      <c r="D20">
        <f ca="1"/>
        <v>23</v>
      </c>
      <c r="E20" s="1">
        <f ca="1"/>
        <v>44440</v>
      </c>
      <c r="F20">
        <f ca="1"/>
        <v>106460</v>
      </c>
      <c r="G20" t="str">
        <f ca="1"/>
        <v>Average</v>
      </c>
      <c r="H20" t="str">
        <f ca="1"/>
        <v>BO</v>
      </c>
      <c r="I20">
        <f ca="1"/>
        <v>2.3123287671232875</v>
      </c>
      <c r="J20">
        <f ca="1"/>
        <v>3194</v>
      </c>
      <c r="K20">
        <f ca="1"/>
        <v>3</v>
      </c>
    </row>
    <row r="21" spans="1:11" x14ac:dyDescent="0.35">
      <c r="A21" t="str">
        <f ca="1"/>
        <v>Sahas Sanabhi Shrikant</v>
      </c>
      <c r="B21" t="str">
        <f ca="1"/>
        <v>Male</v>
      </c>
      <c r="C21" t="str">
        <f ca="1"/>
        <v>Procurement</v>
      </c>
      <c r="D21">
        <f ca="1"/>
        <v>23</v>
      </c>
      <c r="E21" s="1">
        <f ca="1"/>
        <v>44378</v>
      </c>
      <c r="F21">
        <f ca="1"/>
        <v>106460</v>
      </c>
      <c r="G21" t="str">
        <f ca="1"/>
        <v>Average</v>
      </c>
      <c r="H21" t="str">
        <f ca="1"/>
        <v>FT</v>
      </c>
      <c r="I21">
        <f ca="1"/>
        <v>2.4821917808219176</v>
      </c>
      <c r="J21">
        <f ca="1"/>
        <v>3194</v>
      </c>
      <c r="K21">
        <f ca="1"/>
        <v>3</v>
      </c>
    </row>
    <row r="22" spans="1:11" x14ac:dyDescent="0.35">
      <c r="A22" t="str">
        <f ca="1"/>
        <v>Janene Hairsine</v>
      </c>
      <c r="B22" t="str">
        <f ca="1"/>
        <v>Female</v>
      </c>
      <c r="C22" t="str">
        <f ca="1"/>
        <v>Procurement</v>
      </c>
      <c r="D22">
        <f ca="1"/>
        <v>28</v>
      </c>
      <c r="E22" s="1">
        <f ca="1"/>
        <v>44486</v>
      </c>
      <c r="F22">
        <f ca="1"/>
        <v>104770</v>
      </c>
      <c r="G22" t="str">
        <f ca="1"/>
        <v>Average</v>
      </c>
      <c r="H22" t="str">
        <f ca="1"/>
        <v>BO</v>
      </c>
      <c r="I22">
        <f ca="1"/>
        <v>2.1863013698630138</v>
      </c>
      <c r="J22">
        <f ca="1"/>
        <v>3143</v>
      </c>
      <c r="K22">
        <f ca="1"/>
        <v>3</v>
      </c>
    </row>
    <row r="23" spans="1:11" x14ac:dyDescent="0.35">
      <c r="A23" t="str">
        <f ca="1"/>
        <v>Shevantilal Muppala</v>
      </c>
      <c r="B23" t="str">
        <f ca="1"/>
        <v>Female</v>
      </c>
      <c r="C23" t="str">
        <f ca="1"/>
        <v>Procurement</v>
      </c>
      <c r="D23">
        <f ca="1"/>
        <v>28</v>
      </c>
      <c r="E23" s="1">
        <f ca="1"/>
        <v>44425</v>
      </c>
      <c r="F23">
        <f ca="1"/>
        <v>104770</v>
      </c>
      <c r="G23" t="str">
        <f ca="1"/>
        <v>Average</v>
      </c>
      <c r="H23" t="str">
        <f ca="1"/>
        <v>FT</v>
      </c>
      <c r="I23">
        <f ca="1"/>
        <v>2.3534246575342466</v>
      </c>
      <c r="J23">
        <f ca="1"/>
        <v>3143</v>
      </c>
      <c r="K23">
        <f ca="1"/>
        <v>3</v>
      </c>
    </row>
    <row r="24" spans="1:11" x14ac:dyDescent="0.35">
      <c r="A24" t="str">
        <f ca="1"/>
        <v>Cherlyn Barter</v>
      </c>
      <c r="B24" t="str">
        <f ca="1"/>
        <v>Female</v>
      </c>
      <c r="C24" t="str">
        <f ca="1"/>
        <v>Procurement</v>
      </c>
      <c r="D24">
        <f ca="1"/>
        <v>28</v>
      </c>
      <c r="E24" s="1">
        <f ca="1"/>
        <v>44649</v>
      </c>
      <c r="F24">
        <f ca="1"/>
        <v>104120</v>
      </c>
      <c r="G24" t="str">
        <f ca="1"/>
        <v>Average</v>
      </c>
      <c r="H24" t="str">
        <f ca="1"/>
        <v>BO</v>
      </c>
      <c r="I24">
        <f ca="1"/>
        <v>1.7397260273972603</v>
      </c>
      <c r="J24">
        <f ca="1"/>
        <v>2082</v>
      </c>
      <c r="K24">
        <f ca="1"/>
        <v>3</v>
      </c>
    </row>
    <row r="25" spans="1:11" x14ac:dyDescent="0.35">
      <c r="A25" t="str">
        <f ca="1"/>
        <v>Sartaj Probal</v>
      </c>
      <c r="B25" t="str">
        <f ca="1"/>
        <v>Female</v>
      </c>
      <c r="C25" t="str">
        <f ca="1"/>
        <v>Procurement</v>
      </c>
      <c r="D25">
        <f ca="1"/>
        <v>28</v>
      </c>
      <c r="E25" s="1">
        <f ca="1"/>
        <v>44590</v>
      </c>
      <c r="F25">
        <f ca="1"/>
        <v>104120</v>
      </c>
      <c r="G25" t="str">
        <f ca="1"/>
        <v>Average</v>
      </c>
      <c r="H25" t="str">
        <f ca="1"/>
        <v>FT</v>
      </c>
      <c r="I25">
        <f ca="1"/>
        <v>1.9013698630136986</v>
      </c>
      <c r="J25">
        <f ca="1"/>
        <v>2082</v>
      </c>
      <c r="K25">
        <f ca="1"/>
        <v>3</v>
      </c>
    </row>
    <row r="26" spans="1:11" x14ac:dyDescent="0.35">
      <c r="A26" t="str">
        <f ca="1"/>
        <v>Dyna Doucette</v>
      </c>
      <c r="B26" t="str">
        <f ca="1"/>
        <v>Male</v>
      </c>
      <c r="C26" t="str">
        <f ca="1"/>
        <v>Procurement</v>
      </c>
      <c r="D26">
        <f ca="1"/>
        <v>31</v>
      </c>
      <c r="E26" s="1">
        <f ca="1"/>
        <v>44724</v>
      </c>
      <c r="F26">
        <f ca="1"/>
        <v>103550</v>
      </c>
      <c r="G26" t="str">
        <f ca="1"/>
        <v>Average</v>
      </c>
      <c r="H26" t="str">
        <f ca="1"/>
        <v>BO</v>
      </c>
      <c r="I26">
        <f ca="1"/>
        <v>1.5342465753424657</v>
      </c>
      <c r="J26">
        <f ca="1"/>
        <v>2071</v>
      </c>
      <c r="K26">
        <f ca="1"/>
        <v>3</v>
      </c>
    </row>
    <row r="27" spans="1:11" x14ac:dyDescent="0.35">
      <c r="A27" t="str">
        <f ca="1"/>
        <v>Satyendra Venkatadri</v>
      </c>
      <c r="B27" t="str">
        <f ca="1"/>
        <v>Male</v>
      </c>
      <c r="C27" t="str">
        <f ca="1"/>
        <v>Procurement</v>
      </c>
      <c r="D27">
        <f ca="1"/>
        <v>31</v>
      </c>
      <c r="E27" s="1">
        <f ca="1"/>
        <v>44663</v>
      </c>
      <c r="F27">
        <f ca="1"/>
        <v>103550</v>
      </c>
      <c r="G27" t="str">
        <f ca="1"/>
        <v>Average</v>
      </c>
      <c r="H27" t="str">
        <f ca="1"/>
        <v>FT</v>
      </c>
      <c r="I27">
        <f ca="1"/>
        <v>1.7013698630136986</v>
      </c>
      <c r="J27">
        <f ca="1"/>
        <v>2071</v>
      </c>
      <c r="K27">
        <f ca="1"/>
        <v>3</v>
      </c>
    </row>
    <row r="28" spans="1:11" x14ac:dyDescent="0.35">
      <c r="A28" t="str">
        <f ca="1"/>
        <v>Bernie Gorges</v>
      </c>
      <c r="B28" t="str">
        <f ca="1"/>
        <v>Female</v>
      </c>
      <c r="C28" t="str">
        <f ca="1"/>
        <v>Procurement</v>
      </c>
      <c r="D28">
        <f ca="1"/>
        <v>28</v>
      </c>
      <c r="E28" s="1">
        <f ca="1"/>
        <v>44630</v>
      </c>
      <c r="F28">
        <f ca="1"/>
        <v>99970</v>
      </c>
      <c r="G28" t="str">
        <f ca="1"/>
        <v>Average</v>
      </c>
      <c r="H28" t="str">
        <f ca="1"/>
        <v>BO</v>
      </c>
      <c r="I28">
        <f ca="1"/>
        <v>1.7917808219178082</v>
      </c>
      <c r="J28">
        <f ca="1"/>
        <v>1999</v>
      </c>
      <c r="K28">
        <f ca="1"/>
        <v>3</v>
      </c>
    </row>
    <row r="29" spans="1:11" x14ac:dyDescent="0.35">
      <c r="A29" t="str">
        <f ca="1"/>
        <v>Vasu Nandin</v>
      </c>
      <c r="B29" t="str">
        <f ca="1"/>
        <v>Female</v>
      </c>
      <c r="C29" t="str">
        <f ca="1"/>
        <v>Procurement</v>
      </c>
      <c r="D29">
        <f ca="1"/>
        <v>28</v>
      </c>
      <c r="E29" s="1">
        <f ca="1"/>
        <v>44571</v>
      </c>
      <c r="F29">
        <f ca="1"/>
        <v>99970</v>
      </c>
      <c r="G29" t="str">
        <f ca="1"/>
        <v>Average</v>
      </c>
      <c r="H29" t="str">
        <f ca="1"/>
        <v>FT</v>
      </c>
      <c r="I29">
        <f ca="1"/>
        <v>1.9534246575342467</v>
      </c>
      <c r="J29">
        <f ca="1"/>
        <v>1999</v>
      </c>
      <c r="K29">
        <f ca="1"/>
        <v>3</v>
      </c>
    </row>
    <row r="30" spans="1:11" x14ac:dyDescent="0.35">
      <c r="A30" t="str">
        <f ca="1"/>
        <v>Simon Kembery</v>
      </c>
      <c r="B30" t="str">
        <f ca="1"/>
        <v>Male</v>
      </c>
      <c r="C30" t="str">
        <f ca="1"/>
        <v>Procurement</v>
      </c>
      <c r="D30">
        <f ca="1"/>
        <v>40</v>
      </c>
      <c r="E30" s="1">
        <f ca="1"/>
        <v>44263</v>
      </c>
      <c r="F30">
        <f ca="1"/>
        <v>99750</v>
      </c>
      <c r="G30" t="str">
        <f ca="1"/>
        <v>Average</v>
      </c>
      <c r="H30" t="str">
        <f ca="1"/>
        <v>BO</v>
      </c>
      <c r="I30">
        <f ca="1"/>
        <v>2.7972602739726029</v>
      </c>
      <c r="J30">
        <f ca="1"/>
        <v>2993</v>
      </c>
      <c r="K30">
        <f ca="1"/>
        <v>3</v>
      </c>
    </row>
    <row r="31" spans="1:11" x14ac:dyDescent="0.35">
      <c r="A31" t="str">
        <f ca="1"/>
        <v>Baruna Ogale</v>
      </c>
      <c r="B31" t="str">
        <f ca="1"/>
        <v>Male</v>
      </c>
      <c r="C31" t="str">
        <f ca="1"/>
        <v>Procurement</v>
      </c>
      <c r="D31">
        <f ca="1"/>
        <v>40</v>
      </c>
      <c r="E31" s="1">
        <f ca="1"/>
        <v>44204</v>
      </c>
      <c r="F31">
        <f ca="1"/>
        <v>99750</v>
      </c>
      <c r="G31" t="str">
        <f ca="1"/>
        <v>Average</v>
      </c>
      <c r="H31" t="str">
        <f ca="1"/>
        <v>FT</v>
      </c>
      <c r="I31">
        <f ca="1"/>
        <v>2.9589041095890409</v>
      </c>
      <c r="J31">
        <f ca="1"/>
        <v>2993</v>
      </c>
      <c r="K31">
        <f ca="1"/>
        <v>3</v>
      </c>
    </row>
    <row r="32" spans="1:11" x14ac:dyDescent="0.35">
      <c r="A32" t="str">
        <f ca="1"/>
        <v>Kellsie Waby</v>
      </c>
      <c r="B32" t="str">
        <f ca="1"/>
        <v>Male</v>
      </c>
      <c r="C32" t="str">
        <f ca="1"/>
        <v>Procurement</v>
      </c>
      <c r="D32">
        <f ca="1"/>
        <v>20</v>
      </c>
      <c r="E32" s="1">
        <f ca="1"/>
        <v>44744</v>
      </c>
      <c r="F32">
        <f ca="1"/>
        <v>79570</v>
      </c>
      <c r="G32" t="str">
        <f ca="1"/>
        <v>Average</v>
      </c>
      <c r="H32" t="str">
        <f ca="1"/>
        <v>BO</v>
      </c>
      <c r="I32">
        <f ca="1"/>
        <v>1.4794520547945205</v>
      </c>
      <c r="J32">
        <f ca="1"/>
        <v>1591</v>
      </c>
      <c r="K32">
        <f ca="1"/>
        <v>3</v>
      </c>
    </row>
    <row r="33" spans="1:11" x14ac:dyDescent="0.35">
      <c r="A33" t="str">
        <f ca="1"/>
        <v>Udyan Lanka</v>
      </c>
      <c r="B33" t="str">
        <f ca="1"/>
        <v>Male</v>
      </c>
      <c r="C33" t="str">
        <f ca="1"/>
        <v>Procurement</v>
      </c>
      <c r="D33">
        <f ca="1"/>
        <v>20</v>
      </c>
      <c r="E33" s="1">
        <f ca="1"/>
        <v>44683</v>
      </c>
      <c r="F33">
        <f ca="1"/>
        <v>79570</v>
      </c>
      <c r="G33" t="str">
        <f ca="1"/>
        <v>Average</v>
      </c>
      <c r="H33" t="str">
        <f ca="1"/>
        <v>FT</v>
      </c>
      <c r="I33">
        <f ca="1"/>
        <v>1.6465753424657534</v>
      </c>
      <c r="J33">
        <f ca="1"/>
        <v>1591</v>
      </c>
      <c r="K33">
        <f ca="1"/>
        <v>3</v>
      </c>
    </row>
    <row r="34" spans="1:11" x14ac:dyDescent="0.35">
      <c r="A34" t="str">
        <f ca="1"/>
        <v>Allene Gobbet</v>
      </c>
      <c r="B34" t="str">
        <f ca="1"/>
        <v>Female</v>
      </c>
      <c r="C34" t="str">
        <f ca="1"/>
        <v>Procurement</v>
      </c>
      <c r="D34">
        <f ca="1"/>
        <v>36</v>
      </c>
      <c r="E34" s="1">
        <f ca="1"/>
        <v>44529</v>
      </c>
      <c r="F34">
        <f ca="1"/>
        <v>78390</v>
      </c>
      <c r="G34" t="str">
        <f ca="1"/>
        <v>Average</v>
      </c>
      <c r="H34" t="str">
        <f ca="1"/>
        <v>BO</v>
      </c>
      <c r="I34">
        <f ca="1"/>
        <v>2.0684931506849313</v>
      </c>
      <c r="J34">
        <f ca="1"/>
        <v>2352</v>
      </c>
      <c r="K34">
        <f ca="1"/>
        <v>3</v>
      </c>
    </row>
    <row r="35" spans="1:11" x14ac:dyDescent="0.35">
      <c r="A35" t="str">
        <f ca="1"/>
        <v>Rushil Kripa</v>
      </c>
      <c r="B35" t="str">
        <f ca="1"/>
        <v>Female</v>
      </c>
      <c r="C35" t="str">
        <f ca="1"/>
        <v>Procurement</v>
      </c>
      <c r="D35">
        <f ca="1"/>
        <v>36</v>
      </c>
      <c r="E35" s="1">
        <f ca="1"/>
        <v>44468</v>
      </c>
      <c r="F35">
        <f ca="1"/>
        <v>78390</v>
      </c>
      <c r="G35" t="str">
        <f ca="1"/>
        <v>Average</v>
      </c>
      <c r="H35" t="str">
        <f ca="1"/>
        <v>FT</v>
      </c>
      <c r="I35">
        <f ca="1"/>
        <v>2.2356164383561645</v>
      </c>
      <c r="J35">
        <f ca="1"/>
        <v>2352</v>
      </c>
      <c r="K35">
        <f ca="1"/>
        <v>3</v>
      </c>
    </row>
    <row r="36" spans="1:11" x14ac:dyDescent="0.35">
      <c r="A36" t="str">
        <f ca="1"/>
        <v>Virginia McConville</v>
      </c>
      <c r="B36" t="str">
        <f ca="1"/>
        <v>Female</v>
      </c>
      <c r="C36" t="str">
        <f ca="1"/>
        <v>Procurement</v>
      </c>
      <c r="D36">
        <f ca="1"/>
        <v>22</v>
      </c>
      <c r="E36" s="1">
        <f ca="1"/>
        <v>44450</v>
      </c>
      <c r="F36">
        <f ca="1"/>
        <v>76900</v>
      </c>
      <c r="G36" t="str">
        <f ca="1"/>
        <v>Above average</v>
      </c>
      <c r="H36" t="str">
        <f ca="1"/>
        <v>BO</v>
      </c>
      <c r="I36">
        <f ca="1"/>
        <v>2.2849315068493152</v>
      </c>
      <c r="J36">
        <f ca="1"/>
        <v>2307</v>
      </c>
      <c r="K36">
        <f ca="1"/>
        <v>4</v>
      </c>
    </row>
    <row r="37" spans="1:11" x14ac:dyDescent="0.35">
      <c r="A37" t="str">
        <f ca="1"/>
        <v>Shreela Ramasubraman</v>
      </c>
      <c r="B37" t="str">
        <f ca="1"/>
        <v>Female</v>
      </c>
      <c r="C37" t="str">
        <f ca="1"/>
        <v>Procurement</v>
      </c>
      <c r="D37">
        <f ca="1"/>
        <v>22</v>
      </c>
      <c r="E37" s="1">
        <f ca="1"/>
        <v>44388</v>
      </c>
      <c r="F37">
        <f ca="1"/>
        <v>76900</v>
      </c>
      <c r="G37" t="str">
        <f ca="1"/>
        <v>Above average</v>
      </c>
      <c r="H37" t="str">
        <f ca="1"/>
        <v>FT</v>
      </c>
      <c r="I37">
        <f ca="1"/>
        <v>2.4547945205479453</v>
      </c>
      <c r="J37">
        <f ca="1"/>
        <v>2307</v>
      </c>
      <c r="K37">
        <f ca="1"/>
        <v>4</v>
      </c>
    </row>
    <row r="38" spans="1:11" x14ac:dyDescent="0.35">
      <c r="A38" t="str">
        <f ca="1"/>
        <v>Barr Faughny</v>
      </c>
      <c r="B38" t="str">
        <f ca="1"/>
        <v>Female</v>
      </c>
      <c r="C38" t="str">
        <f ca="1"/>
        <v>Procurement</v>
      </c>
      <c r="D38">
        <f ca="1"/>
        <v>42</v>
      </c>
      <c r="E38" s="1">
        <f ca="1"/>
        <v>44779</v>
      </c>
      <c r="F38">
        <f ca="1"/>
        <v>75000</v>
      </c>
      <c r="G38" t="str">
        <f ca="1"/>
        <v>Exceptional</v>
      </c>
      <c r="H38" t="str">
        <f ca="1"/>
        <v>BO</v>
      </c>
      <c r="I38">
        <f ca="1"/>
        <v>1.3835616438356164</v>
      </c>
      <c r="J38">
        <f ca="1"/>
        <v>1500</v>
      </c>
      <c r="K38">
        <f ca="1"/>
        <v>5</v>
      </c>
    </row>
    <row r="39" spans="1:11" x14ac:dyDescent="0.35">
      <c r="A39" t="str">
        <f ca="1"/>
        <v>Nanak Sapna</v>
      </c>
      <c r="B39" t="str">
        <f ca="1"/>
        <v>Female</v>
      </c>
      <c r="C39" t="str">
        <f ca="1"/>
        <v>Procurement</v>
      </c>
      <c r="D39">
        <f ca="1"/>
        <v>42</v>
      </c>
      <c r="E39" s="1">
        <f ca="1"/>
        <v>44718</v>
      </c>
      <c r="F39">
        <f ca="1"/>
        <v>75000</v>
      </c>
      <c r="G39" t="str">
        <f ca="1"/>
        <v>Exceptional</v>
      </c>
      <c r="H39" t="str">
        <f ca="1"/>
        <v>FT</v>
      </c>
      <c r="I39">
        <f ca="1"/>
        <v>1.5506849315068494</v>
      </c>
      <c r="J39">
        <f ca="1"/>
        <v>1500</v>
      </c>
      <c r="K39">
        <f ca="1"/>
        <v>5</v>
      </c>
    </row>
    <row r="40" spans="1:11" x14ac:dyDescent="0.35">
      <c r="A40" t="str">
        <f ca="1"/>
        <v>Ambros Murthwaite</v>
      </c>
      <c r="B40" t="str">
        <f ca="1"/>
        <v>Male</v>
      </c>
      <c r="C40" t="str">
        <f ca="1"/>
        <v>Procurement</v>
      </c>
      <c r="D40">
        <f ca="1"/>
        <v>46</v>
      </c>
      <c r="E40" s="1">
        <f ca="1"/>
        <v>44758</v>
      </c>
      <c r="F40">
        <f ca="1"/>
        <v>70610</v>
      </c>
      <c r="G40" t="str">
        <f ca="1"/>
        <v>Average</v>
      </c>
      <c r="H40" t="str">
        <f ca="1"/>
        <v>BO</v>
      </c>
      <c r="I40">
        <f ca="1"/>
        <v>1.441095890410959</v>
      </c>
      <c r="J40">
        <f ca="1"/>
        <v>1412</v>
      </c>
      <c r="K40">
        <f ca="1"/>
        <v>3</v>
      </c>
    </row>
    <row r="41" spans="1:11" x14ac:dyDescent="0.35">
      <c r="A41" t="str">
        <f ca="1"/>
        <v>Ranajay Kailashnath Richa</v>
      </c>
      <c r="B41" t="str">
        <f ca="1"/>
        <v>Male</v>
      </c>
      <c r="C41" t="str">
        <f ca="1"/>
        <v>Procurement</v>
      </c>
      <c r="D41">
        <f ca="1"/>
        <v>46</v>
      </c>
      <c r="E41" s="1">
        <f ca="1"/>
        <v>44697</v>
      </c>
      <c r="F41">
        <f ca="1"/>
        <v>70610</v>
      </c>
      <c r="G41" t="str">
        <f ca="1"/>
        <v>Average</v>
      </c>
      <c r="H41" t="str">
        <f ca="1"/>
        <v>FT</v>
      </c>
      <c r="I41">
        <f ca="1"/>
        <v>1.6082191780821917</v>
      </c>
      <c r="J41">
        <f ca="1"/>
        <v>1412</v>
      </c>
      <c r="K41">
        <f ca="1"/>
        <v>3</v>
      </c>
    </row>
    <row r="42" spans="1:11" x14ac:dyDescent="0.35">
      <c r="A42" t="str">
        <f ca="1"/>
        <v>Ebonee Roxburgh</v>
      </c>
      <c r="B42" t="str">
        <f ca="1"/>
        <v>Male</v>
      </c>
      <c r="C42" t="str">
        <f ca="1"/>
        <v>Procurement</v>
      </c>
      <c r="D42">
        <f ca="1"/>
        <v>30</v>
      </c>
      <c r="E42" s="1">
        <f ca="1"/>
        <v>44701</v>
      </c>
      <c r="F42">
        <f ca="1"/>
        <v>67950</v>
      </c>
      <c r="G42" t="str">
        <f ca="1"/>
        <v>Average</v>
      </c>
      <c r="H42" t="str">
        <f ca="1"/>
        <v>BO</v>
      </c>
      <c r="I42">
        <f ca="1"/>
        <v>1.5972602739726027</v>
      </c>
      <c r="J42">
        <f ca="1"/>
        <v>1359</v>
      </c>
      <c r="K42">
        <f ca="1"/>
        <v>3</v>
      </c>
    </row>
    <row r="43" spans="1:11" x14ac:dyDescent="0.35">
      <c r="A43" t="str">
        <f ca="1"/>
        <v>Mahindra Sreedharan</v>
      </c>
      <c r="B43" t="str">
        <f ca="1"/>
        <v>Male</v>
      </c>
      <c r="C43" t="str">
        <f ca="1"/>
        <v>Procurement</v>
      </c>
      <c r="D43">
        <f ca="1"/>
        <v>30</v>
      </c>
      <c r="E43" s="1">
        <f ca="1"/>
        <v>44640</v>
      </c>
      <c r="F43">
        <f ca="1"/>
        <v>67950</v>
      </c>
      <c r="G43" t="str">
        <f ca="1"/>
        <v>Average</v>
      </c>
      <c r="H43" t="str">
        <f ca="1"/>
        <v>FT</v>
      </c>
      <c r="I43">
        <f ca="1"/>
        <v>1.7643835616438357</v>
      </c>
      <c r="J43">
        <f ca="1"/>
        <v>1359</v>
      </c>
      <c r="K43">
        <f ca="1"/>
        <v>3</v>
      </c>
    </row>
    <row r="44" spans="1:11" x14ac:dyDescent="0.35">
      <c r="A44" t="str">
        <f ca="1"/>
        <v>Mallorie Waber</v>
      </c>
      <c r="B44" t="str">
        <f ca="1"/>
        <v>Male</v>
      </c>
      <c r="C44" t="str">
        <f ca="1"/>
        <v>Procurement</v>
      </c>
      <c r="D44">
        <f ca="1"/>
        <v>30</v>
      </c>
      <c r="E44" s="1">
        <f ca="1"/>
        <v>44666</v>
      </c>
      <c r="F44">
        <f ca="1"/>
        <v>60570</v>
      </c>
      <c r="G44" t="str">
        <f ca="1"/>
        <v>Average</v>
      </c>
      <c r="H44" t="str">
        <f ca="1"/>
        <v>BO</v>
      </c>
      <c r="I44">
        <f ca="1"/>
        <v>1.6931506849315068</v>
      </c>
      <c r="J44">
        <f ca="1"/>
        <v>1211</v>
      </c>
      <c r="K44">
        <f ca="1"/>
        <v>3</v>
      </c>
    </row>
    <row r="45" spans="1:11" x14ac:dyDescent="0.35">
      <c r="A45" t="str">
        <f ca="1"/>
        <v>Mardav Ramaswami</v>
      </c>
      <c r="B45" t="str">
        <f ca="1"/>
        <v>Male</v>
      </c>
      <c r="C45" t="str">
        <f ca="1"/>
        <v>Procurement</v>
      </c>
      <c r="D45">
        <f ca="1"/>
        <v>30</v>
      </c>
      <c r="E45">
        <f ca="1"/>
        <v>44607</v>
      </c>
      <c r="F45">
        <f ca="1"/>
        <v>60570</v>
      </c>
      <c r="G45" t="str">
        <f ca="1"/>
        <v>Average</v>
      </c>
      <c r="H45" t="str">
        <f ca="1"/>
        <v>FT</v>
      </c>
      <c r="I45">
        <f ca="1"/>
        <v>1.8547945205479452</v>
      </c>
      <c r="J45">
        <f ca="1"/>
        <v>1211</v>
      </c>
      <c r="K45">
        <f ca="1"/>
        <v>3</v>
      </c>
    </row>
    <row r="46" spans="1:11" x14ac:dyDescent="0.35">
      <c r="A46" t="str">
        <f ca="1"/>
        <v>Lilyan Klimpt</v>
      </c>
      <c r="B46" t="str">
        <f ca="1"/>
        <v>Male</v>
      </c>
      <c r="C46" t="str">
        <f ca="1"/>
        <v>Procurement</v>
      </c>
      <c r="D46">
        <f ca="1"/>
        <v>19</v>
      </c>
      <c r="E46">
        <f ca="1"/>
        <v>44277</v>
      </c>
      <c r="F46">
        <f ca="1"/>
        <v>58960</v>
      </c>
      <c r="G46" t="str">
        <f ca="1"/>
        <v>Average</v>
      </c>
      <c r="H46" t="str">
        <f ca="1"/>
        <v>BO</v>
      </c>
      <c r="I46">
        <f ca="1"/>
        <v>2.7589041095890412</v>
      </c>
      <c r="J46">
        <f ca="1"/>
        <v>1769</v>
      </c>
      <c r="K46">
        <f ca="1"/>
        <v>3</v>
      </c>
    </row>
    <row r="47" spans="1:11" x14ac:dyDescent="0.35">
      <c r="A47" t="str">
        <f ca="1"/>
        <v>Vinanti Choudhari</v>
      </c>
      <c r="B47" t="str">
        <f ca="1"/>
        <v>Male</v>
      </c>
      <c r="C47" t="str">
        <f ca="1"/>
        <v>Procurement</v>
      </c>
      <c r="D47">
        <f ca="1"/>
        <v>19</v>
      </c>
      <c r="E47">
        <f ca="1"/>
        <v>44218</v>
      </c>
      <c r="F47">
        <f ca="1"/>
        <v>58960</v>
      </c>
      <c r="G47" t="str">
        <f ca="1"/>
        <v>Average</v>
      </c>
      <c r="H47" t="str">
        <f ca="1"/>
        <v>FT</v>
      </c>
      <c r="I47">
        <f ca="1"/>
        <v>2.9205479452054797</v>
      </c>
      <c r="J47">
        <f ca="1"/>
        <v>1769</v>
      </c>
      <c r="K47">
        <f ca="1"/>
        <v>3</v>
      </c>
    </row>
    <row r="48" spans="1:11" x14ac:dyDescent="0.35">
      <c r="A48" t="str">
        <f ca="1"/>
        <v>Kelci Walkden</v>
      </c>
      <c r="B48" t="str">
        <f ca="1"/>
        <v>Male</v>
      </c>
      <c r="C48" t="str">
        <f ca="1"/>
        <v>Procurement</v>
      </c>
      <c r="D48">
        <f ca="1"/>
        <v>21</v>
      </c>
      <c r="E48">
        <f ca="1"/>
        <v>44762</v>
      </c>
      <c r="F48">
        <f ca="1"/>
        <v>57090</v>
      </c>
      <c r="G48" t="str">
        <f ca="1"/>
        <v>Average</v>
      </c>
      <c r="H48" t="str">
        <f ca="1"/>
        <v>BO</v>
      </c>
      <c r="I48">
        <f ca="1"/>
        <v>1.4301369863013698</v>
      </c>
      <c r="J48">
        <f ca="1"/>
        <v>1142</v>
      </c>
      <c r="K48">
        <f ca="1"/>
        <v>3</v>
      </c>
    </row>
    <row r="49" spans="1:11" x14ac:dyDescent="0.35">
      <c r="A49" t="str">
        <f ca="1"/>
        <v>Shattesh Utpat</v>
      </c>
      <c r="B49" t="str">
        <f ca="1"/>
        <v>Male</v>
      </c>
      <c r="C49" t="str">
        <f ca="1"/>
        <v>Procurement</v>
      </c>
      <c r="D49">
        <f ca="1"/>
        <v>21</v>
      </c>
      <c r="E49">
        <f ca="1"/>
        <v>44701</v>
      </c>
      <c r="F49">
        <f ca="1"/>
        <v>57090</v>
      </c>
      <c r="G49" t="str">
        <f ca="1"/>
        <v>Average</v>
      </c>
      <c r="H49" t="str">
        <f ca="1"/>
        <v>FT</v>
      </c>
      <c r="I49">
        <f ca="1"/>
        <v>1.5972602739726027</v>
      </c>
      <c r="J49">
        <f ca="1"/>
        <v>1142</v>
      </c>
      <c r="K49">
        <f ca="1"/>
        <v>3</v>
      </c>
    </row>
    <row r="50" spans="1:11" x14ac:dyDescent="0.35">
      <c r="A50" t="str">
        <f ca="1"/>
        <v>Zach Polon</v>
      </c>
      <c r="B50" t="str">
        <f ca="1"/>
        <v>Male</v>
      </c>
      <c r="C50" t="str">
        <f ca="1"/>
        <v>Procurement</v>
      </c>
      <c r="D50">
        <f ca="1"/>
        <v>26</v>
      </c>
      <c r="E50">
        <f ca="1"/>
        <v>44411</v>
      </c>
      <c r="F50">
        <f ca="1"/>
        <v>53540</v>
      </c>
      <c r="G50" t="str">
        <f ca="1"/>
        <v>Average</v>
      </c>
      <c r="H50" t="str">
        <f ca="1"/>
        <v>BO</v>
      </c>
      <c r="I50">
        <f ca="1"/>
        <v>2.3917808219178083</v>
      </c>
      <c r="J50">
        <f ca="1"/>
        <v>1606</v>
      </c>
      <c r="K50">
        <f ca="1"/>
        <v>3</v>
      </c>
    </row>
    <row r="51" spans="1:11" x14ac:dyDescent="0.35">
      <c r="A51" t="str">
        <f ca="1"/>
        <v>Chitrasen Laul</v>
      </c>
      <c r="B51" t="str">
        <f ca="1"/>
        <v>Male</v>
      </c>
      <c r="C51" t="str">
        <f ca="1"/>
        <v>Procurement</v>
      </c>
      <c r="D51">
        <f ca="1"/>
        <v>26</v>
      </c>
      <c r="E51">
        <f ca="1"/>
        <v>44350</v>
      </c>
      <c r="F51">
        <f ca="1"/>
        <v>53540</v>
      </c>
      <c r="G51" t="str">
        <f ca="1"/>
        <v>Average</v>
      </c>
      <c r="H51" t="str">
        <f ca="1"/>
        <v>FT</v>
      </c>
      <c r="I51">
        <f ca="1"/>
        <v>2.558904109589041</v>
      </c>
      <c r="J51">
        <f ca="1"/>
        <v>1606</v>
      </c>
      <c r="K51">
        <f ca="1"/>
        <v>3</v>
      </c>
    </row>
    <row r="52" spans="1:11" x14ac:dyDescent="0.35">
      <c r="A52" t="str">
        <f ca="1"/>
        <v>Erin Androsik</v>
      </c>
      <c r="B52" t="str">
        <f ca="1"/>
        <v>Male</v>
      </c>
      <c r="C52" t="str">
        <f ca="1"/>
        <v>Procurement</v>
      </c>
      <c r="D52">
        <f ca="1"/>
        <v>33</v>
      </c>
      <c r="E52">
        <f ca="1"/>
        <v>44701</v>
      </c>
      <c r="F52">
        <f ca="1"/>
        <v>48530</v>
      </c>
      <c r="G52" t="str">
        <f ca="1"/>
        <v>Above average</v>
      </c>
      <c r="H52" t="str">
        <f ca="1"/>
        <v>BO</v>
      </c>
      <c r="I52">
        <f ca="1"/>
        <v>1.5972602739726027</v>
      </c>
      <c r="J52">
        <f ca="1"/>
        <v>971</v>
      </c>
      <c r="K52">
        <f ca="1"/>
        <v>4</v>
      </c>
    </row>
    <row r="53" spans="1:11" x14ac:dyDescent="0.35">
      <c r="A53" t="str">
        <f ca="1"/>
        <v>Piyali Mahanthapa</v>
      </c>
      <c r="B53" t="str">
        <f ca="1"/>
        <v>Male</v>
      </c>
      <c r="C53" t="str">
        <f ca="1"/>
        <v>Procurement</v>
      </c>
      <c r="D53">
        <f ca="1"/>
        <v>33</v>
      </c>
      <c r="E53">
        <f ca="1"/>
        <v>44640</v>
      </c>
      <c r="F53">
        <f ca="1"/>
        <v>48530</v>
      </c>
      <c r="G53" t="str">
        <f ca="1"/>
        <v>Above average</v>
      </c>
      <c r="H53" t="str">
        <f ca="1"/>
        <v>FT</v>
      </c>
      <c r="I53">
        <f ca="1"/>
        <v>1.7643835616438357</v>
      </c>
      <c r="J53">
        <f ca="1"/>
        <v>971</v>
      </c>
      <c r="K53">
        <f ca="1"/>
        <v>4</v>
      </c>
    </row>
    <row r="54" spans="1:11" x14ac:dyDescent="0.35">
      <c r="A54" t="str">
        <f ca="1"/>
        <v>Dell Molloy</v>
      </c>
      <c r="B54" t="str">
        <f ca="1"/>
        <v>Male</v>
      </c>
      <c r="C54" t="str">
        <f ca="1"/>
        <v>Procurement</v>
      </c>
      <c r="D54">
        <f ca="1"/>
        <v>26</v>
      </c>
      <c r="E54">
        <f ca="1"/>
        <v>44225</v>
      </c>
      <c r="F54">
        <f ca="1"/>
        <v>47360</v>
      </c>
      <c r="G54" t="str">
        <f ca="1"/>
        <v>Average</v>
      </c>
      <c r="H54" t="str">
        <f ca="1"/>
        <v>BO</v>
      </c>
      <c r="I54">
        <f ca="1"/>
        <v>2.9013698630136986</v>
      </c>
      <c r="J54">
        <f ca="1"/>
        <v>1421</v>
      </c>
      <c r="K54">
        <f ca="1"/>
        <v>3</v>
      </c>
    </row>
    <row r="55" spans="1:11" x14ac:dyDescent="0.35">
      <c r="A55" t="str">
        <f ca="1"/>
        <v>Shiuli Sapna</v>
      </c>
      <c r="B55" t="str">
        <f ca="1"/>
        <v>Male</v>
      </c>
      <c r="C55" t="str">
        <f ca="1"/>
        <v>Procurement</v>
      </c>
      <c r="D55">
        <f ca="1"/>
        <v>26</v>
      </c>
      <c r="E55">
        <f ca="1"/>
        <v>44164</v>
      </c>
      <c r="F55">
        <f ca="1"/>
        <v>47360</v>
      </c>
      <c r="G55" t="str">
        <f ca="1"/>
        <v>Average</v>
      </c>
      <c r="H55" t="str">
        <f ca="1"/>
        <v>FT</v>
      </c>
      <c r="I55">
        <f ca="1"/>
        <v>3.0684931506849313</v>
      </c>
      <c r="J55">
        <f ca="1"/>
        <v>1421</v>
      </c>
      <c r="K55">
        <f ca="1"/>
        <v>3</v>
      </c>
    </row>
    <row r="56" spans="1:11" x14ac:dyDescent="0.35">
      <c r="A56" t="str">
        <f ca="1"/>
        <v>Crissie Cordel</v>
      </c>
      <c r="B56" t="str">
        <f ca="1"/>
        <v>Female</v>
      </c>
      <c r="C56" t="str">
        <f ca="1"/>
        <v>Procurement</v>
      </c>
      <c r="D56">
        <f ca="1"/>
        <v>32</v>
      </c>
      <c r="E56">
        <f ca="1"/>
        <v>44611</v>
      </c>
      <c r="F56">
        <f ca="1"/>
        <v>41570</v>
      </c>
      <c r="G56" t="str">
        <f ca="1"/>
        <v>Average</v>
      </c>
      <c r="H56" t="str">
        <f ca="1"/>
        <v>BO</v>
      </c>
      <c r="I56">
        <f ca="1"/>
        <v>1.8438356164383563</v>
      </c>
      <c r="J56">
        <f ca="1"/>
        <v>831</v>
      </c>
      <c r="K56">
        <f ca="1"/>
        <v>3</v>
      </c>
    </row>
    <row r="57" spans="1:11" x14ac:dyDescent="0.35">
      <c r="A57" t="str">
        <f ca="1"/>
        <v>Prerana Nishita</v>
      </c>
      <c r="B57" t="str">
        <f ca="1"/>
        <v>Female</v>
      </c>
      <c r="C57" t="str">
        <f ca="1"/>
        <v>Procurement</v>
      </c>
      <c r="D57">
        <f ca="1"/>
        <v>32</v>
      </c>
      <c r="E57">
        <f ca="1"/>
        <v>44549</v>
      </c>
      <c r="F57">
        <f ca="1"/>
        <v>41570</v>
      </c>
      <c r="G57" t="str">
        <f ca="1"/>
        <v>Average</v>
      </c>
      <c r="H57" t="str">
        <f ca="1"/>
        <v>FT</v>
      </c>
      <c r="I57">
        <f ca="1"/>
        <v>2.0136986301369864</v>
      </c>
      <c r="J57">
        <f ca="1"/>
        <v>1247</v>
      </c>
      <c r="K57">
        <f ca="1"/>
        <v>3</v>
      </c>
    </row>
    <row r="58" spans="1:11" x14ac:dyDescent="0.35">
      <c r="A58" t="str">
        <f ca="1"/>
        <v>Archibald Filliskirk</v>
      </c>
      <c r="B58" t="str">
        <f ca="1"/>
        <v>Male</v>
      </c>
      <c r="C58" t="str">
        <f ca="1"/>
        <v>Procurement</v>
      </c>
      <c r="D58">
        <f ca="1"/>
        <v>35</v>
      </c>
      <c r="E58">
        <f ca="1"/>
        <v>44727</v>
      </c>
      <c r="F58">
        <f ca="1"/>
        <v>40400</v>
      </c>
      <c r="G58" t="str">
        <f ca="1"/>
        <v>Average</v>
      </c>
      <c r="H58" t="str">
        <f ca="1"/>
        <v>BO</v>
      </c>
      <c r="I58">
        <f ca="1"/>
        <v>1.526027397260274</v>
      </c>
      <c r="J58">
        <f ca="1"/>
        <v>808</v>
      </c>
      <c r="K58">
        <f ca="1"/>
        <v>3</v>
      </c>
    </row>
    <row r="59" spans="1:11" x14ac:dyDescent="0.35">
      <c r="A59" t="str">
        <f ca="1"/>
        <v>Shobhana Samuel</v>
      </c>
      <c r="B59" t="str">
        <f ca="1"/>
        <v>Male</v>
      </c>
      <c r="C59" t="str">
        <f ca="1"/>
        <v>Procurement</v>
      </c>
      <c r="D59">
        <f ca="1"/>
        <v>35</v>
      </c>
      <c r="E59">
        <f ca="1"/>
        <v>44666</v>
      </c>
      <c r="F59">
        <f ca="1"/>
        <v>40400</v>
      </c>
      <c r="G59" t="str">
        <f ca="1"/>
        <v>Average</v>
      </c>
      <c r="H59" t="str">
        <f ca="1"/>
        <v>FT</v>
      </c>
      <c r="I59">
        <f ca="1"/>
        <v>1.6931506849315068</v>
      </c>
      <c r="J59">
        <f ca="1"/>
        <v>808</v>
      </c>
      <c r="K59">
        <f ca="1"/>
        <v>3</v>
      </c>
    </row>
    <row r="60" spans="1:11" x14ac:dyDescent="0.35">
      <c r="A60" t="str">
        <f ca="1"/>
        <v>Orton Livick</v>
      </c>
      <c r="B60" t="str">
        <f ca="1"/>
        <v>Male</v>
      </c>
      <c r="C60" t="str">
        <f ca="1"/>
        <v>Procurement</v>
      </c>
      <c r="D60">
        <f ca="1"/>
        <v>21</v>
      </c>
      <c r="E60">
        <f ca="1"/>
        <v>44104</v>
      </c>
      <c r="F60">
        <f ca="1"/>
        <v>37920</v>
      </c>
      <c r="G60" t="str">
        <f ca="1"/>
        <v>Average</v>
      </c>
      <c r="H60" t="str">
        <f ca="1"/>
        <v>BO</v>
      </c>
      <c r="I60">
        <f ca="1"/>
        <v>3.2328767123287672</v>
      </c>
      <c r="J60">
        <f ca="1"/>
        <v>1138</v>
      </c>
      <c r="K60">
        <f ca="1"/>
        <v>3</v>
      </c>
    </row>
    <row r="61" spans="1:11" x14ac:dyDescent="0.35">
      <c r="A61" t="str">
        <f ca="1"/>
        <v>Akbar Sorabhjee</v>
      </c>
      <c r="B61" t="str">
        <f ca="1"/>
        <v>Male</v>
      </c>
      <c r="C61" t="str">
        <f ca="1"/>
        <v>Procurement</v>
      </c>
      <c r="D61">
        <f ca="1"/>
        <v>21</v>
      </c>
      <c r="E61">
        <f ca="1"/>
        <v>44042</v>
      </c>
      <c r="F61">
        <f ca="1"/>
        <v>37920</v>
      </c>
      <c r="G61" t="str">
        <f ca="1"/>
        <v>Average</v>
      </c>
      <c r="H61" t="str">
        <f ca="1"/>
        <v>FT</v>
      </c>
      <c r="I61">
        <f ca="1"/>
        <v>3.4027397260273973</v>
      </c>
      <c r="J61">
        <f ca="1"/>
        <v>1138</v>
      </c>
      <c r="K61">
        <f ca="1"/>
        <v>3</v>
      </c>
    </row>
  </sheetData>
  <mergeCells count="2">
    <mergeCell ref="B2:C2"/>
    <mergeCell ref="B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FED7-1C7C-41F9-B6F7-2AF3194CB742}">
  <dimension ref="A3:G21"/>
  <sheetViews>
    <sheetView zoomScale="80" zoomScaleNormal="80" workbookViewId="0">
      <selection activeCell="G18" sqref="G18"/>
    </sheetView>
  </sheetViews>
  <sheetFormatPr defaultRowHeight="14.5" x14ac:dyDescent="0.35"/>
  <cols>
    <col min="1" max="1" width="16.36328125" bestFit="1" customWidth="1"/>
    <col min="2" max="2" width="16.453125" bestFit="1" customWidth="1"/>
    <col min="3" max="3" width="13.81640625" bestFit="1" customWidth="1"/>
    <col min="4" max="4" width="12.36328125" bestFit="1" customWidth="1"/>
    <col min="5" max="5" width="13.54296875" bestFit="1" customWidth="1"/>
    <col min="6" max="6" width="13.36328125" bestFit="1" customWidth="1"/>
    <col min="7" max="7" width="14.1796875" bestFit="1" customWidth="1"/>
    <col min="8" max="12" width="16.1796875" bestFit="1" customWidth="1"/>
    <col min="13" max="13" width="18.36328125" bestFit="1" customWidth="1"/>
    <col min="14" max="14" width="18.1796875" bestFit="1" customWidth="1"/>
    <col min="15" max="15" width="20.08984375" bestFit="1" customWidth="1"/>
    <col min="16" max="16" width="21.08984375" bestFit="1" customWidth="1"/>
  </cols>
  <sheetData>
    <row r="3" spans="1:7" x14ac:dyDescent="0.35">
      <c r="B3" s="19" t="s">
        <v>225</v>
      </c>
    </row>
    <row r="4" spans="1:7" x14ac:dyDescent="0.35">
      <c r="A4" s="19" t="s">
        <v>230</v>
      </c>
      <c r="B4" t="s">
        <v>12</v>
      </c>
      <c r="C4" t="s">
        <v>8</v>
      </c>
    </row>
    <row r="5" spans="1:7" x14ac:dyDescent="0.35">
      <c r="A5" s="20" t="s">
        <v>226</v>
      </c>
      <c r="B5" s="5">
        <v>86</v>
      </c>
      <c r="C5" s="5">
        <v>89</v>
      </c>
    </row>
    <row r="6" spans="1:7" x14ac:dyDescent="0.35">
      <c r="A6" s="20" t="s">
        <v>227</v>
      </c>
      <c r="B6" s="21">
        <v>31.406976744186046</v>
      </c>
      <c r="C6" s="21">
        <v>29.393258426966291</v>
      </c>
    </row>
    <row r="7" spans="1:7" x14ac:dyDescent="0.35">
      <c r="A7" s="20" t="s">
        <v>228</v>
      </c>
      <c r="B7" s="2">
        <v>78284.186046511633</v>
      </c>
      <c r="C7" s="2">
        <v>74915.168539325838</v>
      </c>
    </row>
    <row r="8" spans="1:7" x14ac:dyDescent="0.35">
      <c r="A8" s="20" t="s">
        <v>229</v>
      </c>
      <c r="B8" s="16">
        <v>2.3339917171073594</v>
      </c>
      <c r="C8" s="16">
        <v>2.3248884100354013</v>
      </c>
    </row>
    <row r="13" spans="1:7" x14ac:dyDescent="0.35">
      <c r="A13" s="19" t="s">
        <v>260</v>
      </c>
      <c r="B13" t="s" vm="1">
        <v>255</v>
      </c>
      <c r="F13" s="19" t="s">
        <v>260</v>
      </c>
      <c r="G13" t="s" vm="2">
        <v>256</v>
      </c>
    </row>
    <row r="15" spans="1:7" x14ac:dyDescent="0.35">
      <c r="A15" s="19" t="s">
        <v>223</v>
      </c>
      <c r="B15" t="s">
        <v>226</v>
      </c>
      <c r="F15" s="19" t="s">
        <v>223</v>
      </c>
      <c r="G15" t="s">
        <v>226</v>
      </c>
    </row>
    <row r="16" spans="1:7" x14ac:dyDescent="0.35">
      <c r="A16" s="20" t="s">
        <v>17</v>
      </c>
      <c r="B16" s="5">
        <v>4</v>
      </c>
      <c r="F16" s="20" t="s">
        <v>17</v>
      </c>
      <c r="G16" s="5">
        <v>4</v>
      </c>
    </row>
    <row r="17" spans="1:7" x14ac:dyDescent="0.35">
      <c r="A17" s="20" t="s">
        <v>22</v>
      </c>
      <c r="B17" s="5">
        <v>14</v>
      </c>
      <c r="F17" s="20" t="s">
        <v>22</v>
      </c>
      <c r="G17" s="5">
        <v>14</v>
      </c>
    </row>
    <row r="18" spans="1:7" x14ac:dyDescent="0.35">
      <c r="A18" s="20" t="s">
        <v>20</v>
      </c>
      <c r="B18" s="5">
        <v>19</v>
      </c>
      <c r="F18" s="20" t="s">
        <v>20</v>
      </c>
      <c r="G18" s="5">
        <v>19</v>
      </c>
    </row>
    <row r="19" spans="1:7" x14ac:dyDescent="0.35">
      <c r="A19" s="20" t="s">
        <v>15</v>
      </c>
      <c r="B19" s="5">
        <v>27</v>
      </c>
      <c r="F19" s="20" t="s">
        <v>10</v>
      </c>
      <c r="G19" s="5">
        <v>27</v>
      </c>
    </row>
    <row r="20" spans="1:7" x14ac:dyDescent="0.35">
      <c r="A20" s="20" t="s">
        <v>10</v>
      </c>
      <c r="B20" s="5">
        <v>27</v>
      </c>
      <c r="F20" s="20" t="s">
        <v>15</v>
      </c>
      <c r="G20" s="5">
        <v>28</v>
      </c>
    </row>
    <row r="21" spans="1:7" x14ac:dyDescent="0.35">
      <c r="A21" s="20" t="s">
        <v>224</v>
      </c>
      <c r="B21" s="5">
        <v>91</v>
      </c>
      <c r="F21" s="20" t="s">
        <v>224</v>
      </c>
      <c r="G21" s="5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36A5-5E49-4EA7-9E11-EFED0C69E847}">
  <dimension ref="A1"/>
  <sheetViews>
    <sheetView workbookViewId="0">
      <selection activeCell="E50" sqref="E5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A72A-85C6-4A90-87BC-F25A6785BA71}">
  <dimension ref="B3:D9"/>
  <sheetViews>
    <sheetView workbookViewId="0">
      <selection activeCell="F3" sqref="F3"/>
    </sheetView>
  </sheetViews>
  <sheetFormatPr defaultRowHeight="14.5" x14ac:dyDescent="0.35"/>
  <cols>
    <col min="2" max="2" width="13.1796875" bestFit="1" customWidth="1"/>
    <col min="3" max="3" width="13.54296875" bestFit="1" customWidth="1"/>
    <col min="4" max="4" width="15.26953125" bestFit="1" customWidth="1"/>
  </cols>
  <sheetData>
    <row r="3" spans="2:4" x14ac:dyDescent="0.35">
      <c r="B3" s="19" t="s">
        <v>223</v>
      </c>
      <c r="C3" t="s">
        <v>226</v>
      </c>
      <c r="D3" t="s">
        <v>228</v>
      </c>
    </row>
    <row r="4" spans="2:4" x14ac:dyDescent="0.35">
      <c r="B4" s="20" t="s">
        <v>41</v>
      </c>
      <c r="C4" s="5">
        <v>4</v>
      </c>
      <c r="D4" s="4">
        <v>92080</v>
      </c>
    </row>
    <row r="5" spans="2:4" x14ac:dyDescent="0.35">
      <c r="B5" s="20" t="s">
        <v>13</v>
      </c>
      <c r="C5" s="5">
        <v>20</v>
      </c>
      <c r="D5" s="4">
        <v>75933</v>
      </c>
    </row>
    <row r="6" spans="2:4" x14ac:dyDescent="0.35">
      <c r="B6" s="20" t="s">
        <v>9</v>
      </c>
      <c r="C6" s="5">
        <v>137</v>
      </c>
      <c r="D6" s="4">
        <v>76798.759124087592</v>
      </c>
    </row>
    <row r="7" spans="2:4" x14ac:dyDescent="0.35">
      <c r="B7" s="20" t="s">
        <v>19</v>
      </c>
      <c r="C7" s="5">
        <v>16</v>
      </c>
      <c r="D7" s="4">
        <v>78115</v>
      </c>
    </row>
    <row r="8" spans="2:4" x14ac:dyDescent="0.35">
      <c r="B8" s="20" t="s">
        <v>81</v>
      </c>
      <c r="C8" s="5">
        <v>6</v>
      </c>
      <c r="D8" s="4">
        <v>77423.333333333328</v>
      </c>
    </row>
    <row r="9" spans="2:4" x14ac:dyDescent="0.35">
      <c r="B9" s="20" t="s">
        <v>224</v>
      </c>
      <c r="C9" s="5">
        <v>183</v>
      </c>
      <c r="D9" s="4">
        <v>77173.715846994543</v>
      </c>
    </row>
  </sheetData>
  <conditionalFormatting pivot="1" sqref="D4:D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{A5ABDD9D-6FE2-4647-B024-B3223E2CE97B}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5ABDD9D-6FE2-4647-B024-B3223E2CE97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D4:D8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B404-391F-489D-A654-FDA9E66373F2}">
  <dimension ref="B2:S40"/>
  <sheetViews>
    <sheetView zoomScale="60" zoomScaleNormal="60" workbookViewId="0">
      <selection activeCell="C19" sqref="C19"/>
    </sheetView>
  </sheetViews>
  <sheetFormatPr defaultRowHeight="14.5" x14ac:dyDescent="0.35"/>
  <cols>
    <col min="2" max="2" width="14" bestFit="1" customWidth="1"/>
    <col min="3" max="3" width="13.54296875" bestFit="1" customWidth="1"/>
    <col min="4" max="14" width="15.26953125" bestFit="1" customWidth="1"/>
    <col min="15" max="15" width="15.26953125" customWidth="1"/>
    <col min="16" max="162" width="15.26953125" bestFit="1" customWidth="1"/>
    <col min="163" max="163" width="10.7265625" bestFit="1" customWidth="1"/>
  </cols>
  <sheetData>
    <row r="2" spans="2:19" x14ac:dyDescent="0.35">
      <c r="Q2" t="s">
        <v>252</v>
      </c>
      <c r="R2" t="s">
        <v>253</v>
      </c>
      <c r="S2" t="s">
        <v>254</v>
      </c>
    </row>
    <row r="3" spans="2:19" x14ac:dyDescent="0.35">
      <c r="B3" s="19" t="s">
        <v>223</v>
      </c>
      <c r="C3" t="s">
        <v>226</v>
      </c>
      <c r="P3" cm="1">
        <f t="array" ref="P3:P38">_xlfn.SEQUENCE(36)</f>
        <v>1</v>
      </c>
      <c r="Q3" s="39" cm="1">
        <f t="array" ref="Q3:Q38">EDATE(DATE(2020,4,1),_xlfn.ANCHORARRAY(P3)+0)</f>
        <v>43952</v>
      </c>
      <c r="R3">
        <f>COUNTIFS(Staff[Date Joined],"&gt;="&amp;Q3,Staff[Date Joined],"&lt;="&amp;EOMONTH(Q3,0))</f>
        <v>3</v>
      </c>
      <c r="S3">
        <f>SUM($R$3:R3)</f>
        <v>3</v>
      </c>
    </row>
    <row r="4" spans="2:19" x14ac:dyDescent="0.35">
      <c r="B4" s="20" t="s">
        <v>236</v>
      </c>
      <c r="C4" s="5"/>
      <c r="P4">
        <v>2</v>
      </c>
      <c r="Q4" s="39">
        <v>43983</v>
      </c>
      <c r="R4">
        <f>COUNTIFS(Staff[Date Joined],"&gt;="&amp;Q4,Staff[Date Joined],"&lt;="&amp;EOMONTH(Q4,0))</f>
        <v>1</v>
      </c>
      <c r="S4">
        <f>SUM($R$3:R4)</f>
        <v>4</v>
      </c>
    </row>
    <row r="5" spans="2:19" x14ac:dyDescent="0.35">
      <c r="B5" s="38" t="s">
        <v>237</v>
      </c>
      <c r="C5" s="5">
        <v>3</v>
      </c>
      <c r="P5">
        <v>3</v>
      </c>
      <c r="Q5" s="39">
        <v>44013</v>
      </c>
      <c r="R5">
        <f>COUNTIFS(Staff[Date Joined],"&gt;="&amp;Q5,Staff[Date Joined],"&lt;="&amp;EOMONTH(Q5,0))</f>
        <v>5</v>
      </c>
      <c r="S5">
        <f>SUM($R$3:R5)</f>
        <v>9</v>
      </c>
    </row>
    <row r="6" spans="2:19" x14ac:dyDescent="0.35">
      <c r="B6" s="38" t="s">
        <v>238</v>
      </c>
      <c r="C6" s="5">
        <v>1</v>
      </c>
      <c r="P6">
        <v>4</v>
      </c>
      <c r="Q6" s="39">
        <v>44044</v>
      </c>
      <c r="R6">
        <f>COUNTIFS(Staff[Date Joined],"&gt;="&amp;Q6,Staff[Date Joined],"&lt;="&amp;EOMONTH(Q6,0))</f>
        <v>3</v>
      </c>
      <c r="S6">
        <f>SUM($R$3:R6)</f>
        <v>12</v>
      </c>
    </row>
    <row r="7" spans="2:19" x14ac:dyDescent="0.35">
      <c r="B7" s="38" t="s">
        <v>239</v>
      </c>
      <c r="C7" s="5">
        <v>5</v>
      </c>
      <c r="P7">
        <v>5</v>
      </c>
      <c r="Q7" s="39">
        <v>44075</v>
      </c>
      <c r="R7">
        <f>COUNTIFS(Staff[Date Joined],"&gt;="&amp;Q7,Staff[Date Joined],"&lt;="&amp;EOMONTH(Q7,0))</f>
        <v>6</v>
      </c>
      <c r="S7">
        <f>SUM($R$3:R7)</f>
        <v>18</v>
      </c>
    </row>
    <row r="8" spans="2:19" x14ac:dyDescent="0.35">
      <c r="B8" s="38" t="s">
        <v>240</v>
      </c>
      <c r="C8" s="5">
        <v>3</v>
      </c>
      <c r="P8">
        <v>6</v>
      </c>
      <c r="Q8" s="39">
        <v>44105</v>
      </c>
      <c r="R8">
        <f>COUNTIFS(Staff[Date Joined],"&gt;="&amp;Q8,Staff[Date Joined],"&lt;="&amp;EOMONTH(Q8,0))</f>
        <v>6</v>
      </c>
      <c r="S8">
        <f>SUM($R$3:R8)</f>
        <v>24</v>
      </c>
    </row>
    <row r="9" spans="2:19" x14ac:dyDescent="0.35">
      <c r="B9" s="38" t="s">
        <v>241</v>
      </c>
      <c r="C9" s="5">
        <v>6</v>
      </c>
      <c r="P9">
        <v>7</v>
      </c>
      <c r="Q9" s="39">
        <v>44136</v>
      </c>
      <c r="R9">
        <f>COUNTIFS(Staff[Date Joined],"&gt;="&amp;Q9,Staff[Date Joined],"&lt;="&amp;EOMONTH(Q9,0))</f>
        <v>6</v>
      </c>
      <c r="S9">
        <f>SUM($R$3:R9)</f>
        <v>30</v>
      </c>
    </row>
    <row r="10" spans="2:19" x14ac:dyDescent="0.35">
      <c r="B10" s="38" t="s">
        <v>242</v>
      </c>
      <c r="C10" s="5">
        <v>6</v>
      </c>
      <c r="P10">
        <v>8</v>
      </c>
      <c r="Q10" s="39">
        <v>44166</v>
      </c>
      <c r="R10">
        <f>COUNTIFS(Staff[Date Joined],"&gt;="&amp;Q10,Staff[Date Joined],"&lt;="&amp;EOMONTH(Q10,0))</f>
        <v>7</v>
      </c>
      <c r="S10">
        <f>SUM($R$3:R10)</f>
        <v>37</v>
      </c>
    </row>
    <row r="11" spans="2:19" x14ac:dyDescent="0.35">
      <c r="B11" s="38" t="s">
        <v>243</v>
      </c>
      <c r="C11" s="5">
        <v>6</v>
      </c>
      <c r="P11">
        <v>9</v>
      </c>
      <c r="Q11" s="39">
        <v>44197</v>
      </c>
      <c r="R11">
        <f>COUNTIFS(Staff[Date Joined],"&gt;="&amp;Q11,Staff[Date Joined],"&lt;="&amp;EOMONTH(Q11,0))</f>
        <v>6</v>
      </c>
      <c r="S11">
        <f>SUM($R$3:R11)</f>
        <v>43</v>
      </c>
    </row>
    <row r="12" spans="2:19" x14ac:dyDescent="0.35">
      <c r="B12" s="38" t="s">
        <v>244</v>
      </c>
      <c r="C12" s="5">
        <v>7</v>
      </c>
      <c r="P12">
        <v>10</v>
      </c>
      <c r="Q12" s="39">
        <v>44228</v>
      </c>
      <c r="R12">
        <f>COUNTIFS(Staff[Date Joined],"&gt;="&amp;Q12,Staff[Date Joined],"&lt;="&amp;EOMONTH(Q12,0))</f>
        <v>4</v>
      </c>
      <c r="S12">
        <f>SUM($R$3:R12)</f>
        <v>47</v>
      </c>
    </row>
    <row r="13" spans="2:19" x14ac:dyDescent="0.35">
      <c r="B13" s="20" t="s">
        <v>245</v>
      </c>
      <c r="C13" s="5"/>
      <c r="P13">
        <v>11</v>
      </c>
      <c r="Q13" s="39">
        <v>44256</v>
      </c>
      <c r="R13">
        <f>COUNTIFS(Staff[Date Joined],"&gt;="&amp;Q13,Staff[Date Joined],"&lt;="&amp;EOMONTH(Q13,0))</f>
        <v>9</v>
      </c>
      <c r="S13">
        <f>SUM($R$3:R13)</f>
        <v>56</v>
      </c>
    </row>
    <row r="14" spans="2:19" x14ac:dyDescent="0.35">
      <c r="B14" s="38" t="s">
        <v>246</v>
      </c>
      <c r="C14" s="5">
        <v>6</v>
      </c>
      <c r="P14">
        <v>12</v>
      </c>
      <c r="Q14" s="39">
        <v>44287</v>
      </c>
      <c r="R14">
        <f>COUNTIFS(Staff[Date Joined],"&gt;="&amp;Q14,Staff[Date Joined],"&lt;="&amp;EOMONTH(Q14,0))</f>
        <v>5</v>
      </c>
      <c r="S14">
        <f>SUM($R$3:R14)</f>
        <v>61</v>
      </c>
    </row>
    <row r="15" spans="2:19" x14ac:dyDescent="0.35">
      <c r="B15" s="38" t="s">
        <v>247</v>
      </c>
      <c r="C15" s="5">
        <v>4</v>
      </c>
      <c r="P15">
        <v>13</v>
      </c>
      <c r="Q15" s="39">
        <v>44317</v>
      </c>
      <c r="R15">
        <f>COUNTIFS(Staff[Date Joined],"&gt;="&amp;Q15,Staff[Date Joined],"&lt;="&amp;EOMONTH(Q15,0))</f>
        <v>10</v>
      </c>
      <c r="S15">
        <f>SUM($R$3:R15)</f>
        <v>71</v>
      </c>
    </row>
    <row r="16" spans="2:19" x14ac:dyDescent="0.35">
      <c r="B16" s="38" t="s">
        <v>248</v>
      </c>
      <c r="C16" s="5">
        <v>9</v>
      </c>
      <c r="P16">
        <v>14</v>
      </c>
      <c r="Q16" s="39">
        <v>44348</v>
      </c>
      <c r="R16">
        <f>COUNTIFS(Staff[Date Joined],"&gt;="&amp;Q16,Staff[Date Joined],"&lt;="&amp;EOMONTH(Q16,0))</f>
        <v>6</v>
      </c>
      <c r="S16">
        <f>SUM($R$3:R16)</f>
        <v>77</v>
      </c>
    </row>
    <row r="17" spans="2:19" x14ac:dyDescent="0.35">
      <c r="B17" s="38" t="s">
        <v>249</v>
      </c>
      <c r="C17" s="5">
        <v>5</v>
      </c>
      <c r="P17">
        <v>15</v>
      </c>
      <c r="Q17" s="39">
        <v>44378</v>
      </c>
      <c r="R17">
        <f>COUNTIFS(Staff[Date Joined],"&gt;="&amp;Q17,Staff[Date Joined],"&lt;="&amp;EOMONTH(Q17,0))</f>
        <v>13</v>
      </c>
      <c r="S17">
        <f>SUM($R$3:R17)</f>
        <v>90</v>
      </c>
    </row>
    <row r="18" spans="2:19" x14ac:dyDescent="0.35">
      <c r="B18" s="38" t="s">
        <v>237</v>
      </c>
      <c r="C18" s="5">
        <v>13</v>
      </c>
      <c r="P18">
        <v>16</v>
      </c>
      <c r="Q18" s="39">
        <v>44409</v>
      </c>
      <c r="R18">
        <f>COUNTIFS(Staff[Date Joined],"&gt;="&amp;Q18,Staff[Date Joined],"&lt;="&amp;EOMONTH(Q18,0))</f>
        <v>4</v>
      </c>
      <c r="S18">
        <f>SUM($R$3:R18)</f>
        <v>94</v>
      </c>
    </row>
    <row r="19" spans="2:19" x14ac:dyDescent="0.35">
      <c r="B19" s="38" t="s">
        <v>238</v>
      </c>
      <c r="C19" s="5">
        <v>7</v>
      </c>
      <c r="P19">
        <v>17</v>
      </c>
      <c r="Q19" s="39">
        <v>44440</v>
      </c>
      <c r="R19">
        <f>COUNTIFS(Staff[Date Joined],"&gt;="&amp;Q19,Staff[Date Joined],"&lt;="&amp;EOMONTH(Q19,0))</f>
        <v>11</v>
      </c>
      <c r="S19">
        <f>SUM($R$3:R19)</f>
        <v>105</v>
      </c>
    </row>
    <row r="20" spans="2:19" x14ac:dyDescent="0.35">
      <c r="B20" s="38" t="s">
        <v>239</v>
      </c>
      <c r="C20" s="5">
        <v>18</v>
      </c>
      <c r="P20">
        <v>18</v>
      </c>
      <c r="Q20" s="39">
        <v>44470</v>
      </c>
      <c r="R20">
        <f>COUNTIFS(Staff[Date Joined],"&gt;="&amp;Q20,Staff[Date Joined],"&lt;="&amp;EOMONTH(Q20,0))</f>
        <v>3</v>
      </c>
      <c r="S20">
        <f>SUM($R$3:R20)</f>
        <v>108</v>
      </c>
    </row>
    <row r="21" spans="2:19" x14ac:dyDescent="0.35">
      <c r="B21" s="38" t="s">
        <v>240</v>
      </c>
      <c r="C21" s="5">
        <v>7</v>
      </c>
      <c r="P21">
        <v>19</v>
      </c>
      <c r="Q21" s="39">
        <v>44501</v>
      </c>
      <c r="R21">
        <f>COUNTIFS(Staff[Date Joined],"&gt;="&amp;Q21,Staff[Date Joined],"&lt;="&amp;EOMONTH(Q21,0))</f>
        <v>4</v>
      </c>
      <c r="S21">
        <f>SUM($R$3:R21)</f>
        <v>112</v>
      </c>
    </row>
    <row r="22" spans="2:19" x14ac:dyDescent="0.35">
      <c r="B22" s="38" t="s">
        <v>241</v>
      </c>
      <c r="C22" s="5">
        <v>17</v>
      </c>
      <c r="P22">
        <v>20</v>
      </c>
      <c r="Q22" s="39">
        <v>44531</v>
      </c>
      <c r="R22">
        <f>COUNTIFS(Staff[Date Joined],"&gt;="&amp;Q22,Staff[Date Joined],"&lt;="&amp;EOMONTH(Q22,0))</f>
        <v>7</v>
      </c>
      <c r="S22">
        <f>SUM($R$3:R22)</f>
        <v>119</v>
      </c>
    </row>
    <row r="23" spans="2:19" x14ac:dyDescent="0.35">
      <c r="B23" s="38" t="s">
        <v>242</v>
      </c>
      <c r="C23" s="5">
        <v>9</v>
      </c>
      <c r="P23">
        <v>21</v>
      </c>
      <c r="Q23" s="39">
        <v>44562</v>
      </c>
      <c r="R23">
        <f>COUNTIFS(Staff[Date Joined],"&gt;="&amp;Q23,Staff[Date Joined],"&lt;="&amp;EOMONTH(Q23,0))</f>
        <v>3</v>
      </c>
      <c r="S23">
        <f>SUM($R$3:R23)</f>
        <v>122</v>
      </c>
    </row>
    <row r="24" spans="2:19" x14ac:dyDescent="0.35">
      <c r="B24" s="38" t="s">
        <v>243</v>
      </c>
      <c r="C24" s="5">
        <v>10</v>
      </c>
      <c r="P24">
        <v>22</v>
      </c>
      <c r="Q24" s="39">
        <v>44593</v>
      </c>
      <c r="R24">
        <f>COUNTIFS(Staff[Date Joined],"&gt;="&amp;Q24,Staff[Date Joined],"&lt;="&amp;EOMONTH(Q24,0))</f>
        <v>10</v>
      </c>
      <c r="S24">
        <f>SUM($R$3:R24)</f>
        <v>132</v>
      </c>
    </row>
    <row r="25" spans="2:19" x14ac:dyDescent="0.35">
      <c r="B25" s="38" t="s">
        <v>244</v>
      </c>
      <c r="C25" s="5">
        <v>14</v>
      </c>
      <c r="P25">
        <v>23</v>
      </c>
      <c r="Q25" s="39">
        <v>44621</v>
      </c>
      <c r="R25">
        <f>COUNTIFS(Staff[Date Joined],"&gt;="&amp;Q25,Staff[Date Joined],"&lt;="&amp;EOMONTH(Q25,0))</f>
        <v>9</v>
      </c>
      <c r="S25">
        <f>SUM($R$3:R25)</f>
        <v>141</v>
      </c>
    </row>
    <row r="26" spans="2:19" x14ac:dyDescent="0.35">
      <c r="B26" s="20" t="s">
        <v>250</v>
      </c>
      <c r="C26" s="5"/>
      <c r="P26">
        <v>24</v>
      </c>
      <c r="Q26" s="39">
        <v>44652</v>
      </c>
      <c r="R26">
        <f>COUNTIFS(Staff[Date Joined],"&gt;="&amp;Q26,Staff[Date Joined],"&lt;="&amp;EOMONTH(Q26,0))</f>
        <v>9</v>
      </c>
      <c r="S26">
        <f>SUM($R$3:R26)</f>
        <v>150</v>
      </c>
    </row>
    <row r="27" spans="2:19" x14ac:dyDescent="0.35">
      <c r="B27" s="38" t="s">
        <v>246</v>
      </c>
      <c r="C27" s="5">
        <v>9</v>
      </c>
      <c r="P27">
        <v>25</v>
      </c>
      <c r="Q27" s="39">
        <v>44682</v>
      </c>
      <c r="R27">
        <f>COUNTIFS(Staff[Date Joined],"&gt;="&amp;Q27,Staff[Date Joined],"&lt;="&amp;EOMONTH(Q27,0))</f>
        <v>9</v>
      </c>
      <c r="S27">
        <f>SUM($R$3:R27)</f>
        <v>159</v>
      </c>
    </row>
    <row r="28" spans="2:19" x14ac:dyDescent="0.35">
      <c r="B28" s="38" t="s">
        <v>247</v>
      </c>
      <c r="C28" s="5">
        <v>14</v>
      </c>
      <c r="P28">
        <v>26</v>
      </c>
      <c r="Q28" s="39">
        <v>44713</v>
      </c>
      <c r="R28">
        <f>COUNTIFS(Staff[Date Joined],"&gt;="&amp;Q28,Staff[Date Joined],"&lt;="&amp;EOMONTH(Q28,0))</f>
        <v>7</v>
      </c>
      <c r="S28">
        <f>SUM($R$3:R28)</f>
        <v>166</v>
      </c>
    </row>
    <row r="29" spans="2:19" x14ac:dyDescent="0.35">
      <c r="B29" s="38" t="s">
        <v>248</v>
      </c>
      <c r="C29" s="5">
        <v>18</v>
      </c>
      <c r="P29">
        <v>27</v>
      </c>
      <c r="Q29" s="39">
        <v>44743</v>
      </c>
      <c r="R29">
        <f>COUNTIFS(Staff[Date Joined],"&gt;="&amp;Q29,Staff[Date Joined],"&lt;="&amp;EOMONTH(Q29,0))</f>
        <v>5</v>
      </c>
      <c r="S29">
        <f>SUM($R$3:R29)</f>
        <v>171</v>
      </c>
    </row>
    <row r="30" spans="2:19" x14ac:dyDescent="0.35">
      <c r="B30" s="38" t="s">
        <v>249</v>
      </c>
      <c r="C30" s="5">
        <v>14</v>
      </c>
      <c r="P30">
        <v>28</v>
      </c>
      <c r="Q30" s="39">
        <v>44774</v>
      </c>
      <c r="R30">
        <f>COUNTIFS(Staff[Date Joined],"&gt;="&amp;Q30,Staff[Date Joined],"&lt;="&amp;EOMONTH(Q30,0))</f>
        <v>5</v>
      </c>
      <c r="S30">
        <f>SUM($R$3:R30)</f>
        <v>176</v>
      </c>
    </row>
    <row r="31" spans="2:19" x14ac:dyDescent="0.35">
      <c r="B31" s="38" t="s">
        <v>237</v>
      </c>
      <c r="C31" s="5">
        <v>22</v>
      </c>
      <c r="P31">
        <v>29</v>
      </c>
      <c r="Q31" s="39">
        <v>44805</v>
      </c>
      <c r="R31">
        <f>COUNTIFS(Staff[Date Joined],"&gt;="&amp;Q31,Staff[Date Joined],"&lt;="&amp;EOMONTH(Q31,0))</f>
        <v>2</v>
      </c>
      <c r="S31">
        <f>SUM($R$3:R31)</f>
        <v>178</v>
      </c>
    </row>
    <row r="32" spans="2:19" x14ac:dyDescent="0.35">
      <c r="B32" s="38" t="s">
        <v>238</v>
      </c>
      <c r="C32" s="5">
        <v>14</v>
      </c>
      <c r="P32">
        <v>30</v>
      </c>
      <c r="Q32" s="39">
        <v>44835</v>
      </c>
      <c r="R32">
        <f>COUNTIFS(Staff[Date Joined],"&gt;="&amp;Q32,Staff[Date Joined],"&lt;="&amp;EOMONTH(Q32,0))</f>
        <v>3</v>
      </c>
      <c r="S32">
        <f>SUM($R$3:R32)</f>
        <v>181</v>
      </c>
    </row>
    <row r="33" spans="2:19" x14ac:dyDescent="0.35">
      <c r="B33" s="38" t="s">
        <v>239</v>
      </c>
      <c r="C33" s="5">
        <v>23</v>
      </c>
      <c r="P33">
        <v>31</v>
      </c>
      <c r="Q33" s="39">
        <v>44866</v>
      </c>
      <c r="R33">
        <f>COUNTIFS(Staff[Date Joined],"&gt;="&amp;Q33,Staff[Date Joined],"&lt;="&amp;EOMONTH(Q33,0))</f>
        <v>0</v>
      </c>
      <c r="S33">
        <f>SUM($R$3:R33)</f>
        <v>181</v>
      </c>
    </row>
    <row r="34" spans="2:19" x14ac:dyDescent="0.35">
      <c r="B34" s="38" t="s">
        <v>240</v>
      </c>
      <c r="C34" s="5">
        <v>12</v>
      </c>
      <c r="P34">
        <v>32</v>
      </c>
      <c r="Q34" s="39">
        <v>44896</v>
      </c>
      <c r="R34">
        <f>COUNTIFS(Staff[Date Joined],"&gt;="&amp;Q34,Staff[Date Joined],"&lt;="&amp;EOMONTH(Q34,0))</f>
        <v>0</v>
      </c>
      <c r="S34">
        <f>SUM($R$3:R34)</f>
        <v>181</v>
      </c>
    </row>
    <row r="35" spans="2:19" x14ac:dyDescent="0.35">
      <c r="B35" s="38" t="s">
        <v>241</v>
      </c>
      <c r="C35" s="5">
        <v>19</v>
      </c>
      <c r="P35">
        <v>33</v>
      </c>
      <c r="Q35" s="39">
        <v>44927</v>
      </c>
      <c r="R35">
        <f>COUNTIFS(Staff[Date Joined],"&gt;="&amp;Q35,Staff[Date Joined],"&lt;="&amp;EOMONTH(Q35,0))</f>
        <v>0</v>
      </c>
      <c r="S35">
        <f>SUM($R$3:R35)</f>
        <v>181</v>
      </c>
    </row>
    <row r="36" spans="2:19" x14ac:dyDescent="0.35">
      <c r="B36" s="38" t="s">
        <v>242</v>
      </c>
      <c r="C36" s="5">
        <v>12</v>
      </c>
      <c r="P36">
        <v>34</v>
      </c>
      <c r="Q36" s="39">
        <v>44958</v>
      </c>
      <c r="R36">
        <f>COUNTIFS(Staff[Date Joined],"&gt;="&amp;Q36,Staff[Date Joined],"&lt;="&amp;EOMONTH(Q36,0))</f>
        <v>1</v>
      </c>
      <c r="S36">
        <f>SUM($R$3:R36)</f>
        <v>182</v>
      </c>
    </row>
    <row r="37" spans="2:19" x14ac:dyDescent="0.35">
      <c r="B37" s="20" t="s">
        <v>251</v>
      </c>
      <c r="C37" s="5"/>
      <c r="P37">
        <v>35</v>
      </c>
      <c r="Q37" s="39">
        <v>44986</v>
      </c>
      <c r="R37">
        <f>COUNTIFS(Staff[Date Joined],"&gt;="&amp;Q37,Staff[Date Joined],"&lt;="&amp;EOMONTH(Q37,0))</f>
        <v>0</v>
      </c>
      <c r="S37">
        <f>SUM($R$3:R37)</f>
        <v>182</v>
      </c>
    </row>
    <row r="38" spans="2:19" x14ac:dyDescent="0.35">
      <c r="B38" s="38" t="s">
        <v>247</v>
      </c>
      <c r="C38" s="5">
        <v>15</v>
      </c>
      <c r="P38">
        <v>36</v>
      </c>
      <c r="Q38" s="39">
        <v>45017</v>
      </c>
      <c r="R38">
        <f>COUNTIFS(Staff[Date Joined],"&gt;="&amp;Q38,Staff[Date Joined],"&lt;="&amp;EOMONTH(Q38,0))</f>
        <v>1</v>
      </c>
      <c r="S38">
        <f>SUM($R$3:R38)</f>
        <v>183</v>
      </c>
    </row>
    <row r="39" spans="2:19" x14ac:dyDescent="0.35">
      <c r="B39" s="38" t="s">
        <v>249</v>
      </c>
      <c r="C39" s="5">
        <v>15</v>
      </c>
    </row>
    <row r="40" spans="2:19" x14ac:dyDescent="0.35">
      <c r="B40" s="20" t="s">
        <v>224</v>
      </c>
      <c r="C40" s="5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43A6-4FDC-4FCB-886F-C9069BFDB104}">
  <dimension ref="C2:N26"/>
  <sheetViews>
    <sheetView tabSelected="1" zoomScale="80" zoomScaleNormal="80" workbookViewId="0">
      <selection activeCell="I10" sqref="I10"/>
    </sheetView>
  </sheetViews>
  <sheetFormatPr defaultRowHeight="14.5" x14ac:dyDescent="0.35"/>
  <cols>
    <col min="3" max="3" width="19.08984375" customWidth="1"/>
    <col min="4" max="4" width="1.453125" customWidth="1"/>
    <col min="5" max="5" width="19.08984375" customWidth="1"/>
    <col min="6" max="6" width="1.36328125" customWidth="1"/>
    <col min="7" max="7" width="19.08984375" customWidth="1"/>
    <col min="10" max="10" width="19.36328125" customWidth="1"/>
    <col min="11" max="11" width="2" customWidth="1"/>
    <col min="12" max="12" width="19.36328125" customWidth="1"/>
    <col min="13" max="13" width="2.90625" customWidth="1"/>
    <col min="14" max="14" width="19.08984375" customWidth="1"/>
  </cols>
  <sheetData>
    <row r="2" spans="3:14" ht="20" x14ac:dyDescent="0.4">
      <c r="C2" s="47"/>
      <c r="D2" s="47"/>
      <c r="E2" s="47" t="s">
        <v>258</v>
      </c>
      <c r="F2" s="47"/>
      <c r="G2" s="47"/>
      <c r="J2" s="48" t="s">
        <v>259</v>
      </c>
      <c r="K2" s="48"/>
      <c r="L2" s="48"/>
      <c r="M2" s="48"/>
      <c r="N2" s="48"/>
    </row>
    <row r="4" spans="3:14" ht="101" customHeight="1" x14ac:dyDescent="0.35">
      <c r="C4" s="40">
        <f>COUNTIFS(Staff[Branches], "BO")</f>
        <v>91</v>
      </c>
      <c r="E4" s="41">
        <f>COUNTIFS(Staff[Branches],"BO",Staff[Gender],"Female")/C4</f>
        <v>0.47252747252747251</v>
      </c>
      <c r="G4" s="42">
        <f>AVERAGEIFS(Staff[Salary],Staff[Branches],"BO")</f>
        <v>76978.791208791212</v>
      </c>
      <c r="J4" s="43">
        <f>COUNTIFS(Staff[Branches], "FT")</f>
        <v>92</v>
      </c>
      <c r="L4" s="44">
        <f>COUNTIFS(Staff[Branches],"FT",Staff[Gender],"Female")/J4</f>
        <v>0.46739130434782611</v>
      </c>
      <c r="N4" s="45">
        <f>AVERAGEIFS(Staff[Salary],Staff[Branches],"FT")</f>
        <v>77366.521739130432</v>
      </c>
    </row>
    <row r="7" spans="3:14" ht="61.5" x14ac:dyDescent="1.35">
      <c r="C7" s="46" t="s">
        <v>257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11" spans="3:14" x14ac:dyDescent="0.35">
      <c r="C11" s="22"/>
      <c r="D11" s="23"/>
      <c r="E11" s="23"/>
      <c r="F11" s="23"/>
      <c r="G11" s="24"/>
      <c r="J11" s="22"/>
      <c r="K11" s="23"/>
      <c r="L11" s="23"/>
      <c r="M11" s="23"/>
      <c r="N11" s="24"/>
    </row>
    <row r="12" spans="3:14" x14ac:dyDescent="0.35">
      <c r="C12" s="25"/>
      <c r="D12" s="29"/>
      <c r="E12" s="29"/>
      <c r="F12" s="29"/>
      <c r="G12" s="27"/>
      <c r="J12" s="25"/>
      <c r="K12" s="29"/>
      <c r="L12" s="29"/>
      <c r="M12" s="29"/>
      <c r="N12" s="27"/>
    </row>
    <row r="13" spans="3:14" x14ac:dyDescent="0.35">
      <c r="C13" s="25"/>
      <c r="D13" s="29"/>
      <c r="E13" s="29"/>
      <c r="F13" s="29"/>
      <c r="G13" s="27"/>
      <c r="J13" s="25"/>
      <c r="K13" s="29"/>
      <c r="L13" s="29"/>
      <c r="M13" s="29"/>
      <c r="N13" s="27"/>
    </row>
    <row r="14" spans="3:14" x14ac:dyDescent="0.35">
      <c r="C14" s="25"/>
      <c r="D14" s="29"/>
      <c r="E14" s="29"/>
      <c r="F14" s="29"/>
      <c r="G14" s="27"/>
      <c r="J14" s="25"/>
      <c r="K14" s="29"/>
      <c r="L14" s="29"/>
      <c r="M14" s="29"/>
      <c r="N14" s="27"/>
    </row>
    <row r="15" spans="3:14" x14ac:dyDescent="0.35">
      <c r="C15" s="25"/>
      <c r="D15" s="29"/>
      <c r="E15" s="29"/>
      <c r="F15" s="29"/>
      <c r="G15" s="27"/>
      <c r="J15" s="25"/>
      <c r="K15" s="29"/>
      <c r="L15" s="29"/>
      <c r="M15" s="29"/>
      <c r="N15" s="27"/>
    </row>
    <row r="16" spans="3:14" x14ac:dyDescent="0.35">
      <c r="C16" s="25"/>
      <c r="D16" s="29"/>
      <c r="E16" s="29"/>
      <c r="F16" s="29"/>
      <c r="G16" s="27"/>
      <c r="J16" s="25"/>
      <c r="K16" s="29"/>
      <c r="L16" s="29"/>
      <c r="M16" s="29"/>
      <c r="N16" s="27"/>
    </row>
    <row r="17" spans="3:14" x14ac:dyDescent="0.35">
      <c r="C17" s="25"/>
      <c r="D17" s="29"/>
      <c r="E17" s="29"/>
      <c r="F17" s="29"/>
      <c r="G17" s="27"/>
      <c r="J17" s="25"/>
      <c r="K17" s="29"/>
      <c r="L17" s="29"/>
      <c r="M17" s="29"/>
      <c r="N17" s="27"/>
    </row>
    <row r="18" spans="3:14" x14ac:dyDescent="0.35">
      <c r="C18" s="25"/>
      <c r="D18" s="29"/>
      <c r="E18" s="29"/>
      <c r="F18" s="29"/>
      <c r="G18" s="27"/>
      <c r="J18" s="25"/>
      <c r="K18" s="29"/>
      <c r="L18" s="29"/>
      <c r="M18" s="29"/>
      <c r="N18" s="27"/>
    </row>
    <row r="19" spans="3:14" x14ac:dyDescent="0.35">
      <c r="C19" s="25"/>
      <c r="D19" s="29"/>
      <c r="E19" s="29"/>
      <c r="F19" s="29"/>
      <c r="G19" s="27"/>
      <c r="J19" s="25"/>
      <c r="K19" s="29"/>
      <c r="L19" s="29"/>
      <c r="M19" s="29"/>
      <c r="N19" s="27"/>
    </row>
    <row r="20" spans="3:14" x14ac:dyDescent="0.35">
      <c r="C20" s="25"/>
      <c r="D20" s="29"/>
      <c r="E20" s="29"/>
      <c r="F20" s="29"/>
      <c r="G20" s="27"/>
      <c r="J20" s="25"/>
      <c r="K20" s="29"/>
      <c r="L20" s="29"/>
      <c r="M20" s="29"/>
      <c r="N20" s="27"/>
    </row>
    <row r="21" spans="3:14" x14ac:dyDescent="0.35">
      <c r="C21" s="25"/>
      <c r="D21" s="29"/>
      <c r="E21" s="29"/>
      <c r="F21" s="29"/>
      <c r="G21" s="27"/>
      <c r="J21" s="25"/>
      <c r="K21" s="29"/>
      <c r="L21" s="29"/>
      <c r="M21" s="29"/>
      <c r="N21" s="27"/>
    </row>
    <row r="22" spans="3:14" x14ac:dyDescent="0.35">
      <c r="C22" s="25"/>
      <c r="D22" s="29"/>
      <c r="E22" s="29"/>
      <c r="F22" s="29"/>
      <c r="G22" s="27"/>
      <c r="J22" s="25"/>
      <c r="K22" s="29"/>
      <c r="L22" s="29"/>
      <c r="M22" s="29"/>
      <c r="N22" s="27"/>
    </row>
    <row r="23" spans="3:14" x14ac:dyDescent="0.35">
      <c r="C23" s="25"/>
      <c r="D23" s="29"/>
      <c r="E23" s="29"/>
      <c r="F23" s="29"/>
      <c r="G23" s="27"/>
      <c r="J23" s="25"/>
      <c r="K23" s="29"/>
      <c r="L23" s="29"/>
      <c r="M23" s="29"/>
      <c r="N23" s="27"/>
    </row>
    <row r="24" spans="3:14" x14ac:dyDescent="0.35">
      <c r="C24" s="25"/>
      <c r="D24" s="29"/>
      <c r="E24" s="29"/>
      <c r="F24" s="29"/>
      <c r="G24" s="27"/>
      <c r="J24" s="25"/>
      <c r="K24" s="29"/>
      <c r="L24" s="29"/>
      <c r="M24" s="29"/>
      <c r="N24" s="27"/>
    </row>
    <row r="25" spans="3:14" x14ac:dyDescent="0.35">
      <c r="C25" s="25"/>
      <c r="D25" s="29"/>
      <c r="E25" s="29"/>
      <c r="F25" s="29"/>
      <c r="G25" s="27"/>
      <c r="J25" s="25"/>
      <c r="K25" s="29"/>
      <c r="L25" s="29"/>
      <c r="M25" s="29"/>
      <c r="N25" s="27"/>
    </row>
    <row r="26" spans="3:14" x14ac:dyDescent="0.35">
      <c r="C26" s="34"/>
      <c r="D26" s="35"/>
      <c r="E26" s="35"/>
      <c r="F26" s="35"/>
      <c r="G26" s="36"/>
      <c r="J26" s="34"/>
      <c r="K26" s="35"/>
      <c r="L26" s="35"/>
      <c r="M26" s="35"/>
      <c r="N26" s="3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8DDB86E8-D851-4BE9-8C35-0D464C3D64F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7F9FBC9-A3A0-4D25-881D-E04C831B88BD}">
  <ds:schemaRefs/>
</ds:datastoreItem>
</file>

<file path=customXml/itemProps3.xml><?xml version="1.0" encoding="utf-8"?>
<ds:datastoreItem xmlns:ds="http://schemas.openxmlformats.org/officeDocument/2006/customXml" ds:itemID="{25F95414-31B1-42A4-88EC-943C76D614FE}">
  <ds:schemaRefs/>
</ds:datastoreItem>
</file>

<file path=customXml/itemProps4.xml><?xml version="1.0" encoding="utf-8"?>
<ds:datastoreItem xmlns:ds="http://schemas.openxmlformats.org/officeDocument/2006/customXml" ds:itemID="{F63341FF-D5BD-49DE-8EF0-7634A603E896}">
  <ds:schemaRefs/>
</ds:datastoreItem>
</file>

<file path=customXml/itemProps5.xml><?xml version="1.0" encoding="utf-8"?>
<ds:datastoreItem xmlns:ds="http://schemas.openxmlformats.org/officeDocument/2006/customXml" ds:itemID="{45DFB048-D8CF-4EDB-AC0A-88095CC52DBB}">
  <ds:schemaRefs/>
</ds:datastoreItem>
</file>

<file path=customXml/itemProps6.xml><?xml version="1.0" encoding="utf-8"?>
<ds:datastoreItem xmlns:ds="http://schemas.openxmlformats.org/officeDocument/2006/customXml" ds:itemID="{79E8853F-303C-433F-B88D-50F730F95B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BO_branch_staff</vt:lpstr>
      <vt:lpstr>FT_branch_staff</vt:lpstr>
      <vt:lpstr>ALL STAFF</vt:lpstr>
      <vt:lpstr>Staff Details Finder</vt:lpstr>
      <vt:lpstr>Finder</vt:lpstr>
      <vt:lpstr>Pivot Table</vt:lpstr>
      <vt:lpstr>Salary Analysis Charts</vt:lpstr>
      <vt:lpstr>Average Salary Rating</vt:lpstr>
      <vt:lpstr>Employment Analysis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Sesay</dc:creator>
  <cp:lastModifiedBy>Alpha Sesay</cp:lastModifiedBy>
  <dcterms:created xsi:type="dcterms:W3CDTF">2023-12-24T04:29:36Z</dcterms:created>
  <dcterms:modified xsi:type="dcterms:W3CDTF">2023-12-24T12:44:22Z</dcterms:modified>
</cp:coreProperties>
</file>