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NavAb LFAs\"/>
    </mc:Choice>
  </mc:AlternateContent>
  <xr:revisionPtr revIDLastSave="0" documentId="13_ncr:1_{3186145D-7332-4E4F-8DAB-318DA2BEBC50}" xr6:coauthVersionLast="47" xr6:coauthVersionMax="47" xr10:uidLastSave="{00000000-0000-0000-0000-000000000000}"/>
  <bookViews>
    <workbookView xWindow="-98" yWindow="-98" windowWidth="21795" windowHeight="12975" activeTab="1" xr2:uid="{6C2677CD-5B01-4FB0-BFED-24036DD861CE}"/>
  </bookViews>
  <sheets>
    <sheet name="Plate Layout" sheetId="2" r:id="rId1"/>
    <sheet name="Reaction Mixes" sheetId="4" r:id="rId2"/>
    <sheet name="ACMA Conc Volumes-Exp I" sheetId="3" r:id="rId3"/>
    <sheet name="ACMA Initial Dilutions" sheetId="6" r:id="rId4"/>
    <sheet name="ACMA Conc Volumes-Exp 2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4" l="1"/>
  <c r="H34" i="4"/>
  <c r="G25" i="4"/>
  <c r="G16" i="4"/>
  <c r="G7" i="4"/>
  <c r="G7" i="3"/>
  <c r="C5" i="3"/>
  <c r="G3" i="6"/>
  <c r="H3" i="6" s="1"/>
  <c r="H6" i="3"/>
  <c r="C30" i="4"/>
  <c r="H25" i="4"/>
  <c r="D3" i="3"/>
  <c r="D4" i="3"/>
  <c r="D5" i="3"/>
  <c r="D2" i="3"/>
  <c r="C4" i="3"/>
  <c r="C3" i="3"/>
  <c r="B5" i="3"/>
  <c r="B4" i="3"/>
  <c r="C16" i="3"/>
  <c r="C15" i="3"/>
  <c r="C5" i="5"/>
  <c r="B3" i="5"/>
  <c r="B4" i="5"/>
  <c r="B5" i="5"/>
  <c r="B2" i="5"/>
  <c r="B3" i="3"/>
  <c r="C2" i="3"/>
  <c r="B2" i="3"/>
  <c r="C12" i="4"/>
  <c r="C3" i="4"/>
  <c r="C21" i="4" s="1"/>
  <c r="D2" i="6"/>
  <c r="H16" i="4"/>
  <c r="B12" i="4"/>
  <c r="C2" i="6"/>
  <c r="E2" i="6" s="1"/>
  <c r="F2" i="6" s="1"/>
  <c r="B3" i="4"/>
  <c r="B2" i="6"/>
  <c r="H7" i="4"/>
  <c r="F4" i="4" s="1"/>
  <c r="C4" i="5"/>
  <c r="C3" i="5"/>
  <c r="D5" i="5"/>
  <c r="D4" i="5"/>
  <c r="D3" i="5"/>
  <c r="D2" i="5"/>
  <c r="F2" i="5"/>
  <c r="G2" i="5" s="1"/>
  <c r="G33" i="4"/>
  <c r="F33" i="4"/>
  <c r="C33" i="4"/>
  <c r="B33" i="4"/>
  <c r="D33" i="4" s="1"/>
  <c r="G32" i="4"/>
  <c r="E32" i="4"/>
  <c r="D32" i="4"/>
  <c r="C32" i="4"/>
  <c r="B32" i="4"/>
  <c r="C31" i="4"/>
  <c r="G31" i="4" s="1"/>
  <c r="B31" i="4"/>
  <c r="D31" i="4" s="1"/>
  <c r="B30" i="4"/>
  <c r="B29" i="4"/>
  <c r="G24" i="4"/>
  <c r="F24" i="4"/>
  <c r="D24" i="4"/>
  <c r="C24" i="4"/>
  <c r="B24" i="4"/>
  <c r="G23" i="4"/>
  <c r="E23" i="4"/>
  <c r="C23" i="4"/>
  <c r="D23" i="4" s="1"/>
  <c r="B23" i="4"/>
  <c r="C22" i="4"/>
  <c r="G22" i="4" s="1"/>
  <c r="B22" i="4"/>
  <c r="D22" i="4" s="1"/>
  <c r="B21" i="4"/>
  <c r="B20" i="4"/>
  <c r="G15" i="4"/>
  <c r="F15" i="4"/>
  <c r="C15" i="4"/>
  <c r="B15" i="4"/>
  <c r="D15" i="4" s="1"/>
  <c r="G14" i="4"/>
  <c r="E14" i="4"/>
  <c r="D14" i="4"/>
  <c r="C14" i="4"/>
  <c r="B14" i="4"/>
  <c r="C13" i="4"/>
  <c r="G13" i="4" s="1"/>
  <c r="B13" i="4"/>
  <c r="D13" i="4" s="1"/>
  <c r="B11" i="4"/>
  <c r="G6" i="4"/>
  <c r="G5" i="4"/>
  <c r="F6" i="4"/>
  <c r="G4" i="4"/>
  <c r="E4" i="4"/>
  <c r="E5" i="4"/>
  <c r="C6" i="4"/>
  <c r="B6" i="4"/>
  <c r="C5" i="4"/>
  <c r="D5" i="4" s="1"/>
  <c r="B5" i="4"/>
  <c r="C4" i="4"/>
  <c r="B4" i="4"/>
  <c r="B2" i="4"/>
  <c r="F4" i="3"/>
  <c r="G4" i="3" s="1"/>
  <c r="F2" i="3"/>
  <c r="G2" i="3" s="1"/>
  <c r="C17" i="3" l="1"/>
  <c r="F5" i="3"/>
  <c r="G5" i="3" s="1"/>
  <c r="F3" i="3"/>
  <c r="G3" i="3" s="1"/>
  <c r="G6" i="3" s="1"/>
  <c r="G3" i="4"/>
  <c r="E12" i="4"/>
  <c r="E3" i="4"/>
  <c r="E2" i="4" s="1"/>
  <c r="E7" i="4" s="1"/>
  <c r="D12" i="4"/>
  <c r="F3" i="4"/>
  <c r="F2" i="4" s="1"/>
  <c r="F7" i="4" s="1"/>
  <c r="F5" i="5"/>
  <c r="G5" i="5" s="1"/>
  <c r="F4" i="5"/>
  <c r="G4" i="5" s="1"/>
  <c r="F3" i="5"/>
  <c r="G3" i="5" s="1"/>
  <c r="E31" i="4"/>
  <c r="F31" i="4"/>
  <c r="E22" i="4"/>
  <c r="F22" i="4"/>
  <c r="E13" i="4"/>
  <c r="F13" i="4"/>
  <c r="G2" i="4"/>
  <c r="D6" i="4"/>
  <c r="D3" i="4"/>
  <c r="D4" i="4"/>
  <c r="E11" i="4" l="1"/>
  <c r="F12" i="4"/>
  <c r="F11" i="4" s="1"/>
  <c r="F16" i="4" s="1"/>
  <c r="G12" i="4"/>
  <c r="G11" i="4" s="1"/>
  <c r="C2" i="4"/>
  <c r="G6" i="5"/>
  <c r="C11" i="4"/>
  <c r="D11" i="4" s="1"/>
  <c r="E16" i="4"/>
  <c r="D2" i="4"/>
  <c r="D21" i="4" l="1"/>
  <c r="F21" i="4"/>
  <c r="F20" i="4" s="1"/>
  <c r="F25" i="4" s="1"/>
  <c r="G21" i="4"/>
  <c r="G20" i="4" s="1"/>
  <c r="E21" i="4"/>
  <c r="E20" i="4" s="1"/>
  <c r="E25" i="4" s="1"/>
  <c r="C20" i="4" l="1"/>
  <c r="D20" i="4" s="1"/>
  <c r="F30" i="4"/>
  <c r="F29" i="4" s="1"/>
  <c r="F34" i="4" s="1"/>
  <c r="E30" i="4"/>
  <c r="E29" i="4" s="1"/>
  <c r="E34" i="4" s="1"/>
  <c r="D30" i="4"/>
  <c r="G30" i="4"/>
  <c r="G29" i="4" s="1"/>
  <c r="C29" i="4" l="1"/>
  <c r="D2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SBCResearch</author>
  </authors>
  <commentList>
    <comment ref="K3" authorId="0" shapeId="0" xr:uid="{96B164BB-2BC5-4D8D-A094-04A6D93FA564}">
      <text>
        <r>
          <rPr>
            <b/>
            <sz val="9"/>
            <color indexed="81"/>
            <rFont val="Tahoma"/>
            <charset val="1"/>
          </rPr>
          <t>SBCResearch:</t>
        </r>
        <r>
          <rPr>
            <sz val="9"/>
            <color indexed="81"/>
            <rFont val="Tahoma"/>
            <charset val="1"/>
          </rPr>
          <t xml:space="preserve">
We thought we doubled lipo/acma</t>
        </r>
      </text>
    </comment>
    <comment ref="K4" authorId="0" shapeId="0" xr:uid="{F8DE1CA4-E79A-445C-A548-EE8D46B74867}">
      <text>
        <r>
          <rPr>
            <b/>
            <sz val="9"/>
            <color indexed="81"/>
            <rFont val="Tahoma"/>
            <charset val="1"/>
          </rPr>
          <t>SBCResearch:</t>
        </r>
        <r>
          <rPr>
            <sz val="9"/>
            <color indexed="81"/>
            <rFont val="Tahoma"/>
            <charset val="1"/>
          </rPr>
          <t xml:space="preserve">
no lipo/acma</t>
        </r>
      </text>
    </comment>
  </commentList>
</comments>
</file>

<file path=xl/sharedStrings.xml><?xml version="1.0" encoding="utf-8"?>
<sst xmlns="http://schemas.openxmlformats.org/spreadsheetml/2006/main" count="220" uniqueCount="94">
  <si>
    <t>A</t>
  </si>
  <si>
    <t xml:space="preserve">X1   </t>
  </si>
  <si>
    <t xml:space="preserve">X2   </t>
  </si>
  <si>
    <t xml:space="preserve">X3   </t>
  </si>
  <si>
    <t xml:space="preserve">X4   </t>
  </si>
  <si>
    <t xml:space="preserve">X5   </t>
  </si>
  <si>
    <t xml:space="preserve">X6   </t>
  </si>
  <si>
    <t xml:space="preserve">X7   </t>
  </si>
  <si>
    <t xml:space="preserve">X8   </t>
  </si>
  <si>
    <t xml:space="preserve">X9   </t>
  </si>
  <si>
    <t xml:space="preserve">X10  </t>
  </si>
  <si>
    <t xml:space="preserve">X11  </t>
  </si>
  <si>
    <t xml:space="preserve">X12  </t>
  </si>
  <si>
    <t>B</t>
  </si>
  <si>
    <t xml:space="preserve">X13  </t>
  </si>
  <si>
    <t xml:space="preserve">X14  </t>
  </si>
  <si>
    <t xml:space="preserve">X15  </t>
  </si>
  <si>
    <t xml:space="preserve">X16  </t>
  </si>
  <si>
    <t xml:space="preserve">X17  </t>
  </si>
  <si>
    <t xml:space="preserve">X18  </t>
  </si>
  <si>
    <t xml:space="preserve">X19  </t>
  </si>
  <si>
    <t xml:space="preserve">X20  </t>
  </si>
  <si>
    <t xml:space="preserve">X21  </t>
  </si>
  <si>
    <t xml:space="preserve">X22  </t>
  </si>
  <si>
    <t xml:space="preserve">X23  </t>
  </si>
  <si>
    <t xml:space="preserve">X24  </t>
  </si>
  <si>
    <t>C</t>
  </si>
  <si>
    <t xml:space="preserve">X25  </t>
  </si>
  <si>
    <t xml:space="preserve">X26  </t>
  </si>
  <si>
    <t xml:space="preserve">X27  </t>
  </si>
  <si>
    <t xml:space="preserve">X28  </t>
  </si>
  <si>
    <t xml:space="preserve">X29  </t>
  </si>
  <si>
    <t xml:space="preserve">X30  </t>
  </si>
  <si>
    <t xml:space="preserve">X31  </t>
  </si>
  <si>
    <t xml:space="preserve">X32  </t>
  </si>
  <si>
    <t xml:space="preserve">X33  </t>
  </si>
  <si>
    <t xml:space="preserve">X34  </t>
  </si>
  <si>
    <t xml:space="preserve">X35  </t>
  </si>
  <si>
    <t xml:space="preserve">X36  </t>
  </si>
  <si>
    <t>D</t>
  </si>
  <si>
    <t xml:space="preserve">     </t>
  </si>
  <si>
    <t>E</t>
  </si>
  <si>
    <t>F</t>
  </si>
  <si>
    <t>G</t>
  </si>
  <si>
    <t>H</t>
  </si>
  <si>
    <t>Test</t>
  </si>
  <si>
    <t>Neg</t>
  </si>
  <si>
    <t>Pos</t>
  </si>
  <si>
    <t>Conc</t>
  </si>
  <si>
    <t>Lipo/ACMA</t>
  </si>
  <si>
    <t>Pause</t>
  </si>
  <si>
    <t>Valinomycin</t>
  </si>
  <si>
    <t xml:space="preserve">Buffer </t>
  </si>
  <si>
    <t>CCCP</t>
  </si>
  <si>
    <t>2uM</t>
  </si>
  <si>
    <t>3uM</t>
  </si>
  <si>
    <t>4uM</t>
  </si>
  <si>
    <t>5uM</t>
  </si>
  <si>
    <t>ACMA</t>
  </si>
  <si>
    <t>T1</t>
  </si>
  <si>
    <t>Total ACMA Volume(ul)</t>
  </si>
  <si>
    <t>T2</t>
  </si>
  <si>
    <t>Concentration (uM)</t>
  </si>
  <si>
    <t>Stock Conc (uM)</t>
  </si>
  <si>
    <t># of samples per Conc</t>
  </si>
  <si>
    <t>Reaction volume/Conc (ul)</t>
  </si>
  <si>
    <t>ACMA Volume/Well (ul)</t>
  </si>
  <si>
    <t>T3</t>
  </si>
  <si>
    <t>T4</t>
  </si>
  <si>
    <t>NOTES</t>
  </si>
  <si>
    <t>0.9ul ACMA + 45ul Liposome in T1; Adjust ACMA volume based on table above for other tests.</t>
  </si>
  <si>
    <t>Reagents</t>
  </si>
  <si>
    <t>Stock (μM)</t>
  </si>
  <si>
    <t>Final (μM)</t>
  </si>
  <si>
    <t>Dilution Factor</t>
  </si>
  <si>
    <t>Experiment (μl)</t>
  </si>
  <si>
    <t>NVE Control (μl)</t>
  </si>
  <si>
    <t>PVE Control (μl)</t>
  </si>
  <si>
    <t>150mM NMDG/20mM HEPES</t>
  </si>
  <si>
    <t>Liposome</t>
  </si>
  <si>
    <t>CCCP(1x)</t>
  </si>
  <si>
    <t>10 fold increments</t>
  </si>
  <si>
    <t>ACMA Dilution</t>
  </si>
  <si>
    <t>1000uM --&gt; 10uM Dilution</t>
  </si>
  <si>
    <t>RDF</t>
  </si>
  <si>
    <t>IC(uM)</t>
  </si>
  <si>
    <t>DF</t>
  </si>
  <si>
    <t>Reference Volume</t>
  </si>
  <si>
    <t>WC(uM)</t>
  </si>
  <si>
    <t>Vol(ml)</t>
  </si>
  <si>
    <t>DMSO Vol</t>
  </si>
  <si>
    <t>ACMA Voulume Needed(ul)</t>
  </si>
  <si>
    <t>10uM ACMA</t>
  </si>
  <si>
    <t>1000uM ACMA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</si>
</sst>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1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onsolas"/>
      <family val="3"/>
    </font>
    <font>
      <sz val="11"/>
      <color theme="1"/>
      <name val="Mangal"/>
      <family val="1"/>
    </font>
    <font>
      <b/>
      <sz val="14"/>
      <color theme="1"/>
      <name val="Mangal"/>
      <family val="1"/>
    </font>
    <font>
      <b/>
      <u/>
      <sz val="14"/>
      <color theme="9" tint="-0.499984740745262"/>
      <name val="Mangal"/>
      <family val="1"/>
    </font>
    <font>
      <b/>
      <sz val="14"/>
      <color rgb="FFFFC000"/>
      <name val="Mangal"/>
      <family val="1"/>
    </font>
    <font>
      <b/>
      <sz val="14"/>
      <color theme="4" tint="0.39997558519241921"/>
      <name val="Mangal"/>
      <family val="1"/>
    </font>
    <font>
      <b/>
      <sz val="14"/>
      <color theme="5"/>
      <name val="Mangal"/>
      <family val="1"/>
    </font>
    <font>
      <b/>
      <sz val="14"/>
      <color rgb="FFFF0000"/>
      <name val="Mangal"/>
      <family val="1"/>
    </font>
    <font>
      <sz val="11"/>
      <color rgb="FFFF0000"/>
      <name val="Mangal"/>
      <family val="1"/>
    </font>
    <font>
      <sz val="8"/>
      <color theme="1"/>
      <name val="Mangal"/>
      <family val="1"/>
    </font>
    <font>
      <b/>
      <sz val="14"/>
      <color rgb="FF0070C0"/>
      <name val="Mangal"/>
      <family val="1"/>
    </font>
    <font>
      <sz val="11"/>
      <color rgb="FF0070C0"/>
      <name val="Mangal"/>
      <family val="1"/>
    </font>
    <font>
      <b/>
      <sz val="14"/>
      <color rgb="FF00B050"/>
      <name val="Mangal"/>
      <family val="1"/>
    </font>
    <font>
      <sz val="11"/>
      <color rgb="FF00B050"/>
      <name val="Mangal"/>
      <family val="1"/>
    </font>
    <font>
      <sz val="11"/>
      <color theme="9" tint="-0.499984740745262"/>
      <name val="Mangal"/>
      <family val="1"/>
    </font>
    <font>
      <sz val="11"/>
      <color rgb="FFFFC000"/>
      <name val="Mangal"/>
      <family val="1"/>
    </font>
    <font>
      <sz val="11"/>
      <color theme="4" tint="0.39997558519241921"/>
      <name val="Mangal"/>
      <family val="1"/>
    </font>
    <font>
      <sz val="11"/>
      <color theme="5"/>
      <name val="Mangal"/>
      <family val="1"/>
    </font>
    <font>
      <b/>
      <sz val="11"/>
      <color rgb="FFFFC000"/>
      <name val="Mangal"/>
      <family val="1"/>
    </font>
    <font>
      <b/>
      <sz val="11"/>
      <color theme="4" tint="0.39997558519241921"/>
      <name val="Mangal"/>
      <family val="1"/>
    </font>
    <font>
      <b/>
      <sz val="11"/>
      <color theme="5"/>
      <name val="Mangal"/>
      <family val="1"/>
    </font>
    <font>
      <b/>
      <sz val="12"/>
      <color rgb="FFFF0000"/>
      <name val="Mangal"/>
      <family val="1"/>
    </font>
    <font>
      <sz val="12"/>
      <color rgb="FF0070C0"/>
      <name val="Mangal"/>
      <family val="1"/>
    </font>
    <font>
      <sz val="12"/>
      <color rgb="FF00B050"/>
      <name val="Mangal"/>
      <family val="1"/>
    </font>
    <font>
      <sz val="12"/>
      <color rgb="FF7030A0"/>
      <name val="Mangal"/>
      <family val="1"/>
    </font>
    <font>
      <sz val="12"/>
      <color theme="5"/>
      <name val="Mangal"/>
      <family val="1"/>
    </font>
    <font>
      <sz val="12"/>
      <color theme="1"/>
      <name val="Mangal"/>
      <family val="1"/>
    </font>
    <font>
      <b/>
      <sz val="18"/>
      <color rgb="FFFF0000"/>
      <name val="Mangal"/>
      <family val="1"/>
    </font>
    <font>
      <sz val="16"/>
      <color rgb="FF002060"/>
      <name val="Mangal"/>
      <family val="1"/>
    </font>
    <font>
      <b/>
      <sz val="16"/>
      <color rgb="FF00B0F0"/>
      <name val="Mangal"/>
      <family val="1"/>
    </font>
    <font>
      <b/>
      <sz val="16"/>
      <color rgb="FF00B050"/>
      <name val="Mangal"/>
      <family val="1"/>
    </font>
    <font>
      <sz val="16"/>
      <color theme="8" tint="-0.249977111117893"/>
      <name val="Mangal"/>
      <family val="1"/>
    </font>
    <font>
      <sz val="16"/>
      <color rgb="FF00B0F0"/>
      <name val="Mangal"/>
      <family val="1"/>
    </font>
    <font>
      <sz val="16"/>
      <color theme="1"/>
      <name val="Mangal"/>
      <family val="1"/>
    </font>
    <font>
      <b/>
      <sz val="11"/>
      <color theme="9" tint="-0.499984740745262"/>
      <name val="Mangal"/>
      <family val="1"/>
    </font>
    <font>
      <b/>
      <sz val="12"/>
      <color theme="1"/>
      <name val="Mangal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29" fillId="0" borderId="0" xfId="0" applyFont="1"/>
    <xf numFmtId="0" fontId="24" fillId="0" borderId="0" xfId="0" applyFont="1"/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30" fillId="0" borderId="2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1" fontId="32" fillId="0" borderId="1" xfId="0" applyNumberFormat="1" applyFont="1" applyBorder="1" applyAlignment="1">
      <alignment horizontal="center"/>
    </xf>
    <xf numFmtId="2" fontId="33" fillId="0" borderId="1" xfId="0" applyNumberFormat="1" applyFont="1" applyBorder="1" applyAlignment="1">
      <alignment horizontal="center"/>
    </xf>
    <xf numFmtId="1" fontId="34" fillId="0" borderId="1" xfId="0" applyNumberFormat="1" applyFont="1" applyBorder="1" applyAlignment="1">
      <alignment horizontal="center"/>
    </xf>
    <xf numFmtId="1" fontId="34" fillId="0" borderId="2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2" fontId="34" fillId="0" borderId="1" xfId="0" applyNumberFormat="1" applyFont="1" applyBorder="1" applyAlignment="1">
      <alignment horizontal="center"/>
    </xf>
    <xf numFmtId="2" fontId="34" fillId="0" borderId="2" xfId="0" applyNumberFormat="1" applyFont="1" applyBorder="1" applyAlignment="1">
      <alignment horizontal="center"/>
    </xf>
    <xf numFmtId="165" fontId="32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/>
    <xf numFmtId="0" fontId="32" fillId="0" borderId="0" xfId="0" applyFont="1"/>
    <xf numFmtId="0" fontId="3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7" fillId="0" borderId="0" xfId="0" applyFont="1"/>
    <xf numFmtId="164" fontId="38" fillId="2" borderId="0" xfId="0" applyNumberFormat="1" applyFont="1" applyFill="1" applyAlignment="1">
      <alignment horizontal="center"/>
    </xf>
    <xf numFmtId="0" fontId="40" fillId="0" borderId="0" xfId="0" applyFont="1"/>
    <xf numFmtId="0" fontId="40" fillId="0" borderId="0" xfId="0" applyFont="1" applyAlignment="1">
      <alignment horizontal="center"/>
    </xf>
    <xf numFmtId="164" fontId="29" fillId="0" borderId="0" xfId="0" applyNumberFormat="1" applyFont="1"/>
    <xf numFmtId="2" fontId="3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67E0-86F8-4F43-B910-9D98197C57C7}">
  <sheetPr>
    <tabColor rgb="FFFF0000"/>
  </sheetPr>
  <dimension ref="A1:S11"/>
  <sheetViews>
    <sheetView workbookViewId="0">
      <selection activeCell="P9" sqref="P9"/>
    </sheetView>
  </sheetViews>
  <sheetFormatPr defaultRowHeight="14.25" x14ac:dyDescent="0.45"/>
  <cols>
    <col min="1" max="1" width="12.59765625" customWidth="1"/>
    <col min="15" max="15" width="13.86328125" customWidth="1"/>
    <col min="16" max="16" width="12.6640625" customWidth="1"/>
    <col min="18" max="18" width="13.53125" customWidth="1"/>
    <col min="19" max="19" width="15.19921875" customWidth="1"/>
  </cols>
  <sheetData>
    <row r="1" spans="1:19" ht="20.25" x14ac:dyDescent="0.7">
      <c r="A1" s="2"/>
      <c r="B1" s="3">
        <v>96</v>
      </c>
      <c r="C1" s="4">
        <v>1</v>
      </c>
      <c r="D1" s="4">
        <v>2</v>
      </c>
      <c r="E1" s="4">
        <v>3</v>
      </c>
      <c r="F1" s="5">
        <v>4</v>
      </c>
      <c r="G1" s="5">
        <v>5</v>
      </c>
      <c r="H1" s="5">
        <v>6</v>
      </c>
      <c r="I1" s="6">
        <v>7</v>
      </c>
      <c r="J1" s="6">
        <v>8</v>
      </c>
      <c r="K1" s="6">
        <v>9</v>
      </c>
      <c r="L1" s="7">
        <v>10</v>
      </c>
      <c r="M1" s="7">
        <v>11</v>
      </c>
      <c r="N1" s="7">
        <v>12</v>
      </c>
      <c r="O1" s="2"/>
      <c r="P1" s="2"/>
      <c r="Q1" s="2"/>
      <c r="R1" s="2"/>
      <c r="S1" s="2"/>
    </row>
    <row r="2" spans="1:19" ht="20.25" x14ac:dyDescent="0.7">
      <c r="A2" s="8" t="s">
        <v>45</v>
      </c>
      <c r="B2" s="3" t="s">
        <v>0</v>
      </c>
      <c r="C2" s="47" t="s">
        <v>1</v>
      </c>
      <c r="D2" s="47" t="s">
        <v>2</v>
      </c>
      <c r="E2" s="47" t="s">
        <v>3</v>
      </c>
      <c r="F2" s="48" t="s">
        <v>4</v>
      </c>
      <c r="G2" s="48" t="s">
        <v>5</v>
      </c>
      <c r="H2" s="48" t="s">
        <v>6</v>
      </c>
      <c r="I2" s="49" t="s">
        <v>7</v>
      </c>
      <c r="J2" s="49" t="s">
        <v>8</v>
      </c>
      <c r="K2" s="49" t="s">
        <v>9</v>
      </c>
      <c r="L2" s="50" t="s">
        <v>10</v>
      </c>
      <c r="M2" s="50" t="s">
        <v>11</v>
      </c>
      <c r="N2" s="50" t="s">
        <v>12</v>
      </c>
      <c r="O2" s="9" t="s">
        <v>52</v>
      </c>
      <c r="P2" s="9" t="s">
        <v>49</v>
      </c>
      <c r="Q2" s="9" t="s">
        <v>50</v>
      </c>
      <c r="R2" s="9" t="s">
        <v>51</v>
      </c>
      <c r="S2" s="10"/>
    </row>
    <row r="3" spans="1:19" ht="20.25" x14ac:dyDescent="0.7">
      <c r="A3" s="11" t="s">
        <v>46</v>
      </c>
      <c r="B3" s="3" t="s">
        <v>13</v>
      </c>
      <c r="C3" s="47" t="s">
        <v>14</v>
      </c>
      <c r="D3" s="47" t="s">
        <v>15</v>
      </c>
      <c r="E3" s="47" t="s">
        <v>16</v>
      </c>
      <c r="F3" s="48" t="s">
        <v>17</v>
      </c>
      <c r="G3" s="48" t="s">
        <v>18</v>
      </c>
      <c r="H3" s="48" t="s">
        <v>19</v>
      </c>
      <c r="I3" s="49" t="s">
        <v>20</v>
      </c>
      <c r="J3" s="49" t="s">
        <v>21</v>
      </c>
      <c r="K3" s="49" t="s">
        <v>22</v>
      </c>
      <c r="L3" s="50" t="s">
        <v>23</v>
      </c>
      <c r="M3" s="50" t="s">
        <v>24</v>
      </c>
      <c r="N3" s="50" t="s">
        <v>25</v>
      </c>
      <c r="O3" s="12" t="s">
        <v>52</v>
      </c>
      <c r="P3" s="12" t="s">
        <v>49</v>
      </c>
      <c r="Q3" s="12" t="s">
        <v>50</v>
      </c>
      <c r="R3" s="12" t="s">
        <v>53</v>
      </c>
      <c r="S3" s="2"/>
    </row>
    <row r="4" spans="1:19" ht="20.25" x14ac:dyDescent="0.7">
      <c r="A4" s="13" t="s">
        <v>47</v>
      </c>
      <c r="B4" s="3" t="s">
        <v>26</v>
      </c>
      <c r="C4" s="47" t="s">
        <v>27</v>
      </c>
      <c r="D4" s="47" t="s">
        <v>28</v>
      </c>
      <c r="E4" s="47" t="s">
        <v>29</v>
      </c>
      <c r="F4" s="48" t="s">
        <v>30</v>
      </c>
      <c r="G4" s="48" t="s">
        <v>31</v>
      </c>
      <c r="H4" s="48" t="s">
        <v>32</v>
      </c>
      <c r="I4" s="49" t="s">
        <v>33</v>
      </c>
      <c r="J4" s="49" t="s">
        <v>34</v>
      </c>
      <c r="K4" s="49" t="s">
        <v>35</v>
      </c>
      <c r="L4" s="50" t="s">
        <v>36</v>
      </c>
      <c r="M4" s="50" t="s">
        <v>37</v>
      </c>
      <c r="N4" s="50" t="s">
        <v>38</v>
      </c>
      <c r="O4" s="14" t="s">
        <v>52</v>
      </c>
      <c r="P4" s="14" t="s">
        <v>49</v>
      </c>
      <c r="Q4" s="14" t="s">
        <v>53</v>
      </c>
      <c r="R4" s="14" t="s">
        <v>50</v>
      </c>
      <c r="S4" s="14" t="s">
        <v>51</v>
      </c>
    </row>
    <row r="5" spans="1:19" ht="20.25" x14ac:dyDescent="0.7">
      <c r="A5" s="2"/>
      <c r="B5" s="3" t="s">
        <v>39</v>
      </c>
      <c r="C5" s="15" t="s">
        <v>40</v>
      </c>
      <c r="D5" s="15" t="s">
        <v>40</v>
      </c>
      <c r="E5" s="15" t="s">
        <v>40</v>
      </c>
      <c r="F5" s="16" t="s">
        <v>40</v>
      </c>
      <c r="G5" s="16" t="s">
        <v>40</v>
      </c>
      <c r="H5" s="16" t="s">
        <v>40</v>
      </c>
      <c r="I5" s="17" t="s">
        <v>40</v>
      </c>
      <c r="J5" s="17" t="s">
        <v>40</v>
      </c>
      <c r="K5" s="17" t="s">
        <v>40</v>
      </c>
      <c r="L5" s="18" t="s">
        <v>40</v>
      </c>
      <c r="M5" s="18" t="s">
        <v>40</v>
      </c>
      <c r="N5" s="18" t="s">
        <v>40</v>
      </c>
      <c r="O5" s="2"/>
      <c r="P5" s="2"/>
      <c r="Q5" s="2"/>
      <c r="R5" s="2"/>
      <c r="S5" s="2"/>
    </row>
    <row r="6" spans="1:19" ht="20.25" x14ac:dyDescent="0.7">
      <c r="A6" s="2"/>
      <c r="B6" s="3" t="s">
        <v>41</v>
      </c>
      <c r="C6" s="15" t="s">
        <v>40</v>
      </c>
      <c r="D6" s="15" t="s">
        <v>40</v>
      </c>
      <c r="E6" s="15" t="s">
        <v>40</v>
      </c>
      <c r="F6" s="16" t="s">
        <v>40</v>
      </c>
      <c r="G6" s="16" t="s">
        <v>40</v>
      </c>
      <c r="H6" s="16" t="s">
        <v>40</v>
      </c>
      <c r="I6" s="17" t="s">
        <v>40</v>
      </c>
      <c r="J6" s="17" t="s">
        <v>40</v>
      </c>
      <c r="K6" s="17" t="s">
        <v>40</v>
      </c>
      <c r="L6" s="18" t="s">
        <v>40</v>
      </c>
      <c r="M6" s="18" t="s">
        <v>40</v>
      </c>
      <c r="N6" s="18" t="s">
        <v>40</v>
      </c>
      <c r="O6" s="2"/>
      <c r="P6" s="2"/>
      <c r="Q6" s="2"/>
      <c r="R6" s="2"/>
      <c r="S6" s="2"/>
    </row>
    <row r="7" spans="1:19" ht="20.25" x14ac:dyDescent="0.7">
      <c r="A7" s="2"/>
      <c r="B7" s="3" t="s">
        <v>42</v>
      </c>
      <c r="C7" s="15" t="s">
        <v>40</v>
      </c>
      <c r="D7" s="15" t="s">
        <v>40</v>
      </c>
      <c r="E7" s="15" t="s">
        <v>40</v>
      </c>
      <c r="F7" s="16" t="s">
        <v>40</v>
      </c>
      <c r="G7" s="16" t="s">
        <v>40</v>
      </c>
      <c r="H7" s="16" t="s">
        <v>40</v>
      </c>
      <c r="I7" s="17" t="s">
        <v>40</v>
      </c>
      <c r="J7" s="17" t="s">
        <v>40</v>
      </c>
      <c r="K7" s="17" t="s">
        <v>40</v>
      </c>
      <c r="L7" s="18" t="s">
        <v>40</v>
      </c>
      <c r="M7" s="18" t="s">
        <v>40</v>
      </c>
      <c r="N7" s="18" t="s">
        <v>40</v>
      </c>
      <c r="O7" s="2"/>
      <c r="P7" s="2"/>
      <c r="Q7" s="2"/>
      <c r="R7" s="2"/>
      <c r="S7" s="2"/>
    </row>
    <row r="8" spans="1:19" ht="20.25" x14ac:dyDescent="0.7">
      <c r="A8" s="2"/>
      <c r="B8" s="3" t="s">
        <v>43</v>
      </c>
      <c r="C8" s="15" t="s">
        <v>40</v>
      </c>
      <c r="D8" s="15" t="s">
        <v>40</v>
      </c>
      <c r="E8" s="15" t="s">
        <v>40</v>
      </c>
      <c r="F8" s="16" t="s">
        <v>40</v>
      </c>
      <c r="G8" s="16" t="s">
        <v>40</v>
      </c>
      <c r="H8" s="16" t="s">
        <v>40</v>
      </c>
      <c r="I8" s="17" t="s">
        <v>40</v>
      </c>
      <c r="J8" s="17" t="s">
        <v>40</v>
      </c>
      <c r="K8" s="17" t="s">
        <v>40</v>
      </c>
      <c r="L8" s="18" t="s">
        <v>40</v>
      </c>
      <c r="M8" s="18" t="s">
        <v>40</v>
      </c>
      <c r="N8" s="18" t="s">
        <v>40</v>
      </c>
      <c r="O8" s="2"/>
      <c r="P8" s="2"/>
      <c r="Q8" s="2"/>
      <c r="R8" s="2"/>
      <c r="S8" s="2"/>
    </row>
    <row r="9" spans="1:19" ht="20.25" x14ac:dyDescent="0.7">
      <c r="A9" s="2"/>
      <c r="B9" s="3" t="s">
        <v>44</v>
      </c>
      <c r="C9" s="15" t="s">
        <v>40</v>
      </c>
      <c r="D9" s="15" t="s">
        <v>40</v>
      </c>
      <c r="E9" s="15" t="s">
        <v>40</v>
      </c>
      <c r="F9" s="16" t="s">
        <v>40</v>
      </c>
      <c r="G9" s="16" t="s">
        <v>40</v>
      </c>
      <c r="H9" s="16" t="s">
        <v>40</v>
      </c>
      <c r="I9" s="17" t="s">
        <v>40</v>
      </c>
      <c r="J9" s="17" t="s">
        <v>40</v>
      </c>
      <c r="K9" s="17" t="s">
        <v>40</v>
      </c>
      <c r="L9" s="18" t="s">
        <v>40</v>
      </c>
      <c r="M9" s="18" t="s">
        <v>40</v>
      </c>
      <c r="N9" s="18" t="s">
        <v>40</v>
      </c>
      <c r="O9" s="2"/>
      <c r="P9" s="2"/>
      <c r="Q9" s="2"/>
      <c r="R9" s="2"/>
      <c r="S9" s="2"/>
    </row>
    <row r="10" spans="1:19" ht="20.25" x14ac:dyDescent="0.7">
      <c r="A10" s="7" t="s">
        <v>48</v>
      </c>
      <c r="B10" s="18"/>
      <c r="C10" s="51" t="s">
        <v>54</v>
      </c>
      <c r="D10" s="51" t="s">
        <v>54</v>
      </c>
      <c r="E10" s="51" t="s">
        <v>54</v>
      </c>
      <c r="F10" s="19" t="s">
        <v>55</v>
      </c>
      <c r="G10" s="19" t="s">
        <v>55</v>
      </c>
      <c r="H10" s="19" t="s">
        <v>55</v>
      </c>
      <c r="I10" s="20" t="s">
        <v>56</v>
      </c>
      <c r="J10" s="20" t="s">
        <v>56</v>
      </c>
      <c r="K10" s="20" t="s">
        <v>56</v>
      </c>
      <c r="L10" s="21" t="s">
        <v>57</v>
      </c>
      <c r="M10" s="21" t="s">
        <v>57</v>
      </c>
      <c r="N10" s="21" t="s">
        <v>57</v>
      </c>
      <c r="O10" s="2"/>
      <c r="P10" s="2"/>
      <c r="Q10" s="2"/>
      <c r="R10" s="2"/>
      <c r="S10" s="2"/>
    </row>
    <row r="11" spans="1:19" ht="16.5" x14ac:dyDescent="0.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A62C-A8BB-41A4-A7C6-558B593DCF44}">
  <sheetPr>
    <tabColor rgb="FF00B0F0"/>
  </sheetPr>
  <dimension ref="A1:H34"/>
  <sheetViews>
    <sheetView tabSelected="1" topLeftCell="A19" zoomScale="70" zoomScaleNormal="70" workbookViewId="0">
      <selection activeCell="F34" sqref="F34"/>
    </sheetView>
  </sheetViews>
  <sheetFormatPr defaultColWidth="8.86328125" defaultRowHeight="24" x14ac:dyDescent="1.25"/>
  <cols>
    <col min="1" max="1" width="41.1328125" style="2" customWidth="1"/>
    <col min="2" max="2" width="23.86328125" style="2" customWidth="1"/>
    <col min="3" max="3" width="20.53125" style="2" customWidth="1"/>
    <col min="4" max="4" width="24.3984375" style="2" customWidth="1"/>
    <col min="5" max="5" width="25.796875" style="2" customWidth="1"/>
    <col min="6" max="6" width="28.06640625" style="2" customWidth="1"/>
    <col min="7" max="7" width="26.59765625" style="2" customWidth="1"/>
    <col min="8" max="16384" width="8.86328125" style="2"/>
  </cols>
  <sheetData>
    <row r="1" spans="1:8" ht="37.15" x14ac:dyDescent="1.85">
      <c r="A1" s="32" t="s">
        <v>71</v>
      </c>
      <c r="B1" s="32" t="s">
        <v>72</v>
      </c>
      <c r="C1" s="32" t="s">
        <v>73</v>
      </c>
      <c r="D1" s="33" t="s">
        <v>74</v>
      </c>
      <c r="E1" s="32" t="s">
        <v>75</v>
      </c>
      <c r="F1" s="32" t="s">
        <v>76</v>
      </c>
      <c r="G1" s="34" t="s">
        <v>77</v>
      </c>
    </row>
    <row r="2" spans="1:8" ht="35.65" x14ac:dyDescent="1.85">
      <c r="A2" s="35" t="s">
        <v>78</v>
      </c>
      <c r="B2" s="36">
        <f>150*1000</f>
        <v>150000</v>
      </c>
      <c r="C2" s="36">
        <f>E2*B2/H7</f>
        <v>130500</v>
      </c>
      <c r="D2" s="37">
        <f>B2/C2</f>
        <v>1.1494252873563218</v>
      </c>
      <c r="E2" s="38">
        <f>H7-(E3+E4+E5)</f>
        <v>87</v>
      </c>
      <c r="F2" s="38">
        <f>H7-(F3+F4+F6)</f>
        <v>87</v>
      </c>
      <c r="G2" s="39">
        <f>H7-(G3+G4+G5+G6)</f>
        <v>86</v>
      </c>
    </row>
    <row r="3" spans="1:8" ht="35.65" x14ac:dyDescent="1.85">
      <c r="A3" s="35" t="s">
        <v>58</v>
      </c>
      <c r="B3" s="36">
        <f>1*10</f>
        <v>10</v>
      </c>
      <c r="C3" s="40">
        <f>0.2</f>
        <v>0.2</v>
      </c>
      <c r="D3" s="37">
        <f>B3/C3</f>
        <v>50</v>
      </c>
      <c r="E3" s="41">
        <f>C3/B3*H7</f>
        <v>2</v>
      </c>
      <c r="F3" s="41">
        <f>C3/B3*H7</f>
        <v>2</v>
      </c>
      <c r="G3" s="42">
        <f>C3/B3*H7</f>
        <v>2</v>
      </c>
    </row>
    <row r="4" spans="1:8" ht="35.65" x14ac:dyDescent="1.85">
      <c r="A4" s="35" t="s">
        <v>79</v>
      </c>
      <c r="B4" s="36">
        <f>150*1000</f>
        <v>150000</v>
      </c>
      <c r="C4" s="36">
        <f>15*1000</f>
        <v>15000</v>
      </c>
      <c r="D4" s="37">
        <f>B4/C4</f>
        <v>10</v>
      </c>
      <c r="E4" s="38">
        <f>C4/B4*H7</f>
        <v>10</v>
      </c>
      <c r="F4" s="38">
        <f>C4/B4*H7</f>
        <v>10</v>
      </c>
      <c r="G4" s="39">
        <f>C4/B4*H7</f>
        <v>10</v>
      </c>
    </row>
    <row r="5" spans="1:8" ht="35.65" x14ac:dyDescent="1.85">
      <c r="A5" s="35" t="s">
        <v>51</v>
      </c>
      <c r="B5" s="40">
        <f>4.5/1000*1000</f>
        <v>4.5</v>
      </c>
      <c r="C5" s="43">
        <f>0.045/1000*1000</f>
        <v>4.4999999999999998E-2</v>
      </c>
      <c r="D5" s="37">
        <f>B5/C5</f>
        <v>100</v>
      </c>
      <c r="E5" s="38">
        <f>1</f>
        <v>1</v>
      </c>
      <c r="F5" s="38"/>
      <c r="G5" s="39">
        <f>1</f>
        <v>1</v>
      </c>
    </row>
    <row r="6" spans="1:8" ht="35.65" x14ac:dyDescent="1.85">
      <c r="A6" s="35" t="s">
        <v>80</v>
      </c>
      <c r="B6" s="40">
        <f>0.1*1000</f>
        <v>100</v>
      </c>
      <c r="C6" s="40">
        <f>1</f>
        <v>1</v>
      </c>
      <c r="D6" s="37">
        <f>B6/C6</f>
        <v>100</v>
      </c>
      <c r="E6" s="38"/>
      <c r="F6" s="38">
        <f>1</f>
        <v>1</v>
      </c>
      <c r="G6" s="39">
        <f>1</f>
        <v>1</v>
      </c>
    </row>
    <row r="7" spans="1:8" ht="35.65" x14ac:dyDescent="1.85">
      <c r="A7" s="35"/>
      <c r="B7" s="44"/>
      <c r="C7" s="44"/>
      <c r="D7" s="45"/>
      <c r="E7" s="38">
        <f>E2+E3+E4+E5</f>
        <v>100</v>
      </c>
      <c r="F7" s="38">
        <f>F2+F3+F4+F6</f>
        <v>100</v>
      </c>
      <c r="G7" s="39">
        <f>100</f>
        <v>100</v>
      </c>
      <c r="H7" s="46">
        <f>100</f>
        <v>100</v>
      </c>
    </row>
    <row r="10" spans="1:8" ht="37.15" x14ac:dyDescent="1.85">
      <c r="A10" s="32" t="s">
        <v>71</v>
      </c>
      <c r="B10" s="32" t="s">
        <v>72</v>
      </c>
      <c r="C10" s="32" t="s">
        <v>73</v>
      </c>
      <c r="D10" s="33" t="s">
        <v>74</v>
      </c>
      <c r="E10" s="32" t="s">
        <v>75</v>
      </c>
      <c r="F10" s="32" t="s">
        <v>76</v>
      </c>
      <c r="G10" s="34" t="s">
        <v>77</v>
      </c>
    </row>
    <row r="11" spans="1:8" ht="35.65" x14ac:dyDescent="1.85">
      <c r="A11" s="35" t="s">
        <v>78</v>
      </c>
      <c r="B11" s="36">
        <f>150*1000</f>
        <v>150000</v>
      </c>
      <c r="C11" s="36">
        <f>E11*B11/H16</f>
        <v>118500</v>
      </c>
      <c r="D11" s="37">
        <f>B11/C11</f>
        <v>1.2658227848101267</v>
      </c>
      <c r="E11" s="38">
        <f>H16-(E12+E13+E14)</f>
        <v>79</v>
      </c>
      <c r="F11" s="38">
        <f>H16-(F12+F13+F15)</f>
        <v>79</v>
      </c>
      <c r="G11" s="39">
        <f>H16-(G12+G13+G14+G15)</f>
        <v>78</v>
      </c>
    </row>
    <row r="12" spans="1:8" ht="35.65" x14ac:dyDescent="1.85">
      <c r="A12" s="35" t="s">
        <v>58</v>
      </c>
      <c r="B12" s="36">
        <f>1*10</f>
        <v>10</v>
      </c>
      <c r="C12" s="40">
        <f>1</f>
        <v>1</v>
      </c>
      <c r="D12" s="37">
        <f>B12/C12</f>
        <v>10</v>
      </c>
      <c r="E12" s="41">
        <f>C12/B12*H16</f>
        <v>10</v>
      </c>
      <c r="F12" s="41">
        <f>C12/B12*H16</f>
        <v>10</v>
      </c>
      <c r="G12" s="42">
        <f>C12/B12*H16</f>
        <v>10</v>
      </c>
    </row>
    <row r="13" spans="1:8" ht="35.65" x14ac:dyDescent="1.85">
      <c r="A13" s="35" t="s">
        <v>79</v>
      </c>
      <c r="B13" s="36">
        <f>150*1000</f>
        <v>150000</v>
      </c>
      <c r="C13" s="36">
        <f>15*1000</f>
        <v>15000</v>
      </c>
      <c r="D13" s="37">
        <f>B13/C13</f>
        <v>10</v>
      </c>
      <c r="E13" s="38">
        <f>C13/B13*H16</f>
        <v>10</v>
      </c>
      <c r="F13" s="38">
        <f>C13/B13*H16</f>
        <v>10</v>
      </c>
      <c r="G13" s="39">
        <f>C13/B13*H16</f>
        <v>10</v>
      </c>
    </row>
    <row r="14" spans="1:8" ht="35.65" x14ac:dyDescent="1.85">
      <c r="A14" s="35" t="s">
        <v>51</v>
      </c>
      <c r="B14" s="40">
        <f>4.5/1000*1000</f>
        <v>4.5</v>
      </c>
      <c r="C14" s="43">
        <f>0.045/1000*1000</f>
        <v>4.4999999999999998E-2</v>
      </c>
      <c r="D14" s="37">
        <f>B14/C14</f>
        <v>100</v>
      </c>
      <c r="E14" s="38">
        <f>1</f>
        <v>1</v>
      </c>
      <c r="F14" s="38"/>
      <c r="G14" s="39">
        <f>1</f>
        <v>1</v>
      </c>
    </row>
    <row r="15" spans="1:8" ht="35.65" x14ac:dyDescent="1.85">
      <c r="A15" s="35" t="s">
        <v>80</v>
      </c>
      <c r="B15" s="40">
        <f>0.1*1000</f>
        <v>100</v>
      </c>
      <c r="C15" s="40">
        <f>1</f>
        <v>1</v>
      </c>
      <c r="D15" s="37">
        <f>B15/C15</f>
        <v>100</v>
      </c>
      <c r="E15" s="38"/>
      <c r="F15" s="38">
        <f>1</f>
        <v>1</v>
      </c>
      <c r="G15" s="39">
        <f>1</f>
        <v>1</v>
      </c>
    </row>
    <row r="16" spans="1:8" ht="35.65" x14ac:dyDescent="1.85">
      <c r="A16" s="35"/>
      <c r="B16" s="44"/>
      <c r="C16" s="44"/>
      <c r="D16" s="45"/>
      <c r="E16" s="38">
        <f>E11+E12+E13+E14</f>
        <v>100</v>
      </c>
      <c r="F16" s="38">
        <f>F11+F12+F13+F15</f>
        <v>100</v>
      </c>
      <c r="G16" s="39">
        <f>100</f>
        <v>100</v>
      </c>
      <c r="H16" s="46">
        <f>100</f>
        <v>100</v>
      </c>
    </row>
    <row r="19" spans="1:8" ht="37.15" x14ac:dyDescent="1.85">
      <c r="A19" s="32" t="s">
        <v>71</v>
      </c>
      <c r="B19" s="32" t="s">
        <v>72</v>
      </c>
      <c r="C19" s="32" t="s">
        <v>73</v>
      </c>
      <c r="D19" s="33" t="s">
        <v>74</v>
      </c>
      <c r="E19" s="32" t="s">
        <v>75</v>
      </c>
      <c r="F19" s="32" t="s">
        <v>76</v>
      </c>
      <c r="G19" s="34" t="s">
        <v>77</v>
      </c>
    </row>
    <row r="20" spans="1:8" ht="35.65" x14ac:dyDescent="1.85">
      <c r="A20" s="35" t="s">
        <v>78</v>
      </c>
      <c r="B20" s="36">
        <f>150*1000</f>
        <v>150000</v>
      </c>
      <c r="C20" s="36">
        <f>E20*B20/H25</f>
        <v>132000</v>
      </c>
      <c r="D20" s="37">
        <f>B20/C20</f>
        <v>1.1363636363636365</v>
      </c>
      <c r="E20" s="38">
        <f>H25-(E21+E22+E23)</f>
        <v>88</v>
      </c>
      <c r="F20" s="38">
        <f>H25-(F21+F22+F24)</f>
        <v>88</v>
      </c>
      <c r="G20" s="39">
        <f>H25-(G21+G22+G23+G24)</f>
        <v>87</v>
      </c>
    </row>
    <row r="21" spans="1:8" ht="35.65" x14ac:dyDescent="1.85">
      <c r="A21" s="35" t="s">
        <v>58</v>
      </c>
      <c r="B21" s="36">
        <f>1*1000</f>
        <v>1000</v>
      </c>
      <c r="C21" s="40">
        <f>C12*10</f>
        <v>10</v>
      </c>
      <c r="D21" s="37">
        <f>B21/C21</f>
        <v>100</v>
      </c>
      <c r="E21" s="41">
        <f>C21/B21*H25</f>
        <v>1</v>
      </c>
      <c r="F21" s="41">
        <f>C21/B21*H25</f>
        <v>1</v>
      </c>
      <c r="G21" s="42">
        <f>C21/B21*H25</f>
        <v>1</v>
      </c>
    </row>
    <row r="22" spans="1:8" ht="35.65" x14ac:dyDescent="1.85">
      <c r="A22" s="35" t="s">
        <v>79</v>
      </c>
      <c r="B22" s="36">
        <f>150*1000</f>
        <v>150000</v>
      </c>
      <c r="C22" s="36">
        <f>15*1000</f>
        <v>15000</v>
      </c>
      <c r="D22" s="37">
        <f>B22/C22</f>
        <v>10</v>
      </c>
      <c r="E22" s="38">
        <f>C22/B22*H25</f>
        <v>10</v>
      </c>
      <c r="F22" s="38">
        <f>C22/B22*H25</f>
        <v>10</v>
      </c>
      <c r="G22" s="39">
        <f>C22/B22*H25</f>
        <v>10</v>
      </c>
    </row>
    <row r="23" spans="1:8" ht="35.65" x14ac:dyDescent="1.85">
      <c r="A23" s="35" t="s">
        <v>51</v>
      </c>
      <c r="B23" s="40">
        <f>4.5/1000*1000</f>
        <v>4.5</v>
      </c>
      <c r="C23" s="43">
        <f>0.045/1000*1000</f>
        <v>4.4999999999999998E-2</v>
      </c>
      <c r="D23" s="37">
        <f>B23/C23</f>
        <v>100</v>
      </c>
      <c r="E23" s="38">
        <f>1</f>
        <v>1</v>
      </c>
      <c r="F23" s="38"/>
      <c r="G23" s="39">
        <f>1</f>
        <v>1</v>
      </c>
    </row>
    <row r="24" spans="1:8" ht="35.65" x14ac:dyDescent="1.85">
      <c r="A24" s="35" t="s">
        <v>80</v>
      </c>
      <c r="B24" s="40">
        <f>0.1*1000</f>
        <v>100</v>
      </c>
      <c r="C24" s="40">
        <f>1</f>
        <v>1</v>
      </c>
      <c r="D24" s="37">
        <f>B24/C24</f>
        <v>100</v>
      </c>
      <c r="E24" s="38"/>
      <c r="F24" s="38">
        <f>1</f>
        <v>1</v>
      </c>
      <c r="G24" s="39">
        <f>1</f>
        <v>1</v>
      </c>
    </row>
    <row r="25" spans="1:8" ht="35.65" x14ac:dyDescent="1.85">
      <c r="A25" s="35"/>
      <c r="B25" s="44"/>
      <c r="C25" s="44"/>
      <c r="D25" s="45"/>
      <c r="E25" s="38">
        <f>E20+E21+E22+E23</f>
        <v>100</v>
      </c>
      <c r="F25" s="38">
        <f>F20+F21+F22+F24</f>
        <v>100</v>
      </c>
      <c r="G25" s="39">
        <f>100</f>
        <v>100</v>
      </c>
      <c r="H25" s="46">
        <f>100</f>
        <v>100</v>
      </c>
    </row>
    <row r="28" spans="1:8" ht="37.15" x14ac:dyDescent="1.85">
      <c r="A28" s="32" t="s">
        <v>71</v>
      </c>
      <c r="B28" s="32" t="s">
        <v>72</v>
      </c>
      <c r="C28" s="32" t="s">
        <v>73</v>
      </c>
      <c r="D28" s="33" t="s">
        <v>74</v>
      </c>
      <c r="E28" s="32" t="s">
        <v>75</v>
      </c>
      <c r="F28" s="32" t="s">
        <v>76</v>
      </c>
      <c r="G28" s="34" t="s">
        <v>77</v>
      </c>
    </row>
    <row r="29" spans="1:8" ht="35.65" x14ac:dyDescent="1.85">
      <c r="A29" s="35" t="s">
        <v>78</v>
      </c>
      <c r="B29" s="36">
        <f>150*1000</f>
        <v>150000</v>
      </c>
      <c r="C29" s="36">
        <f>E29*B29/H34</f>
        <v>130500</v>
      </c>
      <c r="D29" s="37">
        <f>B29/C29</f>
        <v>1.1494252873563218</v>
      </c>
      <c r="E29" s="38">
        <f>H34-(E30+E31+E32)</f>
        <v>87</v>
      </c>
      <c r="F29" s="38">
        <f>H34-(F30+F31+F33)</f>
        <v>87</v>
      </c>
      <c r="G29" s="39">
        <f>H34-(G30+G31+G32+G33)</f>
        <v>86</v>
      </c>
    </row>
    <row r="30" spans="1:8" ht="35.65" x14ac:dyDescent="1.85">
      <c r="A30" s="35" t="s">
        <v>58</v>
      </c>
      <c r="B30" s="36">
        <f>1*1000</f>
        <v>1000</v>
      </c>
      <c r="C30" s="40">
        <f>20</f>
        <v>20</v>
      </c>
      <c r="D30" s="37">
        <f>B30/C30</f>
        <v>50</v>
      </c>
      <c r="E30" s="41">
        <f>C30/B30*H34</f>
        <v>2</v>
      </c>
      <c r="F30" s="41">
        <f>C30/B30*H34</f>
        <v>2</v>
      </c>
      <c r="G30" s="42">
        <f>C30/B30*H34</f>
        <v>2</v>
      </c>
    </row>
    <row r="31" spans="1:8" ht="35.65" x14ac:dyDescent="1.85">
      <c r="A31" s="35" t="s">
        <v>79</v>
      </c>
      <c r="B31" s="36">
        <f>150*1000</f>
        <v>150000</v>
      </c>
      <c r="C31" s="36">
        <f>15*1000</f>
        <v>15000</v>
      </c>
      <c r="D31" s="37">
        <f>B31/C31</f>
        <v>10</v>
      </c>
      <c r="E31" s="38">
        <f>C31/B31*H34</f>
        <v>10</v>
      </c>
      <c r="F31" s="38">
        <f>C31/B31*H34</f>
        <v>10</v>
      </c>
      <c r="G31" s="39">
        <f>C31/B31*H34</f>
        <v>10</v>
      </c>
    </row>
    <row r="32" spans="1:8" ht="35.65" x14ac:dyDescent="1.85">
      <c r="A32" s="35" t="s">
        <v>51</v>
      </c>
      <c r="B32" s="40">
        <f>4.5/1000*1000</f>
        <v>4.5</v>
      </c>
      <c r="C32" s="43">
        <f>0.045/1000*1000</f>
        <v>4.4999999999999998E-2</v>
      </c>
      <c r="D32" s="37">
        <f>B32/C32</f>
        <v>100</v>
      </c>
      <c r="E32" s="38">
        <f>1</f>
        <v>1</v>
      </c>
      <c r="F32" s="38"/>
      <c r="G32" s="39">
        <f>1</f>
        <v>1</v>
      </c>
    </row>
    <row r="33" spans="1:8" ht="35.65" x14ac:dyDescent="1.85">
      <c r="A33" s="35" t="s">
        <v>80</v>
      </c>
      <c r="B33" s="40">
        <f>0.1*1000</f>
        <v>100</v>
      </c>
      <c r="C33" s="40">
        <f>1</f>
        <v>1</v>
      </c>
      <c r="D33" s="37">
        <f>B33/C33</f>
        <v>100</v>
      </c>
      <c r="E33" s="38"/>
      <c r="F33" s="38">
        <f>1</f>
        <v>1</v>
      </c>
      <c r="G33" s="39">
        <f>1</f>
        <v>1</v>
      </c>
    </row>
    <row r="34" spans="1:8" ht="35.65" x14ac:dyDescent="1.85">
      <c r="A34" s="35"/>
      <c r="B34" s="44"/>
      <c r="C34" s="44"/>
      <c r="D34" s="45"/>
      <c r="E34" s="38">
        <f>E29+E30+E31+E32</f>
        <v>100</v>
      </c>
      <c r="F34" s="38">
        <f>F29+F30+F31+F33</f>
        <v>100</v>
      </c>
      <c r="G34" s="39">
        <f>100</f>
        <v>100</v>
      </c>
      <c r="H34" s="46">
        <f>100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5FD6-D882-49F8-ACD9-114CDA24C10D}">
  <sheetPr>
    <tabColor rgb="FF92D050"/>
  </sheetPr>
  <dimension ref="A1:H17"/>
  <sheetViews>
    <sheetView workbookViewId="0">
      <selection activeCell="G8" sqref="G8"/>
    </sheetView>
  </sheetViews>
  <sheetFormatPr defaultRowHeight="14.25" x14ac:dyDescent="0.45"/>
  <cols>
    <col min="2" max="2" width="17.53125" customWidth="1"/>
    <col min="3" max="3" width="25.59765625" customWidth="1"/>
    <col min="4" max="4" width="31.86328125" customWidth="1"/>
    <col min="5" max="5" width="28.59765625" customWidth="1"/>
    <col min="6" max="6" width="28.33203125" customWidth="1"/>
    <col min="7" max="7" width="27.59765625" customWidth="1"/>
  </cols>
  <sheetData>
    <row r="1" spans="1:8" ht="25.15" x14ac:dyDescent="1.3">
      <c r="A1" s="22" t="s">
        <v>58</v>
      </c>
      <c r="B1" s="22" t="s">
        <v>63</v>
      </c>
      <c r="C1" s="22" t="s">
        <v>62</v>
      </c>
      <c r="D1" s="22" t="s">
        <v>65</v>
      </c>
      <c r="E1" s="22" t="s">
        <v>64</v>
      </c>
      <c r="F1" s="22" t="s">
        <v>66</v>
      </c>
      <c r="G1" s="22" t="s">
        <v>60</v>
      </c>
      <c r="H1" s="22" t="s">
        <v>89</v>
      </c>
    </row>
    <row r="2" spans="1:8" ht="18.75" x14ac:dyDescent="0.7">
      <c r="A2" s="23" t="s">
        <v>59</v>
      </c>
      <c r="B2" s="23">
        <f>10</f>
        <v>10</v>
      </c>
      <c r="C2" s="23">
        <f>0.2</f>
        <v>0.2</v>
      </c>
      <c r="D2" s="23">
        <f>100</f>
        <v>100</v>
      </c>
      <c r="E2" s="23">
        <v>9</v>
      </c>
      <c r="F2" s="23">
        <f>C2/B2*D2</f>
        <v>2</v>
      </c>
      <c r="G2" s="23">
        <f>F2*E2</f>
        <v>18</v>
      </c>
    </row>
    <row r="3" spans="1:8" ht="26.65" x14ac:dyDescent="1.4">
      <c r="A3" s="24" t="s">
        <v>61</v>
      </c>
      <c r="B3" s="24">
        <f>10</f>
        <v>10</v>
      </c>
      <c r="C3" s="24">
        <f>C2*5</f>
        <v>1</v>
      </c>
      <c r="D3" s="23">
        <f>100</f>
        <v>100</v>
      </c>
      <c r="E3" s="24">
        <v>9</v>
      </c>
      <c r="F3" s="24">
        <f>C3/B3*D3</f>
        <v>10</v>
      </c>
      <c r="G3" s="25">
        <f>F3*E3</f>
        <v>90</v>
      </c>
    </row>
    <row r="4" spans="1:8" ht="26.65" x14ac:dyDescent="1.4">
      <c r="A4" s="26" t="s">
        <v>67</v>
      </c>
      <c r="B4" s="26">
        <f>1000</f>
        <v>1000</v>
      </c>
      <c r="C4" s="26">
        <f>C3*10</f>
        <v>10</v>
      </c>
      <c r="D4" s="23">
        <f>100</f>
        <v>100</v>
      </c>
      <c r="E4" s="26">
        <v>9</v>
      </c>
      <c r="F4" s="26">
        <f>C4/B4*D4</f>
        <v>1</v>
      </c>
      <c r="G4" s="27">
        <f>F4*E4</f>
        <v>9</v>
      </c>
    </row>
    <row r="5" spans="1:8" ht="26.65" x14ac:dyDescent="1.4">
      <c r="A5" s="28" t="s">
        <v>68</v>
      </c>
      <c r="B5" s="28">
        <f>1000</f>
        <v>1000</v>
      </c>
      <c r="C5" s="28">
        <f>20</f>
        <v>20</v>
      </c>
      <c r="D5" s="23">
        <f>100</f>
        <v>100</v>
      </c>
      <c r="E5" s="28">
        <v>9</v>
      </c>
      <c r="F5" s="28">
        <f>C5/B5*D5</f>
        <v>2</v>
      </c>
      <c r="G5" s="29">
        <f>F5*E5</f>
        <v>18</v>
      </c>
    </row>
    <row r="6" spans="1:8" ht="26.65" x14ac:dyDescent="1.4">
      <c r="A6" s="30"/>
      <c r="B6" s="30"/>
      <c r="C6" s="30"/>
      <c r="D6" s="30"/>
      <c r="E6" s="30"/>
      <c r="F6" s="30" t="s">
        <v>92</v>
      </c>
      <c r="G6" s="55">
        <f>G2+G3</f>
        <v>108</v>
      </c>
      <c r="H6" s="56">
        <f>G6/1000</f>
        <v>0.108</v>
      </c>
    </row>
    <row r="7" spans="1:8" ht="18.75" x14ac:dyDescent="0.7">
      <c r="A7" s="30"/>
      <c r="B7" s="30"/>
      <c r="C7" s="30"/>
      <c r="D7" s="30"/>
      <c r="E7" s="30"/>
      <c r="F7" s="30" t="s">
        <v>93</v>
      </c>
      <c r="G7" s="55">
        <f>G4+G5</f>
        <v>27</v>
      </c>
    </row>
    <row r="8" spans="1:8" ht="18.75" x14ac:dyDescent="0.7">
      <c r="A8" s="31" t="s">
        <v>69</v>
      </c>
      <c r="B8" s="30"/>
      <c r="C8" s="30"/>
      <c r="D8" s="30"/>
      <c r="E8" s="30"/>
      <c r="F8" s="30"/>
      <c r="G8" s="30"/>
    </row>
    <row r="9" spans="1:8" ht="18.75" x14ac:dyDescent="0.7">
      <c r="A9" s="30" t="s">
        <v>70</v>
      </c>
      <c r="B9" s="30"/>
      <c r="C9" s="30"/>
      <c r="D9" s="30"/>
      <c r="E9" s="30"/>
      <c r="F9" s="30"/>
      <c r="G9" s="30"/>
    </row>
    <row r="10" spans="1:8" ht="15.4" x14ac:dyDescent="0.45">
      <c r="A10" s="1"/>
      <c r="B10" s="1"/>
      <c r="C10" s="1"/>
      <c r="D10" s="1"/>
      <c r="E10" s="1"/>
      <c r="F10" s="1"/>
      <c r="G10" s="1"/>
    </row>
    <row r="11" spans="1:8" ht="15.4" x14ac:dyDescent="0.45">
      <c r="A11" s="1"/>
      <c r="B11" s="1"/>
      <c r="C11" s="1"/>
      <c r="D11" s="1"/>
      <c r="E11" s="1"/>
      <c r="F11" s="1"/>
      <c r="G11" s="1"/>
    </row>
    <row r="15" spans="1:8" x14ac:dyDescent="0.45">
      <c r="C15">
        <f>C3/C2</f>
        <v>5</v>
      </c>
    </row>
    <row r="16" spans="1:8" x14ac:dyDescent="0.45">
      <c r="C16">
        <f>C4/C3</f>
        <v>10</v>
      </c>
    </row>
    <row r="17" spans="3:3" x14ac:dyDescent="0.45">
      <c r="C17">
        <f>C5/C4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BD7F-8C8A-4406-BDA3-B7437BBF0017}">
  <sheetPr>
    <tabColor theme="5" tint="-0.249977111117893"/>
  </sheetPr>
  <dimension ref="A1:H4"/>
  <sheetViews>
    <sheetView workbookViewId="0">
      <selection activeCell="H3" sqref="H3"/>
    </sheetView>
  </sheetViews>
  <sheetFormatPr defaultRowHeight="14.25" x14ac:dyDescent="0.45"/>
  <cols>
    <col min="1" max="1" width="33.53125" customWidth="1"/>
    <col min="2" max="2" width="16.73046875" customWidth="1"/>
    <col min="3" max="3" width="14.86328125" customWidth="1"/>
    <col min="5" max="5" width="18.1328125" customWidth="1"/>
    <col min="6" max="6" width="34.6640625" customWidth="1"/>
    <col min="7" max="7" width="26.265625" customWidth="1"/>
    <col min="8" max="8" width="13.46484375" customWidth="1"/>
  </cols>
  <sheetData>
    <row r="1" spans="1:8" ht="21" x14ac:dyDescent="0.65">
      <c r="A1" s="54" t="s">
        <v>82</v>
      </c>
      <c r="B1" s="54" t="s">
        <v>85</v>
      </c>
      <c r="C1" s="54" t="s">
        <v>88</v>
      </c>
      <c r="D1" s="54" t="s">
        <v>86</v>
      </c>
      <c r="E1" s="54" t="s">
        <v>84</v>
      </c>
      <c r="F1" s="54" t="s">
        <v>91</v>
      </c>
      <c r="G1" s="54" t="s">
        <v>87</v>
      </c>
      <c r="H1" s="54" t="s">
        <v>90</v>
      </c>
    </row>
    <row r="2" spans="1:8" ht="21" x14ac:dyDescent="0.65">
      <c r="A2" s="54" t="s">
        <v>83</v>
      </c>
      <c r="B2" s="54">
        <f>1000</f>
        <v>1000</v>
      </c>
      <c r="C2" s="54">
        <f>10</f>
        <v>10</v>
      </c>
      <c r="D2" s="54">
        <f>B2/C2</f>
        <v>100</v>
      </c>
      <c r="E2" s="54">
        <f>C2/1000</f>
        <v>0.01</v>
      </c>
      <c r="F2" s="54">
        <f>E2*G3</f>
        <v>10</v>
      </c>
      <c r="G2" s="54"/>
    </row>
    <row r="3" spans="1:8" ht="21" x14ac:dyDescent="0.65">
      <c r="A3" s="54"/>
      <c r="B3" s="54"/>
      <c r="C3" s="54"/>
      <c r="D3" s="54"/>
      <c r="E3" s="54"/>
      <c r="F3" s="54"/>
      <c r="G3" s="54">
        <f>1000</f>
        <v>1000</v>
      </c>
      <c r="H3" s="53">
        <f>G3-F2</f>
        <v>990</v>
      </c>
    </row>
    <row r="4" spans="1:8" ht="21" x14ac:dyDescent="0.65">
      <c r="A4" s="53"/>
      <c r="B4" s="53"/>
      <c r="C4" s="53"/>
      <c r="D4" s="53"/>
      <c r="E4" s="53"/>
      <c r="F4" s="53"/>
      <c r="G4" s="5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BF68-D14E-4FD8-9600-A693D646B059}">
  <sheetPr>
    <tabColor rgb="FF7030A0"/>
  </sheetPr>
  <dimension ref="A1:G10"/>
  <sheetViews>
    <sheetView workbookViewId="0">
      <selection activeCell="C6" sqref="C6"/>
    </sheetView>
  </sheetViews>
  <sheetFormatPr defaultRowHeight="14.25" x14ac:dyDescent="0.45"/>
  <cols>
    <col min="1" max="1" width="17" customWidth="1"/>
    <col min="2" max="2" width="20.86328125" customWidth="1"/>
    <col min="3" max="3" width="22.46484375" customWidth="1"/>
    <col min="4" max="4" width="35.06640625" customWidth="1"/>
    <col min="5" max="5" width="30.796875" customWidth="1"/>
    <col min="6" max="6" width="28.9296875" customWidth="1"/>
    <col min="7" max="7" width="25.265625" customWidth="1"/>
  </cols>
  <sheetData>
    <row r="1" spans="1:7" ht="25.15" x14ac:dyDescent="1.3">
      <c r="A1" s="22" t="s">
        <v>58</v>
      </c>
      <c r="B1" s="22" t="s">
        <v>63</v>
      </c>
      <c r="C1" s="22" t="s">
        <v>62</v>
      </c>
      <c r="D1" s="22" t="s">
        <v>65</v>
      </c>
      <c r="E1" s="22" t="s">
        <v>64</v>
      </c>
      <c r="F1" s="22" t="s">
        <v>66</v>
      </c>
      <c r="G1" s="22" t="s">
        <v>60</v>
      </c>
    </row>
    <row r="2" spans="1:7" ht="26.65" x14ac:dyDescent="1.4">
      <c r="A2" s="23" t="s">
        <v>59</v>
      </c>
      <c r="B2" s="23">
        <f>10</f>
        <v>10</v>
      </c>
      <c r="C2" s="23">
        <v>0.1</v>
      </c>
      <c r="D2" s="23">
        <f>50</f>
        <v>50</v>
      </c>
      <c r="E2" s="23">
        <v>9</v>
      </c>
      <c r="F2" s="23">
        <f>C2/B2*D2</f>
        <v>0.5</v>
      </c>
      <c r="G2" s="23">
        <f>F2*E2</f>
        <v>4.5</v>
      </c>
    </row>
    <row r="3" spans="1:7" ht="26.65" x14ac:dyDescent="1.4">
      <c r="A3" s="24" t="s">
        <v>61</v>
      </c>
      <c r="B3" s="23">
        <f>10</f>
        <v>10</v>
      </c>
      <c r="C3" s="24">
        <f>C2*10</f>
        <v>1</v>
      </c>
      <c r="D3" s="24">
        <f>50</f>
        <v>50</v>
      </c>
      <c r="E3" s="24">
        <v>9</v>
      </c>
      <c r="F3" s="24">
        <f>C3/B3*D3</f>
        <v>5</v>
      </c>
      <c r="G3" s="25">
        <f>F3*E3</f>
        <v>45</v>
      </c>
    </row>
    <row r="4" spans="1:7" ht="26.65" x14ac:dyDescent="1.4">
      <c r="A4" s="26" t="s">
        <v>67</v>
      </c>
      <c r="B4" s="23">
        <f>10</f>
        <v>10</v>
      </c>
      <c r="C4" s="24">
        <f t="shared" ref="C4:C5" si="0">C3*10</f>
        <v>10</v>
      </c>
      <c r="D4" s="26">
        <f>50</f>
        <v>50</v>
      </c>
      <c r="E4" s="26">
        <v>9</v>
      </c>
      <c r="F4" s="26">
        <f>C4/B4*D4</f>
        <v>50</v>
      </c>
      <c r="G4" s="27">
        <f>F4*E4</f>
        <v>450</v>
      </c>
    </row>
    <row r="5" spans="1:7" ht="26.65" x14ac:dyDescent="1.4">
      <c r="A5" s="28" t="s">
        <v>68</v>
      </c>
      <c r="B5" s="23">
        <f>10</f>
        <v>10</v>
      </c>
      <c r="C5" s="24">
        <f>20</f>
        <v>20</v>
      </c>
      <c r="D5" s="28">
        <f>50</f>
        <v>50</v>
      </c>
      <c r="E5" s="28">
        <v>9</v>
      </c>
      <c r="F5" s="28">
        <f>C5/B5*D5</f>
        <v>100</v>
      </c>
      <c r="G5" s="29">
        <f>F5*E5</f>
        <v>900</v>
      </c>
    </row>
    <row r="6" spans="1:7" ht="26.65" x14ac:dyDescent="1.4">
      <c r="A6" s="30"/>
      <c r="B6" s="30"/>
      <c r="C6" s="30"/>
      <c r="D6" s="30"/>
      <c r="E6" s="30"/>
      <c r="F6" s="30"/>
      <c r="G6" s="52">
        <f>G2+G3+G4+G5</f>
        <v>1399.5</v>
      </c>
    </row>
    <row r="7" spans="1:7" ht="26.65" x14ac:dyDescent="1.4">
      <c r="A7" s="30"/>
      <c r="B7" s="30"/>
      <c r="C7" s="30"/>
      <c r="D7" s="30"/>
      <c r="E7" s="30"/>
      <c r="F7" s="30"/>
      <c r="G7" s="30"/>
    </row>
    <row r="8" spans="1:7" ht="26.65" x14ac:dyDescent="1.4">
      <c r="A8" s="31" t="s">
        <v>69</v>
      </c>
      <c r="B8" s="30"/>
      <c r="C8" s="30"/>
      <c r="D8" s="30"/>
      <c r="E8" s="30"/>
      <c r="F8" s="30"/>
      <c r="G8" s="30"/>
    </row>
    <row r="9" spans="1:7" ht="26.65" x14ac:dyDescent="1.4">
      <c r="A9" s="30" t="s">
        <v>70</v>
      </c>
      <c r="B9" s="30"/>
      <c r="C9" s="30"/>
      <c r="D9" s="30"/>
      <c r="E9" s="30"/>
      <c r="F9" s="30"/>
      <c r="G9" s="30"/>
    </row>
    <row r="10" spans="1:7" ht="26.65" x14ac:dyDescent="1.4">
      <c r="A10" s="30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Reaction Mixes</vt:lpstr>
      <vt:lpstr>ACMA Conc Volumes-Exp I</vt:lpstr>
      <vt:lpstr>ACMA Initial Dilutions</vt:lpstr>
      <vt:lpstr>ACMA Conc Volumes-Exp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SBCResearch</dc:creator>
  <cp:lastModifiedBy>Tingwei Adeck</cp:lastModifiedBy>
  <dcterms:created xsi:type="dcterms:W3CDTF">2022-01-21T19:30:18Z</dcterms:created>
  <dcterms:modified xsi:type="dcterms:W3CDTF">2022-02-09T17:47:57Z</dcterms:modified>
</cp:coreProperties>
</file>