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F86" i="1" l="1"/>
  <c r="B69" i="1"/>
  <c r="B67" i="1" s="1"/>
  <c r="D67" i="1"/>
  <c r="B54" i="1"/>
  <c r="B52" i="1"/>
  <c r="D71" i="1"/>
  <c r="D73" i="1" s="1"/>
  <c r="D68" i="1"/>
  <c r="D70" i="1" s="1"/>
  <c r="D65" i="1"/>
  <c r="B71" i="1"/>
  <c r="B62" i="1"/>
  <c r="B107" i="1"/>
  <c r="F91" i="1"/>
  <c r="G91" i="1" s="1"/>
  <c r="F90" i="1"/>
  <c r="G90" i="1" s="1"/>
  <c r="F89" i="1"/>
  <c r="G89" i="1" s="1"/>
  <c r="F88" i="1"/>
  <c r="G88" i="1" s="1"/>
  <c r="F87" i="1"/>
  <c r="G87" i="1" s="1"/>
  <c r="G86" i="1"/>
  <c r="B61" i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66" i="1" l="1"/>
  <c r="G95" i="1"/>
  <c r="G93" i="1"/>
  <c r="G58" i="1"/>
  <c r="G56" i="1"/>
  <c r="G57" i="1" s="1"/>
  <c r="F72" i="1"/>
  <c r="F69" i="1"/>
  <c r="F73" i="1"/>
  <c r="F70" i="1"/>
  <c r="G70" i="1" s="1"/>
  <c r="F67" i="1"/>
  <c r="F71" i="1"/>
  <c r="F68" i="1"/>
  <c r="G68" i="1" s="1"/>
  <c r="F65" i="1" l="1"/>
  <c r="G65" i="1"/>
  <c r="G71" i="1"/>
  <c r="G73" i="1"/>
  <c r="G66" i="1"/>
  <c r="G69" i="1"/>
  <c r="E104" i="1"/>
  <c r="E100" i="1"/>
  <c r="E103" i="1"/>
  <c r="E102" i="1"/>
  <c r="G94" i="1"/>
  <c r="E105" i="1"/>
  <c r="E101" i="1"/>
  <c r="G67" i="1"/>
  <c r="G72" i="1"/>
  <c r="E107" i="1" l="1"/>
  <c r="E108" i="1" s="1"/>
  <c r="G75" i="1"/>
  <c r="G79" i="1" s="1"/>
  <c r="G77" i="1"/>
  <c r="G76" i="1" l="1"/>
</calcChain>
</file>

<file path=xl/sharedStrings.xml><?xml version="1.0" encoding="utf-8"?>
<sst xmlns="http://schemas.openxmlformats.org/spreadsheetml/2006/main" count="122" uniqueCount="89">
  <si>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</si>
  <si>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</si>
  <si>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</si>
  <si>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</si>
  <si>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</si>
  <si>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</si>
  <si>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</si>
  <si>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</si>
  <si>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</si>
  <si>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</si>
  <si>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</si>
  <si>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</si>
  <si>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</si>
  <si>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</si>
  <si>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</si>
  <si>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</si>
  <si>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</si>
  <si>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</si>
  <si>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</si>
  <si>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</si>
  <si>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</si>
  <si>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</si>
  <si>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Peak Areas</t>
  </si>
  <si>
    <t>Tablet/Capsule</t>
  </si>
  <si>
    <t>Peak 1</t>
  </si>
  <si>
    <t>Peak 2</t>
  </si>
  <si>
    <t>Peak 3</t>
  </si>
  <si>
    <t>Peak 4</t>
  </si>
  <si>
    <t>Tablet  Average  Weight</t>
  </si>
  <si>
    <t>Analysis Report</t>
  </si>
  <si>
    <t>Sample Name:</t>
  </si>
  <si>
    <t>Diazepam Tablets 5mg Biozepam</t>
  </si>
  <si>
    <t>Laboratory Ref No:</t>
  </si>
  <si>
    <t>NDQB201302106</t>
  </si>
  <si>
    <t>Active Ingredient:</t>
  </si>
  <si>
    <t>Each tablet contains dialezepan B.P 5mg</t>
  </si>
  <si>
    <t>Label Claim:</t>
  </si>
  <si>
    <t>Diazopam</t>
  </si>
  <si>
    <t>Date Analysis Completed:</t>
  </si>
  <si>
    <t>23-May-13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</si>
  <si>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</si>
  <si>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</si>
  <si>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</si>
  <si>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</si>
  <si>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</si>
  <si>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</si>
  <si>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% age Potency :</t>
  </si>
  <si>
    <t>Std A:</t>
  </si>
  <si>
    <t>Desired Standard Weight (mg):</t>
  </si>
  <si>
    <t>Std B:</t>
  </si>
  <si>
    <t>Averages:</t>
  </si>
  <si>
    <t xml:space="preserve">RSD: </t>
  </si>
  <si>
    <t>n:</t>
  </si>
  <si>
    <t xml:space="preserve">Label Claim: </t>
  </si>
  <si>
    <t>Average tablet Content Weight (mg):</t>
  </si>
  <si>
    <t>Sample Information</t>
  </si>
  <si>
    <t>Sample Weights (mg):</t>
  </si>
  <si>
    <t xml:space="preserve">%age Content </t>
  </si>
  <si>
    <t>Sample Powder A:</t>
  </si>
  <si>
    <t>Desired Sample Powder Wt (mg):</t>
  </si>
  <si>
    <t>Sample Powder B:</t>
  </si>
  <si>
    <t>Sample Powder C:</t>
  </si>
  <si>
    <t>Average:</t>
  </si>
  <si>
    <t>RSD</t>
  </si>
  <si>
    <t>Comment: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</si>
  <si>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</si>
  <si>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</si>
  <si>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</si>
  <si>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</si>
  <si>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</si>
  <si>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</si>
  <si>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</si>
  <si>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</si>
  <si>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</si>
  <si>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</si>
  <si>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</si>
  <si>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</si>
  <si>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</si>
  <si>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</si>
  <si>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</si>
  <si>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</si>
  <si>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Eq. To Diazopam(mg):</t>
  </si>
  <si>
    <t>Diazepam</t>
  </si>
  <si>
    <t>Desired DiazepamConc. (mg/mL):</t>
  </si>
  <si>
    <t>Determination of DiazepamContent in Sample</t>
  </si>
  <si>
    <t>Equivalent weight Diazepam(mg):</t>
  </si>
  <si>
    <t>Eq. To Diazepam(mg):</t>
  </si>
  <si>
    <t>Desired conc. Diazepam(mg/mL):</t>
  </si>
  <si>
    <t>The content of Diazepamin the sample as a %age of the stated label claim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</si>
</sst>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94" zoomScaleNormal="90" workbookViewId="0">
      <selection activeCell="F107" sqref="F107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16.4257812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/>
    </row>
    <row r="11" spans="1:5" x14ac:dyDescent="0.25">
      <c r="A11" s="170" t="s">
        <v>2</v>
      </c>
      <c r="B11" s="170"/>
    </row>
    <row r="12" spans="1:5" x14ac:dyDescent="0.25">
      <c r="A12" s="170" t="s">
        <v>3</v>
      </c>
      <c r="B12" s="170"/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/>
      <c r="C14" s="3"/>
      <c r="E14" s="4"/>
    </row>
    <row r="15" spans="1:5" s="1" customFormat="1" x14ac:dyDescent="0.25">
      <c r="A15" s="173" t="s">
        <v>2</v>
      </c>
      <c r="B15" s="173"/>
      <c r="C15" s="3"/>
      <c r="E15" s="3"/>
    </row>
    <row r="16" spans="1:5" s="1" customFormat="1" x14ac:dyDescent="0.25">
      <c r="A16" s="173" t="s">
        <v>3</v>
      </c>
      <c r="B16" s="173"/>
      <c r="C16" s="3"/>
      <c r="E16" s="3"/>
    </row>
    <row r="17" spans="1:6" s="1" customFormat="1" x14ac:dyDescent="0.25">
      <c r="A17" s="134"/>
      <c r="B17" s="134"/>
      <c r="C17" s="136"/>
      <c r="D17" s="139"/>
      <c r="E17" s="179" t="s">
        <v>5</v>
      </c>
      <c r="F17" s="179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8" t="s">
        <v>8</v>
      </c>
      <c r="F18" s="178"/>
    </row>
    <row r="19" spans="1:6" s="1" customFormat="1" x14ac:dyDescent="0.25">
      <c r="A19" s="158" t="s">
        <v>9</v>
      </c>
      <c r="B19" s="135">
        <v>125.02</v>
      </c>
      <c r="C19" s="137" t="s">
        <v>10</v>
      </c>
      <c r="D19" s="150">
        <v>21.25</v>
      </c>
      <c r="E19" s="141" t="s">
        <v>11</v>
      </c>
      <c r="F19" s="151">
        <v>495.36</v>
      </c>
    </row>
    <row r="20" spans="1:6" s="1" customFormat="1" x14ac:dyDescent="0.25">
      <c r="C20" s="137" t="s">
        <v>12</v>
      </c>
      <c r="D20" s="150">
        <v>19.84</v>
      </c>
      <c r="E20" s="141" t="s">
        <v>13</v>
      </c>
      <c r="F20" s="151">
        <v>499.26</v>
      </c>
    </row>
    <row r="21" spans="1:6" s="1" customFormat="1" x14ac:dyDescent="0.25">
      <c r="C21" s="137" t="s">
        <v>14</v>
      </c>
      <c r="D21" s="150">
        <v>20</v>
      </c>
      <c r="E21" s="141" t="s">
        <v>15</v>
      </c>
      <c r="F21" s="151">
        <v>508.78</v>
      </c>
    </row>
    <row r="22" spans="1:6" s="1" customFormat="1" x14ac:dyDescent="0.25">
      <c r="C22" s="157" t="s">
        <v>16</v>
      </c>
      <c r="D22" s="150">
        <v>0.1</v>
      </c>
      <c r="E22" s="177" t="s">
        <v>17</v>
      </c>
      <c r="F22" s="177"/>
    </row>
    <row r="23" spans="1:6" s="1" customFormat="1" ht="16.5" customHeight="1" x14ac:dyDescent="0.3">
      <c r="A23" s="130"/>
      <c r="C23" s="129"/>
      <c r="E23" s="141" t="s">
        <v>18</v>
      </c>
      <c r="F23" s="151">
        <v>20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19.809999999999999</v>
      </c>
    </row>
    <row r="25" spans="1:6" s="1" customFormat="1" ht="16.5" customHeight="1" x14ac:dyDescent="0.3">
      <c r="A25" s="130"/>
      <c r="C25" s="3"/>
      <c r="E25" s="142" t="s">
        <v>15</v>
      </c>
      <c r="F25" s="151">
        <v>19.97</v>
      </c>
    </row>
    <row r="26" spans="1:6" s="1" customFormat="1" ht="16.5" customHeight="1" x14ac:dyDescent="0.3">
      <c r="A26" s="130"/>
      <c r="E26" s="180" t="s">
        <v>19</v>
      </c>
      <c r="F26" s="180"/>
    </row>
    <row r="27" spans="1:6" s="1" customFormat="1" ht="16.5" customHeight="1" x14ac:dyDescent="0.3">
      <c r="A27" s="130"/>
      <c r="E27" s="143" t="s">
        <v>8</v>
      </c>
      <c r="F27" s="151">
        <v>500.08</v>
      </c>
    </row>
    <row r="28" spans="1:6" s="1" customFormat="1" ht="16.5" customHeight="1" x14ac:dyDescent="0.3">
      <c r="A28" s="130"/>
      <c r="C28" s="3"/>
      <c r="E28" s="143" t="s">
        <v>17</v>
      </c>
      <c r="F28" s="151">
        <v>20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1.85</v>
      </c>
      <c r="E30" s="167" t="s">
        <v>24</v>
      </c>
      <c r="F30" s="167">
        <v>5</v>
      </c>
    </row>
    <row r="31" spans="1:6" s="1" customFormat="1" x14ac:dyDescent="0.25">
      <c r="A31" s="144">
        <v>1</v>
      </c>
      <c r="B31" s="149">
        <v>128.07</v>
      </c>
      <c r="C31" s="146" t="s">
        <v>10</v>
      </c>
      <c r="D31" s="147">
        <v>21.25</v>
      </c>
      <c r="E31" s="167" t="s">
        <v>25</v>
      </c>
      <c r="F31" s="167">
        <v>5</v>
      </c>
    </row>
    <row r="32" spans="1:6" s="1" customFormat="1" x14ac:dyDescent="0.25">
      <c r="A32" s="144">
        <v>2</v>
      </c>
      <c r="B32" s="149">
        <v>124.12</v>
      </c>
      <c r="C32" s="146" t="s">
        <v>12</v>
      </c>
      <c r="D32" s="147">
        <v>19.84</v>
      </c>
      <c r="E32" s="167" t="s">
        <v>26</v>
      </c>
      <c r="F32" s="167">
        <v>5</v>
      </c>
    </row>
    <row r="33" spans="1:7" s="1" customFormat="1" x14ac:dyDescent="0.25">
      <c r="A33" s="144">
        <v>3</v>
      </c>
      <c r="B33" s="149">
        <v>125.02</v>
      </c>
      <c r="C33" s="146" t="s">
        <v>16</v>
      </c>
      <c r="D33" s="147">
        <v>0.01</v>
      </c>
      <c r="E33" s="167" t="s">
        <v>27</v>
      </c>
      <c r="F33" s="167">
        <v>5</v>
      </c>
    </row>
    <row r="34" spans="1:7" s="1" customFormat="1" x14ac:dyDescent="0.25">
      <c r="A34" s="144">
        <v>4</v>
      </c>
      <c r="B34" s="149">
        <v>125.04</v>
      </c>
      <c r="C34" s="146" t="s">
        <v>28</v>
      </c>
      <c r="D34" s="147">
        <v>124.98</v>
      </c>
      <c r="E34" s="3"/>
      <c r="F34" s="131"/>
    </row>
    <row r="35" spans="1:7" s="1" customFormat="1" x14ac:dyDescent="0.25">
      <c r="A35" s="144">
        <v>5</v>
      </c>
      <c r="B35" s="149">
        <v>123.88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123.74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29</v>
      </c>
      <c r="B39" s="5"/>
    </row>
    <row r="40" spans="1:7" x14ac:dyDescent="0.25">
      <c r="A40" s="156" t="s">
        <v>30</v>
      </c>
      <c r="B40" s="152" t="s">
        <v>31</v>
      </c>
      <c r="C40" s="152"/>
    </row>
    <row r="41" spans="1:7" x14ac:dyDescent="0.25">
      <c r="A41" s="156" t="s">
        <v>32</v>
      </c>
      <c r="B41" s="153" t="s">
        <v>33</v>
      </c>
      <c r="C41" s="152"/>
    </row>
    <row r="42" spans="1:7" x14ac:dyDescent="0.25">
      <c r="A42" s="156" t="s">
        <v>34</v>
      </c>
      <c r="B42" s="153" t="s">
        <v>35</v>
      </c>
      <c r="C42" s="152"/>
    </row>
    <row r="43" spans="1:7" x14ac:dyDescent="0.25">
      <c r="A43" s="156" t="s">
        <v>36</v>
      </c>
      <c r="B43" s="154" t="s">
        <v>37</v>
      </c>
      <c r="C43" s="152"/>
    </row>
    <row r="44" spans="1:7" x14ac:dyDescent="0.25">
      <c r="A44" s="156" t="s">
        <v>38</v>
      </c>
      <c r="B44" s="155" t="s">
        <v>39</v>
      </c>
      <c r="C44" s="152"/>
    </row>
    <row r="46" spans="1:7" ht="16.5" customHeight="1" x14ac:dyDescent="0.3">
      <c r="A46" s="9" t="s">
        <v>40</v>
      </c>
      <c r="B46" s="9" t="s">
        <v>0</v>
      </c>
    </row>
    <row r="48" spans="1:7" ht="16.5" customHeight="1" x14ac:dyDescent="0.3">
      <c r="A48" s="181" t="s">
        <v>41</v>
      </c>
      <c r="B48" s="182"/>
      <c r="C48" s="175" t="s">
        <v>42</v>
      </c>
      <c r="D48" s="176"/>
      <c r="E48" s="10" t="s">
        <v>43</v>
      </c>
      <c r="F48" s="11" t="s">
        <v>44</v>
      </c>
      <c r="G48" s="12" t="s">
        <v>45</v>
      </c>
    </row>
    <row r="49" spans="1:7" ht="16.5" customHeight="1" x14ac:dyDescent="0.3">
      <c r="A49" s="13" t="s">
        <v>82</v>
      </c>
      <c r="B49" s="14"/>
      <c r="C49" s="15"/>
      <c r="D49" s="16"/>
      <c r="E49" s="17">
        <v>58280626</v>
      </c>
      <c r="F49" s="18">
        <f>$B$52/$D$50*E49</f>
        <v>54852353.882352941</v>
      </c>
      <c r="G49" s="19">
        <f>(100/B50)*F49</f>
        <v>55155710.288942121</v>
      </c>
    </row>
    <row r="50" spans="1:7" ht="16.5" customHeight="1" x14ac:dyDescent="0.3">
      <c r="A50" s="20" t="s">
        <v>46</v>
      </c>
      <c r="B50" s="21">
        <v>99.45</v>
      </c>
      <c r="C50" s="22" t="s">
        <v>47</v>
      </c>
      <c r="D50" s="23">
        <v>21.25</v>
      </c>
      <c r="E50" s="22">
        <v>58085306</v>
      </c>
      <c r="F50" s="24">
        <f>$B$52/$D$50*E50</f>
        <v>54668523.294117644</v>
      </c>
      <c r="G50" s="25">
        <f>(100/B50)*F50</f>
        <v>54970863.040842272</v>
      </c>
    </row>
    <row r="51" spans="1:7" ht="16.5" customHeight="1" x14ac:dyDescent="0.3">
      <c r="A51" s="26"/>
      <c r="B51" s="27"/>
      <c r="C51" s="28"/>
      <c r="D51" s="29"/>
      <c r="E51" s="30">
        <v>57948845</v>
      </c>
      <c r="F51" s="24">
        <f>$B$52/$D$50*E51</f>
        <v>54540089.411764704</v>
      </c>
      <c r="G51" s="31">
        <f>(100/B50)*F51</f>
        <v>54841718.865525089</v>
      </c>
    </row>
    <row r="52" spans="1:7" ht="16.5" customHeight="1" x14ac:dyDescent="0.3">
      <c r="A52" s="32" t="s">
        <v>48</v>
      </c>
      <c r="B52" s="33">
        <f>D21</f>
        <v>20</v>
      </c>
      <c r="C52" s="15"/>
      <c r="D52" s="34"/>
      <c r="E52" s="22">
        <v>54129176</v>
      </c>
      <c r="F52" s="18">
        <f>$B$52/$D$53*E52</f>
        <v>54565701.612903222</v>
      </c>
      <c r="G52" s="19">
        <f>(100/B50)*F52</f>
        <v>54867472.712823749</v>
      </c>
    </row>
    <row r="53" spans="1:7" ht="16.5" customHeight="1" x14ac:dyDescent="0.3">
      <c r="A53" s="26"/>
      <c r="B53" s="27"/>
      <c r="C53" s="22" t="s">
        <v>49</v>
      </c>
      <c r="D53" s="23">
        <v>19.84</v>
      </c>
      <c r="E53" s="22">
        <v>53769225</v>
      </c>
      <c r="F53" s="24">
        <f>$B$52/$D$53*E53</f>
        <v>54202847.782258064</v>
      </c>
      <c r="G53" s="25">
        <f>(100/B50)*F53</f>
        <v>54502612.149077989</v>
      </c>
    </row>
    <row r="54" spans="1:7" s="1" customFormat="1" ht="16.5" customHeight="1" x14ac:dyDescent="0.3">
      <c r="A54" s="35" t="s">
        <v>83</v>
      </c>
      <c r="B54" s="36">
        <f>D22</f>
        <v>0.1</v>
      </c>
      <c r="C54" s="37"/>
      <c r="D54" s="38"/>
      <c r="E54" s="30">
        <v>53731681</v>
      </c>
      <c r="F54" s="39">
        <f>$B$52/$D$53*E54</f>
        <v>54165001.008064516</v>
      </c>
      <c r="G54" s="31">
        <f>(100/B50)*F54</f>
        <v>54464556.066429876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50</v>
      </c>
      <c r="G56" s="43">
        <f>AVERAGE(G49:G54)</f>
        <v>54800488.853940181</v>
      </c>
    </row>
    <row r="57" spans="1:7" ht="16.5" customHeight="1" x14ac:dyDescent="0.3">
      <c r="A57" s="26"/>
      <c r="B57" s="1"/>
      <c r="C57" s="1"/>
      <c r="D57" s="1"/>
      <c r="E57" s="1"/>
      <c r="F57" s="44" t="s">
        <v>51</v>
      </c>
      <c r="G57" s="45">
        <f>STDEV(G49:G54)/G56</f>
        <v>4.9166644328823691E-3</v>
      </c>
    </row>
    <row r="58" spans="1:7" ht="16.5" customHeight="1" x14ac:dyDescent="0.3">
      <c r="A58" s="46"/>
      <c r="B58" s="47"/>
      <c r="C58" s="47"/>
      <c r="D58" s="47"/>
      <c r="E58" s="47"/>
      <c r="F58" s="44" t="s">
        <v>52</v>
      </c>
      <c r="G58" s="48">
        <f>COUNT(G49:G54)</f>
        <v>6</v>
      </c>
    </row>
    <row r="60" spans="1:7" ht="16.5" customHeight="1" x14ac:dyDescent="0.3">
      <c r="A60" s="5" t="s">
        <v>40</v>
      </c>
      <c r="B60" s="49" t="s">
        <v>84</v>
      </c>
    </row>
    <row r="61" spans="1:7" x14ac:dyDescent="0.25">
      <c r="A61" s="6" t="s">
        <v>53</v>
      </c>
      <c r="B61" s="8" t="str">
        <f>B43</f>
        <v>Diazopam</v>
      </c>
      <c r="F61" s="50"/>
    </row>
    <row r="62" spans="1:7" ht="16.5" customHeight="1" x14ac:dyDescent="0.3">
      <c r="A62" s="8" t="s">
        <v>54</v>
      </c>
      <c r="B62" s="51">
        <f>B19</f>
        <v>125.02</v>
      </c>
      <c r="F62" s="50"/>
    </row>
    <row r="64" spans="1:7" ht="16.5" customHeight="1" x14ac:dyDescent="0.3">
      <c r="A64" s="174" t="s">
        <v>55</v>
      </c>
      <c r="B64" s="176"/>
      <c r="C64" s="174" t="s">
        <v>56</v>
      </c>
      <c r="D64" s="176"/>
      <c r="E64" s="10" t="s">
        <v>22</v>
      </c>
      <c r="F64" s="11" t="s">
        <v>44</v>
      </c>
      <c r="G64" s="10" t="s">
        <v>57</v>
      </c>
    </row>
    <row r="65" spans="1:7" ht="16.5" customHeight="1" x14ac:dyDescent="0.3">
      <c r="A65" s="52"/>
      <c r="B65" s="53"/>
      <c r="C65" s="54" t="s">
        <v>58</v>
      </c>
      <c r="D65" s="55">
        <f>F19</f>
        <v>495.36</v>
      </c>
      <c r="E65" s="17">
        <v>50012178</v>
      </c>
      <c r="F65" s="18">
        <f>$B$69/$D$67*E65</f>
        <v>50488715.225775197</v>
      </c>
      <c r="G65" s="56">
        <f t="shared" ref="G65:G73" si="0">F65/$G$56</f>
        <v>0.92131870137769833</v>
      </c>
    </row>
    <row r="66" spans="1:7" ht="16.5" customHeight="1" x14ac:dyDescent="0.3">
      <c r="A66" s="57"/>
      <c r="B66" s="58"/>
      <c r="C66" s="59"/>
      <c r="D66" s="60"/>
      <c r="E66" s="22">
        <v>50022686</v>
      </c>
      <c r="F66" s="24">
        <f>$B$69/$D$67*E66</f>
        <v>50499323.3504522</v>
      </c>
      <c r="G66" s="56">
        <f t="shared" si="0"/>
        <v>0.9215122785683193</v>
      </c>
    </row>
    <row r="67" spans="1:7" ht="16.5" customHeight="1" x14ac:dyDescent="0.3">
      <c r="A67" s="32" t="s">
        <v>59</v>
      </c>
      <c r="B67" s="61">
        <f>B69/5*B62</f>
        <v>500.08</v>
      </c>
      <c r="C67" s="59" t="s">
        <v>81</v>
      </c>
      <c r="D67" s="62">
        <f>D65/B62*5</f>
        <v>19.811230203167494</v>
      </c>
      <c r="E67" s="22">
        <v>50067089</v>
      </c>
      <c r="F67" s="24">
        <f>$B$69/$D$67*E67</f>
        <v>50544149.441052973</v>
      </c>
      <c r="G67" s="63">
        <f t="shared" si="0"/>
        <v>0.92233026562533715</v>
      </c>
    </row>
    <row r="68" spans="1:7" ht="16.5" customHeight="1" x14ac:dyDescent="0.3">
      <c r="A68" s="32"/>
      <c r="B68" s="61"/>
      <c r="C68" s="54" t="s">
        <v>60</v>
      </c>
      <c r="D68" s="55">
        <f>F20</f>
        <v>499.26</v>
      </c>
      <c r="E68" s="17">
        <v>51123215</v>
      </c>
      <c r="F68" s="18">
        <f>$B$69/$D$70*E68</f>
        <v>51207181.34278731</v>
      </c>
      <c r="G68" s="64">
        <f t="shared" si="0"/>
        <v>0.9344292799881746</v>
      </c>
    </row>
    <row r="69" spans="1:7" ht="16.5" customHeight="1" x14ac:dyDescent="0.3">
      <c r="A69" s="32" t="s">
        <v>85</v>
      </c>
      <c r="B69" s="33">
        <f>B71*100*20/10</f>
        <v>20</v>
      </c>
      <c r="C69" s="59"/>
      <c r="D69" s="60"/>
      <c r="E69" s="22">
        <v>51262813</v>
      </c>
      <c r="F69" s="24">
        <f>$B$69/$D$70*E69</f>
        <v>51347008.622841798</v>
      </c>
      <c r="G69" s="56">
        <f t="shared" si="0"/>
        <v>0.93698084992812836</v>
      </c>
    </row>
    <row r="70" spans="1:7" x14ac:dyDescent="0.25">
      <c r="A70" s="26"/>
      <c r="B70" s="27"/>
      <c r="C70" s="65" t="s">
        <v>86</v>
      </c>
      <c r="D70" s="66">
        <f>D68/B62*5</f>
        <v>19.967205247160457</v>
      </c>
      <c r="E70" s="30">
        <v>51369656</v>
      </c>
      <c r="F70" s="39">
        <f>$B$69/$D$70*E70</f>
        <v>51454027.105075501</v>
      </c>
      <c r="G70" s="63">
        <f t="shared" si="0"/>
        <v>0.93893372451869894</v>
      </c>
    </row>
    <row r="71" spans="1:7" ht="16.5" customHeight="1" x14ac:dyDescent="0.3">
      <c r="A71" s="32" t="s">
        <v>87</v>
      </c>
      <c r="B71" s="61">
        <f>D22</f>
        <v>0.1</v>
      </c>
      <c r="C71" s="67" t="s">
        <v>61</v>
      </c>
      <c r="D71" s="62">
        <f>F21</f>
        <v>508.78</v>
      </c>
      <c r="E71" s="22">
        <v>53054720</v>
      </c>
      <c r="F71" s="18">
        <f>$B$69/$D$73*E71</f>
        <v>52147498.67840717</v>
      </c>
      <c r="G71" s="68">
        <f t="shared" si="0"/>
        <v>0.95158820238622266</v>
      </c>
    </row>
    <row r="72" spans="1:7" ht="16.5" customHeight="1" x14ac:dyDescent="0.3">
      <c r="A72" s="32"/>
      <c r="B72" s="61"/>
      <c r="C72" s="67"/>
      <c r="D72" s="60"/>
      <c r="E72" s="22">
        <v>53142384</v>
      </c>
      <c r="F72" s="24">
        <f>$B$69/$D$73*E72</f>
        <v>52233663.647784896</v>
      </c>
      <c r="G72" s="69">
        <f t="shared" si="0"/>
        <v>0.95316054181566434</v>
      </c>
    </row>
    <row r="73" spans="1:7" x14ac:dyDescent="0.25">
      <c r="A73" s="46"/>
      <c r="B73" s="70"/>
      <c r="C73" s="65" t="s">
        <v>86</v>
      </c>
      <c r="D73" s="66">
        <f>D71/B62*5</f>
        <v>20.347944328907374</v>
      </c>
      <c r="E73" s="30">
        <v>53671626</v>
      </c>
      <c r="F73" s="39">
        <f>$B$69/$D$73*E73</f>
        <v>52753855.753134951</v>
      </c>
      <c r="G73" s="71">
        <f t="shared" si="0"/>
        <v>0.962653013803214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62</v>
      </c>
      <c r="G75" s="161">
        <f>AVERAGE(G65:G73)</f>
        <v>0.93810076200127313</v>
      </c>
    </row>
    <row r="76" spans="1:7" ht="16.5" customHeight="1" x14ac:dyDescent="0.3">
      <c r="A76" s="26"/>
      <c r="B76" s="1"/>
      <c r="C76" s="72"/>
      <c r="D76" s="1"/>
      <c r="E76" s="159"/>
      <c r="F76" s="160" t="s">
        <v>63</v>
      </c>
      <c r="G76" s="161">
        <f>STDEV(G65:G73)/G75</f>
        <v>1.6133339959602502E-2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9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64</v>
      </c>
      <c r="B79" s="76" t="s">
        <v>88</v>
      </c>
      <c r="C79" s="72"/>
      <c r="G79" s="77">
        <f>G75</f>
        <v>0.93810076200127313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65</v>
      </c>
      <c r="B83" s="9"/>
    </row>
    <row r="84" spans="1:7" x14ac:dyDescent="0.25">
      <c r="C84" s="84"/>
    </row>
    <row r="85" spans="1:7" ht="16.5" customHeight="1" x14ac:dyDescent="0.3">
      <c r="A85" s="174" t="s">
        <v>41</v>
      </c>
      <c r="B85" s="175"/>
      <c r="C85" s="174" t="s">
        <v>42</v>
      </c>
      <c r="D85" s="176"/>
      <c r="E85" s="10" t="s">
        <v>66</v>
      </c>
      <c r="F85" s="11" t="s">
        <v>67</v>
      </c>
      <c r="G85" s="11" t="s">
        <v>68</v>
      </c>
    </row>
    <row r="86" spans="1:7" ht="16.5" customHeight="1" x14ac:dyDescent="0.3">
      <c r="A86" s="13" t="s">
        <v>82</v>
      </c>
      <c r="B86" s="14"/>
      <c r="C86" s="15"/>
      <c r="D86" s="15"/>
      <c r="E86" s="85">
        <v>0.623</v>
      </c>
      <c r="F86" s="86">
        <f>($B$89/$D$87)*E86</f>
        <v>0.54296282352941172</v>
      </c>
      <c r="G86" s="87">
        <f t="shared" ref="G86:G91" si="1">(100/$B$87)*F86</f>
        <v>0.54596563451926772</v>
      </c>
    </row>
    <row r="87" spans="1:7" ht="16.5" customHeight="1" x14ac:dyDescent="0.3">
      <c r="A87" s="20" t="s">
        <v>46</v>
      </c>
      <c r="B87" s="88">
        <v>99.45</v>
      </c>
      <c r="C87" s="22" t="s">
        <v>47</v>
      </c>
      <c r="D87" s="62">
        <v>21.25</v>
      </c>
      <c r="E87" s="89">
        <v>0.623</v>
      </c>
      <c r="F87" s="90">
        <f>($B$89/$D$87)*E87</f>
        <v>0.54296282352941172</v>
      </c>
      <c r="G87" s="91">
        <f t="shared" si="1"/>
        <v>0.54596563451926772</v>
      </c>
    </row>
    <row r="88" spans="1:7" x14ac:dyDescent="0.25">
      <c r="A88" s="26"/>
      <c r="B88" s="27"/>
      <c r="C88" s="22"/>
      <c r="D88" s="62"/>
      <c r="E88" s="89">
        <v>0.623</v>
      </c>
      <c r="F88" s="90">
        <f>($B$89/$D$87)*E88</f>
        <v>0.54296282352941172</v>
      </c>
      <c r="G88" s="92">
        <f t="shared" si="1"/>
        <v>0.54596563451926772</v>
      </c>
    </row>
    <row r="89" spans="1:7" ht="16.5" customHeight="1" x14ac:dyDescent="0.3">
      <c r="A89" s="32" t="s">
        <v>48</v>
      </c>
      <c r="B89" s="33">
        <v>18.52</v>
      </c>
      <c r="C89" s="15"/>
      <c r="D89" s="93"/>
      <c r="E89" s="94">
        <v>0.59099999999999997</v>
      </c>
      <c r="F89" s="86">
        <f>($B$89/$D$90)*E89</f>
        <v>0.55167943548387099</v>
      </c>
      <c r="G89" s="91">
        <f t="shared" si="1"/>
        <v>0.55473045297523482</v>
      </c>
    </row>
    <row r="90" spans="1:7" x14ac:dyDescent="0.25">
      <c r="A90" s="26"/>
      <c r="B90" s="27" t="s">
        <v>69</v>
      </c>
      <c r="C90" s="22" t="s">
        <v>49</v>
      </c>
      <c r="D90" s="62">
        <v>19.84</v>
      </c>
      <c r="E90" s="95">
        <v>0.59</v>
      </c>
      <c r="F90" s="96">
        <f>($B$89/$D$90)*E90</f>
        <v>0.5507459677419354</v>
      </c>
      <c r="G90" s="91">
        <f t="shared" si="1"/>
        <v>0.55379182276715477</v>
      </c>
    </row>
    <row r="91" spans="1:7" ht="16.5" customHeight="1" x14ac:dyDescent="0.3">
      <c r="A91" s="35" t="s">
        <v>83</v>
      </c>
      <c r="B91" s="97">
        <v>5.6000000000000001E-2</v>
      </c>
      <c r="C91" s="37"/>
      <c r="D91" s="37"/>
      <c r="E91" s="98">
        <v>0.59099999999999997</v>
      </c>
      <c r="F91" s="99">
        <f>($B$89/$D$90)*E91</f>
        <v>0.55167943548387099</v>
      </c>
      <c r="G91" s="92">
        <f t="shared" si="1"/>
        <v>0.55473045297523482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50</v>
      </c>
      <c r="G93" s="43">
        <f>AVERAGE(G86:G91)</f>
        <v>0.55019160537923795</v>
      </c>
    </row>
    <row r="94" spans="1:7" ht="16.5" customHeight="1" x14ac:dyDescent="0.3">
      <c r="A94" s="26"/>
      <c r="B94" s="1"/>
      <c r="C94" s="1"/>
      <c r="D94" s="1"/>
      <c r="E94" s="1"/>
      <c r="F94" s="44" t="s">
        <v>51</v>
      </c>
      <c r="G94" s="45">
        <f>STDEV(G86:G91)/G93</f>
        <v>8.4370415418636418E-3</v>
      </c>
    </row>
    <row r="95" spans="1:7" ht="16.5" customHeight="1" x14ac:dyDescent="0.3">
      <c r="A95" s="46"/>
      <c r="B95" s="47"/>
      <c r="C95" s="47"/>
      <c r="D95" s="47"/>
      <c r="E95" s="47"/>
      <c r="F95" s="30" t="s">
        <v>52</v>
      </c>
      <c r="G95" s="48">
        <f>COUNT(G86:G91)</f>
        <v>6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70</v>
      </c>
      <c r="B99" s="102" t="s">
        <v>71</v>
      </c>
      <c r="C99" s="101" t="s">
        <v>66</v>
      </c>
      <c r="D99" s="103" t="s">
        <v>67</v>
      </c>
      <c r="E99" s="104" t="s">
        <v>72</v>
      </c>
      <c r="F99" s="105"/>
      <c r="G99" s="106"/>
      <c r="H99" s="107"/>
    </row>
    <row r="100" spans="1:8" x14ac:dyDescent="0.25">
      <c r="A100" s="20">
        <v>1</v>
      </c>
      <c r="B100" s="55">
        <v>128.07</v>
      </c>
      <c r="C100" s="100">
        <v>0.52700000000000002</v>
      </c>
      <c r="D100" s="108">
        <v>0.51427999999999996</v>
      </c>
      <c r="E100" s="109">
        <f t="shared" ref="E100:E105" si="2">D100/$G$93</f>
        <v>0.93472891075012909</v>
      </c>
      <c r="F100" s="20"/>
      <c r="G100" s="110"/>
      <c r="H100" s="111"/>
    </row>
    <row r="101" spans="1:8" x14ac:dyDescent="0.25">
      <c r="A101" s="20">
        <v>2</v>
      </c>
      <c r="B101" s="62">
        <v>124.12</v>
      </c>
      <c r="C101" s="100">
        <v>0.51400000000000001</v>
      </c>
      <c r="D101" s="112">
        <v>0.51754999999999995</v>
      </c>
      <c r="E101" s="113">
        <f t="shared" si="2"/>
        <v>0.94067229477858227</v>
      </c>
      <c r="F101" s="20"/>
      <c r="G101" s="110"/>
      <c r="H101" s="111"/>
    </row>
    <row r="102" spans="1:8" x14ac:dyDescent="0.25">
      <c r="A102" s="20">
        <v>3</v>
      </c>
      <c r="B102" s="62">
        <v>125.02</v>
      </c>
      <c r="C102" s="100">
        <v>0.52600000000000002</v>
      </c>
      <c r="D102" s="112">
        <v>0.52581999999999995</v>
      </c>
      <c r="E102" s="113">
        <f t="shared" si="2"/>
        <v>0.95570342196980806</v>
      </c>
      <c r="F102" s="20"/>
      <c r="G102" s="110"/>
      <c r="H102" s="111"/>
    </row>
    <row r="103" spans="1:8" x14ac:dyDescent="0.25">
      <c r="A103" s="20">
        <v>4</v>
      </c>
      <c r="B103" s="62">
        <v>125.04</v>
      </c>
      <c r="C103" s="114">
        <v>0.53200000000000003</v>
      </c>
      <c r="D103" s="112">
        <v>0.53173999999999999</v>
      </c>
      <c r="E103" s="113">
        <f t="shared" si="2"/>
        <v>0.96646330987453077</v>
      </c>
      <c r="F103" s="20"/>
      <c r="G103" s="110"/>
      <c r="H103" s="111"/>
    </row>
    <row r="104" spans="1:8" x14ac:dyDescent="0.25">
      <c r="A104" s="20">
        <v>5</v>
      </c>
      <c r="B104" s="62">
        <v>123.88</v>
      </c>
      <c r="C104" s="114">
        <v>0.51700000000000002</v>
      </c>
      <c r="D104" s="112">
        <v>0.52158000000000004</v>
      </c>
      <c r="E104" s="113">
        <f t="shared" si="2"/>
        <v>0.94799701576777717</v>
      </c>
      <c r="F104" s="20"/>
      <c r="G104" s="110"/>
      <c r="H104" s="111"/>
    </row>
    <row r="105" spans="1:8" x14ac:dyDescent="0.25">
      <c r="A105" s="115">
        <v>6</v>
      </c>
      <c r="B105" s="66">
        <v>123.74</v>
      </c>
      <c r="C105" s="116">
        <v>0.51400000000000001</v>
      </c>
      <c r="D105" s="117">
        <v>0.51914000000000005</v>
      </c>
      <c r="E105" s="118">
        <f t="shared" si="2"/>
        <v>0.94356219710434419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73</v>
      </c>
      <c r="B107" s="123">
        <f>AVERAGE(B100:B105)</f>
        <v>124.97833333333334</v>
      </c>
      <c r="C107" s="159"/>
      <c r="D107" s="164" t="s">
        <v>62</v>
      </c>
      <c r="E107" s="165">
        <f>AVERAGE(E100:E105)</f>
        <v>0.94818785837419528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51</v>
      </c>
      <c r="E108" s="161">
        <f>STDEV(E100:E105)/E107</f>
        <v>1.2020490952100144E-2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52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74</v>
      </c>
      <c r="D112" s="72" t="s">
        <v>75</v>
      </c>
      <c r="G112" s="119" t="s">
        <v>76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77</v>
      </c>
      <c r="B114" s="83"/>
      <c r="D114" s="78" t="s">
        <v>78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79</v>
      </c>
      <c r="C22" t="s">
        <v>80</v>
      </c>
    </row>
    <row r="24" spans="1:3" x14ac:dyDescent="0.25">
      <c r="A24">
        <v>125.67</v>
      </c>
      <c r="C24">
        <v>0.52</v>
      </c>
    </row>
    <row r="25" spans="1:3" x14ac:dyDescent="0.25">
      <c r="A25">
        <v>128.37</v>
      </c>
      <c r="C25">
        <v>2.68</v>
      </c>
    </row>
    <row r="26" spans="1:3" x14ac:dyDescent="0.25">
      <c r="A26">
        <v>125.56</v>
      </c>
      <c r="C26">
        <v>0.43</v>
      </c>
    </row>
    <row r="27" spans="1:3" x14ac:dyDescent="0.25">
      <c r="A27">
        <v>125.53</v>
      </c>
      <c r="C27">
        <v>0.41</v>
      </c>
    </row>
    <row r="28" spans="1:3" x14ac:dyDescent="0.25">
      <c r="A28">
        <v>124.52</v>
      </c>
      <c r="C28">
        <v>-0.4</v>
      </c>
    </row>
    <row r="29" spans="1:3" x14ac:dyDescent="0.25">
      <c r="A29">
        <v>120.83</v>
      </c>
      <c r="C29">
        <v>-3.35</v>
      </c>
    </row>
    <row r="30" spans="1:3" x14ac:dyDescent="0.25">
      <c r="A30">
        <v>123.44</v>
      </c>
      <c r="C30">
        <v>-1.26</v>
      </c>
    </row>
    <row r="31" spans="1:3" x14ac:dyDescent="0.25">
      <c r="A31">
        <v>124.85</v>
      </c>
      <c r="C31">
        <v>-0.14000000000000001</v>
      </c>
    </row>
    <row r="32" spans="1:3" x14ac:dyDescent="0.25">
      <c r="A32">
        <v>126.79</v>
      </c>
      <c r="C32">
        <v>1.41</v>
      </c>
    </row>
    <row r="33" spans="1:3" x14ac:dyDescent="0.25">
      <c r="A33">
        <v>123.08</v>
      </c>
      <c r="C33">
        <v>-1.55</v>
      </c>
    </row>
    <row r="34" spans="1:3" x14ac:dyDescent="0.25">
      <c r="A34">
        <v>122.37</v>
      </c>
      <c r="C34">
        <v>-2.12</v>
      </c>
    </row>
    <row r="35" spans="1:3" x14ac:dyDescent="0.25">
      <c r="A35">
        <v>123.39</v>
      </c>
      <c r="C35">
        <v>-1.3</v>
      </c>
    </row>
    <row r="36" spans="1:3" x14ac:dyDescent="0.25">
      <c r="A36">
        <v>126.09</v>
      </c>
      <c r="C36">
        <v>0.86</v>
      </c>
    </row>
    <row r="37" spans="1:3" x14ac:dyDescent="0.25">
      <c r="A37">
        <v>125.87</v>
      </c>
      <c r="C37">
        <v>0.68</v>
      </c>
    </row>
    <row r="38" spans="1:3" x14ac:dyDescent="0.25">
      <c r="A38">
        <v>125.95</v>
      </c>
      <c r="C38">
        <v>0.74</v>
      </c>
    </row>
    <row r="39" spans="1:3" x14ac:dyDescent="0.25">
      <c r="A39">
        <v>124.51</v>
      </c>
      <c r="C39">
        <v>-0.41</v>
      </c>
    </row>
    <row r="40" spans="1:3" x14ac:dyDescent="0.25">
      <c r="A40">
        <v>128.94</v>
      </c>
      <c r="C40">
        <v>3.13</v>
      </c>
    </row>
    <row r="41" spans="1:3" x14ac:dyDescent="0.25">
      <c r="A41">
        <v>125.75</v>
      </c>
      <c r="C41">
        <v>0.57999999999999996</v>
      </c>
    </row>
    <row r="42" spans="1:3" x14ac:dyDescent="0.25">
      <c r="A42">
        <v>125.02</v>
      </c>
      <c r="C42">
        <v>0</v>
      </c>
    </row>
    <row r="43" spans="1:3" x14ac:dyDescent="0.25">
      <c r="A43">
        <v>123.89</v>
      </c>
      <c r="C43">
        <v>-0.9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Summary</vt:lpstr>
      <vt:lpstr>uniformity tabs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2013-05-23T18:09:19Z</dcterms:modified>
  <cp:category/>
</cp:coreProperties>
</file>