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/>
  </bookViews>
  <sheets>
    <sheet name="Component 1" sheetId="33" r:id="rId1"/>
  </sheets>
  <definedNames>
    <definedName name="_xlnm.Print_Area" localSheetId="0">'Component 1'!$A$1:$I$81</definedName>
  </definedNames>
  <calcPr calcId="145621"/>
</workbook>
</file>

<file path=xl/calcChain.xml><?xml version="1.0" encoding="utf-8"?>
<calcChain xmlns="http://schemas.openxmlformats.org/spreadsheetml/2006/main">
  <c r="E52" i="33" l="1"/>
  <c r="C52" i="33"/>
  <c r="C53" i="33" l="1"/>
  <c r="C54" i="33"/>
  <c r="C55" i="33"/>
  <c r="B46" i="33"/>
  <c r="C36" i="33"/>
  <c r="E36" i="33" s="1"/>
  <c r="C37" i="33"/>
  <c r="E37" i="33" s="1"/>
  <c r="C38" i="33"/>
  <c r="E38" i="33" s="1"/>
  <c r="C35" i="33"/>
  <c r="E35" i="33" s="1"/>
  <c r="B65" i="33"/>
  <c r="I72" i="33"/>
  <c r="H72" i="33"/>
  <c r="E63" i="33"/>
  <c r="F38" i="33" l="1"/>
  <c r="E41" i="33"/>
  <c r="E39" i="33"/>
  <c r="E40" i="33" s="1"/>
  <c r="F35" i="33"/>
  <c r="F36" i="33"/>
  <c r="F37" i="33"/>
  <c r="F39" i="33" l="1"/>
  <c r="F72" i="33" l="1"/>
  <c r="G55" i="33"/>
  <c r="G72" i="33"/>
  <c r="E65" i="33"/>
  <c r="F55" i="33" l="1"/>
  <c r="E72" i="33" l="1"/>
  <c r="D75" i="33"/>
  <c r="D73" i="33"/>
  <c r="D74" i="33" s="1"/>
  <c r="E55" i="33"/>
  <c r="E53" i="33"/>
  <c r="E54" i="33"/>
  <c r="F52" i="33" l="1"/>
  <c r="G52" i="33"/>
  <c r="F54" i="33"/>
  <c r="G54" i="33"/>
  <c r="F53" i="33"/>
  <c r="G53" i="33"/>
  <c r="E69" i="33"/>
  <c r="E70" i="33"/>
  <c r="E71" i="33"/>
  <c r="E58" i="33"/>
  <c r="E56" i="33"/>
  <c r="F56" i="33" l="1"/>
  <c r="G56" i="33"/>
  <c r="F69" i="33" s="1"/>
  <c r="G69" i="33" s="1"/>
  <c r="H69" i="33" s="1"/>
  <c r="I69" i="33" s="1"/>
  <c r="E57" i="33"/>
  <c r="F70" i="33" l="1"/>
  <c r="G70" i="33" s="1"/>
  <c r="H70" i="33" s="1"/>
  <c r="I70" i="33" s="1"/>
  <c r="F71" i="33"/>
  <c r="G71" i="33" s="1"/>
  <c r="H71" i="33" s="1"/>
  <c r="I71" i="33" s="1"/>
  <c r="G73" i="33" l="1"/>
  <c r="H73" i="33"/>
  <c r="H74" i="33" s="1"/>
  <c r="H75" i="33"/>
  <c r="G75" i="33"/>
  <c r="B62" i="33" l="1"/>
  <c r="I73" i="33" l="1"/>
  <c r="I74" i="33" s="1"/>
  <c r="I75" i="33"/>
</calcChain>
</file>

<file path=xl/sharedStrings.xml><?xml version="1.0" encoding="utf-8"?>
<sst xmlns="http://schemas.openxmlformats.org/spreadsheetml/2006/main" count="90" uniqueCount="63">
  <si>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</si>
  <si>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</si>
  <si>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</si>
  <si>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</si>
  <si>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</si>
  <si>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</si>
  <si>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</si>
  <si>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</si>
  <si>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</si>
  <si>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</si>
  <si>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Analysed by:</t>
  </si>
  <si>
    <t>Date Analysis Started:</t>
  </si>
  <si>
    <t>RSD:</t>
  </si>
  <si>
    <t>Name</t>
  </si>
  <si>
    <t>Signature</t>
  </si>
  <si>
    <t>Date</t>
  </si>
  <si>
    <t>Reviewed By:</t>
  </si>
  <si>
    <t>Determination of Content of Active Ingredient in the Sample</t>
  </si>
  <si>
    <t>Please enter the required information in the cells highlighted in green</t>
  </si>
  <si>
    <t>mL Titrant</t>
  </si>
  <si>
    <t>:</t>
  </si>
  <si>
    <t>Standard Weight (mg)</t>
  </si>
  <si>
    <t xml:space="preserve"> Molecular Weight: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</si>
  <si>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</si>
  <si>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</si>
  <si>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</si>
  <si>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</si>
  <si>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</si>
  <si>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</si>
  <si>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</si>
  <si>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</si>
  <si>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Titre Vol. (mL)</t>
  </si>
  <si>
    <t>Blank</t>
  </si>
  <si>
    <t>Corrected Titre</t>
  </si>
  <si>
    <t>Percentage content</t>
  </si>
  <si>
    <t>Actual Amount (mg)</t>
  </si>
  <si>
    <t>mMoles of titrant</t>
  </si>
  <si>
    <t>NDQB201103149</t>
  </si>
  <si>
    <t>Quinine Sulphate</t>
  </si>
  <si>
    <t>Each film coated tablet contains Quinine Sulphate B.P. 300 mg</t>
  </si>
  <si>
    <t>Deviation from true Value</t>
  </si>
  <si>
    <t>In sample</t>
  </si>
  <si>
    <t>Blank Correction</t>
  </si>
  <si>
    <t>Quinine Dihydrochloride Injection</t>
  </si>
  <si>
    <t>Correction Factor</t>
  </si>
  <si>
    <t>Target Concentration</t>
  </si>
  <si>
    <t>Each</t>
  </si>
  <si>
    <t>contains</t>
  </si>
  <si>
    <t>Volume (mL)</t>
  </si>
  <si>
    <t>Per Label Claim</t>
  </si>
  <si>
    <t>Each mL of</t>
  </si>
  <si>
    <t>is equivalent to</t>
  </si>
  <si>
    <t>Anhydrous Sodium Carbonate</t>
  </si>
  <si>
    <t>0.1 M Hydrochloric Acid VS</t>
  </si>
  <si>
    <t>Standardisation of the Volumetric Solutions</t>
  </si>
  <si>
    <t>Volumetric Solution:</t>
  </si>
  <si>
    <t>0.1 M Sodium Hydroxide VS</t>
  </si>
  <si>
    <t>National Quality Control Laoboratory</t>
  </si>
  <si>
    <t>Laboratory Data Calculation Spreadsheet</t>
  </si>
  <si>
    <t>mL Ref Substance</t>
  </si>
  <si>
    <t>mMoles of VS</t>
  </si>
  <si>
    <t>VS Volume (mL)</t>
  </si>
  <si>
    <t>Reaction Ratio (VS solution:Standard)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</si>
</sst>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dd\-mmm\-yy"/>
    <numFmt numFmtId="166" formatCode="0.00000"/>
    <numFmt numFmtId="167" formatCode="0.00\ &quot;M&quot;"/>
    <numFmt numFmtId="168" formatCode="0.00\ &quot;mL&quot;"/>
    <numFmt numFmtId="169" formatCode="0.00\ &quot;mg&quot;"/>
    <numFmt numFmtId="170" formatCode="General\ &quot;VS&quot;"/>
  </numFmts>
  <fonts count="28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14"/>
      <color theme="1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0" fillId="0" borderId="0" xfId="42" applyFont="1"/>
    <xf numFmtId="0" fontId="21" fillId="0" borderId="0" xfId="42" applyFont="1" applyFill="1" applyBorder="1" applyAlignment="1">
      <alignment vertical="center" wrapText="1"/>
    </xf>
    <xf numFmtId="0" fontId="20" fillId="0" borderId="0" xfId="42" applyFont="1" applyFill="1" applyBorder="1"/>
    <xf numFmtId="0" fontId="20" fillId="0" borderId="0" xfId="42" applyFont="1" applyBorder="1"/>
    <xf numFmtId="0" fontId="20" fillId="26" borderId="0" xfId="42" quotePrefix="1" applyFont="1" applyFill="1" applyAlignment="1" applyProtection="1">
      <protection locked="0"/>
    </xf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0" fontId="20" fillId="26" borderId="0" xfId="42" quotePrefix="1" applyFont="1" applyFill="1" applyAlignment="1" applyProtection="1">
      <alignment vertical="center"/>
      <protection locked="0"/>
    </xf>
    <xf numFmtId="165" fontId="20" fillId="0" borderId="0" xfId="42" applyNumberFormat="1" applyFont="1" applyAlignment="1">
      <alignment horizontal="left" vertical="center"/>
    </xf>
    <xf numFmtId="0" fontId="2" fillId="0" borderId="0" xfId="42" applyFont="1" applyAlignment="1">
      <alignment horizontal="left" vertical="center"/>
    </xf>
    <xf numFmtId="0" fontId="20" fillId="0" borderId="0" xfId="42" applyFont="1" applyAlignment="1">
      <alignment horizontal="right" vertical="center"/>
    </xf>
    <xf numFmtId="0" fontId="21" fillId="0" borderId="0" xfId="42" applyFont="1" applyAlignment="1">
      <alignment horizontal="center" vertical="center"/>
    </xf>
    <xf numFmtId="0" fontId="20" fillId="0" borderId="14" xfId="42" applyFont="1" applyBorder="1" applyAlignment="1">
      <alignment horizontal="right" vertical="center"/>
    </xf>
    <xf numFmtId="0" fontId="20" fillId="0" borderId="0" xfId="42" applyFont="1" applyBorder="1" applyAlignment="1">
      <alignment horizontal="center" vertical="center"/>
    </xf>
    <xf numFmtId="0" fontId="2" fillId="0" borderId="0" xfId="42" applyFont="1" applyAlignment="1">
      <alignment vertical="center"/>
    </xf>
    <xf numFmtId="0" fontId="21" fillId="0" borderId="0" xfId="42" quotePrefix="1" applyFont="1" applyAlignment="1">
      <alignment horizontal="left" vertical="center"/>
    </xf>
    <xf numFmtId="0" fontId="20" fillId="0" borderId="0" xfId="42" quotePrefix="1" applyFont="1" applyAlignment="1">
      <alignment horizontal="left" vertical="center"/>
    </xf>
    <xf numFmtId="0" fontId="20" fillId="0" borderId="0" xfId="42" applyFont="1" applyAlignment="1">
      <alignment horizontal="center" vertical="center"/>
    </xf>
    <xf numFmtId="2" fontId="21" fillId="0" borderId="26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6" xfId="42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vertical="center"/>
    </xf>
    <xf numFmtId="0" fontId="21" fillId="0" borderId="31" xfId="42" applyFont="1" applyBorder="1" applyAlignment="1" applyProtection="1">
      <alignment vertical="center"/>
      <protection locked="0"/>
    </xf>
    <xf numFmtId="0" fontId="21" fillId="0" borderId="31" xfId="42" applyFont="1" applyBorder="1" applyAlignment="1">
      <alignment vertical="center"/>
    </xf>
    <xf numFmtId="0" fontId="20" fillId="0" borderId="31" xfId="42" applyFont="1" applyBorder="1" applyAlignment="1">
      <alignment vertical="center"/>
    </xf>
    <xf numFmtId="0" fontId="21" fillId="0" borderId="16" xfId="42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20" fillId="0" borderId="0" xfId="0" applyFont="1"/>
    <xf numFmtId="0" fontId="21" fillId="26" borderId="0" xfId="42" applyFont="1" applyFill="1" applyAlignment="1" applyProtection="1">
      <alignment vertical="center"/>
      <protection locked="0"/>
    </xf>
    <xf numFmtId="2" fontId="20" fillId="0" borderId="7" xfId="0" applyNumberFormat="1" applyFont="1" applyBorder="1" applyProtection="1"/>
    <xf numFmtId="2" fontId="20" fillId="27" borderId="7" xfId="0" applyNumberFormat="1" applyFont="1" applyFill="1" applyBorder="1" applyProtection="1"/>
    <xf numFmtId="166" fontId="20" fillId="27" borderId="7" xfId="0" applyNumberFormat="1" applyFont="1" applyFill="1" applyBorder="1" applyProtection="1"/>
    <xf numFmtId="0" fontId="20" fillId="0" borderId="0" xfId="0" applyFont="1" applyBorder="1" applyAlignment="1">
      <alignment vertical="center"/>
    </xf>
    <xf numFmtId="2" fontId="20" fillId="0" borderId="33" xfId="0" applyNumberFormat="1" applyFont="1" applyBorder="1" applyProtection="1"/>
    <xf numFmtId="0" fontId="22" fillId="0" borderId="0" xfId="42" applyFont="1" applyFill="1" applyBorder="1" applyAlignment="1">
      <alignment vertical="center" wrapText="1"/>
    </xf>
    <xf numFmtId="0" fontId="21" fillId="0" borderId="0" xfId="42" applyFont="1" applyAlignment="1" applyProtection="1">
      <alignment horizontal="right"/>
    </xf>
    <xf numFmtId="0" fontId="20" fillId="0" borderId="0" xfId="42" applyFont="1" applyProtection="1"/>
    <xf numFmtId="0" fontId="20" fillId="0" borderId="22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10" fontId="20" fillId="24" borderId="24" xfId="42" applyNumberFormat="1" applyFont="1" applyFill="1" applyBorder="1" applyAlignment="1" applyProtection="1">
      <alignment horizontal="center"/>
    </xf>
    <xf numFmtId="0" fontId="20" fillId="0" borderId="35" xfId="42" applyFont="1" applyBorder="1" applyAlignment="1" applyProtection="1">
      <alignment horizontal="right"/>
    </xf>
    <xf numFmtId="0" fontId="20" fillId="25" borderId="25" xfId="42" applyFont="1" applyFill="1" applyBorder="1" applyAlignment="1" applyProtection="1">
      <alignment horizontal="center"/>
    </xf>
    <xf numFmtId="166" fontId="21" fillId="25" borderId="23" xfId="42" applyNumberFormat="1" applyFont="1" applyFill="1" applyBorder="1" applyAlignment="1" applyProtection="1">
      <alignment horizontal="center"/>
    </xf>
    <xf numFmtId="0" fontId="20" fillId="0" borderId="0" xfId="42" applyFont="1" applyFill="1" applyProtection="1"/>
    <xf numFmtId="2" fontId="21" fillId="0" borderId="0" xfId="42" applyNumberFormat="1" applyFont="1" applyFill="1" applyAlignment="1" applyProtection="1">
      <alignment horizontal="center"/>
      <protection locked="0"/>
    </xf>
    <xf numFmtId="2" fontId="21" fillId="0" borderId="0" xfId="0" applyNumberFormat="1" applyFont="1" applyFill="1" applyBorder="1" applyAlignment="1" applyProtection="1">
      <alignment horizontal="centerContinuous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2" fontId="20" fillId="0" borderId="0" xfId="0" applyNumberFormat="1" applyFont="1" applyBorder="1" applyAlignment="1" applyProtection="1">
      <alignment horizontal="right"/>
    </xf>
    <xf numFmtId="2" fontId="23" fillId="26" borderId="23" xfId="42" applyNumberFormat="1" applyFont="1" applyFill="1" applyBorder="1" applyAlignment="1" applyProtection="1">
      <alignment horizontal="center"/>
      <protection locked="0"/>
    </xf>
    <xf numFmtId="2" fontId="23" fillId="26" borderId="24" xfId="42" applyNumberFormat="1" applyFont="1" applyFill="1" applyBorder="1" applyAlignment="1" applyProtection="1">
      <alignment horizontal="center"/>
      <protection locked="0"/>
    </xf>
    <xf numFmtId="2" fontId="23" fillId="26" borderId="25" xfId="42" applyNumberFormat="1" applyFont="1" applyFill="1" applyBorder="1" applyAlignment="1" applyProtection="1">
      <alignment horizontal="center"/>
      <protection locked="0"/>
    </xf>
    <xf numFmtId="2" fontId="21" fillId="0" borderId="16" xfId="42" applyNumberFormat="1" applyFont="1" applyBorder="1" applyAlignment="1">
      <alignment horizontal="center" vertical="center"/>
    </xf>
    <xf numFmtId="2" fontId="21" fillId="0" borderId="13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32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2" fontId="23" fillId="26" borderId="20" xfId="42" applyNumberFormat="1" applyFont="1" applyFill="1" applyBorder="1" applyAlignment="1" applyProtection="1">
      <alignment horizontal="center"/>
      <protection locked="0"/>
    </xf>
    <xf numFmtId="2" fontId="23" fillId="26" borderId="34" xfId="42" applyNumberFormat="1" applyFont="1" applyFill="1" applyBorder="1" applyAlignment="1" applyProtection="1">
      <alignment horizontal="center"/>
      <protection locked="0"/>
    </xf>
    <xf numFmtId="2" fontId="23" fillId="26" borderId="35" xfId="42" applyNumberFormat="1" applyFont="1" applyFill="1" applyBorder="1" applyAlignment="1" applyProtection="1">
      <alignment horizontal="center"/>
      <protection locked="0"/>
    </xf>
    <xf numFmtId="164" fontId="21" fillId="25" borderId="27" xfId="42" applyNumberFormat="1" applyFont="1" applyFill="1" applyBorder="1" applyAlignment="1" applyProtection="1">
      <alignment horizontal="center"/>
    </xf>
    <xf numFmtId="0" fontId="20" fillId="0" borderId="20" xfId="42" applyFont="1" applyBorder="1" applyAlignment="1" applyProtection="1">
      <alignment horizontal="right"/>
    </xf>
    <xf numFmtId="10" fontId="24" fillId="24" borderId="24" xfId="42" applyNumberFormat="1" applyFont="1" applyFill="1" applyBorder="1" applyAlignment="1" applyProtection="1">
      <alignment horizontal="center"/>
    </xf>
    <xf numFmtId="0" fontId="24" fillId="25" borderId="25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7" xfId="42" applyNumberFormat="1" applyFont="1" applyFill="1" applyBorder="1" applyAlignment="1" applyProtection="1">
      <alignment horizontal="center"/>
    </xf>
    <xf numFmtId="2" fontId="20" fillId="0" borderId="29" xfId="42" applyNumberFormat="1" applyFont="1" applyBorder="1" applyAlignment="1">
      <alignment horizontal="center"/>
    </xf>
    <xf numFmtId="2" fontId="20" fillId="0" borderId="29" xfId="42" applyNumberFormat="1" applyFont="1" applyBorder="1" applyAlignment="1">
      <alignment horizontal="center" vertical="center"/>
    </xf>
    <xf numFmtId="2" fontId="20" fillId="0" borderId="31" xfId="42" applyNumberFormat="1" applyFont="1" applyBorder="1" applyAlignment="1">
      <alignment horizontal="center" vertical="center"/>
    </xf>
    <xf numFmtId="164" fontId="20" fillId="0" borderId="23" xfId="42" applyNumberFormat="1" applyFont="1" applyBorder="1" applyAlignment="1">
      <alignment horizontal="center" vertical="center"/>
    </xf>
    <xf numFmtId="164" fontId="20" fillId="0" borderId="24" xfId="42" applyNumberFormat="1" applyFont="1" applyBorder="1" applyAlignment="1">
      <alignment horizontal="center" vertical="center"/>
    </xf>
    <xf numFmtId="164" fontId="20" fillId="0" borderId="25" xfId="42" applyNumberFormat="1" applyFont="1" applyBorder="1" applyAlignment="1">
      <alignment horizontal="center" vertical="center"/>
    </xf>
    <xf numFmtId="0" fontId="20" fillId="0" borderId="15" xfId="42" applyFont="1" applyBorder="1" applyAlignment="1">
      <alignment horizontal="center" vertical="center"/>
    </xf>
    <xf numFmtId="0" fontId="20" fillId="0" borderId="0" xfId="42" applyFont="1" applyBorder="1" applyAlignment="1">
      <alignment horizontal="right" vertical="center"/>
    </xf>
    <xf numFmtId="167" fontId="23" fillId="26" borderId="0" xfId="42" applyNumberFormat="1" applyFont="1" applyFill="1" applyBorder="1" applyAlignment="1" applyProtection="1">
      <alignment horizontal="center"/>
      <protection locked="0"/>
    </xf>
    <xf numFmtId="166" fontId="20" fillId="0" borderId="29" xfId="0" applyNumberFormat="1" applyFont="1" applyBorder="1" applyAlignment="1" applyProtection="1">
      <alignment horizontal="center"/>
    </xf>
    <xf numFmtId="166" fontId="20" fillId="0" borderId="36" xfId="0" applyNumberFormat="1" applyFont="1" applyBorder="1" applyAlignment="1" applyProtection="1">
      <alignment horizontal="center"/>
    </xf>
    <xf numFmtId="166" fontId="20" fillId="0" borderId="15" xfId="0" applyNumberFormat="1" applyFont="1" applyBorder="1" applyAlignment="1" applyProtection="1">
      <alignment horizontal="center"/>
    </xf>
    <xf numFmtId="166" fontId="20" fillId="0" borderId="23" xfId="0" applyNumberFormat="1" applyFont="1" applyBorder="1" applyAlignment="1" applyProtection="1">
      <alignment horizontal="center"/>
    </xf>
    <xf numFmtId="166" fontId="20" fillId="0" borderId="24" xfId="0" applyNumberFormat="1" applyFont="1" applyBorder="1" applyAlignment="1" applyProtection="1">
      <alignment horizontal="center"/>
    </xf>
    <xf numFmtId="166" fontId="20" fillId="0" borderId="25" xfId="0" applyNumberFormat="1" applyFont="1" applyBorder="1" applyAlignment="1" applyProtection="1">
      <alignment horizontal="center"/>
    </xf>
    <xf numFmtId="2" fontId="20" fillId="0" borderId="37" xfId="0" applyNumberFormat="1" applyFont="1" applyBorder="1" applyProtection="1"/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10" fontId="20" fillId="0" borderId="23" xfId="0" applyNumberFormat="1" applyFont="1" applyBorder="1" applyAlignment="1" applyProtection="1">
      <alignment horizontal="center"/>
    </xf>
    <xf numFmtId="10" fontId="20" fillId="0" borderId="24" xfId="0" applyNumberFormat="1" applyFont="1" applyBorder="1" applyAlignment="1" applyProtection="1">
      <alignment horizontal="center"/>
    </xf>
    <xf numFmtId="10" fontId="20" fillId="0" borderId="25" xfId="0" applyNumberFormat="1" applyFont="1" applyBorder="1" applyAlignment="1" applyProtection="1">
      <alignment horizontal="center"/>
    </xf>
    <xf numFmtId="2" fontId="20" fillId="0" borderId="20" xfId="42" applyNumberFormat="1" applyFont="1" applyBorder="1" applyAlignment="1">
      <alignment horizontal="center"/>
    </xf>
    <xf numFmtId="2" fontId="20" fillId="0" borderId="34" xfId="42" applyNumberFormat="1" applyFont="1" applyBorder="1" applyAlignment="1">
      <alignment horizontal="center"/>
    </xf>
    <xf numFmtId="2" fontId="20" fillId="0" borderId="35" xfId="42" applyNumberFormat="1" applyFont="1" applyBorder="1" applyAlignment="1">
      <alignment horizontal="center"/>
    </xf>
    <xf numFmtId="10" fontId="24" fillId="0" borderId="24" xfId="42" applyNumberFormat="1" applyFont="1" applyFill="1" applyBorder="1" applyAlignment="1" applyProtection="1">
      <alignment horizontal="center"/>
    </xf>
    <xf numFmtId="2" fontId="20" fillId="0" borderId="36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1" fillId="0" borderId="26" xfId="42" applyNumberFormat="1" applyFont="1" applyBorder="1" applyAlignment="1">
      <alignment vertical="center"/>
    </xf>
    <xf numFmtId="10" fontId="20" fillId="0" borderId="23" xfId="42" applyNumberFormat="1" applyFont="1" applyBorder="1" applyAlignment="1">
      <alignment horizontal="center"/>
    </xf>
    <xf numFmtId="10" fontId="20" fillId="0" borderId="24" xfId="42" applyNumberFormat="1" applyFont="1" applyBorder="1" applyAlignment="1">
      <alignment horizontal="center"/>
    </xf>
    <xf numFmtId="10" fontId="20" fillId="0" borderId="25" xfId="42" applyNumberFormat="1" applyFont="1" applyBorder="1" applyAlignment="1">
      <alignment horizontal="center"/>
    </xf>
    <xf numFmtId="10" fontId="23" fillId="25" borderId="27" xfId="42" applyNumberFormat="1" applyFont="1" applyFill="1" applyBorder="1" applyAlignment="1" applyProtection="1">
      <alignment horizontal="center"/>
    </xf>
    <xf numFmtId="2" fontId="20" fillId="0" borderId="15" xfId="42" applyNumberFormat="1" applyFont="1" applyBorder="1" applyAlignment="1">
      <alignment horizontal="center"/>
    </xf>
    <xf numFmtId="164" fontId="21" fillId="25" borderId="32" xfId="42" applyNumberFormat="1" applyFont="1" applyFill="1" applyBorder="1" applyAlignment="1" applyProtection="1">
      <alignment horizontal="center"/>
    </xf>
    <xf numFmtId="10" fontId="21" fillId="25" borderId="38" xfId="42" applyNumberFormat="1" applyFont="1" applyFill="1" applyBorder="1" applyAlignment="1" applyProtection="1">
      <alignment horizontal="center"/>
    </xf>
    <xf numFmtId="168" fontId="21" fillId="26" borderId="0" xfId="42" applyNumberFormat="1" applyFont="1" applyFill="1" applyAlignment="1" applyProtection="1">
      <alignment horizontal="center" vertical="center"/>
      <protection locked="0"/>
    </xf>
    <xf numFmtId="169" fontId="21" fillId="26" borderId="0" xfId="42" applyNumberFormat="1" applyFont="1" applyFill="1" applyAlignment="1" applyProtection="1">
      <alignment horizontal="center" vertical="center"/>
      <protection locked="0"/>
    </xf>
    <xf numFmtId="0" fontId="21" fillId="0" borderId="0" xfId="42" applyFont="1" applyAlignment="1">
      <alignment horizontal="right" vertical="center"/>
    </xf>
    <xf numFmtId="0" fontId="20" fillId="0" borderId="0" xfId="42" applyFont="1" applyAlignment="1">
      <alignment horizontal="center"/>
    </xf>
    <xf numFmtId="2" fontId="20" fillId="0" borderId="0" xfId="42" applyNumberFormat="1" applyFont="1" applyAlignment="1">
      <alignment horizontal="center"/>
    </xf>
    <xf numFmtId="0" fontId="23" fillId="26" borderId="0" xfId="42" applyFont="1" applyFill="1" applyAlignment="1" applyProtection="1">
      <alignment vertical="center"/>
      <protection locked="0"/>
    </xf>
    <xf numFmtId="0" fontId="24" fillId="26" borderId="0" xfId="42" applyFont="1" applyFill="1" applyAlignment="1" applyProtection="1">
      <alignment horizontal="left" vertical="center"/>
      <protection locked="0"/>
    </xf>
    <xf numFmtId="0" fontId="24" fillId="26" borderId="0" xfId="42" quotePrefix="1" applyFont="1" applyFill="1" applyAlignment="1" applyProtection="1">
      <alignment vertical="center"/>
      <protection locked="0"/>
    </xf>
    <xf numFmtId="165" fontId="24" fillId="26" borderId="0" xfId="42" applyNumberFormat="1" applyFont="1" applyFill="1" applyAlignment="1" applyProtection="1">
      <alignment horizontal="left" vertical="center"/>
      <protection locked="0"/>
    </xf>
    <xf numFmtId="170" fontId="23" fillId="26" borderId="0" xfId="42" applyNumberFormat="1" applyFont="1" applyFill="1" applyBorder="1" applyAlignment="1" applyProtection="1">
      <alignment horizontal="left"/>
      <protection locked="0"/>
    </xf>
    <xf numFmtId="2" fontId="23" fillId="26" borderId="21" xfId="42" applyNumberFormat="1" applyFont="1" applyFill="1" applyBorder="1" applyAlignment="1" applyProtection="1">
      <alignment horizontal="center"/>
      <protection locked="0"/>
    </xf>
    <xf numFmtId="2" fontId="23" fillId="26" borderId="28" xfId="42" applyNumberFormat="1" applyFont="1" applyFill="1" applyBorder="1" applyAlignment="1" applyProtection="1">
      <alignment horizontal="center"/>
      <protection locked="0"/>
    </xf>
    <xf numFmtId="2" fontId="23" fillId="26" borderId="30" xfId="42" applyNumberFormat="1" applyFont="1" applyFill="1" applyBorder="1" applyAlignment="1" applyProtection="1">
      <alignment horizontal="center"/>
      <protection locked="0"/>
    </xf>
    <xf numFmtId="164" fontId="20" fillId="0" borderId="23" xfId="0" applyNumberFormat="1" applyFont="1" applyBorder="1" applyAlignment="1" applyProtection="1">
      <alignment horizontal="center"/>
    </xf>
    <xf numFmtId="164" fontId="20" fillId="0" borderId="24" xfId="0" applyNumberFormat="1" applyFont="1" applyBorder="1" applyAlignment="1" applyProtection="1">
      <alignment horizontal="center"/>
    </xf>
    <xf numFmtId="164" fontId="20" fillId="0" borderId="25" xfId="0" applyNumberFormat="1" applyFont="1" applyBorder="1" applyAlignment="1" applyProtection="1">
      <alignment horizontal="center"/>
    </xf>
    <xf numFmtId="0" fontId="26" fillId="0" borderId="0" xfId="42" applyFont="1" applyAlignment="1">
      <alignment horizontal="center" vertical="center"/>
    </xf>
    <xf numFmtId="0" fontId="27" fillId="0" borderId="0" xfId="42" applyFont="1" applyAlignment="1">
      <alignment horizontal="center" vertical="center"/>
    </xf>
    <xf numFmtId="0" fontId="21" fillId="0" borderId="16" xfId="42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" fillId="0" borderId="16" xfId="42" applyFont="1" applyBorder="1" applyAlignment="1">
      <alignment horizontal="center" vertical="center"/>
    </xf>
    <xf numFmtId="2" fontId="21" fillId="0" borderId="0" xfId="42" applyNumberFormat="1" applyFont="1" applyBorder="1" applyAlignment="1">
      <alignment horizontal="center" vertical="center"/>
    </xf>
    <xf numFmtId="166" fontId="20" fillId="0" borderId="0" xfId="0" applyNumberFormat="1" applyFont="1" applyBorder="1" applyAlignment="1" applyProtection="1">
      <alignment horizontal="center"/>
    </xf>
    <xf numFmtId="164" fontId="21" fillId="0" borderId="0" xfId="42" applyNumberFormat="1" applyFont="1" applyFill="1" applyBorder="1" applyAlignment="1" applyProtection="1">
      <alignment horizontal="center"/>
    </xf>
    <xf numFmtId="10" fontId="21" fillId="25" borderId="39" xfId="42" applyNumberFormat="1" applyFont="1" applyFill="1" applyBorder="1" applyAlignment="1" applyProtection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strike/>
      </font>
      <fill>
        <patternFill patternType="none">
          <bgColor auto="1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tabSelected="1" view="pageLayout" topLeftCell="A10" zoomScale="55" zoomScaleNormal="75" zoomScaleSheetLayoutView="55" zoomScalePageLayoutView="55" workbookViewId="0">
      <selection activeCell="D22" sqref="D22"/>
    </sheetView>
  </sheetViews>
  <sheetFormatPr defaultRowHeight="18.75"/>
  <cols>
    <col min="1" max="1" width="49" style="7" bestFit="1" customWidth="1"/>
    <col min="2" max="2" width="34.85546875" style="7" customWidth="1"/>
    <col min="3" max="3" width="33.28515625" style="7" customWidth="1"/>
    <col min="4" max="4" width="30.5703125" style="7" customWidth="1"/>
    <col min="5" max="5" width="33.5703125" style="7" customWidth="1"/>
    <col min="6" max="6" width="39.85546875" style="7" bestFit="1" customWidth="1"/>
    <col min="7" max="7" width="31.7109375" style="7" customWidth="1"/>
    <col min="8" max="8" width="31.140625" style="7" customWidth="1"/>
    <col min="9" max="9" width="32.28515625" style="1" bestFit="1" customWidth="1"/>
    <col min="10" max="10" width="22.28515625" style="1" bestFit="1" customWidth="1"/>
    <col min="11" max="11" width="19.5703125" style="1" customWidth="1"/>
    <col min="12" max="12" width="21.140625" style="1" bestFit="1" customWidth="1"/>
    <col min="13" max="16384" width="9.140625" style="1"/>
  </cols>
  <sheetData>
    <row r="1" spans="1:9">
      <c r="A1" s="139" t="s">
        <v>57</v>
      </c>
      <c r="B1" s="139"/>
      <c r="C1" s="139"/>
      <c r="D1" s="139"/>
      <c r="E1" s="139"/>
      <c r="F1" s="139"/>
      <c r="G1" s="139"/>
      <c r="H1" s="139"/>
      <c r="I1" s="139"/>
    </row>
    <row r="2" spans="1:9">
      <c r="A2" s="139"/>
      <c r="B2" s="139"/>
      <c r="C2" s="139"/>
      <c r="D2" s="139"/>
      <c r="E2" s="139"/>
      <c r="F2" s="139"/>
      <c r="G2" s="139"/>
      <c r="H2" s="139"/>
      <c r="I2" s="139"/>
    </row>
    <row r="3" spans="1:9">
      <c r="A3" s="139"/>
      <c r="B3" s="139"/>
      <c r="C3" s="139"/>
      <c r="D3" s="139"/>
      <c r="E3" s="139"/>
      <c r="F3" s="139"/>
      <c r="G3" s="139"/>
      <c r="H3" s="139"/>
      <c r="I3" s="139"/>
    </row>
    <row r="4" spans="1:9">
      <c r="A4" s="139"/>
      <c r="B4" s="139"/>
      <c r="C4" s="139"/>
      <c r="D4" s="139"/>
      <c r="E4" s="139"/>
      <c r="F4" s="139"/>
      <c r="G4" s="139"/>
      <c r="H4" s="139"/>
      <c r="I4" s="139"/>
    </row>
    <row r="5" spans="1:9">
      <c r="A5" s="139"/>
      <c r="B5" s="139"/>
      <c r="C5" s="139"/>
      <c r="D5" s="139"/>
      <c r="E5" s="139"/>
      <c r="F5" s="139"/>
      <c r="G5" s="139"/>
      <c r="H5" s="139"/>
      <c r="I5" s="139"/>
    </row>
    <row r="6" spans="1:9">
      <c r="A6" s="139"/>
      <c r="B6" s="139"/>
      <c r="C6" s="139"/>
      <c r="D6" s="139"/>
      <c r="E6" s="139"/>
      <c r="F6" s="139"/>
      <c r="G6" s="139"/>
      <c r="H6" s="139"/>
      <c r="I6" s="139"/>
    </row>
    <row r="7" spans="1:9">
      <c r="A7" s="139"/>
      <c r="B7" s="139"/>
      <c r="C7" s="139"/>
      <c r="D7" s="139"/>
      <c r="E7" s="139"/>
      <c r="F7" s="139"/>
      <c r="G7" s="139"/>
      <c r="H7" s="139"/>
      <c r="I7" s="139"/>
    </row>
    <row r="8" spans="1:9">
      <c r="A8" s="140" t="s">
        <v>58</v>
      </c>
      <c r="B8" s="140"/>
      <c r="C8" s="140"/>
      <c r="D8" s="140"/>
      <c r="E8" s="140"/>
      <c r="F8" s="140"/>
      <c r="G8" s="140"/>
      <c r="H8" s="140"/>
      <c r="I8" s="140"/>
    </row>
    <row r="9" spans="1:9">
      <c r="A9" s="140"/>
      <c r="B9" s="140"/>
      <c r="C9" s="140"/>
      <c r="D9" s="140"/>
      <c r="E9" s="140"/>
      <c r="F9" s="140"/>
      <c r="G9" s="140"/>
      <c r="H9" s="140"/>
      <c r="I9" s="140"/>
    </row>
    <row r="10" spans="1:9">
      <c r="A10" s="140"/>
      <c r="B10" s="140"/>
      <c r="C10" s="140"/>
      <c r="D10" s="140"/>
      <c r="E10" s="140"/>
      <c r="F10" s="140"/>
      <c r="G10" s="140"/>
      <c r="H10" s="140"/>
      <c r="I10" s="140"/>
    </row>
    <row r="11" spans="1:9">
      <c r="A11" s="140"/>
      <c r="B11" s="140"/>
      <c r="C11" s="140"/>
      <c r="D11" s="140"/>
      <c r="E11" s="140"/>
      <c r="F11" s="140"/>
      <c r="G11" s="140"/>
      <c r="H11" s="140"/>
      <c r="I11" s="140"/>
    </row>
    <row r="12" spans="1:9">
      <c r="A12" s="140"/>
      <c r="B12" s="140"/>
      <c r="C12" s="140"/>
      <c r="D12" s="140"/>
      <c r="E12" s="140"/>
      <c r="F12" s="140"/>
      <c r="G12" s="140"/>
      <c r="H12" s="140"/>
      <c r="I12" s="140"/>
    </row>
    <row r="13" spans="1:9">
      <c r="A13" s="140"/>
      <c r="B13" s="140"/>
      <c r="C13" s="140"/>
      <c r="D13" s="140"/>
      <c r="E13" s="140"/>
      <c r="F13" s="140"/>
      <c r="G13" s="140"/>
      <c r="H13" s="140"/>
      <c r="I13" s="140"/>
    </row>
    <row r="14" spans="1:9">
      <c r="A14" s="140"/>
      <c r="B14" s="140"/>
      <c r="C14" s="140"/>
      <c r="D14" s="140"/>
      <c r="E14" s="140"/>
      <c r="F14" s="140"/>
      <c r="G14" s="140"/>
      <c r="H14" s="140"/>
      <c r="I14" s="140"/>
    </row>
    <row r="15" spans="1:9" ht="19.5" thickBot="1"/>
    <row r="16" spans="1:9" ht="19.5" thickBot="1">
      <c r="A16" s="144" t="s">
        <v>18</v>
      </c>
      <c r="B16" s="145"/>
      <c r="C16" s="145"/>
      <c r="D16" s="145"/>
      <c r="E16" s="145"/>
      <c r="F16" s="145"/>
      <c r="G16" s="145"/>
      <c r="H16" s="146"/>
    </row>
    <row r="17" spans="1:9">
      <c r="A17" s="147" t="s">
        <v>0</v>
      </c>
      <c r="B17" s="147"/>
      <c r="C17" s="147"/>
      <c r="D17" s="147"/>
      <c r="E17" s="147"/>
      <c r="F17" s="147"/>
      <c r="G17" s="147"/>
      <c r="H17" s="147"/>
    </row>
    <row r="18" spans="1:9" ht="26.25">
      <c r="A18" s="8" t="s">
        <v>1</v>
      </c>
      <c r="B18" s="128" t="s">
        <v>43</v>
      </c>
      <c r="C18" s="38"/>
      <c r="D18" s="38"/>
      <c r="E18" s="38"/>
    </row>
    <row r="19" spans="1:9" ht="26.25">
      <c r="A19" s="8" t="s">
        <v>2</v>
      </c>
      <c r="B19" s="129" t="s">
        <v>37</v>
      </c>
      <c r="C19" s="7">
        <v>28</v>
      </c>
    </row>
    <row r="20" spans="1:9" ht="26.25">
      <c r="A20" s="8" t="s">
        <v>3</v>
      </c>
      <c r="B20" s="129" t="s">
        <v>38</v>
      </c>
    </row>
    <row r="21" spans="1:9" ht="26.25">
      <c r="A21" s="8" t="s">
        <v>4</v>
      </c>
      <c r="B21" s="130" t="s">
        <v>39</v>
      </c>
      <c r="C21" s="9"/>
      <c r="D21" s="9"/>
      <c r="E21" s="9"/>
      <c r="F21" s="9"/>
      <c r="G21" s="9"/>
      <c r="H21" s="9"/>
      <c r="I21" s="5"/>
    </row>
    <row r="22" spans="1:9" ht="26.25">
      <c r="A22" s="8" t="s">
        <v>11</v>
      </c>
      <c r="B22" s="131">
        <v>40612</v>
      </c>
    </row>
    <row r="23" spans="1:9" ht="26.25">
      <c r="A23" s="8" t="s">
        <v>5</v>
      </c>
      <c r="B23" s="131">
        <v>40613</v>
      </c>
    </row>
    <row r="24" spans="1:9">
      <c r="A24" s="8"/>
      <c r="B24" s="10"/>
    </row>
    <row r="25" spans="1:9">
      <c r="A25" s="11" t="s">
        <v>7</v>
      </c>
      <c r="B25" s="17" t="s">
        <v>54</v>
      </c>
    </row>
    <row r="26" spans="1:9">
      <c r="A26" s="11"/>
      <c r="B26" s="17"/>
    </row>
    <row r="27" spans="1:9" ht="26.25">
      <c r="A27" s="125" t="s">
        <v>55</v>
      </c>
      <c r="B27" s="132" t="s">
        <v>53</v>
      </c>
      <c r="C27" s="65"/>
      <c r="D27" s="34"/>
      <c r="E27" s="34"/>
      <c r="F27" s="34"/>
    </row>
    <row r="28" spans="1:9" ht="26.25">
      <c r="A28" s="45" t="s">
        <v>9</v>
      </c>
      <c r="B28" s="67" t="s">
        <v>52</v>
      </c>
      <c r="C28" s="65"/>
      <c r="D28" s="53"/>
      <c r="E28" s="46"/>
      <c r="F28" s="46"/>
      <c r="G28" s="46"/>
    </row>
    <row r="29" spans="1:9" ht="26.25">
      <c r="A29" s="14" t="s">
        <v>22</v>
      </c>
      <c r="B29" s="65">
        <v>106</v>
      </c>
      <c r="C29" s="66"/>
      <c r="D29" s="44"/>
      <c r="E29" s="44"/>
      <c r="F29" s="44"/>
      <c r="G29" s="44"/>
    </row>
    <row r="30" spans="1:9" ht="26.25">
      <c r="A30" s="90" t="s">
        <v>45</v>
      </c>
      <c r="B30" s="91">
        <v>0.1</v>
      </c>
      <c r="C30" s="66"/>
      <c r="D30" s="44"/>
      <c r="E30" s="44"/>
      <c r="F30" s="44"/>
      <c r="G30" s="44"/>
    </row>
    <row r="31" spans="1:9">
      <c r="A31" s="90"/>
      <c r="E31" s="44"/>
      <c r="F31" s="44"/>
      <c r="G31" s="44"/>
    </row>
    <row r="32" spans="1:9" ht="26.25">
      <c r="A32" s="59" t="s">
        <v>62</v>
      </c>
      <c r="B32" s="65">
        <v>2</v>
      </c>
      <c r="C32" s="55" t="s">
        <v>20</v>
      </c>
      <c r="D32" s="65">
        <v>1</v>
      </c>
      <c r="E32" s="37"/>
      <c r="F32" s="34"/>
    </row>
    <row r="33" spans="1:14" ht="19.5" thickBot="1">
      <c r="A33" s="12"/>
      <c r="B33" s="13"/>
      <c r="C33" s="34"/>
      <c r="D33" s="34"/>
      <c r="E33" s="34"/>
      <c r="F33" s="34"/>
    </row>
    <row r="34" spans="1:14" ht="19.5" thickBot="1">
      <c r="A34" s="20" t="s">
        <v>25</v>
      </c>
      <c r="B34" s="20" t="s">
        <v>21</v>
      </c>
      <c r="C34" s="63" t="s">
        <v>36</v>
      </c>
      <c r="D34" s="20" t="s">
        <v>19</v>
      </c>
      <c r="E34" s="68" t="s">
        <v>23</v>
      </c>
      <c r="F34" s="20" t="s">
        <v>40</v>
      </c>
      <c r="G34" s="148"/>
    </row>
    <row r="35" spans="1:14" ht="26.25">
      <c r="A35" s="56" t="s">
        <v>26</v>
      </c>
      <c r="B35" s="74">
        <v>100.312</v>
      </c>
      <c r="C35" s="136">
        <f>IF(ISBLANK(B35), "-",B35/$B$29*($B$32/$D$32))</f>
        <v>1.8926792452830188</v>
      </c>
      <c r="D35" s="133">
        <v>18.5</v>
      </c>
      <c r="E35" s="92">
        <f>IF(ISBLANK(B35), "-",C35/D35)</f>
        <v>0.10230698623151453</v>
      </c>
      <c r="F35" s="101">
        <f>IF(ISBLANK(B35), "-",(E35-$B$48)/$B$48)</f>
        <v>2.3069862315145268E-2</v>
      </c>
      <c r="G35" s="149"/>
    </row>
    <row r="36" spans="1:14" ht="26.25">
      <c r="A36" s="57" t="s">
        <v>27</v>
      </c>
      <c r="B36" s="75">
        <v>100.05200000000001</v>
      </c>
      <c r="C36" s="137">
        <f>IF(ISBLANK(B36), "-",B36/$B$29*($B$32/$D$32))</f>
        <v>1.8877735849056605</v>
      </c>
      <c r="D36" s="134">
        <v>18.7</v>
      </c>
      <c r="E36" s="93">
        <f t="shared" ref="E36:E38" si="0">IF(ISBLANK(B36), "-",C36/D36)</f>
        <v>0.1009504590858642</v>
      </c>
      <c r="F36" s="102">
        <f t="shared" ref="F36:F38" si="1">IF(ISBLANK(B36), "-",(E36-$B$48)/$B$48)</f>
        <v>9.5045908586419148E-3</v>
      </c>
      <c r="G36" s="149"/>
    </row>
    <row r="37" spans="1:14" ht="26.25">
      <c r="A37" s="57" t="s">
        <v>28</v>
      </c>
      <c r="B37" s="75">
        <v>100.242</v>
      </c>
      <c r="C37" s="137">
        <f>IF(ISBLANK(B37), "-",B37/$B$29*($B$32/$D$32))</f>
        <v>1.8913584905660379</v>
      </c>
      <c r="D37" s="134">
        <v>18.600000000000001</v>
      </c>
      <c r="E37" s="93">
        <f t="shared" si="0"/>
        <v>0.10168594035301279</v>
      </c>
      <c r="F37" s="102">
        <f t="shared" si="1"/>
        <v>1.6859403530127826E-2</v>
      </c>
      <c r="G37" s="149"/>
    </row>
    <row r="38" spans="1:14" ht="27" thickBot="1">
      <c r="A38" s="58" t="s">
        <v>29</v>
      </c>
      <c r="B38" s="76">
        <v>100.008</v>
      </c>
      <c r="C38" s="138">
        <f>IF(ISBLANK(B38), "-",B38/$B$29*($B$32/$D$32))</f>
        <v>1.886943396226415</v>
      </c>
      <c r="D38" s="135">
        <v>18.5</v>
      </c>
      <c r="E38" s="94">
        <f t="shared" si="0"/>
        <v>0.10199694033656298</v>
      </c>
      <c r="F38" s="103">
        <f t="shared" si="1"/>
        <v>1.9969403365629745E-2</v>
      </c>
      <c r="G38" s="149"/>
    </row>
    <row r="39" spans="1:14" ht="19.5" thickBot="1">
      <c r="A39" s="1"/>
      <c r="B39" s="1"/>
      <c r="C39" s="1"/>
      <c r="D39" s="78" t="s">
        <v>24</v>
      </c>
      <c r="E39" s="52">
        <f>AVERAGE(E35:E38)</f>
        <v>0.10173508150173861</v>
      </c>
      <c r="F39" s="151">
        <f>AVERAGE(F35:F38)</f>
        <v>1.7350815017386188E-2</v>
      </c>
      <c r="G39" s="150"/>
    </row>
    <row r="40" spans="1:14">
      <c r="A40" s="1"/>
      <c r="B40" s="39"/>
      <c r="C40" s="41"/>
      <c r="D40" s="48" t="s">
        <v>12</v>
      </c>
      <c r="E40" s="49">
        <f>STDEV(E35:E38)/E39</f>
        <v>5.7137561264064985E-3</v>
      </c>
      <c r="F40" s="99"/>
      <c r="G40" s="1"/>
    </row>
    <row r="41" spans="1:14" ht="19.5" thickBot="1">
      <c r="A41" s="1"/>
      <c r="B41" s="39"/>
      <c r="C41" s="41"/>
      <c r="D41" s="50" t="s">
        <v>6</v>
      </c>
      <c r="E41" s="51">
        <f>COUNT(E35:E38)</f>
        <v>4</v>
      </c>
      <c r="F41" s="100"/>
      <c r="G41" s="1"/>
    </row>
    <row r="42" spans="1:14">
      <c r="A42" s="11"/>
      <c r="B42" s="17"/>
    </row>
    <row r="43" spans="1:14">
      <c r="A43" s="11"/>
      <c r="B43" s="17"/>
    </row>
    <row r="44" spans="1:14">
      <c r="A44" s="11"/>
      <c r="B44" s="17"/>
    </row>
    <row r="45" spans="1:14" s="37" customFormat="1" ht="26.25">
      <c r="A45" s="125" t="s">
        <v>55</v>
      </c>
      <c r="B45" s="67" t="s">
        <v>56</v>
      </c>
      <c r="C45" s="65"/>
      <c r="D45" s="34"/>
      <c r="E45" s="34"/>
      <c r="F45" s="34"/>
      <c r="G45" s="7"/>
      <c r="H45" s="34"/>
      <c r="I45" s="35"/>
      <c r="J45" s="35"/>
      <c r="K45" s="35"/>
      <c r="L45" s="2"/>
      <c r="M45" s="2"/>
      <c r="N45" s="36"/>
    </row>
    <row r="46" spans="1:14" s="37" customFormat="1" ht="26.25">
      <c r="A46" s="45" t="s">
        <v>9</v>
      </c>
      <c r="B46" s="67" t="str">
        <f>B27</f>
        <v>0.1 M Hydrochloric Acid VS</v>
      </c>
      <c r="C46" s="65"/>
      <c r="D46" s="53"/>
      <c r="E46" s="46"/>
      <c r="F46" s="46"/>
      <c r="G46" s="46"/>
      <c r="H46" s="34"/>
      <c r="I46" s="35"/>
      <c r="J46" s="35"/>
      <c r="K46" s="35"/>
      <c r="L46" s="2"/>
      <c r="M46" s="2"/>
      <c r="N46" s="36"/>
    </row>
    <row r="47" spans="1:14" s="37" customFormat="1" ht="26.25">
      <c r="A47" s="14" t="s">
        <v>22</v>
      </c>
      <c r="B47" s="65">
        <v>36.46</v>
      </c>
      <c r="C47" s="66"/>
      <c r="D47" s="44"/>
      <c r="E47" s="44"/>
      <c r="F47" s="44"/>
      <c r="G47" s="44"/>
      <c r="H47" s="42"/>
      <c r="I47" s="35"/>
      <c r="J47" s="35"/>
      <c r="K47" s="35"/>
      <c r="L47" s="2"/>
      <c r="M47" s="2"/>
      <c r="N47" s="36"/>
    </row>
    <row r="48" spans="1:14" s="37" customFormat="1" ht="26.25">
      <c r="A48" s="90" t="s">
        <v>45</v>
      </c>
      <c r="B48" s="91">
        <v>0.1</v>
      </c>
      <c r="C48" s="66"/>
      <c r="D48" s="44"/>
      <c r="E48" s="44"/>
      <c r="F48" s="44"/>
      <c r="G48" s="44"/>
      <c r="H48" s="42"/>
      <c r="I48" s="35"/>
      <c r="J48" s="35"/>
      <c r="K48" s="35"/>
      <c r="L48" s="2"/>
      <c r="M48" s="2"/>
      <c r="N48" s="36"/>
    </row>
    <row r="49" spans="1:14" s="37" customFormat="1">
      <c r="A49" s="59" t="s">
        <v>62</v>
      </c>
      <c r="B49" s="54">
        <v>1</v>
      </c>
      <c r="C49" s="55" t="s">
        <v>20</v>
      </c>
      <c r="D49" s="54">
        <v>1</v>
      </c>
      <c r="F49" s="34"/>
      <c r="G49" s="7"/>
      <c r="H49" s="34"/>
      <c r="I49" s="35"/>
      <c r="J49" s="35"/>
      <c r="K49" s="35"/>
      <c r="L49" s="2"/>
      <c r="M49" s="2"/>
      <c r="N49" s="36"/>
    </row>
    <row r="50" spans="1:14" s="37" customFormat="1" ht="19.5" thickBot="1">
      <c r="A50" s="12"/>
      <c r="B50" s="13"/>
      <c r="C50" s="34"/>
      <c r="D50" s="34"/>
      <c r="E50" s="34"/>
      <c r="F50" s="34"/>
      <c r="G50" s="7"/>
      <c r="H50" s="34"/>
      <c r="I50" s="35"/>
      <c r="J50" s="35"/>
      <c r="K50" s="35"/>
      <c r="L50" s="2"/>
      <c r="M50" s="2"/>
      <c r="N50" s="36"/>
    </row>
    <row r="51" spans="1:14" s="37" customFormat="1" ht="19.5" thickBot="1">
      <c r="A51" s="20" t="s">
        <v>25</v>
      </c>
      <c r="B51" s="20" t="s">
        <v>59</v>
      </c>
      <c r="C51" s="63" t="s">
        <v>60</v>
      </c>
      <c r="D51" s="20" t="s">
        <v>61</v>
      </c>
      <c r="E51" s="64" t="s">
        <v>23</v>
      </c>
      <c r="F51" s="68" t="s">
        <v>40</v>
      </c>
      <c r="G51" s="20" t="s">
        <v>44</v>
      </c>
      <c r="J51" s="35"/>
      <c r="K51" s="35"/>
      <c r="L51" s="2"/>
      <c r="M51" s="2"/>
      <c r="N51" s="36"/>
    </row>
    <row r="52" spans="1:14" s="37" customFormat="1" ht="26.25">
      <c r="A52" s="56" t="s">
        <v>26</v>
      </c>
      <c r="B52" s="74">
        <v>10.3</v>
      </c>
      <c r="C52" s="136">
        <f>IF(ISBLANK(B52), "-",B52*$E$39*($B$49/$D$49))</f>
        <v>1.0478713394679078</v>
      </c>
      <c r="D52" s="133">
        <v>10</v>
      </c>
      <c r="E52" s="92">
        <f>IF(ISBLANK(B52), "-",C52/D52)</f>
        <v>0.10478713394679078</v>
      </c>
      <c r="F52" s="101">
        <f>IF(ISBLANK(B52), "-",(E52-$B$48)/$B$48)</f>
        <v>4.7871339467907698E-2</v>
      </c>
      <c r="G52" s="95">
        <f>IF(ISBLANK(B52),"-",E52/$B$48)</f>
        <v>1.0478713394679078</v>
      </c>
      <c r="J52" s="35"/>
      <c r="K52" s="35"/>
      <c r="L52" s="2"/>
      <c r="M52" s="2"/>
      <c r="N52" s="36"/>
    </row>
    <row r="53" spans="1:14" s="37" customFormat="1" ht="26.25">
      <c r="A53" s="57" t="s">
        <v>27</v>
      </c>
      <c r="B53" s="75">
        <v>10.199999999999999</v>
      </c>
      <c r="C53" s="137">
        <f t="shared" ref="C53:C55" si="2">IF(ISBLANK(B53), "-",B53*$E$39*($B$49/$D$49))</f>
        <v>1.0376978313177339</v>
      </c>
      <c r="D53" s="134">
        <v>10</v>
      </c>
      <c r="E53" s="93">
        <f t="shared" ref="E53:E55" si="3">IF(ISBLANK(B53), "-",C53/D53)</f>
        <v>0.10376978313177339</v>
      </c>
      <c r="F53" s="102">
        <f t="shared" ref="F53:F55" si="4">IF(ISBLANK(B53), "-",(E53-$B$48)/$B$48)</f>
        <v>3.7697831317733826E-2</v>
      </c>
      <c r="G53" s="96">
        <f t="shared" ref="G53:G55" si="5">IF(ISBLANK(B53),"-",E53/$B$48)</f>
        <v>1.0376978313177339</v>
      </c>
      <c r="J53" s="35"/>
      <c r="K53" s="35"/>
      <c r="L53" s="2"/>
      <c r="M53" s="2"/>
      <c r="N53" s="36"/>
    </row>
    <row r="54" spans="1:14" s="37" customFormat="1" ht="26.25">
      <c r="A54" s="57" t="s">
        <v>28</v>
      </c>
      <c r="B54" s="75">
        <v>10.3</v>
      </c>
      <c r="C54" s="137">
        <f t="shared" si="2"/>
        <v>1.0478713394679078</v>
      </c>
      <c r="D54" s="134">
        <v>10</v>
      </c>
      <c r="E54" s="93">
        <f t="shared" si="3"/>
        <v>0.10478713394679078</v>
      </c>
      <c r="F54" s="102">
        <f t="shared" si="4"/>
        <v>4.7871339467907698E-2</v>
      </c>
      <c r="G54" s="96">
        <f t="shared" si="5"/>
        <v>1.0478713394679078</v>
      </c>
      <c r="J54" s="35"/>
      <c r="K54" s="35"/>
      <c r="L54" s="2"/>
      <c r="M54" s="2"/>
      <c r="N54" s="36"/>
    </row>
    <row r="55" spans="1:14" s="37" customFormat="1" ht="27" thickBot="1">
      <c r="A55" s="58" t="s">
        <v>29</v>
      </c>
      <c r="B55" s="76"/>
      <c r="C55" s="138" t="str">
        <f t="shared" si="2"/>
        <v>-</v>
      </c>
      <c r="D55" s="135"/>
      <c r="E55" s="94" t="str">
        <f t="shared" si="3"/>
        <v>-</v>
      </c>
      <c r="F55" s="103" t="str">
        <f t="shared" si="4"/>
        <v>-</v>
      </c>
      <c r="G55" s="97" t="str">
        <f t="shared" si="5"/>
        <v>-</v>
      </c>
      <c r="J55" s="35"/>
      <c r="K55" s="35"/>
      <c r="L55" s="2"/>
      <c r="M55" s="2"/>
      <c r="N55" s="36"/>
    </row>
    <row r="56" spans="1:14" ht="19.5" thickBot="1">
      <c r="A56" s="1"/>
      <c r="B56" s="1"/>
      <c r="C56" s="1"/>
      <c r="D56" s="78" t="s">
        <v>24</v>
      </c>
      <c r="E56" s="52">
        <f>AVERAGE(E52:E55)</f>
        <v>0.10444801700845165</v>
      </c>
      <c r="F56" s="122">
        <f>AVERAGE(F52:F55)</f>
        <v>4.4480170084516407E-2</v>
      </c>
      <c r="G56" s="121">
        <f>AVERAGE(G52:G55)</f>
        <v>1.0444801700845165</v>
      </c>
      <c r="H56" s="1"/>
      <c r="L56" s="2"/>
      <c r="M56" s="2"/>
      <c r="N56" s="3"/>
    </row>
    <row r="57" spans="1:14">
      <c r="A57" s="1"/>
      <c r="B57" s="39"/>
      <c r="C57" s="41"/>
      <c r="D57" s="48" t="s">
        <v>12</v>
      </c>
      <c r="E57" s="49">
        <f>STDEV(E52:E55)/E56</f>
        <v>5.6235415830158415E-3</v>
      </c>
      <c r="F57" s="99"/>
      <c r="G57" s="1"/>
      <c r="H57" s="1"/>
    </row>
    <row r="58" spans="1:14" ht="19.5" thickBot="1">
      <c r="A58" s="1"/>
      <c r="B58" s="39"/>
      <c r="C58" s="41"/>
      <c r="D58" s="50" t="s">
        <v>6</v>
      </c>
      <c r="E58" s="51">
        <f>COUNT(E52:E55)</f>
        <v>3</v>
      </c>
      <c r="F58" s="100"/>
      <c r="G58" s="1"/>
      <c r="H58" s="1"/>
    </row>
    <row r="59" spans="1:14">
      <c r="A59" s="43"/>
      <c r="B59" s="40"/>
      <c r="C59" s="39"/>
      <c r="D59" s="39"/>
      <c r="E59" s="39"/>
      <c r="F59" s="98"/>
      <c r="G59" s="1"/>
      <c r="H59" s="1"/>
    </row>
    <row r="61" spans="1:14">
      <c r="A61" s="16" t="s">
        <v>7</v>
      </c>
      <c r="B61" s="17" t="s">
        <v>17</v>
      </c>
    </row>
    <row r="62" spans="1:14">
      <c r="A62" s="7" t="s">
        <v>8</v>
      </c>
      <c r="B62" s="18" t="str">
        <f>B21</f>
        <v>Each film coated tablet contains Quinine Sulphate B.P. 300 mg</v>
      </c>
    </row>
    <row r="63" spans="1:14">
      <c r="A63" s="12" t="s">
        <v>46</v>
      </c>
      <c r="B63" s="123">
        <v>1</v>
      </c>
      <c r="C63" s="7" t="s">
        <v>47</v>
      </c>
      <c r="D63" s="124">
        <v>10</v>
      </c>
      <c r="E63" s="7" t="str">
        <f>B20</f>
        <v>Quinine Sulphate</v>
      </c>
      <c r="H63" s="19"/>
    </row>
    <row r="64" spans="1:14">
      <c r="A64" s="12"/>
      <c r="H64" s="19"/>
    </row>
    <row r="65" spans="1:10" ht="26.25">
      <c r="A65" s="12" t="s">
        <v>50</v>
      </c>
      <c r="B65" s="127" t="str">
        <f>B45</f>
        <v>0.1 M Sodium Hydroxide VS</v>
      </c>
      <c r="C65" s="126" t="s">
        <v>51</v>
      </c>
      <c r="D65" s="65">
        <v>26.1</v>
      </c>
      <c r="E65" s="1" t="str">
        <f>B20</f>
        <v>Quinine Sulphate</v>
      </c>
      <c r="H65" s="19"/>
    </row>
    <row r="66" spans="1:10" ht="19.5" thickBot="1">
      <c r="A66" s="1"/>
      <c r="B66" s="1"/>
      <c r="C66" s="1"/>
      <c r="D66" s="1"/>
      <c r="H66" s="19"/>
    </row>
    <row r="67" spans="1:10" ht="19.5" thickBot="1">
      <c r="C67" s="1"/>
      <c r="D67" s="1"/>
      <c r="E67" s="1"/>
      <c r="F67" s="1"/>
      <c r="G67" s="142" t="s">
        <v>35</v>
      </c>
      <c r="H67" s="143"/>
      <c r="J67" s="109"/>
    </row>
    <row r="68" spans="1:10" ht="19.5" thickBot="1">
      <c r="A68" s="69" t="s">
        <v>30</v>
      </c>
      <c r="B68" s="20" t="s">
        <v>48</v>
      </c>
      <c r="C68" s="81" t="s">
        <v>31</v>
      </c>
      <c r="D68" s="20" t="s">
        <v>32</v>
      </c>
      <c r="E68" s="20" t="s">
        <v>42</v>
      </c>
      <c r="F68" s="81" t="s">
        <v>33</v>
      </c>
      <c r="G68" s="20" t="s">
        <v>41</v>
      </c>
      <c r="H68" s="20" t="s">
        <v>49</v>
      </c>
      <c r="I68" s="115" t="s">
        <v>34</v>
      </c>
      <c r="J68" s="70"/>
    </row>
    <row r="69" spans="1:10" ht="26.25">
      <c r="A69" s="71" t="s">
        <v>26</v>
      </c>
      <c r="B69" s="74">
        <v>526.04</v>
      </c>
      <c r="C69" s="74">
        <v>14.808999999999999</v>
      </c>
      <c r="D69" s="60">
        <v>0</v>
      </c>
      <c r="E69" s="84">
        <f>IF(ISBLANK(B69),"-",C69-$D$73)</f>
        <v>14.808999999999999</v>
      </c>
      <c r="F69" s="86">
        <f>IF(ISBLANK(B69), "-",E69*$G$56)</f>
        <v>15.467706838781604</v>
      </c>
      <c r="G69" s="83">
        <f>IF(ISBLANK(B69),"-",F69*$D$65)</f>
        <v>403.70714849219991</v>
      </c>
      <c r="H69" s="104">
        <f>IF(ISBLANK(B69),"-",G69*$B$63/B69)</f>
        <v>0.76744572369439579</v>
      </c>
      <c r="I69" s="116">
        <f>IF(ISBLANK(B69),"-",H69/$D$63)</f>
        <v>7.6744572369439573E-2</v>
      </c>
      <c r="J69" s="110"/>
    </row>
    <row r="70" spans="1:10" ht="26.25">
      <c r="A70" s="72" t="s">
        <v>27</v>
      </c>
      <c r="B70" s="75">
        <v>526.66</v>
      </c>
      <c r="C70" s="75">
        <v>15.093</v>
      </c>
      <c r="D70" s="61">
        <v>0</v>
      </c>
      <c r="E70" s="85">
        <f>IF(ISBLANK(B70),"-",C70-$D$73)</f>
        <v>15.093</v>
      </c>
      <c r="F70" s="87">
        <f t="shared" ref="F70:F72" si="6">IF(ISBLANK(B70), "-",E70*$G$56)</f>
        <v>15.764339207085609</v>
      </c>
      <c r="G70" s="108">
        <f>IF(ISBLANK(B70),"-",F70*$D$65)</f>
        <v>411.44925330493442</v>
      </c>
      <c r="H70" s="105">
        <f t="shared" ref="H70:H72" si="7">IF(ISBLANK(B70),"-",G70*$B$63/B70)</f>
        <v>0.78124264858719938</v>
      </c>
      <c r="I70" s="117">
        <f t="shared" ref="I70:I72" si="8">IF(ISBLANK(B70),"-",H70/$D$63)</f>
        <v>7.8124264858719941E-2</v>
      </c>
      <c r="J70" s="110"/>
    </row>
    <row r="71" spans="1:10" ht="26.25">
      <c r="A71" s="72" t="s">
        <v>28</v>
      </c>
      <c r="B71" s="75">
        <v>526.52</v>
      </c>
      <c r="C71" s="75">
        <v>15.037000000000001</v>
      </c>
      <c r="D71" s="61">
        <v>0</v>
      </c>
      <c r="E71" s="85">
        <f>IF(ISBLANK(B71),"-",C71-$D$73)</f>
        <v>15.037000000000001</v>
      </c>
      <c r="F71" s="87">
        <f t="shared" si="6"/>
        <v>15.705848317560877</v>
      </c>
      <c r="G71" s="108">
        <f>IF(ISBLANK(B71),"-",F71*$D$65)</f>
        <v>409.92264108833888</v>
      </c>
      <c r="H71" s="105">
        <f t="shared" si="7"/>
        <v>0.77855094030300631</v>
      </c>
      <c r="I71" s="117">
        <f t="shared" si="8"/>
        <v>7.7855094030300637E-2</v>
      </c>
      <c r="J71" s="110"/>
    </row>
    <row r="72" spans="1:10" ht="27" thickBot="1">
      <c r="A72" s="73" t="s">
        <v>29</v>
      </c>
      <c r="B72" s="76"/>
      <c r="C72" s="76"/>
      <c r="D72" s="62"/>
      <c r="E72" s="89" t="str">
        <f>IF(ISBLANK(B72),"-",C72-$D$73)</f>
        <v>-</v>
      </c>
      <c r="F72" s="88" t="str">
        <f t="shared" si="6"/>
        <v>-</v>
      </c>
      <c r="G72" s="120" t="str">
        <f>IF(ISBLANK(B72),"-",F72*$D$65)</f>
        <v>-</v>
      </c>
      <c r="H72" s="106" t="str">
        <f t="shared" si="7"/>
        <v>-</v>
      </c>
      <c r="I72" s="118" t="str">
        <f t="shared" si="8"/>
        <v>-</v>
      </c>
      <c r="J72" s="111"/>
    </row>
    <row r="73" spans="1:10" ht="26.25">
      <c r="C73" s="47" t="s">
        <v>24</v>
      </c>
      <c r="D73" s="77">
        <f>AVERAGE(D69:D72)</f>
        <v>0</v>
      </c>
      <c r="F73" s="47" t="s">
        <v>24</v>
      </c>
      <c r="G73" s="82">
        <f>AVERAGE(G69:G72)</f>
        <v>408.35968096182438</v>
      </c>
      <c r="H73" s="82">
        <f>AVERAGE(H69:H72)</f>
        <v>0.77574643752820049</v>
      </c>
      <c r="I73" s="119">
        <f t="shared" ref="I73" si="9">AVERAGE(I69:I72)</f>
        <v>7.7574643752820055E-2</v>
      </c>
      <c r="J73" s="112"/>
    </row>
    <row r="74" spans="1:10" ht="26.25">
      <c r="C74" s="48" t="s">
        <v>12</v>
      </c>
      <c r="D74" s="49" t="str">
        <f>IF(D73=0,"-",STDEV(D69:D72)/D73)</f>
        <v>-</v>
      </c>
      <c r="F74" s="48" t="s">
        <v>12</v>
      </c>
      <c r="G74" s="107"/>
      <c r="H74" s="79">
        <f>STDEV(H69:H72)/H73</f>
        <v>9.427731739818002E-3</v>
      </c>
      <c r="I74" s="79">
        <f t="shared" ref="I74" si="10">STDEV(I69:I72)/I73</f>
        <v>9.4277317398180696E-3</v>
      </c>
      <c r="J74" s="113"/>
    </row>
    <row r="75" spans="1:10" ht="27" thickBot="1">
      <c r="C75" s="50" t="s">
        <v>6</v>
      </c>
      <c r="D75" s="51">
        <f>COUNT(D69:D72)</f>
        <v>3</v>
      </c>
      <c r="F75" s="50" t="s">
        <v>6</v>
      </c>
      <c r="G75" s="80">
        <f>COUNT(G69:G72)</f>
        <v>3</v>
      </c>
      <c r="H75" s="80">
        <f>COUNT(H69:H72)</f>
        <v>3</v>
      </c>
      <c r="I75" s="80">
        <f t="shared" ref="I75" si="11">COUNT(I69:I72)</f>
        <v>3</v>
      </c>
      <c r="J75" s="114"/>
    </row>
    <row r="76" spans="1:10">
      <c r="H76" s="19"/>
      <c r="J76" s="3"/>
    </row>
    <row r="77" spans="1:10">
      <c r="H77" s="19"/>
    </row>
    <row r="78" spans="1:10" ht="19.5" thickBot="1">
      <c r="A78" s="6"/>
      <c r="B78" s="6"/>
      <c r="C78" s="24"/>
      <c r="D78" s="24"/>
      <c r="E78" s="24"/>
      <c r="F78" s="24"/>
      <c r="G78" s="24"/>
      <c r="H78" s="24"/>
      <c r="I78" s="24"/>
    </row>
    <row r="79" spans="1:10">
      <c r="B79" s="141" t="s">
        <v>13</v>
      </c>
      <c r="C79" s="141"/>
      <c r="E79" s="33" t="s">
        <v>15</v>
      </c>
      <c r="F79" s="25"/>
      <c r="G79" s="141" t="s">
        <v>14</v>
      </c>
      <c r="H79" s="141"/>
    </row>
    <row r="80" spans="1:10" ht="83.25" customHeight="1">
      <c r="A80" s="26" t="s">
        <v>10</v>
      </c>
      <c r="B80" s="27"/>
      <c r="C80" s="27"/>
      <c r="E80" s="28"/>
      <c r="F80" s="23"/>
      <c r="G80" s="29"/>
      <c r="H80" s="29"/>
    </row>
    <row r="81" spans="1:9" ht="84" customHeight="1">
      <c r="A81" s="26" t="s">
        <v>16</v>
      </c>
      <c r="B81" s="30"/>
      <c r="C81" s="30"/>
      <c r="E81" s="31"/>
      <c r="F81" s="23"/>
      <c r="G81" s="32"/>
      <c r="H81" s="32"/>
    </row>
    <row r="82" spans="1:9">
      <c r="A82" s="21"/>
      <c r="B82" s="21"/>
      <c r="C82" s="15"/>
      <c r="D82" s="15"/>
      <c r="E82" s="15"/>
      <c r="F82" s="22"/>
      <c r="G82" s="15"/>
      <c r="H82" s="15"/>
      <c r="I82" s="4"/>
    </row>
    <row r="83" spans="1:9">
      <c r="A83" s="21"/>
      <c r="B83" s="21"/>
      <c r="C83" s="15"/>
      <c r="D83" s="15"/>
      <c r="E83" s="15"/>
      <c r="F83" s="22"/>
      <c r="G83" s="15"/>
      <c r="H83" s="15"/>
      <c r="I83" s="4"/>
    </row>
    <row r="84" spans="1:9">
      <c r="A84" s="21"/>
      <c r="B84" s="21"/>
      <c r="C84" s="15"/>
      <c r="D84" s="15"/>
      <c r="E84" s="15"/>
      <c r="F84" s="22"/>
      <c r="G84" s="15"/>
      <c r="H84" s="15"/>
      <c r="I84" s="4"/>
    </row>
    <row r="85" spans="1:9">
      <c r="A85" s="21"/>
      <c r="B85" s="21"/>
      <c r="C85" s="15"/>
      <c r="D85" s="15"/>
      <c r="E85" s="15"/>
      <c r="F85" s="22"/>
      <c r="G85" s="15"/>
      <c r="H85" s="15"/>
      <c r="I85" s="4"/>
    </row>
    <row r="86" spans="1:9">
      <c r="A86" s="21"/>
      <c r="B86" s="21"/>
      <c r="C86" s="15"/>
      <c r="D86" s="15"/>
      <c r="E86" s="15"/>
      <c r="F86" s="22"/>
      <c r="G86" s="15"/>
      <c r="H86" s="15"/>
      <c r="I86" s="4"/>
    </row>
    <row r="87" spans="1:9">
      <c r="A87" s="21"/>
      <c r="B87" s="21"/>
      <c r="C87" s="15"/>
      <c r="D87" s="15"/>
      <c r="E87" s="15"/>
      <c r="F87" s="22"/>
      <c r="G87" s="15"/>
      <c r="H87" s="15"/>
      <c r="I87" s="4"/>
    </row>
    <row r="88" spans="1:9">
      <c r="A88" s="21"/>
      <c r="B88" s="21"/>
      <c r="C88" s="15"/>
      <c r="D88" s="15"/>
      <c r="E88" s="15"/>
      <c r="F88" s="22"/>
      <c r="G88" s="15"/>
      <c r="H88" s="15"/>
      <c r="I88" s="4"/>
    </row>
    <row r="89" spans="1:9">
      <c r="A89" s="21"/>
      <c r="B89" s="21"/>
      <c r="C89" s="15"/>
      <c r="D89" s="15"/>
      <c r="E89" s="15"/>
      <c r="F89" s="22"/>
      <c r="G89" s="15"/>
      <c r="H89" s="15"/>
      <c r="I89" s="4"/>
    </row>
    <row r="90" spans="1:9">
      <c r="A90" s="21"/>
      <c r="B90" s="21"/>
      <c r="C90" s="15"/>
      <c r="D90" s="15"/>
      <c r="E90" s="15"/>
      <c r="F90" s="22"/>
      <c r="G90" s="15"/>
      <c r="H90" s="15"/>
      <c r="I90" s="4"/>
    </row>
  </sheetData>
  <sheetProtection password="AD9C" sheet="1" objects="1" scenarios="1" formatCells="0" formatColumns="0" formatRows="0"/>
  <mergeCells count="7">
    <mergeCell ref="A1:I7"/>
    <mergeCell ref="A8:I14"/>
    <mergeCell ref="B79:C79"/>
    <mergeCell ref="G79:H79"/>
    <mergeCell ref="G67:H67"/>
    <mergeCell ref="A16:H16"/>
    <mergeCell ref="A17:H17"/>
  </mergeCells>
  <conditionalFormatting sqref="E57:F57">
    <cfRule type="cellIs" dxfId="4" priority="7" operator="greaterThan">
      <formula>0.002</formula>
    </cfRule>
  </conditionalFormatting>
  <conditionalFormatting sqref="G74:J74">
    <cfRule type="cellIs" dxfId="3" priority="5" operator="greaterThan">
      <formula>0.02</formula>
    </cfRule>
  </conditionalFormatting>
  <conditionalFormatting sqref="F56">
    <cfRule type="cellIs" dxfId="2" priority="4" operator="greaterThan">
      <formula>0.1</formula>
    </cfRule>
  </conditionalFormatting>
  <conditionalFormatting sqref="F39">
    <cfRule type="cellIs" dxfId="1" priority="1" operator="greaterThan">
      <formula>0.1</formula>
    </cfRule>
  </conditionalFormatting>
  <conditionalFormatting sqref="E40:F40">
    <cfRule type="cellIs" dxfId="0" priority="2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 1</vt:lpstr>
      <vt:lpstr>'Component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2015-04-29T12:31:21Z</cp:lastPrinted>
  <dcterms:created xsi:type="dcterms:W3CDTF">2005-07-05T10:19:27Z</dcterms:created>
  <dcterms:modified xsi:type="dcterms:W3CDTF">2015-10-12T11:59:23Z</dcterms:modified>
</cp:coreProperties>
</file>