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612" windowWidth="20736" windowHeight="10680" activeTab="2"/>
  </bookViews>
  <sheets>
    <sheet name="SST" sheetId="1" r:id="rId1"/>
    <sheet name="Uniformity" sheetId="2" r:id="rId2"/>
    <sheet name="Component 1" sheetId="7" r:id="rId3"/>
  </sheets>
  <externalReferences>
    <externalReference r:id="rId4"/>
  </externalReferences>
  <definedNames>
    <definedName name="_xlnm.Print_Area" localSheetId="0">SST!$A$1:$G$84</definedName>
    <definedName name="_xlnm.Print_Area" localSheetId="1">Uniformity!$A$12:$G$54</definedName>
  </definedNames>
  <calcPr calcId="145621"/>
</workbook>
</file>

<file path=xl/calcChain.xml><?xml version="1.0" encoding="utf-8"?>
<calcChain xmlns="http://schemas.openxmlformats.org/spreadsheetml/2006/main">
  <c r="B81" i="7" l="1"/>
  <c r="B80" i="7"/>
  <c r="C141" i="7" l="1"/>
  <c r="B137" i="7"/>
  <c r="C124" i="7"/>
  <c r="B120" i="7"/>
  <c r="D102" i="7"/>
  <c r="D103" i="7" s="1"/>
  <c r="B100" i="7"/>
  <c r="F97" i="7"/>
  <c r="D97" i="7"/>
  <c r="G96" i="7"/>
  <c r="E96" i="7"/>
  <c r="B89" i="7"/>
  <c r="D99" i="7" s="1"/>
  <c r="B83" i="7"/>
  <c r="B84" i="7"/>
  <c r="C76" i="7"/>
  <c r="H71" i="7"/>
  <c r="G71" i="7"/>
  <c r="B68" i="7"/>
  <c r="H67" i="7"/>
  <c r="G67" i="7"/>
  <c r="H63" i="7"/>
  <c r="G63" i="7"/>
  <c r="B57" i="7"/>
  <c r="C56" i="7"/>
  <c r="B55" i="7"/>
  <c r="B45" i="7"/>
  <c r="D48" i="7" s="1"/>
  <c r="D49" i="7" s="1"/>
  <c r="F42" i="7"/>
  <c r="D42" i="7"/>
  <c r="G41" i="7"/>
  <c r="E41" i="7"/>
  <c r="B34" i="7"/>
  <c r="D44" i="7" s="1"/>
  <c r="B30" i="7"/>
  <c r="D45" i="7" l="1"/>
  <c r="D46" i="7" s="1"/>
  <c r="B69" i="7"/>
  <c r="F99" i="7"/>
  <c r="F100" i="7" s="1"/>
  <c r="F101" i="7" s="1"/>
  <c r="F44" i="7"/>
  <c r="F45" i="7" s="1"/>
  <c r="G39" i="7" s="1"/>
  <c r="D104" i="7"/>
  <c r="D100" i="7"/>
  <c r="D101" i="7" s="1"/>
  <c r="E38" i="7"/>
  <c r="E39" i="7"/>
  <c r="E40" i="7"/>
  <c r="G40" i="7" l="1"/>
  <c r="D52" i="7" s="1"/>
  <c r="G94" i="7"/>
  <c r="E93" i="7"/>
  <c r="F46" i="7"/>
  <c r="G38" i="7"/>
  <c r="G95" i="7"/>
  <c r="E95" i="7"/>
  <c r="E42" i="7"/>
  <c r="D50" i="7"/>
  <c r="E94" i="7"/>
  <c r="G93" i="7"/>
  <c r="B63" i="1"/>
  <c r="B64" i="1" s="1"/>
  <c r="B74" i="1"/>
  <c r="E72" i="1"/>
  <c r="D72" i="1"/>
  <c r="C72" i="1"/>
  <c r="B72" i="1"/>
  <c r="B73" i="1" s="1"/>
  <c r="G42" i="7" l="1"/>
  <c r="G97" i="7"/>
  <c r="D105" i="7"/>
  <c r="E112" i="7" s="1"/>
  <c r="F112" i="7" s="1"/>
  <c r="D107" i="7"/>
  <c r="G68" i="7"/>
  <c r="H68" i="7" s="1"/>
  <c r="G70" i="7"/>
  <c r="H70" i="7" s="1"/>
  <c r="G69" i="7"/>
  <c r="H69" i="7" s="1"/>
  <c r="G66" i="7"/>
  <c r="H66" i="7" s="1"/>
  <c r="G64" i="7"/>
  <c r="H64" i="7" s="1"/>
  <c r="G62" i="7"/>
  <c r="H62" i="7" s="1"/>
  <c r="G60" i="7"/>
  <c r="H60" i="7" s="1"/>
  <c r="G65" i="7"/>
  <c r="H65" i="7" s="1"/>
  <c r="G61" i="7"/>
  <c r="H61" i="7" s="1"/>
  <c r="E97" i="7"/>
  <c r="D51" i="7"/>
  <c r="B44" i="1"/>
  <c r="B6" i="1"/>
  <c r="E134" i="7" l="1"/>
  <c r="F134" i="7" s="1"/>
  <c r="E115" i="7"/>
  <c r="F115" i="7" s="1"/>
  <c r="E116" i="7"/>
  <c r="F116" i="7" s="1"/>
  <c r="E117" i="7"/>
  <c r="F117" i="7" s="1"/>
  <c r="E114" i="7"/>
  <c r="F114" i="7" s="1"/>
  <c r="E133" i="7"/>
  <c r="F133" i="7" s="1"/>
  <c r="E130" i="7"/>
  <c r="F130" i="7" s="1"/>
  <c r="E129" i="7"/>
  <c r="F129" i="7" s="1"/>
  <c r="D106" i="7"/>
  <c r="E132" i="7"/>
  <c r="F132" i="7" s="1"/>
  <c r="E113" i="7"/>
  <c r="F113" i="7" s="1"/>
  <c r="E131" i="7"/>
  <c r="F131" i="7" s="1"/>
  <c r="H74" i="7"/>
  <c r="H72" i="7"/>
  <c r="G76" i="7" s="1"/>
  <c r="B45" i="1"/>
  <c r="B53" i="1"/>
  <c r="B54" i="1" s="1"/>
  <c r="C53" i="1"/>
  <c r="D53" i="1"/>
  <c r="E53" i="1"/>
  <c r="B55" i="1"/>
  <c r="B7" i="1"/>
  <c r="B25" i="1"/>
  <c r="B26" i="1" s="1"/>
  <c r="D15" i="1"/>
  <c r="C46" i="2"/>
  <c r="D50" i="2" s="1"/>
  <c r="C45" i="2"/>
  <c r="B36" i="1"/>
  <c r="E34" i="1"/>
  <c r="D34" i="1"/>
  <c r="C34" i="1"/>
  <c r="B34" i="1"/>
  <c r="B35" i="1" s="1"/>
  <c r="B17" i="1"/>
  <c r="E15" i="1"/>
  <c r="C15" i="1"/>
  <c r="B15" i="1"/>
  <c r="B16" i="1" s="1"/>
  <c r="D31" i="2" l="1"/>
  <c r="D35" i="2"/>
  <c r="D49" i="2"/>
  <c r="D36" i="2"/>
  <c r="D24" i="2"/>
  <c r="D39" i="2"/>
  <c r="D25" i="2"/>
  <c r="D40" i="2"/>
  <c r="D27" i="2"/>
  <c r="D43" i="2"/>
  <c r="D28" i="2"/>
  <c r="D32" i="2"/>
  <c r="C49" i="2"/>
  <c r="H73" i="7"/>
  <c r="F121" i="7"/>
  <c r="F136" i="7"/>
  <c r="G141" i="7" s="1"/>
  <c r="F138" i="7"/>
  <c r="F119" i="7"/>
  <c r="G124" i="7" s="1"/>
  <c r="D29" i="2"/>
  <c r="D33" i="2"/>
  <c r="D37" i="2"/>
  <c r="D41" i="2"/>
  <c r="C50" i="2"/>
  <c r="D26" i="2"/>
  <c r="D30" i="2"/>
  <c r="D34" i="2"/>
  <c r="D38" i="2"/>
  <c r="D42" i="2"/>
  <c r="B49" i="2"/>
  <c r="F120" i="7" l="1"/>
  <c r="F137" i="7"/>
</calcChain>
</file>

<file path=xl/sharedStrings.xml><?xml version="1.0" encoding="utf-8"?>
<sst xmlns="http://schemas.openxmlformats.org/spreadsheetml/2006/main" count="287" uniqueCount="121">
  <si>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</si>
  <si>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</si>
  <si>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</si>
  <si>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</si>
  <si>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</si>
  <si>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</si>
  <si>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</si>
  <si>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</si>
  <si>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</si>
  <si>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</si>
  <si>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</si>
  <si>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</si>
  <si>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</si>
  <si>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</si>
  <si>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</si>
  <si>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</si>
  <si>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</si>
  <si>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</si>
  <si>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</si>
  <si>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</si>
  <si>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</si>
  <si>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</si>
  <si>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</si>
  <si>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</si>
  <si>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</si>
  <si>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</si>
  <si>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</si>
  <si>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</si>
  <si>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</si>
  <si>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</si>
  <si>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</si>
  <si>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</si>
  <si>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</si>
  <si>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</si>
  <si>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</si>
  <si>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</si>
  <si>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</si>
  <si>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</si>
  <si>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</si>
  <si>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</si>
  <si>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</si>
  <si>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</si>
  <si>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</si>
  <si>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</si>
  <si>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</si>
  <si>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</si>
  <si>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</si>
  <si>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</si>
  <si>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</si>
  <si>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</si>
  <si>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</si>
  <si>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</si>
  <si>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</si>
  <si>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</si>
  <si>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</si>
  <si>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</si>
  <si>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</si>
  <si>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</si>
  <si>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</si>
  <si>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</si>
  <si>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</si>
  <si>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</si>
  <si>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</si>
  <si>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</si>
  <si>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</si>
  <si>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</si>
  <si>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</si>
  <si>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</si>
  <si>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</si>
  <si>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</si>
  <si>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</si>
  <si>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</si>
  <si>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</si>
  <si>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</si>
  <si>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</si>
  <si>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</si>
  <si>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</si>
  <si>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</si>
  <si>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</si>
  <si>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</si>
  <si>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</si>
  <si>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</si>
  <si>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</si>
  <si>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</si>
  <si>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</si>
  <si>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</si>
  <si>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</si>
  <si>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</si>
  <si>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</si>
  <si>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</si>
  <si>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</si>
  <si>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</si>
  <si>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</si>
  <si>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</si>
  <si>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</si>
  <si>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</si>
  <si>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</si>
  <si>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</si>
  <si>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</si>
  <si>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Desired Concetration (mg/mL):</t>
  </si>
  <si>
    <t>Comment</t>
  </si>
  <si>
    <t>tablet No.</t>
  </si>
  <si>
    <t>Analysis Data:</t>
  </si>
  <si>
    <t>Inj</t>
  </si>
  <si>
    <r>
      <t>__</t>
    </r>
    <r>
      <rPr>
        <sz val="12"/>
        <color rgb="FF000000"/>
        <rFont val="Book Antiqua"/>
        <family val="1"/>
      </rPr>
      <t>__________________________________________________________________________________________________________________________________________________</t>
    </r>
  </si>
  <si>
    <t>____________________________________________________________________________________________________________________________________________________</t>
  </si>
  <si>
    <t>Initial    Standard dilution</t>
  </si>
  <si>
    <t>Initial    Sample dilution</t>
  </si>
  <si>
    <t xml:space="preserve">I the sample as a percentage of the stated  label claim is </t>
  </si>
  <si>
    <t>Determination of Active Ingredient Dissolved after</t>
  </si>
  <si>
    <t>45 Minutes</t>
  </si>
  <si>
    <t>90 Minutes</t>
  </si>
  <si>
    <t>Component 1</t>
  </si>
  <si>
    <t>SAMPLE TABLETS</t>
  </si>
  <si>
    <t>Each film coated tablet contains: Component 1</t>
  </si>
  <si>
    <t>Average Tablet Weight (mg):</t>
  </si>
  <si>
    <t>Component 1 Assay</t>
  </si>
  <si>
    <t>Component 2 Assay</t>
  </si>
  <si>
    <t>Component 1 Dissolution</t>
  </si>
  <si>
    <t>Component 2 Dissolution</t>
  </si>
  <si>
    <t xml:space="preserve">Component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</si>
</sst>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9" formatCode="dd\-mmm\-yy"/>
    <numFmt numFmtId="170" formatCode="0.0000\ &quot;mg&quot;"/>
    <numFmt numFmtId="171" formatCode="0.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3" fillId="3" borderId="16" xfId="0" applyFont="1" applyFill="1" applyBorder="1" applyAlignment="1" applyProtection="1">
      <alignment horizontal="center"/>
      <protection locked="0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" fontId="11" fillId="2" borderId="0" xfId="0" applyNumberFormat="1" applyFont="1" applyFill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0" fontId="13" fillId="3" borderId="42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5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10" fontId="13" fillId="6" borderId="56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2" fillId="2" borderId="54" xfId="0" applyFont="1" applyFill="1" applyBorder="1"/>
    <xf numFmtId="2" fontId="11" fillId="2" borderId="4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0" fontId="23" fillId="2" borderId="0" xfId="0" applyFont="1" applyFill="1"/>
    <xf numFmtId="0" fontId="22" fillId="2" borderId="0" xfId="0" applyFont="1" applyFill="1"/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9" fontId="11" fillId="3" borderId="0" xfId="0" applyNumberFormat="1" applyFont="1" applyFill="1" applyAlignment="1" applyProtection="1">
      <alignment horizontal="left"/>
      <protection locked="0"/>
    </xf>
    <xf numFmtId="0" fontId="11" fillId="3" borderId="0" xfId="0" applyFont="1" applyFill="1"/>
    <xf numFmtId="1" fontId="12" fillId="6" borderId="52" xfId="0" applyNumberFormat="1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0" fontId="11" fillId="7" borderId="1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25" fillId="3" borderId="0" xfId="0" applyFont="1" applyFill="1" applyAlignment="1" applyProtection="1">
      <alignment horizontal="center"/>
      <protection locked="0"/>
    </xf>
    <xf numFmtId="1" fontId="12" fillId="6" borderId="15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0" fontId="11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Border="1"/>
    <xf numFmtId="0" fontId="2" fillId="2" borderId="59" xfId="0" applyFont="1" applyFill="1" applyBorder="1"/>
    <xf numFmtId="0" fontId="1" fillId="2" borderId="59" xfId="0" applyFont="1" applyFill="1" applyBorder="1"/>
    <xf numFmtId="0" fontId="5" fillId="2" borderId="60" xfId="0" applyFont="1" applyFill="1" applyBorder="1"/>
    <xf numFmtId="0" fontId="6" fillId="2" borderId="60" xfId="0" applyFont="1" applyFill="1" applyBorder="1" applyAlignment="1" applyProtection="1">
      <alignment horizontal="left"/>
      <protection locked="0"/>
    </xf>
    <xf numFmtId="0" fontId="6" fillId="2" borderId="60" xfId="0" applyFont="1" applyFill="1" applyBorder="1" applyProtection="1">
      <protection locked="0"/>
    </xf>
    <xf numFmtId="0" fontId="2" fillId="2" borderId="6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enga/Downloads/NDQB20160171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tazanavir"/>
      <sheetName val="ritonavir"/>
      <sheetName val="atazanavir 1"/>
      <sheetName val="ritonavir 1"/>
      <sheetName val="atazanavir 2"/>
      <sheetName val="ritonavir 2"/>
      <sheetName val="atazanavir 3"/>
      <sheetName val="ritonavir 3"/>
      <sheetName val="atazanavir 4"/>
      <sheetName val="ritonavir 4"/>
    </sheetNames>
    <sheetDataSet>
      <sheetData sheetId="0"/>
      <sheetData sheetId="1">
        <row r="46">
          <cell r="C46">
            <v>1974.3689999999999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3"/>
  <sheetViews>
    <sheetView view="pageBreakPreview" topLeftCell="A55" zoomScale="70" zoomScaleNormal="100" zoomScaleSheetLayoutView="70" workbookViewId="0">
      <selection activeCell="C94" sqref="C94"/>
    </sheetView>
  </sheetViews>
  <sheetFormatPr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</cols>
  <sheetData>
    <row r="1" spans="1:6" customFormat="1" ht="18.75" customHeight="1" x14ac:dyDescent="0.35">
      <c r="A1" s="241" t="s">
        <v>0</v>
      </c>
      <c r="B1" s="241"/>
      <c r="C1" s="241"/>
      <c r="D1" s="241"/>
      <c r="E1" s="241"/>
      <c r="F1" s="3"/>
    </row>
    <row r="2" spans="1:6" customFormat="1" ht="16.5" customHeight="1" x14ac:dyDescent="0.3">
      <c r="A2" s="4" t="s">
        <v>1</v>
      </c>
      <c r="B2" s="47" t="s">
        <v>116</v>
      </c>
      <c r="C2" s="3"/>
      <c r="D2" s="3"/>
      <c r="E2" s="3"/>
      <c r="F2" s="3"/>
    </row>
    <row r="3" spans="1:6" customFormat="1" ht="16.5" customHeight="1" x14ac:dyDescent="0.3">
      <c r="A3" s="5" t="s">
        <v>2</v>
      </c>
      <c r="B3" s="6"/>
      <c r="C3" s="3"/>
      <c r="D3" s="7"/>
      <c r="E3" s="8"/>
      <c r="F3" s="3"/>
    </row>
    <row r="4" spans="1:6" customFormat="1" ht="16.5" customHeight="1" x14ac:dyDescent="0.3">
      <c r="A4" s="9" t="s">
        <v>3</v>
      </c>
      <c r="B4" s="6"/>
      <c r="C4" s="8"/>
      <c r="D4" s="8"/>
      <c r="E4" s="8"/>
      <c r="F4" s="3"/>
    </row>
    <row r="5" spans="1:6" customFormat="1" ht="16.5" customHeight="1" x14ac:dyDescent="0.3">
      <c r="A5" s="9" t="s">
        <v>4</v>
      </c>
      <c r="B5" s="10">
        <v>99.3</v>
      </c>
      <c r="C5" s="8"/>
      <c r="D5" s="8"/>
      <c r="E5" s="8"/>
      <c r="F5" s="3"/>
    </row>
    <row r="6" spans="1:6" customFormat="1" ht="16.5" customHeight="1" x14ac:dyDescent="0.3">
      <c r="A6" s="5" t="s">
        <v>5</v>
      </c>
      <c r="B6" s="10" t="e">
        <f>#REF!</f>
        <v>#REF!</v>
      </c>
      <c r="C6" s="8"/>
      <c r="D6" s="8"/>
      <c r="E6" s="8"/>
      <c r="F6" s="3"/>
    </row>
    <row r="7" spans="1:6" customFormat="1" ht="16.5" customHeight="1" x14ac:dyDescent="0.3">
      <c r="A7" s="5" t="s">
        <v>6</v>
      </c>
      <c r="B7" s="11" t="e">
        <f>B6/100</f>
        <v>#REF!</v>
      </c>
      <c r="C7" s="8"/>
      <c r="D7" s="8"/>
      <c r="E7" s="8"/>
      <c r="F7" s="3"/>
    </row>
    <row r="8" spans="1:6" customFormat="1" ht="16.5" customHeight="1" x14ac:dyDescent="0.3">
      <c r="A8" s="12" t="s">
        <v>7</v>
      </c>
      <c r="B8" s="13" t="s">
        <v>8</v>
      </c>
      <c r="C8" s="12" t="s">
        <v>9</v>
      </c>
      <c r="D8" s="12" t="s">
        <v>10</v>
      </c>
      <c r="E8" s="14" t="s">
        <v>11</v>
      </c>
      <c r="F8" s="3"/>
    </row>
    <row r="9" spans="1:6" customFormat="1" ht="16.5" customHeight="1" x14ac:dyDescent="0.3">
      <c r="A9" s="15">
        <v>1</v>
      </c>
      <c r="B9" s="16"/>
      <c r="C9" s="16"/>
      <c r="D9" s="17"/>
      <c r="E9" s="18"/>
      <c r="F9" s="3"/>
    </row>
    <row r="10" spans="1:6" customFormat="1" ht="16.5" customHeight="1" x14ac:dyDescent="0.3">
      <c r="A10" s="15">
        <v>2</v>
      </c>
      <c r="B10" s="16"/>
      <c r="C10" s="16"/>
      <c r="D10" s="17"/>
      <c r="E10" s="17"/>
      <c r="F10" s="3"/>
    </row>
    <row r="11" spans="1:6" customFormat="1" ht="16.5" customHeight="1" x14ac:dyDescent="0.3">
      <c r="A11" s="15">
        <v>3</v>
      </c>
      <c r="B11" s="16"/>
      <c r="C11" s="16"/>
      <c r="D11" s="17"/>
      <c r="E11" s="17"/>
      <c r="F11" s="3"/>
    </row>
    <row r="12" spans="1:6" customFormat="1" ht="16.5" customHeight="1" x14ac:dyDescent="0.3">
      <c r="A12" s="15">
        <v>4</v>
      </c>
      <c r="B12" s="16"/>
      <c r="C12" s="16"/>
      <c r="D12" s="17"/>
      <c r="E12" s="17"/>
      <c r="F12" s="3"/>
    </row>
    <row r="13" spans="1:6" customFormat="1" ht="16.5" customHeight="1" x14ac:dyDescent="0.3">
      <c r="A13" s="15">
        <v>5</v>
      </c>
      <c r="B13" s="16"/>
      <c r="C13" s="16"/>
      <c r="D13" s="17"/>
      <c r="E13" s="17"/>
      <c r="F13" s="3"/>
    </row>
    <row r="14" spans="1:6" customFormat="1" ht="16.5" customHeight="1" x14ac:dyDescent="0.3">
      <c r="A14" s="15">
        <v>6</v>
      </c>
      <c r="B14" s="19"/>
      <c r="C14" s="19"/>
      <c r="D14" s="20"/>
      <c r="E14" s="20"/>
      <c r="F14" s="3"/>
    </row>
    <row r="15" spans="1:6" customFormat="1" ht="16.5" customHeight="1" x14ac:dyDescent="0.3">
      <c r="A15" s="21" t="s">
        <v>12</v>
      </c>
      <c r="B15" s="22" t="e">
        <f>AVERAGE(B9:B14)</f>
        <v>#DIV/0!</v>
      </c>
      <c r="C15" s="23" t="e">
        <f>AVERAGE(C9:C14)</f>
        <v>#DIV/0!</v>
      </c>
      <c r="D15" s="24" t="e">
        <f>AVERAGE(D9:D14)</f>
        <v>#DIV/0!</v>
      </c>
      <c r="E15" s="24" t="e">
        <f>AVERAGE(E9:E14)</f>
        <v>#DIV/0!</v>
      </c>
      <c r="F15" s="3"/>
    </row>
    <row r="16" spans="1:6" customFormat="1" ht="16.5" customHeight="1" x14ac:dyDescent="0.3">
      <c r="A16" s="25" t="s">
        <v>13</v>
      </c>
      <c r="B16" s="26" t="e">
        <f>(STDEV(B9:B14)/B15)</f>
        <v>#DIV/0!</v>
      </c>
      <c r="C16" s="27"/>
      <c r="D16" s="27"/>
      <c r="E16" s="28"/>
      <c r="F16" s="2"/>
    </row>
    <row r="17" spans="1:6" s="2" customFormat="1" ht="16.5" customHeight="1" x14ac:dyDescent="0.3">
      <c r="A17" s="29" t="s">
        <v>14</v>
      </c>
      <c r="B17" s="30">
        <f>COUNT(B9:B14)</f>
        <v>0</v>
      </c>
      <c r="C17" s="31"/>
      <c r="D17" s="32"/>
      <c r="E17" s="33"/>
    </row>
    <row r="18" spans="1:6" s="2" customFormat="1" ht="16.5" customHeight="1" x14ac:dyDescent="0.3">
      <c r="A18" s="9" t="s">
        <v>15</v>
      </c>
      <c r="B18" s="34" t="s">
        <v>16</v>
      </c>
      <c r="C18" s="35"/>
      <c r="D18" s="35"/>
      <c r="E18" s="36"/>
    </row>
    <row r="19" spans="1:6" customFormat="1" ht="16.5" customHeight="1" x14ac:dyDescent="0.3">
      <c r="A19" s="9"/>
      <c r="B19" s="34" t="s">
        <v>17</v>
      </c>
      <c r="C19" s="35"/>
      <c r="D19" s="35"/>
      <c r="E19" s="36"/>
      <c r="F19" s="2"/>
    </row>
    <row r="20" spans="1:6" customFormat="1" ht="16.5" customHeight="1" x14ac:dyDescent="0.3">
      <c r="A20" s="9"/>
      <c r="B20" s="37" t="s">
        <v>18</v>
      </c>
      <c r="C20" s="35"/>
      <c r="D20" s="35"/>
      <c r="E20" s="35"/>
      <c r="F20" s="3"/>
    </row>
    <row r="21" spans="1:6" customFormat="1" ht="15.75" customHeight="1" x14ac:dyDescent="0.3">
      <c r="A21" s="210" t="s">
        <v>105</v>
      </c>
      <c r="B21" s="8"/>
      <c r="C21" s="8"/>
      <c r="D21" s="8"/>
      <c r="E21" s="8"/>
      <c r="F21" s="3"/>
    </row>
    <row r="22" spans="1:6" customFormat="1" ht="16.5" customHeight="1" x14ac:dyDescent="0.3">
      <c r="A22" s="4" t="s">
        <v>1</v>
      </c>
      <c r="B22" s="47" t="s">
        <v>117</v>
      </c>
      <c r="C22" s="3"/>
      <c r="D22" s="3"/>
      <c r="E22" s="3"/>
      <c r="F22" s="3"/>
    </row>
    <row r="23" spans="1:6" customFormat="1" ht="16.5" customHeight="1" x14ac:dyDescent="0.3">
      <c r="A23" s="9" t="s">
        <v>3</v>
      </c>
      <c r="B23" s="6"/>
      <c r="C23" s="8"/>
      <c r="D23" s="8"/>
      <c r="E23" s="8"/>
      <c r="F23" s="3"/>
    </row>
    <row r="24" spans="1:6" customFormat="1" ht="16.5" customHeight="1" x14ac:dyDescent="0.3">
      <c r="A24" s="9" t="s">
        <v>4</v>
      </c>
      <c r="B24" s="10"/>
      <c r="C24" s="8"/>
      <c r="D24" s="8"/>
      <c r="E24" s="8"/>
      <c r="F24" s="3"/>
    </row>
    <row r="25" spans="1:6" customFormat="1" ht="16.5" customHeight="1" x14ac:dyDescent="0.3">
      <c r="A25" s="5" t="s">
        <v>5</v>
      </c>
      <c r="B25" s="10" t="e">
        <f>#REF!</f>
        <v>#REF!</v>
      </c>
      <c r="C25" s="8"/>
      <c r="D25" s="8"/>
      <c r="E25" s="8"/>
      <c r="F25" s="3"/>
    </row>
    <row r="26" spans="1:6" customFormat="1" ht="16.5" customHeight="1" x14ac:dyDescent="0.3">
      <c r="A26" s="5" t="s">
        <v>6</v>
      </c>
      <c r="B26" s="11" t="e">
        <f>B25/100</f>
        <v>#REF!</v>
      </c>
      <c r="C26" s="8"/>
      <c r="D26" s="8"/>
      <c r="E26" s="8"/>
      <c r="F26" s="3"/>
    </row>
    <row r="27" spans="1:6" customFormat="1" ht="16.5" customHeight="1" x14ac:dyDescent="0.3">
      <c r="A27" s="12" t="s">
        <v>7</v>
      </c>
      <c r="B27" s="13" t="s">
        <v>8</v>
      </c>
      <c r="C27" s="12" t="s">
        <v>9</v>
      </c>
      <c r="D27" s="12" t="s">
        <v>10</v>
      </c>
      <c r="E27" s="14" t="s">
        <v>11</v>
      </c>
      <c r="F27" s="3"/>
    </row>
    <row r="28" spans="1:6" customFormat="1" ht="16.5" customHeight="1" x14ac:dyDescent="0.3">
      <c r="A28" s="15">
        <v>1</v>
      </c>
      <c r="B28" s="16"/>
      <c r="C28" s="16"/>
      <c r="D28" s="17"/>
      <c r="E28" s="18"/>
      <c r="F28" s="3"/>
    </row>
    <row r="29" spans="1:6" customFormat="1" ht="16.5" customHeight="1" x14ac:dyDescent="0.3">
      <c r="A29" s="15">
        <v>2</v>
      </c>
      <c r="B29" s="16"/>
      <c r="C29" s="16"/>
      <c r="D29" s="17"/>
      <c r="E29" s="17"/>
      <c r="F29" s="3"/>
    </row>
    <row r="30" spans="1:6" customFormat="1" ht="16.5" customHeight="1" x14ac:dyDescent="0.3">
      <c r="A30" s="15">
        <v>3</v>
      </c>
      <c r="B30" s="16"/>
      <c r="C30" s="16"/>
      <c r="D30" s="17"/>
      <c r="E30" s="17"/>
      <c r="F30" s="3"/>
    </row>
    <row r="31" spans="1:6" customFormat="1" ht="16.5" customHeight="1" x14ac:dyDescent="0.3">
      <c r="A31" s="15">
        <v>4</v>
      </c>
      <c r="B31" s="16"/>
      <c r="C31" s="16"/>
      <c r="D31" s="17"/>
      <c r="E31" s="17"/>
      <c r="F31" s="3"/>
    </row>
    <row r="32" spans="1:6" customFormat="1" ht="16.5" customHeight="1" x14ac:dyDescent="0.3">
      <c r="A32" s="15">
        <v>5</v>
      </c>
      <c r="B32" s="16"/>
      <c r="C32" s="16"/>
      <c r="D32" s="17"/>
      <c r="E32" s="17"/>
      <c r="F32" s="3"/>
    </row>
    <row r="33" spans="1:9" ht="16.5" customHeight="1" x14ac:dyDescent="0.3">
      <c r="A33" s="15">
        <v>6</v>
      </c>
      <c r="B33" s="19"/>
      <c r="C33" s="19"/>
      <c r="D33" s="20"/>
      <c r="E33" s="20"/>
    </row>
    <row r="34" spans="1:9" ht="16.5" customHeight="1" x14ac:dyDescent="0.3">
      <c r="A34" s="21" t="s">
        <v>12</v>
      </c>
      <c r="B34" s="22" t="e">
        <f>AVERAGE(B28:B33)</f>
        <v>#DIV/0!</v>
      </c>
      <c r="C34" s="23" t="e">
        <f>AVERAGE(C28:C33)</f>
        <v>#DIV/0!</v>
      </c>
      <c r="D34" s="24" t="e">
        <f>AVERAGE(D28:D33)</f>
        <v>#DIV/0!</v>
      </c>
      <c r="E34" s="24" t="e">
        <f>AVERAGE(E28:E33)</f>
        <v>#DIV/0!</v>
      </c>
    </row>
    <row r="35" spans="1:9" ht="16.5" customHeight="1" x14ac:dyDescent="0.3">
      <c r="A35" s="25" t="s">
        <v>13</v>
      </c>
      <c r="B35" s="26" t="e">
        <f>(STDEV(B28:B33)/B34)</f>
        <v>#DIV/0!</v>
      </c>
      <c r="C35" s="27"/>
      <c r="D35" s="27"/>
      <c r="E35" s="28"/>
      <c r="F35" s="2"/>
    </row>
    <row r="36" spans="1:9" s="2" customFormat="1" ht="16.5" customHeight="1" x14ac:dyDescent="0.3">
      <c r="A36" s="29" t="s">
        <v>14</v>
      </c>
      <c r="B36" s="30">
        <f>COUNT(B28:B33)</f>
        <v>0</v>
      </c>
      <c r="C36" s="31"/>
      <c r="D36" s="32"/>
      <c r="E36" s="33"/>
    </row>
    <row r="37" spans="1:9" s="2" customFormat="1" ht="16.5" customHeight="1" x14ac:dyDescent="0.3">
      <c r="A37" s="9" t="s">
        <v>15</v>
      </c>
      <c r="B37" s="34" t="s">
        <v>16</v>
      </c>
      <c r="C37" s="35"/>
      <c r="D37" s="35"/>
      <c r="E37" s="36"/>
    </row>
    <row r="38" spans="1:9" ht="16.5" customHeight="1" x14ac:dyDescent="0.3">
      <c r="A38" s="9"/>
      <c r="B38" s="34" t="s">
        <v>17</v>
      </c>
      <c r="C38" s="35"/>
      <c r="D38" s="35"/>
      <c r="E38" s="36"/>
      <c r="F38" s="2"/>
    </row>
    <row r="39" spans="1:9" s="38" customFormat="1" ht="16.5" customHeight="1" x14ac:dyDescent="0.3">
      <c r="A39" s="63"/>
      <c r="B39" s="37" t="s">
        <v>18</v>
      </c>
      <c r="C39" s="36"/>
      <c r="D39" s="36"/>
      <c r="E39" s="36"/>
      <c r="F39" s="166"/>
      <c r="G39" s="166"/>
      <c r="H39" s="166"/>
      <c r="I39" s="166"/>
    </row>
    <row r="40" spans="1:9" ht="16.5" customHeight="1" x14ac:dyDescent="0.3">
      <c r="A40" s="209" t="s">
        <v>105</v>
      </c>
      <c r="C40" s="35"/>
      <c r="D40" s="36"/>
      <c r="E40" s="35"/>
    </row>
    <row r="41" spans="1:9" ht="14.25" customHeight="1" x14ac:dyDescent="0.3">
      <c r="A41" s="78" t="s">
        <v>1</v>
      </c>
      <c r="B41" s="47" t="s">
        <v>118</v>
      </c>
      <c r="C41" s="166"/>
      <c r="D41" s="166"/>
      <c r="E41" s="166"/>
      <c r="F41" s="166"/>
    </row>
    <row r="42" spans="1:9" ht="15" customHeight="1" x14ac:dyDescent="0.3">
      <c r="A42" s="63" t="s">
        <v>3</v>
      </c>
      <c r="B42" s="7" t="s">
        <v>112</v>
      </c>
      <c r="C42" s="60"/>
      <c r="D42" s="60"/>
      <c r="E42" s="60"/>
      <c r="F42" s="166"/>
    </row>
    <row r="43" spans="1:9" ht="15" customHeight="1" x14ac:dyDescent="0.3">
      <c r="A43" s="63" t="s">
        <v>4</v>
      </c>
      <c r="B43" s="10">
        <v>99.3</v>
      </c>
      <c r="C43" s="60"/>
      <c r="D43" s="60"/>
      <c r="E43" s="60"/>
      <c r="F43" s="166"/>
    </row>
    <row r="44" spans="1:9" ht="15" customHeight="1" x14ac:dyDescent="0.3">
      <c r="A44" s="6" t="s">
        <v>5</v>
      </c>
      <c r="B44" s="10" t="e">
        <f>#REF!</f>
        <v>#REF!</v>
      </c>
      <c r="C44" s="60"/>
      <c r="D44" s="60"/>
      <c r="E44" s="60"/>
      <c r="F44" s="166"/>
    </row>
    <row r="45" spans="1:9" ht="15.6" x14ac:dyDescent="0.3">
      <c r="A45" s="6" t="s">
        <v>6</v>
      </c>
      <c r="B45" s="11" t="e">
        <f>B44/100</f>
        <v>#REF!</v>
      </c>
      <c r="C45" s="60"/>
      <c r="D45" s="60"/>
      <c r="E45" s="60"/>
      <c r="F45" s="166"/>
    </row>
    <row r="46" spans="1:9" ht="15.6" x14ac:dyDescent="0.3">
      <c r="A46" s="14" t="s">
        <v>7</v>
      </c>
      <c r="B46" s="13" t="s">
        <v>8</v>
      </c>
      <c r="C46" s="14" t="s">
        <v>9</v>
      </c>
      <c r="D46" s="14" t="s">
        <v>10</v>
      </c>
      <c r="E46" s="14" t="s">
        <v>11</v>
      </c>
      <c r="F46" s="166"/>
    </row>
    <row r="47" spans="1:9" ht="15.6" x14ac:dyDescent="0.3">
      <c r="A47" s="15">
        <v>1</v>
      </c>
      <c r="B47" s="16"/>
      <c r="C47" s="16"/>
      <c r="D47" s="17"/>
      <c r="E47" s="18"/>
      <c r="F47" s="166"/>
    </row>
    <row r="48" spans="1:9" ht="15.6" x14ac:dyDescent="0.3">
      <c r="A48" s="15">
        <v>2</v>
      </c>
      <c r="B48" s="16"/>
      <c r="C48" s="16"/>
      <c r="D48" s="17"/>
      <c r="E48" s="17"/>
      <c r="F48" s="166"/>
    </row>
    <row r="49" spans="1:9" ht="15.6" x14ac:dyDescent="0.3">
      <c r="A49" s="15">
        <v>3</v>
      </c>
      <c r="B49" s="16"/>
      <c r="C49" s="16"/>
      <c r="D49" s="17"/>
      <c r="E49" s="17"/>
      <c r="F49" s="166"/>
    </row>
    <row r="50" spans="1:9" ht="15.6" x14ac:dyDescent="0.3">
      <c r="A50" s="15">
        <v>4</v>
      </c>
      <c r="B50" s="16"/>
      <c r="C50" s="16"/>
      <c r="D50" s="17"/>
      <c r="E50" s="17"/>
      <c r="F50" s="166"/>
    </row>
    <row r="51" spans="1:9" ht="15.6" x14ac:dyDescent="0.3">
      <c r="A51" s="15">
        <v>5</v>
      </c>
      <c r="B51" s="16"/>
      <c r="C51" s="16"/>
      <c r="D51" s="17"/>
      <c r="E51" s="17"/>
      <c r="F51" s="166"/>
    </row>
    <row r="52" spans="1:9" ht="15.6" x14ac:dyDescent="0.3">
      <c r="A52" s="15">
        <v>6</v>
      </c>
      <c r="B52" s="19"/>
      <c r="C52" s="19"/>
      <c r="D52" s="20"/>
      <c r="E52" s="20"/>
      <c r="F52" s="166"/>
    </row>
    <row r="53" spans="1:9" ht="15.6" x14ac:dyDescent="0.3">
      <c r="A53" s="21" t="s">
        <v>12</v>
      </c>
      <c r="B53" s="22" t="e">
        <f>AVERAGE(B47:B52)</f>
        <v>#DIV/0!</v>
      </c>
      <c r="C53" s="23" t="e">
        <f>AVERAGE(C47:C52)</f>
        <v>#DIV/0!</v>
      </c>
      <c r="D53" s="24" t="e">
        <f>AVERAGE(D47:D52)</f>
        <v>#DIV/0!</v>
      </c>
      <c r="E53" s="24" t="e">
        <f>AVERAGE(E47:E52)</f>
        <v>#DIV/0!</v>
      </c>
      <c r="F53" s="166"/>
    </row>
    <row r="54" spans="1:9" ht="15.6" x14ac:dyDescent="0.3">
      <c r="A54" s="25" t="s">
        <v>13</v>
      </c>
      <c r="B54" s="26" t="e">
        <f>(STDEV(B47:B52)/B53)</f>
        <v>#DIV/0!</v>
      </c>
      <c r="C54" s="27"/>
      <c r="D54" s="27"/>
      <c r="E54" s="28"/>
      <c r="F54" s="166"/>
    </row>
    <row r="55" spans="1:9" ht="15.6" x14ac:dyDescent="0.3">
      <c r="A55" s="29" t="s">
        <v>14</v>
      </c>
      <c r="B55" s="30">
        <f>COUNT(B47:B52)</f>
        <v>0</v>
      </c>
      <c r="C55" s="31"/>
      <c r="D55" s="61"/>
      <c r="E55" s="33"/>
      <c r="F55" s="166"/>
    </row>
    <row r="56" spans="1:9" ht="15.6" x14ac:dyDescent="0.3">
      <c r="A56" s="60"/>
      <c r="B56" s="60"/>
      <c r="C56" s="60"/>
      <c r="D56" s="60"/>
      <c r="E56" s="60"/>
      <c r="F56" s="166"/>
    </row>
    <row r="57" spans="1:9" ht="15.6" x14ac:dyDescent="0.3">
      <c r="A57" s="63" t="s">
        <v>15</v>
      </c>
      <c r="B57" s="37" t="s">
        <v>16</v>
      </c>
      <c r="C57" s="36"/>
      <c r="D57" s="36"/>
      <c r="E57" s="36"/>
      <c r="F57" s="166"/>
    </row>
    <row r="58" spans="1:9" s="38" customFormat="1" ht="15.6" x14ac:dyDescent="0.3">
      <c r="A58" s="63"/>
      <c r="B58" s="37"/>
      <c r="C58" s="36"/>
      <c r="D58" s="36"/>
      <c r="E58" s="36"/>
      <c r="F58" s="166"/>
      <c r="G58" s="166"/>
      <c r="H58" s="166"/>
      <c r="I58" s="166"/>
    </row>
    <row r="59" spans="1:9" s="38" customFormat="1" ht="15.6" x14ac:dyDescent="0.3">
      <c r="A59" s="209" t="s">
        <v>104</v>
      </c>
      <c r="B59" s="37"/>
      <c r="C59" s="36"/>
      <c r="D59" s="36"/>
      <c r="E59" s="36"/>
      <c r="F59" s="166"/>
      <c r="G59" s="166"/>
      <c r="H59" s="166"/>
      <c r="I59" s="166"/>
    </row>
    <row r="60" spans="1:9" s="38" customFormat="1" ht="15.6" x14ac:dyDescent="0.3">
      <c r="A60" s="78" t="s">
        <v>1</v>
      </c>
      <c r="B60" s="47" t="s">
        <v>119</v>
      </c>
      <c r="C60" s="166"/>
      <c r="D60" s="166"/>
      <c r="E60" s="166"/>
      <c r="F60" s="166"/>
      <c r="G60" s="166"/>
      <c r="H60" s="166"/>
      <c r="I60" s="166"/>
    </row>
    <row r="61" spans="1:9" s="38" customFormat="1" ht="15.6" x14ac:dyDescent="0.3">
      <c r="A61" s="63" t="s">
        <v>3</v>
      </c>
      <c r="B61" s="7" t="s">
        <v>120</v>
      </c>
      <c r="C61" s="60"/>
      <c r="D61" s="60"/>
      <c r="E61" s="60"/>
      <c r="F61" s="166"/>
      <c r="G61" s="166"/>
      <c r="H61" s="166"/>
      <c r="I61" s="166"/>
    </row>
    <row r="62" spans="1:9" s="38" customFormat="1" ht="15.6" x14ac:dyDescent="0.3">
      <c r="A62" s="63" t="s">
        <v>4</v>
      </c>
      <c r="B62" s="10">
        <v>99.3</v>
      </c>
      <c r="C62" s="60"/>
      <c r="D62" s="60"/>
      <c r="E62" s="60"/>
      <c r="F62" s="166"/>
      <c r="G62" s="166"/>
      <c r="H62" s="166"/>
      <c r="I62" s="166"/>
    </row>
    <row r="63" spans="1:9" s="38" customFormat="1" ht="15.6" x14ac:dyDescent="0.3">
      <c r="A63" s="6" t="s">
        <v>5</v>
      </c>
      <c r="B63" s="10" t="e">
        <f>#REF!</f>
        <v>#REF!</v>
      </c>
      <c r="C63" s="60"/>
      <c r="D63" s="60"/>
      <c r="E63" s="60"/>
      <c r="F63" s="166"/>
      <c r="G63" s="166"/>
      <c r="H63" s="166"/>
      <c r="I63" s="166"/>
    </row>
    <row r="64" spans="1:9" s="38" customFormat="1" ht="15.6" x14ac:dyDescent="0.3">
      <c r="A64" s="6" t="s">
        <v>6</v>
      </c>
      <c r="B64" s="11" t="e">
        <f>B63/100</f>
        <v>#REF!</v>
      </c>
      <c r="C64" s="60"/>
      <c r="D64" s="60"/>
      <c r="E64" s="60"/>
      <c r="F64" s="166"/>
      <c r="G64" s="166"/>
      <c r="H64" s="166"/>
      <c r="I64" s="166"/>
    </row>
    <row r="65" spans="1:9" s="38" customFormat="1" ht="15.6" x14ac:dyDescent="0.3">
      <c r="A65" s="14" t="s">
        <v>7</v>
      </c>
      <c r="B65" s="13" t="s">
        <v>8</v>
      </c>
      <c r="C65" s="14" t="s">
        <v>9</v>
      </c>
      <c r="D65" s="14" t="s">
        <v>10</v>
      </c>
      <c r="E65" s="14" t="s">
        <v>11</v>
      </c>
      <c r="F65" s="166"/>
      <c r="G65" s="166"/>
      <c r="H65" s="166"/>
      <c r="I65" s="166"/>
    </row>
    <row r="66" spans="1:9" s="38" customFormat="1" ht="15.6" x14ac:dyDescent="0.3">
      <c r="A66" s="15">
        <v>1</v>
      </c>
      <c r="B66" s="16"/>
      <c r="C66" s="16"/>
      <c r="D66" s="17"/>
      <c r="E66" s="18"/>
      <c r="F66" s="166"/>
      <c r="G66" s="166"/>
      <c r="H66" s="166"/>
      <c r="I66" s="166"/>
    </row>
    <row r="67" spans="1:9" s="38" customFormat="1" ht="15.6" x14ac:dyDescent="0.3">
      <c r="A67" s="15">
        <v>2</v>
      </c>
      <c r="B67" s="16"/>
      <c r="C67" s="16"/>
      <c r="D67" s="17"/>
      <c r="E67" s="17"/>
      <c r="F67" s="166"/>
      <c r="G67" s="166"/>
      <c r="H67" s="166"/>
      <c r="I67" s="166"/>
    </row>
    <row r="68" spans="1:9" s="38" customFormat="1" ht="15.6" x14ac:dyDescent="0.3">
      <c r="A68" s="15">
        <v>3</v>
      </c>
      <c r="B68" s="16"/>
      <c r="C68" s="16"/>
      <c r="D68" s="17"/>
      <c r="E68" s="17"/>
      <c r="F68" s="166"/>
      <c r="G68" s="166"/>
      <c r="H68" s="166"/>
      <c r="I68" s="166"/>
    </row>
    <row r="69" spans="1:9" s="38" customFormat="1" ht="15.6" x14ac:dyDescent="0.3">
      <c r="A69" s="15">
        <v>4</v>
      </c>
      <c r="B69" s="16"/>
      <c r="C69" s="16"/>
      <c r="D69" s="17"/>
      <c r="E69" s="17"/>
      <c r="F69" s="166"/>
      <c r="G69" s="166"/>
      <c r="H69" s="166"/>
      <c r="I69" s="166"/>
    </row>
    <row r="70" spans="1:9" s="38" customFormat="1" ht="15.6" x14ac:dyDescent="0.3">
      <c r="A70" s="15">
        <v>5</v>
      </c>
      <c r="B70" s="16"/>
      <c r="C70" s="16"/>
      <c r="D70" s="17"/>
      <c r="E70" s="17"/>
      <c r="F70" s="166"/>
      <c r="G70" s="166"/>
      <c r="H70" s="166"/>
      <c r="I70" s="166"/>
    </row>
    <row r="71" spans="1:9" s="38" customFormat="1" ht="15.6" x14ac:dyDescent="0.3">
      <c r="A71" s="15">
        <v>6</v>
      </c>
      <c r="B71" s="19"/>
      <c r="C71" s="19"/>
      <c r="D71" s="20"/>
      <c r="E71" s="20"/>
      <c r="F71" s="166"/>
      <c r="G71" s="166"/>
      <c r="H71" s="166"/>
      <c r="I71" s="166"/>
    </row>
    <row r="72" spans="1:9" s="38" customFormat="1" ht="15.6" x14ac:dyDescent="0.3">
      <c r="A72" s="21" t="s">
        <v>12</v>
      </c>
      <c r="B72" s="22" t="e">
        <f>AVERAGE(B66:B71)</f>
        <v>#DIV/0!</v>
      </c>
      <c r="C72" s="23" t="e">
        <f>AVERAGE(C66:C71)</f>
        <v>#DIV/0!</v>
      </c>
      <c r="D72" s="24" t="e">
        <f>AVERAGE(D66:D71)</f>
        <v>#DIV/0!</v>
      </c>
      <c r="E72" s="24" t="e">
        <f>AVERAGE(E66:E71)</f>
        <v>#DIV/0!</v>
      </c>
      <c r="F72" s="166"/>
      <c r="G72" s="166"/>
      <c r="H72" s="166"/>
      <c r="I72" s="166"/>
    </row>
    <row r="73" spans="1:9" s="38" customFormat="1" ht="15.6" x14ac:dyDescent="0.3">
      <c r="A73" s="25" t="s">
        <v>13</v>
      </c>
      <c r="B73" s="26" t="e">
        <f>(STDEV(B66:B71)/B72)</f>
        <v>#DIV/0!</v>
      </c>
      <c r="C73" s="27"/>
      <c r="D73" s="27"/>
      <c r="E73" s="28"/>
      <c r="F73" s="166"/>
      <c r="G73" s="166"/>
      <c r="H73" s="166"/>
      <c r="I73" s="166"/>
    </row>
    <row r="74" spans="1:9" s="38" customFormat="1" ht="15.6" x14ac:dyDescent="0.3">
      <c r="A74" s="29" t="s">
        <v>14</v>
      </c>
      <c r="B74" s="30">
        <f>COUNT(B66:B71)</f>
        <v>0</v>
      </c>
      <c r="C74" s="31"/>
      <c r="D74" s="61"/>
      <c r="E74" s="33"/>
      <c r="F74" s="166"/>
      <c r="G74" s="166"/>
      <c r="H74" s="166"/>
      <c r="I74" s="166"/>
    </row>
    <row r="75" spans="1:9" s="38" customFormat="1" ht="15.6" x14ac:dyDescent="0.3">
      <c r="A75" s="60"/>
      <c r="B75" s="60"/>
      <c r="C75" s="60"/>
      <c r="D75" s="60"/>
      <c r="E75" s="60"/>
      <c r="F75" s="166"/>
      <c r="G75" s="166"/>
      <c r="H75" s="166"/>
      <c r="I75" s="166"/>
    </row>
    <row r="76" spans="1:9" s="38" customFormat="1" ht="15.6" x14ac:dyDescent="0.3">
      <c r="A76" s="63" t="s">
        <v>15</v>
      </c>
      <c r="B76" s="37" t="s">
        <v>16</v>
      </c>
      <c r="C76" s="36"/>
      <c r="D76" s="36"/>
      <c r="E76" s="36"/>
      <c r="F76" s="166"/>
      <c r="G76" s="166"/>
      <c r="H76" s="166"/>
      <c r="I76" s="166"/>
    </row>
    <row r="77" spans="1:9" s="38" customFormat="1" ht="15.6" x14ac:dyDescent="0.3">
      <c r="A77" s="63"/>
      <c r="B77" s="37"/>
      <c r="C77" s="36"/>
      <c r="D77" s="36"/>
      <c r="E77" s="36"/>
      <c r="F77" s="166"/>
      <c r="G77" s="166"/>
      <c r="H77" s="166"/>
      <c r="I77" s="166"/>
    </row>
    <row r="78" spans="1:9" s="38" customFormat="1" ht="16.2" thickBot="1" x14ac:dyDescent="0.35">
      <c r="A78" s="285"/>
      <c r="B78" s="286"/>
      <c r="C78" s="287"/>
      <c r="D78" s="287"/>
      <c r="E78" s="287"/>
      <c r="F78" s="288"/>
      <c r="G78" s="288"/>
      <c r="H78" s="166"/>
      <c r="I78" s="166"/>
    </row>
    <row r="79" spans="1:9" s="38" customFormat="1" ht="15.6" x14ac:dyDescent="0.3">
      <c r="A79" s="63"/>
      <c r="B79" s="37"/>
      <c r="C79" s="36"/>
      <c r="D79" s="36"/>
      <c r="E79" s="36"/>
      <c r="F79" s="166"/>
      <c r="G79" s="166"/>
      <c r="H79" s="166"/>
      <c r="I79" s="166"/>
    </row>
    <row r="80" spans="1:9" x14ac:dyDescent="0.3">
      <c r="A80" s="166"/>
      <c r="B80" s="289" t="s">
        <v>19</v>
      </c>
      <c r="C80" s="289"/>
      <c r="D80" s="282"/>
      <c r="E80" s="290" t="s">
        <v>20</v>
      </c>
      <c r="F80" s="291"/>
      <c r="G80" s="290" t="s">
        <v>21</v>
      </c>
    </row>
    <row r="81" spans="1:9" x14ac:dyDescent="0.3">
      <c r="A81" s="39" t="s">
        <v>22</v>
      </c>
      <c r="B81" s="283"/>
      <c r="C81" s="283"/>
      <c r="D81" s="166"/>
      <c r="E81" s="283"/>
      <c r="F81" s="166"/>
      <c r="G81" s="283"/>
    </row>
    <row r="82" spans="1:9" s="38" customFormat="1" x14ac:dyDescent="0.3">
      <c r="A82" s="39"/>
      <c r="B82" s="282"/>
      <c r="C82" s="282"/>
      <c r="D82" s="282"/>
      <c r="E82" s="282"/>
      <c r="F82" s="282"/>
      <c r="G82" s="282"/>
      <c r="H82" s="166"/>
      <c r="I82" s="166"/>
    </row>
    <row r="83" spans="1:9" x14ac:dyDescent="0.3">
      <c r="A83" s="39" t="s">
        <v>23</v>
      </c>
      <c r="B83" s="284"/>
      <c r="C83" s="284"/>
      <c r="D83" s="166"/>
      <c r="E83" s="284"/>
      <c r="F83" s="166"/>
      <c r="G83" s="28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80:C8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1" workbookViewId="0">
      <selection activeCell="C24" sqref="C24:C4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45" t="s">
        <v>24</v>
      </c>
      <c r="B11" s="246"/>
      <c r="C11" s="246"/>
      <c r="D11" s="246"/>
      <c r="E11" s="246"/>
      <c r="F11" s="247"/>
      <c r="G11" s="79"/>
    </row>
    <row r="12" spans="1:7" ht="16.5" customHeight="1" x14ac:dyDescent="0.3">
      <c r="A12" s="244" t="s">
        <v>25</v>
      </c>
      <c r="B12" s="244"/>
      <c r="C12" s="244"/>
      <c r="D12" s="244"/>
      <c r="E12" s="244"/>
      <c r="F12" s="244"/>
      <c r="G12" s="78"/>
    </row>
    <row r="14" spans="1:7" ht="16.5" customHeight="1" x14ac:dyDescent="0.3">
      <c r="A14" s="249" t="s">
        <v>26</v>
      </c>
      <c r="B14" s="249"/>
      <c r="C14" s="48" t="s">
        <v>113</v>
      </c>
    </row>
    <row r="15" spans="1:7" ht="16.5" customHeight="1" x14ac:dyDescent="0.3">
      <c r="A15" s="249" t="s">
        <v>27</v>
      </c>
      <c r="B15" s="249"/>
      <c r="C15" s="48"/>
    </row>
    <row r="16" spans="1:7" ht="16.5" customHeight="1" x14ac:dyDescent="0.3">
      <c r="A16" s="249" t="s">
        <v>28</v>
      </c>
      <c r="B16" s="249"/>
      <c r="C16" s="48" t="s">
        <v>112</v>
      </c>
    </row>
    <row r="17" spans="1:5" ht="16.5" customHeight="1" x14ac:dyDescent="0.3">
      <c r="A17" s="249" t="s">
        <v>29</v>
      </c>
      <c r="B17" s="249"/>
      <c r="C17" s="48" t="s">
        <v>114</v>
      </c>
    </row>
    <row r="18" spans="1:5" ht="16.5" customHeight="1" x14ac:dyDescent="0.3">
      <c r="A18" s="249" t="s">
        <v>30</v>
      </c>
      <c r="B18" s="249"/>
      <c r="C18" s="83"/>
    </row>
    <row r="19" spans="1:5" ht="16.5" customHeight="1" x14ac:dyDescent="0.3">
      <c r="A19" s="249" t="s">
        <v>31</v>
      </c>
      <c r="B19" s="249"/>
      <c r="C19" s="83"/>
    </row>
    <row r="20" spans="1:5" ht="16.5" customHeight="1" x14ac:dyDescent="0.3">
      <c r="A20" s="50"/>
      <c r="B20" s="50"/>
      <c r="C20" s="65"/>
    </row>
    <row r="21" spans="1:5" ht="16.5" customHeight="1" x14ac:dyDescent="0.3">
      <c r="A21" s="244" t="s">
        <v>1</v>
      </c>
      <c r="B21" s="244"/>
      <c r="C21" s="47" t="s">
        <v>32</v>
      </c>
      <c r="D21" s="54"/>
    </row>
    <row r="22" spans="1:5" ht="15.75" customHeight="1" x14ac:dyDescent="0.3">
      <c r="A22" s="248"/>
      <c r="B22" s="248"/>
      <c r="C22" s="45"/>
      <c r="D22" s="248"/>
      <c r="E22" s="248"/>
    </row>
    <row r="23" spans="1:5" ht="33.75" customHeight="1" x14ac:dyDescent="0.3">
      <c r="C23" s="74" t="s">
        <v>33</v>
      </c>
      <c r="D23" s="73" t="s">
        <v>34</v>
      </c>
      <c r="E23" s="40"/>
    </row>
    <row r="24" spans="1:5" ht="15.75" customHeight="1" x14ac:dyDescent="0.3">
      <c r="C24" s="280"/>
      <c r="D24" s="75" t="e">
        <f t="shared" ref="D24:D43" si="0">(C24-$C$46)/$C$46</f>
        <v>#DIV/0!</v>
      </c>
      <c r="E24" s="41"/>
    </row>
    <row r="25" spans="1:5" ht="15.75" customHeight="1" x14ac:dyDescent="0.3">
      <c r="C25" s="280"/>
      <c r="D25" s="76" t="e">
        <f t="shared" si="0"/>
        <v>#DIV/0!</v>
      </c>
      <c r="E25" s="41"/>
    </row>
    <row r="26" spans="1:5" ht="15.75" customHeight="1" x14ac:dyDescent="0.3">
      <c r="C26" s="280"/>
      <c r="D26" s="76" t="e">
        <f t="shared" si="0"/>
        <v>#DIV/0!</v>
      </c>
      <c r="E26" s="41"/>
    </row>
    <row r="27" spans="1:5" ht="15.75" customHeight="1" x14ac:dyDescent="0.3">
      <c r="C27" s="280"/>
      <c r="D27" s="76" t="e">
        <f t="shared" si="0"/>
        <v>#DIV/0!</v>
      </c>
      <c r="E27" s="41"/>
    </row>
    <row r="28" spans="1:5" ht="15.75" customHeight="1" x14ac:dyDescent="0.3">
      <c r="C28" s="280"/>
      <c r="D28" s="76" t="e">
        <f t="shared" si="0"/>
        <v>#DIV/0!</v>
      </c>
      <c r="E28" s="41"/>
    </row>
    <row r="29" spans="1:5" ht="15.75" customHeight="1" x14ac:dyDescent="0.3">
      <c r="C29" s="280"/>
      <c r="D29" s="76" t="e">
        <f t="shared" si="0"/>
        <v>#DIV/0!</v>
      </c>
      <c r="E29" s="41"/>
    </row>
    <row r="30" spans="1:5" ht="15.75" customHeight="1" x14ac:dyDescent="0.3">
      <c r="C30" s="280"/>
      <c r="D30" s="76" t="e">
        <f t="shared" si="0"/>
        <v>#DIV/0!</v>
      </c>
      <c r="E30" s="41"/>
    </row>
    <row r="31" spans="1:5" ht="15.75" customHeight="1" x14ac:dyDescent="0.3">
      <c r="C31" s="280"/>
      <c r="D31" s="76" t="e">
        <f t="shared" si="0"/>
        <v>#DIV/0!</v>
      </c>
      <c r="E31" s="41"/>
    </row>
    <row r="32" spans="1:5" ht="15.75" customHeight="1" x14ac:dyDescent="0.3">
      <c r="C32" s="280"/>
      <c r="D32" s="76" t="e">
        <f t="shared" si="0"/>
        <v>#DIV/0!</v>
      </c>
      <c r="E32" s="41"/>
    </row>
    <row r="33" spans="1:7" ht="15.75" customHeight="1" x14ac:dyDescent="0.3">
      <c r="C33" s="280"/>
      <c r="D33" s="76" t="e">
        <f t="shared" si="0"/>
        <v>#DIV/0!</v>
      </c>
      <c r="E33" s="41"/>
    </row>
    <row r="34" spans="1:7" ht="15.75" customHeight="1" x14ac:dyDescent="0.3">
      <c r="C34" s="280"/>
      <c r="D34" s="76" t="e">
        <f t="shared" si="0"/>
        <v>#DIV/0!</v>
      </c>
      <c r="E34" s="41"/>
    </row>
    <row r="35" spans="1:7" ht="15.75" customHeight="1" x14ac:dyDescent="0.3">
      <c r="C35" s="280"/>
      <c r="D35" s="76" t="e">
        <f t="shared" si="0"/>
        <v>#DIV/0!</v>
      </c>
      <c r="E35" s="41"/>
    </row>
    <row r="36" spans="1:7" ht="15.75" customHeight="1" x14ac:dyDescent="0.3">
      <c r="C36" s="280"/>
      <c r="D36" s="76" t="e">
        <f t="shared" si="0"/>
        <v>#DIV/0!</v>
      </c>
      <c r="E36" s="41"/>
    </row>
    <row r="37" spans="1:7" ht="15.75" customHeight="1" x14ac:dyDescent="0.3">
      <c r="C37" s="280"/>
      <c r="D37" s="76" t="e">
        <f t="shared" si="0"/>
        <v>#DIV/0!</v>
      </c>
      <c r="E37" s="41"/>
    </row>
    <row r="38" spans="1:7" ht="15.75" customHeight="1" x14ac:dyDescent="0.3">
      <c r="C38" s="280"/>
      <c r="D38" s="76" t="e">
        <f t="shared" si="0"/>
        <v>#DIV/0!</v>
      </c>
      <c r="E38" s="41"/>
    </row>
    <row r="39" spans="1:7" ht="15.75" customHeight="1" x14ac:dyDescent="0.3">
      <c r="C39" s="280"/>
      <c r="D39" s="76" t="e">
        <f t="shared" si="0"/>
        <v>#DIV/0!</v>
      </c>
      <c r="E39" s="41"/>
    </row>
    <row r="40" spans="1:7" ht="15.75" customHeight="1" x14ac:dyDescent="0.3">
      <c r="C40" s="280"/>
      <c r="D40" s="76" t="e">
        <f t="shared" si="0"/>
        <v>#DIV/0!</v>
      </c>
      <c r="E40" s="41"/>
    </row>
    <row r="41" spans="1:7" ht="15.75" customHeight="1" x14ac:dyDescent="0.3">
      <c r="C41" s="280"/>
      <c r="D41" s="76" t="e">
        <f t="shared" si="0"/>
        <v>#DIV/0!</v>
      </c>
      <c r="E41" s="41"/>
    </row>
    <row r="42" spans="1:7" ht="15.75" customHeight="1" x14ac:dyDescent="0.3">
      <c r="C42" s="280"/>
      <c r="D42" s="76" t="e">
        <f t="shared" si="0"/>
        <v>#DIV/0!</v>
      </c>
      <c r="E42" s="41"/>
    </row>
    <row r="43" spans="1:7" ht="16.5" customHeight="1" x14ac:dyDescent="0.3">
      <c r="C43" s="281"/>
      <c r="D43" s="77" t="e">
        <f t="shared" si="0"/>
        <v>#DIV/0!</v>
      </c>
      <c r="E43" s="41"/>
    </row>
    <row r="44" spans="1:7" ht="16.5" customHeight="1" x14ac:dyDescent="0.3">
      <c r="C44" s="42"/>
      <c r="D44" s="41"/>
      <c r="E44" s="43"/>
    </row>
    <row r="45" spans="1:7" ht="16.5" customHeight="1" x14ac:dyDescent="0.3">
      <c r="B45" s="70" t="s">
        <v>35</v>
      </c>
      <c r="C45" s="71">
        <f>SUM(C24:C44)</f>
        <v>0</v>
      </c>
      <c r="D45" s="66"/>
      <c r="E45" s="42"/>
    </row>
    <row r="46" spans="1:7" ht="17.25" customHeight="1" x14ac:dyDescent="0.3">
      <c r="B46" s="70" t="s">
        <v>36</v>
      </c>
      <c r="C46" s="72" t="e">
        <f>AVERAGE(C24:C44)</f>
        <v>#DIV/0!</v>
      </c>
      <c r="E46" s="44"/>
    </row>
    <row r="47" spans="1:7" ht="17.25" customHeight="1" x14ac:dyDescent="0.3">
      <c r="A47" s="48"/>
      <c r="B47" s="67"/>
      <c r="D47" s="46"/>
      <c r="E47" s="44"/>
    </row>
    <row r="48" spans="1:7" ht="33.75" customHeight="1" x14ac:dyDescent="0.3">
      <c r="B48" s="80" t="s">
        <v>36</v>
      </c>
      <c r="C48" s="73" t="s">
        <v>37</v>
      </c>
      <c r="D48" s="68"/>
      <c r="G48" s="46"/>
    </row>
    <row r="49" spans="1:6" ht="17.25" customHeight="1" x14ac:dyDescent="0.3">
      <c r="B49" s="242" t="e">
        <f>C46</f>
        <v>#DIV/0!</v>
      </c>
      <c r="C49" s="81" t="e">
        <f>-IF(C46&lt;=80,10%,IF(C46&lt;250,7.5%,5%))</f>
        <v>#DIV/0!</v>
      </c>
      <c r="D49" s="69" t="e">
        <f>IF(C46&lt;=80,C46*0.9,IF(C46&lt;250,C46*0.925,C46*0.95))</f>
        <v>#DIV/0!</v>
      </c>
    </row>
    <row r="50" spans="1:6" ht="17.25" customHeight="1" x14ac:dyDescent="0.3">
      <c r="B50" s="243"/>
      <c r="C50" s="82" t="e">
        <f>IF(C46&lt;=80, 10%, IF(C46&lt;250, 7.5%, 5%))</f>
        <v>#DIV/0!</v>
      </c>
      <c r="D50" s="69" t="e">
        <f>IF(C46&lt;=80, C46*1.1, IF(C46&lt;250, C46*1.075, C46*1.05))</f>
        <v>#DIV/0!</v>
      </c>
    </row>
    <row r="51" spans="1:6" ht="16.5" customHeight="1" x14ac:dyDescent="0.3">
      <c r="A51" s="51"/>
      <c r="B51" s="52"/>
      <c r="C51" s="48"/>
      <c r="D51" s="53"/>
      <c r="E51" s="48"/>
      <c r="F51" s="54"/>
    </row>
    <row r="52" spans="1:6" ht="16.5" customHeight="1" x14ac:dyDescent="0.3">
      <c r="A52" s="48"/>
      <c r="B52" s="55" t="s">
        <v>19</v>
      </c>
      <c r="C52" s="55"/>
      <c r="D52" s="56" t="s">
        <v>20</v>
      </c>
      <c r="E52" s="57"/>
      <c r="F52" s="56" t="s">
        <v>21</v>
      </c>
    </row>
    <row r="53" spans="1:6" ht="34.5" customHeight="1" x14ac:dyDescent="0.3">
      <c r="A53" s="58" t="s">
        <v>22</v>
      </c>
      <c r="B53" s="59"/>
      <c r="C53" s="60"/>
      <c r="D53" s="59"/>
      <c r="E53" s="49"/>
      <c r="F53" s="61"/>
    </row>
    <row r="54" spans="1:6" ht="34.5" customHeight="1" x14ac:dyDescent="0.3">
      <c r="A54" s="58" t="s">
        <v>23</v>
      </c>
      <c r="B54" s="62"/>
      <c r="C54" s="63"/>
      <c r="D54" s="62"/>
      <c r="E54" s="49"/>
      <c r="F54" s="6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topLeftCell="A110" zoomScale="60" zoomScaleNormal="60" workbookViewId="0">
      <selection activeCell="H123" sqref="H123"/>
    </sheetView>
  </sheetViews>
  <sheetFormatPr defaultColWidth="9.109375" defaultRowHeight="13.8" x14ac:dyDescent="0.3"/>
  <cols>
    <col min="1" max="1" width="55.44140625" style="166" customWidth="1"/>
    <col min="2" max="2" width="33.6640625" style="166" customWidth="1"/>
    <col min="3" max="3" width="42.33203125" style="166" customWidth="1"/>
    <col min="4" max="4" width="30.5546875" style="166" customWidth="1"/>
    <col min="5" max="5" width="39.88671875" style="166" customWidth="1"/>
    <col min="6" max="6" width="30.6640625" style="166" customWidth="1"/>
    <col min="7" max="7" width="39.88671875" style="166" customWidth="1"/>
    <col min="8" max="8" width="41.109375" style="166" customWidth="1"/>
    <col min="9" max="9" width="30.33203125" style="166" customWidth="1"/>
    <col min="10" max="10" width="30.44140625" style="166" customWidth="1"/>
    <col min="11" max="11" width="21.33203125" style="166" customWidth="1"/>
    <col min="12" max="12" width="9.109375" style="166" customWidth="1"/>
    <col min="13" max="16384" width="9.109375" style="38"/>
  </cols>
  <sheetData>
    <row r="1" spans="1:8" x14ac:dyDescent="0.3">
      <c r="A1" s="265" t="s">
        <v>38</v>
      </c>
      <c r="B1" s="265"/>
      <c r="C1" s="265"/>
      <c r="D1" s="265"/>
      <c r="E1" s="265"/>
      <c r="F1" s="265"/>
      <c r="G1" s="265"/>
      <c r="H1" s="265"/>
    </row>
    <row r="2" spans="1:8" x14ac:dyDescent="0.3">
      <c r="A2" s="265"/>
      <c r="B2" s="265"/>
      <c r="C2" s="265"/>
      <c r="D2" s="265"/>
      <c r="E2" s="265"/>
      <c r="F2" s="265"/>
      <c r="G2" s="265"/>
      <c r="H2" s="265"/>
    </row>
    <row r="3" spans="1:8" x14ac:dyDescent="0.3">
      <c r="A3" s="265"/>
      <c r="B3" s="265"/>
      <c r="C3" s="265"/>
      <c r="D3" s="265"/>
      <c r="E3" s="265"/>
      <c r="F3" s="265"/>
      <c r="G3" s="265"/>
      <c r="H3" s="265"/>
    </row>
    <row r="4" spans="1:8" x14ac:dyDescent="0.3">
      <c r="A4" s="265"/>
      <c r="B4" s="265"/>
      <c r="C4" s="265"/>
      <c r="D4" s="265"/>
      <c r="E4" s="265"/>
      <c r="F4" s="265"/>
      <c r="G4" s="265"/>
      <c r="H4" s="265"/>
    </row>
    <row r="5" spans="1:8" x14ac:dyDescent="0.3">
      <c r="A5" s="265"/>
      <c r="B5" s="265"/>
      <c r="C5" s="265"/>
      <c r="D5" s="265"/>
      <c r="E5" s="265"/>
      <c r="F5" s="265"/>
      <c r="G5" s="265"/>
      <c r="H5" s="265"/>
    </row>
    <row r="6" spans="1:8" x14ac:dyDescent="0.3">
      <c r="A6" s="265"/>
      <c r="B6" s="265"/>
      <c r="C6" s="265"/>
      <c r="D6" s="265"/>
      <c r="E6" s="265"/>
      <c r="F6" s="265"/>
      <c r="G6" s="265"/>
      <c r="H6" s="265"/>
    </row>
    <row r="7" spans="1:8" x14ac:dyDescent="0.3">
      <c r="A7" s="265"/>
      <c r="B7" s="265"/>
      <c r="C7" s="265"/>
      <c r="D7" s="265"/>
      <c r="E7" s="265"/>
      <c r="F7" s="265"/>
      <c r="G7" s="265"/>
      <c r="H7" s="265"/>
    </row>
    <row r="8" spans="1:8" x14ac:dyDescent="0.3">
      <c r="A8" s="266" t="s">
        <v>39</v>
      </c>
      <c r="B8" s="266"/>
      <c r="C8" s="266"/>
      <c r="D8" s="266"/>
      <c r="E8" s="266"/>
      <c r="F8" s="266"/>
      <c r="G8" s="266"/>
      <c r="H8" s="266"/>
    </row>
    <row r="9" spans="1:8" x14ac:dyDescent="0.3">
      <c r="A9" s="266"/>
      <c r="B9" s="266"/>
      <c r="C9" s="266"/>
      <c r="D9" s="266"/>
      <c r="E9" s="266"/>
      <c r="F9" s="266"/>
      <c r="G9" s="266"/>
      <c r="H9" s="266"/>
    </row>
    <row r="10" spans="1:8" x14ac:dyDescent="0.3">
      <c r="A10" s="266"/>
      <c r="B10" s="266"/>
      <c r="C10" s="266"/>
      <c r="D10" s="266"/>
      <c r="E10" s="266"/>
      <c r="F10" s="266"/>
      <c r="G10" s="266"/>
      <c r="H10" s="266"/>
    </row>
    <row r="11" spans="1:8" x14ac:dyDescent="0.3">
      <c r="A11" s="266"/>
      <c r="B11" s="266"/>
      <c r="C11" s="266"/>
      <c r="D11" s="266"/>
      <c r="E11" s="266"/>
      <c r="F11" s="266"/>
      <c r="G11" s="266"/>
      <c r="H11" s="266"/>
    </row>
    <row r="12" spans="1:8" x14ac:dyDescent="0.3">
      <c r="A12" s="266"/>
      <c r="B12" s="266"/>
      <c r="C12" s="266"/>
      <c r="D12" s="266"/>
      <c r="E12" s="266"/>
      <c r="F12" s="266"/>
      <c r="G12" s="266"/>
      <c r="H12" s="266"/>
    </row>
    <row r="13" spans="1:8" x14ac:dyDescent="0.3">
      <c r="A13" s="266"/>
      <c r="B13" s="266"/>
      <c r="C13" s="266"/>
      <c r="D13" s="266"/>
      <c r="E13" s="266"/>
      <c r="F13" s="266"/>
      <c r="G13" s="266"/>
      <c r="H13" s="266"/>
    </row>
    <row r="14" spans="1:8" x14ac:dyDescent="0.3">
      <c r="A14" s="266"/>
      <c r="B14" s="266"/>
      <c r="C14" s="266"/>
      <c r="D14" s="266"/>
      <c r="E14" s="266"/>
      <c r="F14" s="266"/>
      <c r="G14" s="266"/>
      <c r="H14" s="266"/>
    </row>
    <row r="15" spans="1:8" ht="14.4" thickBot="1" x14ac:dyDescent="0.35"/>
    <row r="16" spans="1:8" ht="16.2" thickBot="1" x14ac:dyDescent="0.35">
      <c r="A16" s="273" t="s">
        <v>24</v>
      </c>
      <c r="B16" s="274"/>
      <c r="C16" s="274"/>
      <c r="D16" s="274"/>
      <c r="E16" s="274"/>
      <c r="F16" s="274"/>
      <c r="G16" s="274"/>
      <c r="H16" s="275"/>
    </row>
    <row r="17" spans="1:14" ht="18" x14ac:dyDescent="0.35">
      <c r="A17" s="128" t="s">
        <v>40</v>
      </c>
      <c r="B17" s="128"/>
    </row>
    <row r="18" spans="1:14" ht="18" x14ac:dyDescent="0.35">
      <c r="A18" s="84" t="s">
        <v>26</v>
      </c>
      <c r="B18" s="276" t="s">
        <v>113</v>
      </c>
      <c r="C18" s="276"/>
      <c r="D18" s="215"/>
      <c r="E18" s="215"/>
    </row>
    <row r="19" spans="1:14" ht="18" x14ac:dyDescent="0.35">
      <c r="A19" s="84" t="s">
        <v>27</v>
      </c>
      <c r="B19" s="216"/>
      <c r="C19" s="150">
        <v>24</v>
      </c>
    </row>
    <row r="20" spans="1:14" ht="18" x14ac:dyDescent="0.35">
      <c r="A20" s="84" t="s">
        <v>28</v>
      </c>
      <c r="B20" s="216" t="s">
        <v>112</v>
      </c>
    </row>
    <row r="21" spans="1:14" ht="18" x14ac:dyDescent="0.35">
      <c r="A21" s="84" t="s">
        <v>29</v>
      </c>
      <c r="B21" s="85" t="s">
        <v>114</v>
      </c>
      <c r="C21" s="85"/>
      <c r="D21" s="85"/>
      <c r="E21" s="85"/>
      <c r="F21" s="85"/>
      <c r="G21" s="85"/>
      <c r="H21" s="85"/>
      <c r="I21" s="85"/>
    </row>
    <row r="22" spans="1:14" ht="18" x14ac:dyDescent="0.35">
      <c r="A22" s="84" t="s">
        <v>30</v>
      </c>
      <c r="B22" s="217"/>
    </row>
    <row r="23" spans="1:14" ht="18" x14ac:dyDescent="0.35">
      <c r="A23" s="84" t="s">
        <v>31</v>
      </c>
      <c r="B23" s="217"/>
    </row>
    <row r="24" spans="1:14" ht="18" x14ac:dyDescent="0.35">
      <c r="A24" s="84"/>
      <c r="B24" s="86"/>
    </row>
    <row r="25" spans="1:14" ht="18" x14ac:dyDescent="0.35">
      <c r="A25" s="87" t="s">
        <v>1</v>
      </c>
      <c r="B25" s="86"/>
    </row>
    <row r="26" spans="1:14" ht="26.25" customHeight="1" x14ac:dyDescent="0.45">
      <c r="A26" s="194" t="s">
        <v>3</v>
      </c>
      <c r="B26" s="152" t="s">
        <v>112</v>
      </c>
      <c r="C26" s="218"/>
    </row>
    <row r="27" spans="1:14" ht="26.25" customHeight="1" x14ac:dyDescent="0.45">
      <c r="A27" s="157" t="s">
        <v>41</v>
      </c>
      <c r="B27" s="152"/>
    </row>
    <row r="28" spans="1:14" ht="27" customHeight="1" thickBot="1" x14ac:dyDescent="0.5">
      <c r="A28" s="157" t="s">
        <v>4</v>
      </c>
      <c r="B28" s="152">
        <v>99.3</v>
      </c>
    </row>
    <row r="29" spans="1:14" s="63" customFormat="1" ht="25.8" thickBot="1" x14ac:dyDescent="0.5">
      <c r="A29" s="157" t="s">
        <v>42</v>
      </c>
      <c r="B29" s="152">
        <v>0</v>
      </c>
      <c r="C29" s="250" t="s">
        <v>43</v>
      </c>
      <c r="D29" s="251"/>
      <c r="E29" s="251"/>
      <c r="F29" s="251"/>
      <c r="G29" s="252"/>
      <c r="I29" s="88"/>
      <c r="J29" s="88"/>
      <c r="K29" s="88"/>
      <c r="L29" s="88"/>
    </row>
    <row r="30" spans="1:14" s="63" customFormat="1" ht="19.5" customHeight="1" thickBot="1" x14ac:dyDescent="0.4">
      <c r="A30" s="157" t="s">
        <v>44</v>
      </c>
      <c r="B30" s="213">
        <f>B28-B29</f>
        <v>99.3</v>
      </c>
      <c r="C30" s="89"/>
      <c r="D30" s="89"/>
      <c r="E30" s="89"/>
      <c r="F30" s="89"/>
      <c r="G30" s="90"/>
      <c r="I30" s="88"/>
      <c r="J30" s="88"/>
      <c r="K30" s="88"/>
      <c r="L30" s="88"/>
    </row>
    <row r="31" spans="1:14" s="63" customFormat="1" ht="25.8" thickBot="1" x14ac:dyDescent="0.5">
      <c r="A31" s="157" t="s">
        <v>45</v>
      </c>
      <c r="B31" s="91">
        <v>704.9</v>
      </c>
      <c r="C31" s="253" t="s">
        <v>46</v>
      </c>
      <c r="D31" s="254"/>
      <c r="E31" s="254"/>
      <c r="F31" s="254"/>
      <c r="G31" s="254"/>
      <c r="H31" s="255"/>
      <c r="I31" s="88"/>
      <c r="J31" s="88"/>
      <c r="K31" s="88"/>
      <c r="L31" s="88"/>
    </row>
    <row r="32" spans="1:14" s="63" customFormat="1" ht="25.8" thickBot="1" x14ac:dyDescent="0.5">
      <c r="A32" s="157" t="s">
        <v>47</v>
      </c>
      <c r="B32" s="91">
        <v>802.9</v>
      </c>
      <c r="C32" s="253" t="s">
        <v>48</v>
      </c>
      <c r="D32" s="254"/>
      <c r="E32" s="254"/>
      <c r="F32" s="254"/>
      <c r="G32" s="254"/>
      <c r="H32" s="255"/>
      <c r="I32" s="88"/>
      <c r="J32" s="88"/>
      <c r="K32" s="88"/>
      <c r="L32" s="92"/>
      <c r="M32" s="92"/>
      <c r="N32" s="93"/>
    </row>
    <row r="33" spans="1:14" s="63" customFormat="1" ht="18" x14ac:dyDescent="0.35">
      <c r="A33" s="157"/>
      <c r="B33" s="94"/>
      <c r="C33" s="95"/>
      <c r="D33" s="95"/>
      <c r="E33" s="95"/>
      <c r="F33" s="95"/>
      <c r="G33" s="95"/>
      <c r="H33" s="95"/>
      <c r="I33" s="88"/>
      <c r="J33" s="88"/>
      <c r="K33" s="88"/>
      <c r="L33" s="92"/>
      <c r="M33" s="92"/>
      <c r="N33" s="93"/>
    </row>
    <row r="34" spans="1:14" s="63" customFormat="1" ht="18" x14ac:dyDescent="0.35">
      <c r="A34" s="157" t="s">
        <v>49</v>
      </c>
      <c r="B34" s="96">
        <f>B31/B32</f>
        <v>0.87794245858761988</v>
      </c>
      <c r="C34" s="150" t="s">
        <v>50</v>
      </c>
      <c r="D34" s="150"/>
      <c r="E34" s="150"/>
      <c r="F34" s="150"/>
      <c r="G34" s="150"/>
      <c r="I34" s="88"/>
      <c r="J34" s="88"/>
      <c r="K34" s="88"/>
      <c r="L34" s="92"/>
      <c r="M34" s="92"/>
      <c r="N34" s="93"/>
    </row>
    <row r="35" spans="1:14" s="63" customFormat="1" ht="19.5" customHeight="1" thickBot="1" x14ac:dyDescent="0.4">
      <c r="A35" s="157"/>
      <c r="B35" s="213"/>
      <c r="G35" s="150"/>
      <c r="I35" s="88"/>
      <c r="J35" s="88"/>
      <c r="K35" s="88"/>
      <c r="L35" s="92"/>
      <c r="M35" s="92"/>
      <c r="N35" s="93"/>
    </row>
    <row r="36" spans="1:14" s="63" customFormat="1" ht="27" customHeight="1" thickBot="1" x14ac:dyDescent="0.5">
      <c r="A36" s="97" t="s">
        <v>106</v>
      </c>
      <c r="B36" s="98">
        <v>100</v>
      </c>
      <c r="C36" s="150"/>
      <c r="D36" s="256" t="s">
        <v>51</v>
      </c>
      <c r="E36" s="257"/>
      <c r="F36" s="256" t="s">
        <v>52</v>
      </c>
      <c r="G36" s="257"/>
      <c r="J36" s="88"/>
      <c r="K36" s="88"/>
      <c r="L36" s="92"/>
      <c r="M36" s="92"/>
      <c r="N36" s="93"/>
    </row>
    <row r="37" spans="1:14" s="63" customFormat="1" ht="25.2" x14ac:dyDescent="0.45">
      <c r="A37" s="99" t="s">
        <v>53</v>
      </c>
      <c r="B37" s="100">
        <v>1</v>
      </c>
      <c r="C37" s="101" t="s">
        <v>103</v>
      </c>
      <c r="D37" s="102" t="s">
        <v>55</v>
      </c>
      <c r="E37" s="103" t="s">
        <v>56</v>
      </c>
      <c r="F37" s="102" t="s">
        <v>55</v>
      </c>
      <c r="G37" s="153" t="s">
        <v>56</v>
      </c>
      <c r="J37" s="88"/>
      <c r="K37" s="88"/>
      <c r="L37" s="92"/>
      <c r="M37" s="92"/>
      <c r="N37" s="93"/>
    </row>
    <row r="38" spans="1:14" s="63" customFormat="1" ht="26.25" customHeight="1" x14ac:dyDescent="0.45">
      <c r="A38" s="99" t="s">
        <v>57</v>
      </c>
      <c r="B38" s="100">
        <v>1</v>
      </c>
      <c r="C38" s="104">
        <v>1</v>
      </c>
      <c r="D38" s="105">
        <v>62216550</v>
      </c>
      <c r="E38" s="106">
        <f>IF(ISBLANK(D38),"-",$D$48/$D$45*D38)</f>
        <v>163589409.23348802</v>
      </c>
      <c r="F38" s="105">
        <v>50749945</v>
      </c>
      <c r="G38" s="107">
        <f>IF(ISBLANK(F38),"-",$D$48/$F$45*F38)</f>
        <v>166153425.27115127</v>
      </c>
      <c r="J38" s="88"/>
      <c r="K38" s="88"/>
      <c r="L38" s="92"/>
      <c r="M38" s="92"/>
      <c r="N38" s="93"/>
    </row>
    <row r="39" spans="1:14" s="63" customFormat="1" ht="26.25" customHeight="1" x14ac:dyDescent="0.45">
      <c r="A39" s="99" t="s">
        <v>58</v>
      </c>
      <c r="B39" s="100">
        <v>1</v>
      </c>
      <c r="C39" s="122">
        <v>2</v>
      </c>
      <c r="D39" s="108">
        <v>62164205</v>
      </c>
      <c r="E39" s="109">
        <f>IF(ISBLANK(D39),"-",$D$48/$D$45*D39)</f>
        <v>163451775.63557354</v>
      </c>
      <c r="F39" s="108">
        <v>50929377</v>
      </c>
      <c r="G39" s="110">
        <f>IF(ISBLANK(F39),"-",$D$48/$F$45*F39)</f>
        <v>166740878.940377</v>
      </c>
      <c r="J39" s="88"/>
      <c r="K39" s="88"/>
      <c r="L39" s="92"/>
      <c r="M39" s="92"/>
      <c r="N39" s="93"/>
    </row>
    <row r="40" spans="1:14" ht="26.25" customHeight="1" x14ac:dyDescent="0.45">
      <c r="A40" s="99" t="s">
        <v>59</v>
      </c>
      <c r="B40" s="100">
        <v>1</v>
      </c>
      <c r="C40" s="122">
        <v>3</v>
      </c>
      <c r="D40" s="108">
        <v>62114549</v>
      </c>
      <c r="E40" s="109">
        <f>IF(ISBLANK(D40),"-",$D$48/$D$45*D40)</f>
        <v>163321212.37379032</v>
      </c>
      <c r="F40" s="108">
        <v>50916527</v>
      </c>
      <c r="G40" s="110">
        <f>IF(ISBLANK(F40),"-",$D$48/$F$45*F40)</f>
        <v>166698808.52010885</v>
      </c>
      <c r="L40" s="92"/>
      <c r="M40" s="92"/>
      <c r="N40" s="150"/>
    </row>
    <row r="41" spans="1:14" ht="26.25" customHeight="1" x14ac:dyDescent="0.45">
      <c r="A41" s="99" t="s">
        <v>60</v>
      </c>
      <c r="B41" s="100">
        <v>1</v>
      </c>
      <c r="C41" s="111">
        <v>4</v>
      </c>
      <c r="D41" s="112"/>
      <c r="E41" s="113" t="str">
        <f>IF(ISBLANK(D41),"-",$D$48/$D$45*D41)</f>
        <v>-</v>
      </c>
      <c r="F41" s="112"/>
      <c r="G41" s="114" t="str">
        <f>IF(ISBLANK(F41),"-",$D$48/$F$45*F41)</f>
        <v>-</v>
      </c>
      <c r="L41" s="92"/>
      <c r="M41" s="92"/>
      <c r="N41" s="150"/>
    </row>
    <row r="42" spans="1:14" ht="27" customHeight="1" thickBot="1" x14ac:dyDescent="0.5">
      <c r="A42" s="99" t="s">
        <v>61</v>
      </c>
      <c r="B42" s="100">
        <v>1</v>
      </c>
      <c r="C42" s="115" t="s">
        <v>62</v>
      </c>
      <c r="D42" s="219">
        <f>AVERAGE(D38:D41)</f>
        <v>62165101.333333336</v>
      </c>
      <c r="E42" s="117">
        <f>AVERAGE(E38:E41)</f>
        <v>163454132.41428396</v>
      </c>
      <c r="F42" s="116">
        <f>AVERAGE(F38:F41)</f>
        <v>50865283</v>
      </c>
      <c r="G42" s="118">
        <f>AVERAGE(G38:G41)</f>
        <v>166531037.57721236</v>
      </c>
      <c r="H42" s="119"/>
    </row>
    <row r="43" spans="1:14" ht="26.25" customHeight="1" x14ac:dyDescent="0.45">
      <c r="A43" s="99" t="s">
        <v>63</v>
      </c>
      <c r="B43" s="152">
        <v>1</v>
      </c>
      <c r="C43" s="160" t="s">
        <v>91</v>
      </c>
      <c r="D43" s="161">
        <v>24.43</v>
      </c>
      <c r="E43" s="150"/>
      <c r="F43" s="120">
        <v>19.62</v>
      </c>
      <c r="H43" s="119"/>
    </row>
    <row r="44" spans="1:14" ht="26.25" customHeight="1" x14ac:dyDescent="0.45">
      <c r="A44" s="99" t="s">
        <v>64</v>
      </c>
      <c r="B44" s="152">
        <v>1</v>
      </c>
      <c r="C44" s="162" t="s">
        <v>92</v>
      </c>
      <c r="D44" s="163">
        <f>D43*$B$34</f>
        <v>21.448134263295554</v>
      </c>
      <c r="E44" s="164"/>
      <c r="F44" s="121">
        <f>F43*$B$34</f>
        <v>17.225231037489102</v>
      </c>
      <c r="H44" s="119"/>
    </row>
    <row r="45" spans="1:14" ht="19.5" customHeight="1" thickBot="1" x14ac:dyDescent="0.4">
      <c r="A45" s="99" t="s">
        <v>65</v>
      </c>
      <c r="B45" s="213">
        <f>(B44/B43)*(B42/B41)*(B40/B39)*(B38/B37)*B36</f>
        <v>100</v>
      </c>
      <c r="C45" s="162" t="s">
        <v>66</v>
      </c>
      <c r="D45" s="165">
        <f>D44*$B$30/100</f>
        <v>21.297997323452481</v>
      </c>
      <c r="E45" s="147"/>
      <c r="F45" s="123">
        <f>F44*$B$30/100</f>
        <v>17.104654420226677</v>
      </c>
      <c r="H45" s="119"/>
    </row>
    <row r="46" spans="1:14" ht="18.600000000000001" thickBot="1" x14ac:dyDescent="0.4">
      <c r="A46" s="258" t="s">
        <v>67</v>
      </c>
      <c r="B46" s="259"/>
      <c r="C46" s="162" t="s">
        <v>68</v>
      </c>
      <c r="D46" s="163">
        <f>D45/$B$45</f>
        <v>0.21297997323452481</v>
      </c>
      <c r="E46" s="147"/>
      <c r="F46" s="200">
        <f>F45/$B$45</f>
        <v>0.17104654420226675</v>
      </c>
      <c r="H46" s="119"/>
    </row>
    <row r="47" spans="1:14" ht="27" customHeight="1" thickBot="1" x14ac:dyDescent="0.5">
      <c r="A47" s="260"/>
      <c r="B47" s="261"/>
      <c r="C47" s="162" t="s">
        <v>99</v>
      </c>
      <c r="D47" s="220">
        <v>0.56000000000000005</v>
      </c>
      <c r="F47" s="124"/>
      <c r="H47" s="119"/>
    </row>
    <row r="48" spans="1:14" ht="18" x14ac:dyDescent="0.35">
      <c r="C48" s="162" t="s">
        <v>69</v>
      </c>
      <c r="D48" s="163">
        <f>D47*$B$45</f>
        <v>56.000000000000007</v>
      </c>
      <c r="F48" s="124"/>
      <c r="H48" s="119"/>
    </row>
    <row r="49" spans="1:12" ht="19.5" customHeight="1" thickBot="1" x14ac:dyDescent="0.4">
      <c r="C49" s="167" t="s">
        <v>70</v>
      </c>
      <c r="D49" s="168">
        <f>D48/B34</f>
        <v>63.785501489572994</v>
      </c>
      <c r="F49" s="125"/>
      <c r="H49" s="119"/>
    </row>
    <row r="50" spans="1:12" ht="18" x14ac:dyDescent="0.35">
      <c r="C50" s="170" t="s">
        <v>71</v>
      </c>
      <c r="D50" s="171">
        <f>AVERAGE(E38:E41,G38:G41)</f>
        <v>164992584.99574816</v>
      </c>
      <c r="F50" s="125"/>
      <c r="H50" s="119"/>
    </row>
    <row r="51" spans="1:12" ht="18" x14ac:dyDescent="0.35">
      <c r="C51" s="146" t="s">
        <v>72</v>
      </c>
      <c r="D51" s="126">
        <f>STDEV(E38:E41,G38:G41)/D50</f>
        <v>1.0304121766699342E-2</v>
      </c>
      <c r="F51" s="125"/>
    </row>
    <row r="52" spans="1:12" ht="19.5" customHeight="1" thickBot="1" x14ac:dyDescent="0.4">
      <c r="C52" s="148" t="s">
        <v>14</v>
      </c>
      <c r="D52" s="221">
        <f>COUNT(E38:E41,G38:G41)</f>
        <v>6</v>
      </c>
      <c r="F52" s="125"/>
    </row>
    <row r="54" spans="1:12" ht="18" x14ac:dyDescent="0.35">
      <c r="A54" s="128" t="s">
        <v>1</v>
      </c>
      <c r="B54" s="129" t="s">
        <v>73</v>
      </c>
    </row>
    <row r="55" spans="1:12" ht="18" x14ac:dyDescent="0.35">
      <c r="A55" s="150" t="s">
        <v>74</v>
      </c>
      <c r="B55" s="130" t="str">
        <f>B21</f>
        <v>Each film coated tablet contains: Component 1</v>
      </c>
    </row>
    <row r="56" spans="1:12" ht="26.25" customHeight="1" x14ac:dyDescent="0.45">
      <c r="A56" s="130" t="s">
        <v>75</v>
      </c>
      <c r="B56" s="152">
        <v>300</v>
      </c>
      <c r="C56" s="150" t="str">
        <f>B20</f>
        <v>Component 1</v>
      </c>
      <c r="H56" s="164"/>
    </row>
    <row r="57" spans="1:12" ht="18" x14ac:dyDescent="0.35">
      <c r="A57" s="130" t="s">
        <v>115</v>
      </c>
      <c r="B57" s="198">
        <f>[1]Uniformity!C46</f>
        <v>1974.3689999999999</v>
      </c>
      <c r="H57" s="164"/>
    </row>
    <row r="58" spans="1:12" ht="19.5" customHeight="1" thickBot="1" x14ac:dyDescent="0.4">
      <c r="H58" s="164"/>
    </row>
    <row r="59" spans="1:12" s="63" customFormat="1" ht="27" customHeight="1" thickBot="1" x14ac:dyDescent="0.5">
      <c r="A59" s="97" t="s">
        <v>107</v>
      </c>
      <c r="B59" s="98">
        <v>100</v>
      </c>
      <c r="C59" s="150"/>
      <c r="D59" s="131" t="s">
        <v>76</v>
      </c>
      <c r="E59" s="132" t="s">
        <v>54</v>
      </c>
      <c r="F59" s="132" t="s">
        <v>55</v>
      </c>
      <c r="G59" s="132" t="s">
        <v>77</v>
      </c>
      <c r="H59" s="101" t="s">
        <v>78</v>
      </c>
      <c r="L59" s="88"/>
    </row>
    <row r="60" spans="1:12" s="63" customFormat="1" ht="25.2" x14ac:dyDescent="0.45">
      <c r="A60" s="99" t="s">
        <v>96</v>
      </c>
      <c r="B60" s="100">
        <v>4</v>
      </c>
      <c r="C60" s="277" t="s">
        <v>79</v>
      </c>
      <c r="D60" s="262">
        <v>1946.3</v>
      </c>
      <c r="E60" s="133">
        <v>1</v>
      </c>
      <c r="F60" s="134">
        <v>172085958</v>
      </c>
      <c r="G60" s="222">
        <f>IF(ISBLANK(F60),"-",(F60/$D$50*$D$47*$B$68)*($B$57/$D$60))</f>
        <v>296.24946805597205</v>
      </c>
      <c r="H60" s="135">
        <f t="shared" ref="H60:H71" si="0">IF(ISBLANK(F60),"-",G60/$B$56)</f>
        <v>0.98749822685324018</v>
      </c>
      <c r="L60" s="88"/>
    </row>
    <row r="61" spans="1:12" s="63" customFormat="1" ht="26.25" customHeight="1" x14ac:dyDescent="0.45">
      <c r="A61" s="99" t="s">
        <v>80</v>
      </c>
      <c r="B61" s="100">
        <v>20</v>
      </c>
      <c r="C61" s="278"/>
      <c r="D61" s="263"/>
      <c r="E61" s="136">
        <v>2</v>
      </c>
      <c r="F61" s="108">
        <v>172987089</v>
      </c>
      <c r="G61" s="223">
        <f>IF(ISBLANK(F61),"-",(F61/$D$50*$D$47*$B$68)*($B$57/$D$60))</f>
        <v>297.8007833550318</v>
      </c>
      <c r="H61" s="137">
        <f t="shared" si="0"/>
        <v>0.99266927785010595</v>
      </c>
      <c r="L61" s="88"/>
    </row>
    <row r="62" spans="1:12" s="63" customFormat="1" ht="26.25" customHeight="1" x14ac:dyDescent="0.45">
      <c r="A62" s="99" t="s">
        <v>81</v>
      </c>
      <c r="B62" s="100">
        <v>1</v>
      </c>
      <c r="C62" s="278"/>
      <c r="D62" s="263"/>
      <c r="E62" s="136">
        <v>3</v>
      </c>
      <c r="F62" s="108">
        <v>170902849</v>
      </c>
      <c r="G62" s="223">
        <f>IF(ISBLANK(F62),"-",(F62/$D$50*$D$47*$B$68)*($B$57/$D$60))</f>
        <v>294.21272190901311</v>
      </c>
      <c r="H62" s="137">
        <f t="shared" si="0"/>
        <v>0.98070907303004373</v>
      </c>
      <c r="L62" s="88"/>
    </row>
    <row r="63" spans="1:12" ht="25.8" thickBot="1" x14ac:dyDescent="0.5">
      <c r="A63" s="99" t="s">
        <v>82</v>
      </c>
      <c r="B63" s="100">
        <v>1</v>
      </c>
      <c r="C63" s="279"/>
      <c r="D63" s="264"/>
      <c r="E63" s="138">
        <v>4</v>
      </c>
      <c r="F63" s="139"/>
      <c r="G63" s="223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5">
      <c r="A64" s="99" t="s">
        <v>83</v>
      </c>
      <c r="B64" s="100">
        <v>1</v>
      </c>
      <c r="C64" s="277" t="s">
        <v>84</v>
      </c>
      <c r="D64" s="262">
        <v>1990.18</v>
      </c>
      <c r="E64" s="133">
        <v>1</v>
      </c>
      <c r="F64" s="134">
        <v>180962969</v>
      </c>
      <c r="G64" s="224">
        <f>IF(ISBLANK(F64),"-",(F64/$D$50*$D$47*$B$68)*($B$57/$D$64))</f>
        <v>304.66269774263424</v>
      </c>
      <c r="H64" s="140">
        <f t="shared" si="0"/>
        <v>1.0155423258087808</v>
      </c>
    </row>
    <row r="65" spans="1:8" ht="26.25" customHeight="1" x14ac:dyDescent="0.45">
      <c r="A65" s="99" t="s">
        <v>85</v>
      </c>
      <c r="B65" s="100">
        <v>1</v>
      </c>
      <c r="C65" s="278"/>
      <c r="D65" s="263"/>
      <c r="E65" s="136">
        <v>2</v>
      </c>
      <c r="F65" s="108">
        <v>182210273</v>
      </c>
      <c r="G65" s="225">
        <f>IF(ISBLANK(F65),"-",(F65/$D$50*$D$47*$B$68)*($B$57/$D$64))</f>
        <v>306.7626135632305</v>
      </c>
      <c r="H65" s="141">
        <f t="shared" si="0"/>
        <v>1.0225420452107683</v>
      </c>
    </row>
    <row r="66" spans="1:8" ht="26.25" customHeight="1" x14ac:dyDescent="0.45">
      <c r="A66" s="99" t="s">
        <v>86</v>
      </c>
      <c r="B66" s="100">
        <v>1</v>
      </c>
      <c r="C66" s="278"/>
      <c r="D66" s="263"/>
      <c r="E66" s="136">
        <v>3</v>
      </c>
      <c r="F66" s="108">
        <v>182690907</v>
      </c>
      <c r="G66" s="225">
        <f>IF(ISBLANK(F66),"-",(F66/$D$50*$D$47*$B$68)*($B$57/$D$64))</f>
        <v>307.57179155072714</v>
      </c>
      <c r="H66" s="141">
        <f t="shared" si="0"/>
        <v>1.0252393051690905</v>
      </c>
    </row>
    <row r="67" spans="1:8" ht="25.8" thickBot="1" x14ac:dyDescent="0.5">
      <c r="A67" s="99" t="s">
        <v>87</v>
      </c>
      <c r="B67" s="100">
        <v>1</v>
      </c>
      <c r="C67" s="279"/>
      <c r="D67" s="264"/>
      <c r="E67" s="138">
        <v>4</v>
      </c>
      <c r="F67" s="139"/>
      <c r="G67" s="226" t="str">
        <f>IF(ISBLANK(F67),"-",(F67/$D$50*$D$47*$B$68)*($B$57/$D$64))</f>
        <v>-</v>
      </c>
      <c r="H67" s="142" t="str">
        <f t="shared" si="0"/>
        <v>-</v>
      </c>
    </row>
    <row r="68" spans="1:8" ht="25.2" x14ac:dyDescent="0.45">
      <c r="A68" s="99" t="s">
        <v>88</v>
      </c>
      <c r="B68" s="227">
        <f>(B67/B66)*(B65/B64)*(B63/B62)*(B61/B60)*B59</f>
        <v>500</v>
      </c>
      <c r="C68" s="277" t="s">
        <v>89</v>
      </c>
      <c r="D68" s="262">
        <v>1980.25</v>
      </c>
      <c r="E68" s="133">
        <v>1</v>
      </c>
      <c r="F68" s="134">
        <v>176669666</v>
      </c>
      <c r="G68" s="224">
        <f>IF(ISBLANK(F68),"-",(F68/$D$50*$D$47*$B$68)*($B$57/$D$68))</f>
        <v>298.92613987970668</v>
      </c>
      <c r="H68" s="137">
        <f t="shared" si="0"/>
        <v>0.99642046626568892</v>
      </c>
    </row>
    <row r="69" spans="1:8" ht="25.8" thickBot="1" x14ac:dyDescent="0.5">
      <c r="A69" s="127" t="s">
        <v>90</v>
      </c>
      <c r="B69" s="228">
        <f>D47*B68/B56*B57</f>
        <v>1842.7444</v>
      </c>
      <c r="C69" s="278"/>
      <c r="D69" s="263"/>
      <c r="E69" s="136">
        <v>2</v>
      </c>
      <c r="F69" s="108">
        <v>178224254</v>
      </c>
      <c r="G69" s="225">
        <f>IF(ISBLANK(F69),"-",(F69/$D$50*$D$47*$B$68)*($B$57/$D$68))</f>
        <v>301.55651214714106</v>
      </c>
      <c r="H69" s="137">
        <f t="shared" si="0"/>
        <v>1.0051883738238034</v>
      </c>
    </row>
    <row r="70" spans="1:8" ht="25.2" x14ac:dyDescent="0.45">
      <c r="A70" s="269" t="s">
        <v>67</v>
      </c>
      <c r="B70" s="270"/>
      <c r="C70" s="278"/>
      <c r="D70" s="263"/>
      <c r="E70" s="136">
        <v>3</v>
      </c>
      <c r="F70" s="108">
        <v>176010631</v>
      </c>
      <c r="G70" s="225">
        <f>IF(ISBLANK(F70),"-",(F70/$D$50*$D$47*$B$68)*($B$57/$D$68))</f>
        <v>297.8110486868834</v>
      </c>
      <c r="H70" s="137">
        <f t="shared" si="0"/>
        <v>0.99270349562294469</v>
      </c>
    </row>
    <row r="71" spans="1:8" ht="25.8" thickBot="1" x14ac:dyDescent="0.5">
      <c r="A71" s="271"/>
      <c r="B71" s="272"/>
      <c r="C71" s="279"/>
      <c r="D71" s="264"/>
      <c r="E71" s="138">
        <v>4</v>
      </c>
      <c r="F71" s="139"/>
      <c r="G71" s="226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5">
      <c r="A72" s="164"/>
      <c r="B72" s="164"/>
      <c r="C72" s="164"/>
      <c r="D72" s="164"/>
      <c r="E72" s="164"/>
      <c r="F72" s="164"/>
      <c r="G72" s="144" t="s">
        <v>62</v>
      </c>
      <c r="H72" s="145">
        <f>AVERAGE(H60:H71)</f>
        <v>1.0020569544038294</v>
      </c>
    </row>
    <row r="73" spans="1:8" ht="26.25" customHeight="1" x14ac:dyDescent="0.45">
      <c r="C73" s="164"/>
      <c r="D73" s="164"/>
      <c r="E73" s="164"/>
      <c r="F73" s="164"/>
      <c r="G73" s="146" t="s">
        <v>72</v>
      </c>
      <c r="H73" s="199">
        <f>STDEV(H60:H71)/H72</f>
        <v>1.5872521528004741E-2</v>
      </c>
    </row>
    <row r="74" spans="1:8" ht="27" customHeight="1" thickBot="1" x14ac:dyDescent="0.5">
      <c r="A74" s="164"/>
      <c r="B74" s="164"/>
      <c r="C74" s="164"/>
      <c r="D74" s="164"/>
      <c r="E74" s="147"/>
      <c r="F74" s="164"/>
      <c r="G74" s="148" t="s">
        <v>14</v>
      </c>
      <c r="H74" s="149">
        <f>COUNT(H60:H71)</f>
        <v>9</v>
      </c>
    </row>
    <row r="75" spans="1:8" ht="18" x14ac:dyDescent="0.35">
      <c r="A75" s="164"/>
      <c r="B75" s="164"/>
      <c r="C75" s="164"/>
      <c r="D75" s="164"/>
      <c r="E75" s="147"/>
      <c r="F75" s="164"/>
      <c r="G75" s="157"/>
      <c r="H75" s="213"/>
    </row>
    <row r="76" spans="1:8" ht="18" x14ac:dyDescent="0.35">
      <c r="A76" s="194" t="s">
        <v>100</v>
      </c>
      <c r="B76" s="157" t="s">
        <v>97</v>
      </c>
      <c r="C76" s="267" t="str">
        <f>B20</f>
        <v>Component 1</v>
      </c>
      <c r="D76" s="267"/>
      <c r="E76" s="150" t="s">
        <v>108</v>
      </c>
      <c r="F76" s="150"/>
      <c r="G76" s="229">
        <f>H72</f>
        <v>1.0020569544038294</v>
      </c>
      <c r="H76" s="213"/>
    </row>
    <row r="77" spans="1:8" ht="18" x14ac:dyDescent="0.35">
      <c r="A77" s="164"/>
      <c r="B77" s="164"/>
      <c r="C77" s="164"/>
      <c r="D77" s="164"/>
      <c r="E77" s="147"/>
      <c r="F77" s="164"/>
      <c r="G77" s="157"/>
      <c r="H77" s="213"/>
    </row>
    <row r="78" spans="1:8" ht="26.25" customHeight="1" x14ac:dyDescent="0.45">
      <c r="A78" s="87" t="s">
        <v>102</v>
      </c>
      <c r="B78" s="87" t="s">
        <v>109</v>
      </c>
      <c r="D78" s="230" t="s">
        <v>110</v>
      </c>
    </row>
    <row r="79" spans="1:8" ht="18" x14ac:dyDescent="0.35">
      <c r="A79" s="87"/>
      <c r="B79" s="87"/>
    </row>
    <row r="80" spans="1:8" ht="26.25" customHeight="1" x14ac:dyDescent="0.45">
      <c r="A80" s="194" t="s">
        <v>3</v>
      </c>
      <c r="B80" s="152" t="str">
        <f>B26</f>
        <v>Component 1</v>
      </c>
      <c r="C80" s="218"/>
    </row>
    <row r="81" spans="1:12" ht="26.25" customHeight="1" x14ac:dyDescent="0.45">
      <c r="A81" s="157" t="s">
        <v>41</v>
      </c>
      <c r="B81" s="152">
        <f>B27</f>
        <v>0</v>
      </c>
    </row>
    <row r="82" spans="1:12" ht="27" customHeight="1" thickBot="1" x14ac:dyDescent="0.5">
      <c r="A82" s="157" t="s">
        <v>4</v>
      </c>
      <c r="B82" s="152">
        <v>99.3</v>
      </c>
    </row>
    <row r="83" spans="1:12" s="63" customFormat="1" ht="25.8" thickBot="1" x14ac:dyDescent="0.5">
      <c r="A83" s="157" t="s">
        <v>42</v>
      </c>
      <c r="B83" s="152">
        <f>B29</f>
        <v>0</v>
      </c>
      <c r="C83" s="250" t="s">
        <v>43</v>
      </c>
      <c r="D83" s="251"/>
      <c r="E83" s="251"/>
      <c r="F83" s="251"/>
      <c r="G83" s="252"/>
      <c r="I83" s="88"/>
      <c r="J83" s="88"/>
      <c r="K83" s="88"/>
      <c r="L83" s="88"/>
    </row>
    <row r="84" spans="1:12" s="63" customFormat="1" ht="18" x14ac:dyDescent="0.35">
      <c r="A84" s="157" t="s">
        <v>44</v>
      </c>
      <c r="B84" s="213">
        <f>B82-B83</f>
        <v>99.3</v>
      </c>
      <c r="C84" s="89"/>
      <c r="D84" s="89"/>
      <c r="E84" s="89"/>
      <c r="F84" s="89"/>
      <c r="G84" s="90"/>
      <c r="I84" s="88"/>
      <c r="J84" s="88"/>
      <c r="K84" s="88"/>
      <c r="L84" s="88"/>
    </row>
    <row r="85" spans="1:12" s="63" customFormat="1" ht="19.5" customHeight="1" thickBot="1" x14ac:dyDescent="0.4">
      <c r="A85" s="157"/>
      <c r="B85" s="213"/>
      <c r="C85" s="89"/>
      <c r="D85" s="89"/>
      <c r="E85" s="89"/>
      <c r="F85" s="89"/>
      <c r="G85" s="90"/>
      <c r="I85" s="88"/>
      <c r="J85" s="88"/>
      <c r="K85" s="88"/>
      <c r="L85" s="88"/>
    </row>
    <row r="86" spans="1:12" s="63" customFormat="1" ht="25.8" thickBot="1" x14ac:dyDescent="0.5">
      <c r="A86" s="157" t="s">
        <v>45</v>
      </c>
      <c r="B86" s="91">
        <v>704.9</v>
      </c>
      <c r="C86" s="253" t="s">
        <v>46</v>
      </c>
      <c r="D86" s="254"/>
      <c r="E86" s="254"/>
      <c r="F86" s="254"/>
      <c r="G86" s="254"/>
      <c r="H86" s="255"/>
      <c r="I86" s="88"/>
      <c r="J86" s="88"/>
      <c r="K86" s="88"/>
      <c r="L86" s="88"/>
    </row>
    <row r="87" spans="1:12" s="63" customFormat="1" ht="25.8" thickBot="1" x14ac:dyDescent="0.5">
      <c r="A87" s="157" t="s">
        <v>47</v>
      </c>
      <c r="B87" s="91">
        <v>802.9</v>
      </c>
      <c r="C87" s="253" t="s">
        <v>48</v>
      </c>
      <c r="D87" s="254"/>
      <c r="E87" s="254"/>
      <c r="F87" s="254"/>
      <c r="G87" s="254"/>
      <c r="H87" s="255"/>
      <c r="I87" s="88"/>
      <c r="J87" s="88"/>
      <c r="K87" s="88"/>
      <c r="L87" s="88"/>
    </row>
    <row r="88" spans="1:12" s="63" customFormat="1" ht="18" x14ac:dyDescent="0.35">
      <c r="A88" s="157"/>
      <c r="B88" s="213"/>
      <c r="C88" s="89"/>
      <c r="D88" s="89"/>
      <c r="E88" s="89"/>
      <c r="F88" s="89"/>
      <c r="G88" s="90"/>
      <c r="I88" s="88"/>
      <c r="J88" s="88"/>
      <c r="K88" s="88"/>
      <c r="L88" s="88"/>
    </row>
    <row r="89" spans="1:12" ht="18" x14ac:dyDescent="0.35">
      <c r="A89" s="157" t="s">
        <v>49</v>
      </c>
      <c r="B89" s="96">
        <f>B86/B87</f>
        <v>0.87794245858761988</v>
      </c>
      <c r="C89" s="150" t="s">
        <v>50</v>
      </c>
    </row>
    <row r="90" spans="1:12" ht="19.5" customHeight="1" thickBot="1" x14ac:dyDescent="0.4">
      <c r="A90" s="157"/>
      <c r="B90" s="96"/>
    </row>
    <row r="91" spans="1:12" ht="27" customHeight="1" thickBot="1" x14ac:dyDescent="0.5">
      <c r="A91" s="97" t="s">
        <v>106</v>
      </c>
      <c r="B91" s="98">
        <v>50</v>
      </c>
      <c r="D91" s="211" t="s">
        <v>51</v>
      </c>
      <c r="E91" s="212"/>
      <c r="F91" s="256" t="s">
        <v>52</v>
      </c>
      <c r="G91" s="257"/>
    </row>
    <row r="92" spans="1:12" ht="26.25" customHeight="1" x14ac:dyDescent="0.45">
      <c r="A92" s="99" t="s">
        <v>53</v>
      </c>
      <c r="B92" s="100">
        <v>1</v>
      </c>
      <c r="C92" s="214" t="s">
        <v>103</v>
      </c>
      <c r="D92" s="102" t="s">
        <v>55</v>
      </c>
      <c r="E92" s="103" t="s">
        <v>56</v>
      </c>
      <c r="F92" s="102" t="s">
        <v>55</v>
      </c>
      <c r="G92" s="153" t="s">
        <v>56</v>
      </c>
    </row>
    <row r="93" spans="1:12" ht="26.25" customHeight="1" x14ac:dyDescent="0.45">
      <c r="A93" s="99" t="s">
        <v>57</v>
      </c>
      <c r="B93" s="100">
        <v>1</v>
      </c>
      <c r="C93" s="154">
        <v>1</v>
      </c>
      <c r="D93" s="105">
        <v>39579342</v>
      </c>
      <c r="E93" s="106">
        <f>IF(ISBLANK(D93),"-",$D$103/$D$100*D93)</f>
        <v>42350494.273099989</v>
      </c>
      <c r="F93" s="105">
        <v>34381284</v>
      </c>
      <c r="G93" s="107">
        <f>IF(ISBLANK(F93),"-",$D$103/$F$100*F93)</f>
        <v>42314662.203855708</v>
      </c>
    </row>
    <row r="94" spans="1:12" ht="26.25" customHeight="1" x14ac:dyDescent="0.45">
      <c r="A94" s="99" t="s">
        <v>58</v>
      </c>
      <c r="B94" s="100">
        <v>1</v>
      </c>
      <c r="C94" s="164">
        <v>2</v>
      </c>
      <c r="D94" s="108">
        <v>39648486</v>
      </c>
      <c r="E94" s="109">
        <f>IF(ISBLANK(D94),"-",$D$103/$D$100*D94)</f>
        <v>42424479.398371123</v>
      </c>
      <c r="F94" s="108">
        <v>34375350</v>
      </c>
      <c r="G94" s="110">
        <f>IF(ISBLANK(F94),"-",$D$103/$F$100*F94)</f>
        <v>42307358.951146543</v>
      </c>
    </row>
    <row r="95" spans="1:12" ht="26.25" customHeight="1" x14ac:dyDescent="0.45">
      <c r="A95" s="99" t="s">
        <v>59</v>
      </c>
      <c r="B95" s="100">
        <v>1</v>
      </c>
      <c r="C95" s="164">
        <v>3</v>
      </c>
      <c r="D95" s="108">
        <v>39544972</v>
      </c>
      <c r="E95" s="109">
        <f>IF(ISBLANK(D95),"-",$D$103/$D$100*D95)</f>
        <v>42313717.853518113</v>
      </c>
      <c r="F95" s="108">
        <v>34360361</v>
      </c>
      <c r="G95" s="110">
        <f>IF(ISBLANK(F95),"-",$D$103/$F$100*F95)</f>
        <v>42288911.28433533</v>
      </c>
    </row>
    <row r="96" spans="1:12" ht="26.25" customHeight="1" x14ac:dyDescent="0.45">
      <c r="A96" s="99" t="s">
        <v>60</v>
      </c>
      <c r="B96" s="100">
        <v>1</v>
      </c>
      <c r="C96" s="155">
        <v>4</v>
      </c>
      <c r="D96" s="112"/>
      <c r="E96" s="113" t="str">
        <f>IF(ISBLANK(D96),"-",$D$103/$D$100*D96)</f>
        <v>-</v>
      </c>
      <c r="F96" s="156"/>
      <c r="G96" s="114" t="str">
        <f>IF(ISBLANK(F96),"-",$D$103/$F$100*F96)</f>
        <v>-</v>
      </c>
    </row>
    <row r="97" spans="1:10" ht="27" customHeight="1" thickBot="1" x14ac:dyDescent="0.5">
      <c r="A97" s="99" t="s">
        <v>61</v>
      </c>
      <c r="B97" s="100">
        <v>1</v>
      </c>
      <c r="C97" s="157" t="s">
        <v>62</v>
      </c>
      <c r="D97" s="158">
        <f>AVERAGE(D93:D96)</f>
        <v>39590933.333333336</v>
      </c>
      <c r="E97" s="117">
        <f>AVERAGE(E93:E96)</f>
        <v>42362897.174996413</v>
      </c>
      <c r="F97" s="159">
        <f>AVERAGE(F93:F96)</f>
        <v>34372331.666666664</v>
      </c>
      <c r="G97" s="231">
        <f>AVERAGE(G93:G96)</f>
        <v>42303644.146445863</v>
      </c>
    </row>
    <row r="98" spans="1:10" ht="26.25" customHeight="1" x14ac:dyDescent="0.45">
      <c r="A98" s="99" t="s">
        <v>63</v>
      </c>
      <c r="B98" s="152">
        <v>1</v>
      </c>
      <c r="C98" s="160" t="s">
        <v>91</v>
      </c>
      <c r="D98" s="161">
        <v>16.079999999999998</v>
      </c>
      <c r="E98" s="150"/>
      <c r="F98" s="120">
        <v>13.98</v>
      </c>
    </row>
    <row r="99" spans="1:10" ht="26.25" customHeight="1" x14ac:dyDescent="0.45">
      <c r="A99" s="99" t="s">
        <v>64</v>
      </c>
      <c r="B99" s="152">
        <v>1</v>
      </c>
      <c r="C99" s="162" t="s">
        <v>92</v>
      </c>
      <c r="D99" s="163">
        <f>D98*$B$89</f>
        <v>14.117314734088927</v>
      </c>
      <c r="E99" s="164"/>
      <c r="F99" s="121">
        <f>F98*$B$89</f>
        <v>12.273635571054927</v>
      </c>
    </row>
    <row r="100" spans="1:10" ht="19.5" customHeight="1" thickBot="1" x14ac:dyDescent="0.4">
      <c r="A100" s="99" t="s">
        <v>65</v>
      </c>
      <c r="B100" s="213">
        <f>(B99/B98)*(B97/B96)*(B95/B94)*(B93/B92)*B91</f>
        <v>50</v>
      </c>
      <c r="C100" s="162" t="s">
        <v>66</v>
      </c>
      <c r="D100" s="165">
        <f>D99*$B$84/100</f>
        <v>14.018493530950304</v>
      </c>
      <c r="E100" s="147"/>
      <c r="F100" s="123">
        <f>F99*$B$84/100</f>
        <v>12.187720122057542</v>
      </c>
    </row>
    <row r="101" spans="1:10" ht="18.600000000000001" thickBot="1" x14ac:dyDescent="0.4">
      <c r="A101" s="258" t="s">
        <v>67</v>
      </c>
      <c r="B101" s="259"/>
      <c r="C101" s="162" t="s">
        <v>68</v>
      </c>
      <c r="D101" s="163">
        <f>D100/$B$100</f>
        <v>0.28036987061900609</v>
      </c>
      <c r="E101" s="147"/>
      <c r="F101" s="200">
        <f>F100/$B$100</f>
        <v>0.24375440244115082</v>
      </c>
      <c r="H101" s="119"/>
    </row>
    <row r="102" spans="1:10" ht="19.5" customHeight="1" thickBot="1" x14ac:dyDescent="0.4">
      <c r="A102" s="260"/>
      <c r="B102" s="261"/>
      <c r="C102" s="162" t="s">
        <v>99</v>
      </c>
      <c r="D102" s="165">
        <f>$B$56/$B$120</f>
        <v>0.3</v>
      </c>
      <c r="F102" s="124"/>
      <c r="G102" s="172"/>
      <c r="H102" s="119"/>
    </row>
    <row r="103" spans="1:10" ht="18" x14ac:dyDescent="0.35">
      <c r="C103" s="162" t="s">
        <v>69</v>
      </c>
      <c r="D103" s="163">
        <f>D102*$B$100</f>
        <v>15</v>
      </c>
      <c r="F103" s="124"/>
      <c r="H103" s="119"/>
    </row>
    <row r="104" spans="1:10" ht="19.5" customHeight="1" thickBot="1" x14ac:dyDescent="0.4">
      <c r="C104" s="167" t="s">
        <v>70</v>
      </c>
      <c r="D104" s="168">
        <f>D103/B34</f>
        <v>17.08540218470705</v>
      </c>
      <c r="F104" s="125"/>
      <c r="H104" s="119"/>
      <c r="J104" s="169"/>
    </row>
    <row r="105" spans="1:10" ht="18" x14ac:dyDescent="0.35">
      <c r="C105" s="170" t="s">
        <v>71</v>
      </c>
      <c r="D105" s="171">
        <f>AVERAGE(E93:E96,G93:G96)</f>
        <v>42333270.660721131</v>
      </c>
      <c r="F105" s="125"/>
      <c r="G105" s="172"/>
      <c r="H105" s="119"/>
      <c r="J105" s="173"/>
    </row>
    <row r="106" spans="1:10" ht="18" x14ac:dyDescent="0.35">
      <c r="C106" s="146" t="s">
        <v>72</v>
      </c>
      <c r="D106" s="174">
        <f>STDEV(E93:E96,G93:G96)/D105</f>
        <v>1.1564424094091513E-3</v>
      </c>
      <c r="F106" s="125"/>
      <c r="H106" s="119"/>
      <c r="J106" s="173"/>
    </row>
    <row r="107" spans="1:10" ht="19.5" customHeight="1" thickBot="1" x14ac:dyDescent="0.4">
      <c r="C107" s="148" t="s">
        <v>14</v>
      </c>
      <c r="D107" s="175">
        <f>COUNT(E93:E96,G93:G96)</f>
        <v>6</v>
      </c>
      <c r="F107" s="125"/>
      <c r="H107" s="119"/>
      <c r="J107" s="173"/>
    </row>
    <row r="108" spans="1:10" ht="19.5" customHeight="1" x14ac:dyDescent="0.35">
      <c r="A108" s="128"/>
      <c r="B108" s="128"/>
      <c r="C108" s="128"/>
      <c r="D108" s="128"/>
      <c r="E108" s="128"/>
    </row>
    <row r="109" spans="1:10" ht="19.5" customHeight="1" x14ac:dyDescent="0.45">
      <c r="A109" s="128"/>
      <c r="B109" s="87" t="s">
        <v>109</v>
      </c>
      <c r="D109" s="230" t="s">
        <v>110</v>
      </c>
      <c r="E109" s="128"/>
    </row>
    <row r="110" spans="1:10" ht="19.5" customHeight="1" thickBot="1" x14ac:dyDescent="0.4">
      <c r="A110" s="128"/>
      <c r="B110" s="128"/>
      <c r="C110" s="128"/>
      <c r="D110" s="128"/>
      <c r="E110" s="128"/>
    </row>
    <row r="111" spans="1:10" ht="25.2" x14ac:dyDescent="0.45">
      <c r="A111" s="97" t="s">
        <v>93</v>
      </c>
      <c r="B111" s="98">
        <v>1000</v>
      </c>
      <c r="C111" s="211" t="s">
        <v>101</v>
      </c>
      <c r="D111" s="176" t="s">
        <v>55</v>
      </c>
      <c r="E111" s="201" t="s">
        <v>94</v>
      </c>
      <c r="F111" s="177" t="s">
        <v>95</v>
      </c>
    </row>
    <row r="112" spans="1:10" ht="26.25" customHeight="1" x14ac:dyDescent="0.45">
      <c r="A112" s="99" t="s">
        <v>96</v>
      </c>
      <c r="B112" s="100">
        <v>1</v>
      </c>
      <c r="C112" s="178">
        <v>1</v>
      </c>
      <c r="D112" s="179">
        <v>37387986</v>
      </c>
      <c r="E112" s="232">
        <f t="shared" ref="E112:E117" si="1">IF(ISBLANK(D112),"-",D112/$D$105*$D$102*$B$120)</f>
        <v>264.95462374956816</v>
      </c>
      <c r="F112" s="180">
        <f>IF(ISBLANK(D112), "-", E112/$B$56)</f>
        <v>0.88318207916522717</v>
      </c>
    </row>
    <row r="113" spans="1:10" ht="26.25" customHeight="1" x14ac:dyDescent="0.45">
      <c r="A113" s="99" t="s">
        <v>80</v>
      </c>
      <c r="B113" s="100">
        <v>1</v>
      </c>
      <c r="C113" s="178">
        <v>2</v>
      </c>
      <c r="D113" s="179">
        <v>36715348</v>
      </c>
      <c r="E113" s="233">
        <f t="shared" si="1"/>
        <v>260.18789070838051</v>
      </c>
      <c r="F113" s="181">
        <f t="shared" ref="F113:F117" si="2">IF(ISBLANK(D113), "-", E113/$B$56)</f>
        <v>0.86729296902793507</v>
      </c>
    </row>
    <row r="114" spans="1:10" ht="26.25" customHeight="1" x14ac:dyDescent="0.45">
      <c r="A114" s="99" t="s">
        <v>81</v>
      </c>
      <c r="B114" s="100">
        <v>1</v>
      </c>
      <c r="C114" s="178">
        <v>3</v>
      </c>
      <c r="D114" s="179">
        <v>42459439</v>
      </c>
      <c r="E114" s="233">
        <f t="shared" si="1"/>
        <v>300.89410766503283</v>
      </c>
      <c r="F114" s="181">
        <f t="shared" si="2"/>
        <v>1.0029803588834427</v>
      </c>
    </row>
    <row r="115" spans="1:10" ht="26.25" customHeight="1" x14ac:dyDescent="0.45">
      <c r="A115" s="99" t="s">
        <v>82</v>
      </c>
      <c r="B115" s="100">
        <v>1</v>
      </c>
      <c r="C115" s="178">
        <v>4</v>
      </c>
      <c r="D115" s="179">
        <v>41668084</v>
      </c>
      <c r="E115" s="233">
        <f t="shared" si="1"/>
        <v>295.28607180353072</v>
      </c>
      <c r="F115" s="181">
        <f t="shared" si="2"/>
        <v>0.98428690601176905</v>
      </c>
    </row>
    <row r="116" spans="1:10" ht="26.25" customHeight="1" x14ac:dyDescent="0.45">
      <c r="A116" s="99" t="s">
        <v>83</v>
      </c>
      <c r="B116" s="100">
        <v>1</v>
      </c>
      <c r="C116" s="178">
        <v>5</v>
      </c>
      <c r="D116" s="179">
        <v>30389424</v>
      </c>
      <c r="E116" s="233">
        <f t="shared" si="1"/>
        <v>215.35844166321493</v>
      </c>
      <c r="F116" s="181">
        <f t="shared" si="2"/>
        <v>0.71786147221071639</v>
      </c>
    </row>
    <row r="117" spans="1:10" ht="26.25" customHeight="1" x14ac:dyDescent="0.45">
      <c r="A117" s="99" t="s">
        <v>85</v>
      </c>
      <c r="B117" s="100">
        <v>1</v>
      </c>
      <c r="C117" s="182">
        <v>6</v>
      </c>
      <c r="D117" s="183">
        <v>33629726</v>
      </c>
      <c r="E117" s="234">
        <f t="shared" si="1"/>
        <v>238.32124573736252</v>
      </c>
      <c r="F117" s="184">
        <f t="shared" si="2"/>
        <v>0.7944041524578751</v>
      </c>
    </row>
    <row r="118" spans="1:10" ht="26.25" customHeight="1" x14ac:dyDescent="0.45">
      <c r="A118" s="99" t="s">
        <v>86</v>
      </c>
      <c r="B118" s="100">
        <v>1</v>
      </c>
      <c r="C118" s="178"/>
      <c r="D118" s="164"/>
      <c r="E118" s="150"/>
      <c r="F118" s="185"/>
    </row>
    <row r="119" spans="1:10" ht="26.25" customHeight="1" x14ac:dyDescent="0.45">
      <c r="A119" s="99" t="s">
        <v>87</v>
      </c>
      <c r="B119" s="100">
        <v>1</v>
      </c>
      <c r="C119" s="178"/>
      <c r="D119" s="208"/>
      <c r="E119" s="186" t="s">
        <v>62</v>
      </c>
      <c r="F119" s="235">
        <f>AVERAGE(F112:F117)</f>
        <v>0.87500132295949429</v>
      </c>
    </row>
    <row r="120" spans="1:10" ht="19.5" customHeight="1" thickBot="1" x14ac:dyDescent="0.4">
      <c r="A120" s="99" t="s">
        <v>88</v>
      </c>
      <c r="B120" s="227">
        <f>(B119/B118)*(B117/B116)*(B115/B114)*(B113/B112)*B111</f>
        <v>1000</v>
      </c>
      <c r="C120" s="188"/>
      <c r="D120" s="236"/>
      <c r="E120" s="157" t="s">
        <v>72</v>
      </c>
      <c r="F120" s="237">
        <f>STDEV(F112:F117)/F119</f>
        <v>0.12481441260673641</v>
      </c>
      <c r="I120" s="150"/>
    </row>
    <row r="121" spans="1:10" ht="18.600000000000001" thickBot="1" x14ac:dyDescent="0.4">
      <c r="A121" s="258" t="s">
        <v>67</v>
      </c>
      <c r="B121" s="259"/>
      <c r="C121" s="190"/>
      <c r="D121" s="238"/>
      <c r="E121" s="191" t="s">
        <v>14</v>
      </c>
      <c r="F121" s="175">
        <f>COUNT(F112:F117)</f>
        <v>6</v>
      </c>
      <c r="I121" s="150"/>
      <c r="J121" s="173"/>
    </row>
    <row r="122" spans="1:10" ht="19.5" customHeight="1" thickBot="1" x14ac:dyDescent="0.4">
      <c r="A122" s="260"/>
      <c r="B122" s="261"/>
      <c r="C122" s="150"/>
      <c r="D122" s="150"/>
      <c r="E122" s="150"/>
      <c r="F122" s="164"/>
      <c r="G122" s="150"/>
      <c r="H122" s="150"/>
      <c r="I122" s="150"/>
    </row>
    <row r="123" spans="1:10" ht="18" x14ac:dyDescent="0.35">
      <c r="A123" s="95"/>
      <c r="B123" s="95"/>
      <c r="C123" s="150"/>
      <c r="D123" s="150"/>
      <c r="E123" s="150"/>
      <c r="F123" s="164"/>
      <c r="G123" s="150"/>
      <c r="H123" s="150"/>
      <c r="I123" s="150"/>
    </row>
    <row r="124" spans="1:10" ht="18" x14ac:dyDescent="0.35">
      <c r="A124" s="194" t="s">
        <v>100</v>
      </c>
      <c r="B124" s="157" t="s">
        <v>97</v>
      </c>
      <c r="C124" s="267" t="str">
        <f>B20</f>
        <v>Component 1</v>
      </c>
      <c r="D124" s="267"/>
      <c r="E124" s="150" t="s">
        <v>98</v>
      </c>
      <c r="F124" s="150"/>
      <c r="G124" s="229">
        <f>F119</f>
        <v>0.87500132295949429</v>
      </c>
      <c r="H124" s="150"/>
      <c r="I124" s="150"/>
    </row>
    <row r="125" spans="1:10" ht="18" x14ac:dyDescent="0.35">
      <c r="A125" s="95"/>
      <c r="B125" s="95"/>
      <c r="C125" s="150"/>
      <c r="D125" s="150"/>
      <c r="E125" s="150"/>
      <c r="F125" s="164"/>
      <c r="G125" s="150"/>
      <c r="H125" s="150"/>
      <c r="I125" s="150"/>
    </row>
    <row r="126" spans="1:10" ht="26.25" customHeight="1" x14ac:dyDescent="0.45">
      <c r="A126" s="87" t="s">
        <v>102</v>
      </c>
      <c r="B126" s="87" t="s">
        <v>109</v>
      </c>
      <c r="D126" s="230" t="s">
        <v>111</v>
      </c>
    </row>
    <row r="127" spans="1:10" ht="19.5" customHeight="1" thickBot="1" x14ac:dyDescent="0.4">
      <c r="A127" s="128"/>
      <c r="B127" s="128"/>
      <c r="C127" s="128"/>
      <c r="D127" s="128"/>
      <c r="E127" s="128"/>
    </row>
    <row r="128" spans="1:10" ht="25.2" x14ac:dyDescent="0.45">
      <c r="A128" s="97" t="s">
        <v>93</v>
      </c>
      <c r="B128" s="98">
        <v>1000</v>
      </c>
      <c r="C128" s="211" t="s">
        <v>101</v>
      </c>
      <c r="D128" s="176" t="s">
        <v>55</v>
      </c>
      <c r="E128" s="201" t="s">
        <v>94</v>
      </c>
      <c r="F128" s="177" t="s">
        <v>95</v>
      </c>
    </row>
    <row r="129" spans="1:10" ht="26.25" customHeight="1" x14ac:dyDescent="0.45">
      <c r="A129" s="99" t="s">
        <v>96</v>
      </c>
      <c r="B129" s="100">
        <v>1</v>
      </c>
      <c r="C129" s="178">
        <v>1</v>
      </c>
      <c r="D129" s="179">
        <v>42272373</v>
      </c>
      <c r="E129" s="202">
        <f t="shared" ref="E129:E134" si="3">IF(ISBLANK(D129),"-",D129/$D$105*$D$102*$B$137)</f>
        <v>299.56844113551352</v>
      </c>
      <c r="F129" s="203">
        <f>IF(ISBLANK(D129), "-", E129/$B$56)</f>
        <v>0.99856147045171173</v>
      </c>
    </row>
    <row r="130" spans="1:10" ht="26.25" customHeight="1" x14ac:dyDescent="0.45">
      <c r="A130" s="99" t="s">
        <v>80</v>
      </c>
      <c r="B130" s="100">
        <v>1</v>
      </c>
      <c r="C130" s="178">
        <v>2</v>
      </c>
      <c r="D130" s="179">
        <v>43680633</v>
      </c>
      <c r="E130" s="204">
        <f t="shared" si="3"/>
        <v>309.54825118576787</v>
      </c>
      <c r="F130" s="205">
        <f t="shared" ref="F130:F134" si="4">IF(ISBLANK(D130), "-", E130/$B$56)</f>
        <v>1.0318275039525595</v>
      </c>
    </row>
    <row r="131" spans="1:10" ht="26.25" customHeight="1" x14ac:dyDescent="0.45">
      <c r="A131" s="99" t="s">
        <v>81</v>
      </c>
      <c r="B131" s="100">
        <v>1</v>
      </c>
      <c r="C131" s="178">
        <v>3</v>
      </c>
      <c r="D131" s="179">
        <v>42390857</v>
      </c>
      <c r="E131" s="204">
        <f t="shared" si="3"/>
        <v>300.40809277228112</v>
      </c>
      <c r="F131" s="205">
        <f t="shared" si="4"/>
        <v>1.0013603092409371</v>
      </c>
    </row>
    <row r="132" spans="1:10" ht="26.25" customHeight="1" x14ac:dyDescent="0.45">
      <c r="A132" s="99" t="s">
        <v>82</v>
      </c>
      <c r="B132" s="100">
        <v>1</v>
      </c>
      <c r="C132" s="178">
        <v>4</v>
      </c>
      <c r="D132" s="179">
        <v>42961098</v>
      </c>
      <c r="E132" s="204">
        <f t="shared" si="3"/>
        <v>304.44917670768154</v>
      </c>
      <c r="F132" s="205">
        <f t="shared" si="4"/>
        <v>1.0148305890256051</v>
      </c>
    </row>
    <row r="133" spans="1:10" ht="26.25" customHeight="1" x14ac:dyDescent="0.45">
      <c r="A133" s="99" t="s">
        <v>83</v>
      </c>
      <c r="B133" s="100">
        <v>1</v>
      </c>
      <c r="C133" s="178">
        <v>5</v>
      </c>
      <c r="D133" s="179">
        <v>39759464</v>
      </c>
      <c r="E133" s="204">
        <f t="shared" si="3"/>
        <v>281.76039823606709</v>
      </c>
      <c r="F133" s="205">
        <f t="shared" si="4"/>
        <v>0.939201327453557</v>
      </c>
    </row>
    <row r="134" spans="1:10" ht="26.25" customHeight="1" x14ac:dyDescent="0.45">
      <c r="A134" s="99" t="s">
        <v>85</v>
      </c>
      <c r="B134" s="100">
        <v>1</v>
      </c>
      <c r="C134" s="182">
        <v>6</v>
      </c>
      <c r="D134" s="183">
        <v>38379841</v>
      </c>
      <c r="E134" s="206">
        <f t="shared" si="3"/>
        <v>271.9835278563346</v>
      </c>
      <c r="F134" s="207">
        <f t="shared" si="4"/>
        <v>0.90661175952111539</v>
      </c>
    </row>
    <row r="135" spans="1:10" ht="26.25" customHeight="1" x14ac:dyDescent="0.45">
      <c r="A135" s="99" t="s">
        <v>86</v>
      </c>
      <c r="B135" s="100">
        <v>1</v>
      </c>
      <c r="C135" s="178"/>
      <c r="D135" s="164"/>
      <c r="E135" s="150"/>
      <c r="F135" s="185"/>
    </row>
    <row r="136" spans="1:10" ht="26.25" customHeight="1" x14ac:dyDescent="0.45">
      <c r="A136" s="99" t="s">
        <v>87</v>
      </c>
      <c r="B136" s="100">
        <v>1</v>
      </c>
      <c r="C136" s="178"/>
      <c r="D136" s="208"/>
      <c r="E136" s="186" t="s">
        <v>62</v>
      </c>
      <c r="F136" s="187">
        <f>AVERAGE(F129:F134)</f>
        <v>0.98206549327424764</v>
      </c>
    </row>
    <row r="137" spans="1:10" ht="27" customHeight="1" thickBot="1" x14ac:dyDescent="0.5">
      <c r="A137" s="99" t="s">
        <v>88</v>
      </c>
      <c r="B137" s="100">
        <f>(B136/B135)*(B134/B133)*(B132/B131)*(B130/B129)*B128</f>
        <v>1000</v>
      </c>
      <c r="C137" s="188"/>
      <c r="D137" s="236"/>
      <c r="E137" s="157" t="s">
        <v>72</v>
      </c>
      <c r="F137" s="189">
        <f>STDEV(F129:F134)/F136</f>
        <v>4.9309161857837305E-2</v>
      </c>
      <c r="I137" s="150"/>
    </row>
    <row r="138" spans="1:10" ht="25.8" thickBot="1" x14ac:dyDescent="0.5">
      <c r="A138" s="258" t="s">
        <v>67</v>
      </c>
      <c r="B138" s="259"/>
      <c r="C138" s="190"/>
      <c r="D138" s="238"/>
      <c r="E138" s="191" t="s">
        <v>14</v>
      </c>
      <c r="F138" s="192">
        <f>COUNT(F129:F134)</f>
        <v>6</v>
      </c>
      <c r="I138" s="150"/>
      <c r="J138" s="173"/>
    </row>
    <row r="139" spans="1:10" ht="19.5" customHeight="1" thickBot="1" x14ac:dyDescent="0.4">
      <c r="A139" s="260"/>
      <c r="B139" s="261"/>
      <c r="C139" s="150"/>
      <c r="D139" s="150"/>
      <c r="E139" s="150"/>
      <c r="F139" s="164"/>
      <c r="G139" s="150"/>
      <c r="H139" s="150"/>
      <c r="I139" s="150"/>
    </row>
    <row r="140" spans="1:10" ht="18" x14ac:dyDescent="0.35">
      <c r="A140" s="95"/>
      <c r="B140" s="95"/>
      <c r="C140" s="150"/>
      <c r="D140" s="150"/>
      <c r="E140" s="150"/>
      <c r="F140" s="164"/>
      <c r="G140" s="150"/>
      <c r="H140" s="150"/>
      <c r="I140" s="150"/>
    </row>
    <row r="141" spans="1:10" ht="26.25" customHeight="1" x14ac:dyDescent="0.45">
      <c r="A141" s="194" t="s">
        <v>100</v>
      </c>
      <c r="B141" s="157" t="s">
        <v>97</v>
      </c>
      <c r="C141" s="267" t="str">
        <f>B20</f>
        <v>Component 1</v>
      </c>
      <c r="D141" s="267"/>
      <c r="E141" s="150" t="s">
        <v>98</v>
      </c>
      <c r="F141" s="150"/>
      <c r="G141" s="151">
        <f>F136</f>
        <v>0.98206549327424764</v>
      </c>
      <c r="H141" s="150"/>
      <c r="I141" s="150"/>
    </row>
    <row r="142" spans="1:10" ht="18.600000000000001" thickBot="1" x14ac:dyDescent="0.4">
      <c r="A142" s="157"/>
      <c r="B142" s="157"/>
      <c r="C142" s="157"/>
      <c r="D142" s="157"/>
      <c r="E142" s="157"/>
      <c r="F142" s="150"/>
      <c r="G142" s="229"/>
      <c r="H142" s="150"/>
      <c r="I142" s="150"/>
    </row>
    <row r="143" spans="1:10" ht="18" x14ac:dyDescent="0.35">
      <c r="B143" s="268" t="s">
        <v>19</v>
      </c>
      <c r="C143" s="268"/>
      <c r="E143" s="214" t="s">
        <v>20</v>
      </c>
      <c r="F143" s="193"/>
      <c r="G143" s="268" t="s">
        <v>21</v>
      </c>
      <c r="H143" s="268"/>
    </row>
    <row r="144" spans="1:10" ht="18" x14ac:dyDescent="0.35">
      <c r="A144" s="194" t="s">
        <v>22</v>
      </c>
      <c r="B144" s="239"/>
      <c r="C144" s="239"/>
      <c r="E144" s="195"/>
      <c r="F144" s="150"/>
      <c r="G144" s="195"/>
      <c r="H144" s="195"/>
    </row>
    <row r="145" spans="1:9" ht="18" x14ac:dyDescent="0.35">
      <c r="A145" s="194" t="s">
        <v>23</v>
      </c>
      <c r="B145" s="240"/>
      <c r="C145" s="240"/>
      <c r="E145" s="196"/>
      <c r="F145" s="150"/>
      <c r="G145" s="197"/>
      <c r="H145" s="197"/>
    </row>
    <row r="146" spans="1:9" ht="18" x14ac:dyDescent="0.35">
      <c r="A146" s="164"/>
      <c r="B146" s="164"/>
      <c r="C146" s="164"/>
      <c r="D146" s="164"/>
      <c r="E146" s="164"/>
      <c r="F146" s="147"/>
      <c r="G146" s="164"/>
      <c r="H146" s="164"/>
      <c r="I146" s="150"/>
    </row>
    <row r="147" spans="1:9" ht="18" x14ac:dyDescent="0.35">
      <c r="A147" s="164"/>
      <c r="B147" s="164"/>
      <c r="C147" s="164"/>
      <c r="D147" s="164"/>
      <c r="E147" s="164"/>
      <c r="F147" s="147"/>
      <c r="G147" s="164"/>
      <c r="H147" s="164"/>
      <c r="I147" s="150"/>
    </row>
    <row r="148" spans="1:9" ht="18" x14ac:dyDescent="0.35">
      <c r="A148" s="164"/>
      <c r="B148" s="164"/>
      <c r="C148" s="164"/>
      <c r="D148" s="164"/>
      <c r="E148" s="164"/>
      <c r="F148" s="147"/>
      <c r="G148" s="164"/>
      <c r="H148" s="164"/>
      <c r="I148" s="150"/>
    </row>
    <row r="149" spans="1:9" ht="18" x14ac:dyDescent="0.35">
      <c r="A149" s="164"/>
      <c r="B149" s="164"/>
      <c r="C149" s="164"/>
      <c r="D149" s="164"/>
      <c r="E149" s="164"/>
      <c r="F149" s="147"/>
      <c r="G149" s="164"/>
      <c r="H149" s="164"/>
      <c r="I149" s="150"/>
    </row>
    <row r="150" spans="1:9" ht="18" x14ac:dyDescent="0.35">
      <c r="A150" s="164"/>
      <c r="B150" s="164"/>
      <c r="C150" s="164"/>
      <c r="D150" s="164"/>
      <c r="E150" s="164"/>
      <c r="F150" s="147"/>
      <c r="G150" s="164"/>
      <c r="H150" s="164"/>
      <c r="I150" s="150"/>
    </row>
    <row r="151" spans="1:9" ht="18" x14ac:dyDescent="0.35">
      <c r="A151" s="164"/>
      <c r="B151" s="164"/>
      <c r="C151" s="164"/>
      <c r="D151" s="164"/>
      <c r="E151" s="164"/>
      <c r="F151" s="147"/>
      <c r="G151" s="164"/>
      <c r="H151" s="164"/>
      <c r="I151" s="150"/>
    </row>
    <row r="152" spans="1:9" ht="18" x14ac:dyDescent="0.35">
      <c r="A152" s="164"/>
      <c r="B152" s="164"/>
      <c r="C152" s="164"/>
      <c r="D152" s="164"/>
      <c r="E152" s="164"/>
      <c r="F152" s="147"/>
      <c r="G152" s="164"/>
      <c r="H152" s="164"/>
      <c r="I152" s="150"/>
    </row>
    <row r="153" spans="1:9" ht="18" x14ac:dyDescent="0.35">
      <c r="A153" s="164"/>
      <c r="B153" s="164"/>
      <c r="C153" s="164"/>
      <c r="D153" s="164"/>
      <c r="E153" s="164"/>
      <c r="F153" s="147"/>
      <c r="G153" s="164"/>
      <c r="H153" s="164"/>
      <c r="I153" s="150"/>
    </row>
    <row r="154" spans="1:9" ht="18" x14ac:dyDescent="0.35">
      <c r="A154" s="164"/>
      <c r="B154" s="164"/>
      <c r="C154" s="164"/>
      <c r="D154" s="164"/>
      <c r="E154" s="164"/>
      <c r="F154" s="147"/>
      <c r="G154" s="164"/>
      <c r="H154" s="164"/>
      <c r="I154" s="150"/>
    </row>
    <row r="217" spans="1:1" x14ac:dyDescent="0.3">
      <c r="A217" s="166">
        <v>0</v>
      </c>
    </row>
  </sheetData>
  <mergeCells count="29">
    <mergeCell ref="C31:H31"/>
    <mergeCell ref="A1:H7"/>
    <mergeCell ref="A8:H14"/>
    <mergeCell ref="A16:H16"/>
    <mergeCell ref="B18:C18"/>
    <mergeCell ref="C29:G29"/>
    <mergeCell ref="C32:H32"/>
    <mergeCell ref="D36:E36"/>
    <mergeCell ref="F36:G36"/>
    <mergeCell ref="A46:B47"/>
    <mergeCell ref="C60:C63"/>
    <mergeCell ref="D60:D63"/>
    <mergeCell ref="A121:B122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B143:C143"/>
    <mergeCell ref="G143:H143"/>
    <mergeCell ref="C124:D124"/>
    <mergeCell ref="A138:B139"/>
    <mergeCell ref="C141:D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Component 1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2016-04-07T07:56:25Z</cp:lastPrinted>
  <dcterms:created xsi:type="dcterms:W3CDTF">2005-07-05T10:19:27Z</dcterms:created>
  <dcterms:modified xsi:type="dcterms:W3CDTF">2016-05-20T12:00:52Z</dcterms:modified>
</cp:coreProperties>
</file>