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 1" sheetId="1" r:id="rId4"/>
  </sheets>
  <definedNames>
    <definedName name="_xlnm.Print_Area" localSheetId="0">'Component 1'!$A$1:$H$178</definedName>
  </definedNames>
  <calcPr calcId="124519" calcMode="auto" fullCalcOnLoad="0"/>
</workbook>
</file>

<file path=xl/sharedStrings.xml><?xml version="1.0" encoding="utf-8"?>
<sst xmlns="http://schemas.openxmlformats.org/spreadsheetml/2006/main" uniqueCount="91">
  <si>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</si>
  <si>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</si>
  <si>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</si>
  <si>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</si>
  <si>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</si>
  <si>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</si>
  <si>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</si>
  <si>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</si>
  <si>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</si>
  <si>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</si>
  <si>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</si>
  <si>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</si>
  <si>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USP Amoxicillin RS</t>
  </si>
  <si>
    <t>Code:</t>
  </si>
  <si>
    <t>F0J018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</si>
  <si>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</si>
  <si>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</si>
  <si>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</si>
  <si>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</si>
  <si>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</si>
  <si>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</si>
  <si>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</si>
  <si>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</si>
  <si>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</si>
  <si>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</si>
  <si>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</si>
  <si>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</si>
  <si>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</si>
  <si>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</si>
  <si>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</si>
  <si>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</si>
  <si>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</si>
  <si>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</si>
  <si>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</si>
  <si>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</si>
  <si>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</si>
  <si>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</si>
  <si>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</si>
  <si>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</si>
  <si>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</si>
  <si>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</si>
  <si>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</si>
  <si>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</si>
  <si>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</si>
  <si>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</si>
  <si>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</si>
  <si>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</si>
  <si>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</si>
  <si>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</si>
  <si>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</si>
  <si>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</si>
  <si>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</si>
  <si>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</si>
  <si>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</si>
  <si>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</si>
  <si>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</si>
  <si>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</si>
  <si>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</si>
  <si>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</si>
  <si>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</si>
  <si>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</si>
  <si>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</si>
  <si>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</si>
  <si>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</si>
  <si>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</si>
  <si>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</si>
  <si>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</si>
  <si>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</si>
  <si>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</si>
  <si>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</si>
  <si>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</si>
  <si>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</si>
  <si>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</si>
  <si>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</si>
  <si>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</si>
  <si>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</si>
  <si>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</si>
  <si>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</si>
  <si>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</si>
  <si>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1hr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</si>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</sst>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5">
    <numFmt numFmtId="164" formatCode="dd\-mmm\-yy"/>
    <numFmt numFmtId="165" formatCode="0.0000\ &quot;mg&quot;"/>
    <numFmt numFmtId="166" formatCode="0.000"/>
    <numFmt numFmtId="167" formatCode="0.0%"/>
    <numFmt numFmtId="168" formatCode="0.0000"/>
  </numFmts>
  <fonts count="1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72"/>
      <color rgb="FF000000"/>
      <name val="Book Antiqua"/>
    </font>
    <font>
      <b val="1"/>
      <i val="0"/>
      <strike val="0"/>
      <u val="none"/>
      <sz val="52"/>
      <color rgb="FF000000"/>
      <name val="Book Antiqua"/>
    </font>
    <font>
      <b val="1"/>
      <i val="1"/>
      <strike val="0"/>
      <u val="none"/>
      <sz val="12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1"/>
      <i val="0"/>
      <strike val="0"/>
      <u val="single"/>
      <sz val="20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56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right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3" numFmtId="1" fillId="3" borderId="10" applyFont="1" applyNumberFormat="1" applyFill="1" applyBorder="1" applyAlignment="1">
      <alignment horizontal="center" vertical="bottom" textRotation="0" wrapText="false" shrinkToFit="false"/>
    </xf>
    <xf xfId="0" fontId="3" numFmtId="166" fillId="3" borderId="11" applyFont="1" applyNumberFormat="1" applyFill="1" applyBorder="1" applyAlignment="1">
      <alignment horizontal="center" vertical="bottom" textRotation="0" wrapText="false" shrinkToFit="false"/>
    </xf>
    <xf xfId="0" fontId="2" numFmtId="2" fillId="3" borderId="12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4" borderId="12" applyFont="1" applyNumberFormat="1" applyFill="1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3" borderId="13" applyFont="1" applyNumberFormat="1" applyFill="1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right" vertical="bottom" textRotation="0" wrapText="false" shrinkToFit="false"/>
    </xf>
    <xf xfId="0" fontId="2" numFmtId="1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right" vertical="bottom" textRotation="0" wrapText="false" shrinkToFit="false"/>
    </xf>
    <xf xfId="0" fontId="2" numFmtId="0" fillId="2" borderId="14" applyFont="1" applyNumberFormat="0" applyFill="0" applyBorder="1" applyAlignment="1">
      <alignment horizontal="right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3" borderId="12" applyFont="1" applyNumberFormat="1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3" numFmtId="2" fillId="2" borderId="15" applyFont="1" applyNumberFormat="1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6" applyFont="1" applyNumberFormat="0" applyFill="0" applyBorder="1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6" fillId="3" borderId="18" applyFont="1" applyNumberFormat="1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10" fillId="3" borderId="12" applyFont="1" applyNumberFormat="1" applyFill="1" applyBorder="1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2" borderId="19" applyFont="1" applyNumberFormat="0" applyFill="0" applyBorder="1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3" numFmtId="0" fillId="2" borderId="21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2" numFmtId="2" fillId="2" borderId="22" applyFont="1" applyNumberFormat="1" applyFill="0" applyBorder="1" applyAlignment="1">
      <alignment horizontal="center" vertical="bottom" textRotation="0" wrapText="false" shrinkToFit="false"/>
    </xf>
    <xf xfId="0" fontId="2" numFmtId="10" fillId="2" borderId="6" applyFont="1" applyNumberFormat="1" applyFill="0" applyBorder="1" applyAlignment="1">
      <alignment horizontal="center" vertical="bottom" textRotation="0" wrapText="false" shrinkToFit="false"/>
    </xf>
    <xf xfId="0" fontId="2" numFmtId="2" fillId="2" borderId="23" applyFont="1" applyNumberFormat="1" applyFill="0" applyBorder="1" applyAlignment="1">
      <alignment horizontal="center" vertical="bottom" textRotation="0" wrapText="false" shrinkToFit="false"/>
    </xf>
    <xf xfId="0" fontId="2" numFmtId="2" fillId="2" borderId="24" applyFont="1" applyNumberFormat="1" applyFill="0" applyBorder="1" applyAlignment="1">
      <alignment horizontal="center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66" fillId="2" borderId="25" applyFont="1" applyNumberFormat="1" applyFill="0" applyBorder="1" applyAlignment="1">
      <alignment horizontal="right" vertical="bottom" textRotation="0" wrapText="false" shrinkToFit="false"/>
    </xf>
    <xf xfId="0" fontId="3" numFmtId="10" fillId="4" borderId="26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7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2" numFmtId="0" fillId="2" borderId="30" applyFont="1" applyNumberFormat="0" applyFill="0" applyBorder="1" applyAlignment="1">
      <alignment horizontal="right" vertical="bottom" textRotation="0" wrapText="false" shrinkToFit="false"/>
    </xf>
    <xf xfId="0" fontId="2" numFmtId="0" fillId="2" borderId="31" applyFont="1" applyNumberFormat="0" applyFill="0" applyBorder="1" applyAlignment="1">
      <alignment horizontal="center" vertical="bottom" textRotation="0" wrapText="false" shrinkToFit="false"/>
    </xf>
    <xf xfId="0" fontId="3" numFmtId="1" fillId="3" borderId="32" applyFont="1" applyNumberFormat="1" applyFill="1" applyBorder="1" applyAlignment="1">
      <alignment horizontal="center" vertical="bottom" textRotation="0" wrapText="false" shrinkToFit="false"/>
    </xf>
    <xf xfId="0" fontId="3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0" fillId="2" borderId="34" applyFont="1" applyNumberFormat="0" applyFill="0" applyBorder="1" applyAlignment="1">
      <alignment horizontal="center" vertical="bottom" textRotation="0" wrapText="false" shrinkToFit="false"/>
    </xf>
    <xf xfId="0" fontId="3" numFmtId="0" fillId="2" borderId="19" applyFont="1" applyNumberFormat="0" applyFill="0" applyBorder="1" applyAlignment="1">
      <alignment horizontal="center" vertical="bottom" textRotation="0" wrapText="false" shrinkToFit="false"/>
    </xf>
    <xf xfId="0" fontId="3" numFmtId="0" fillId="2" borderId="35" applyFont="1" applyNumberFormat="0" applyFill="0" applyBorder="1" applyAlignment="1">
      <alignment horizontal="center" vertical="bottom" textRotation="0" wrapText="false" shrinkToFit="false"/>
    </xf>
    <xf xfId="0" fontId="2" numFmtId="2" fillId="2" borderId="1" applyFont="1" applyNumberFormat="1" applyFill="0" applyBorder="1" applyAlignment="1">
      <alignment horizontal="center" vertical="bottom" textRotation="0" wrapText="false" shrinkToFit="false"/>
    </xf>
    <xf xfId="0" fontId="2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10" fillId="2" borderId="15" applyFont="1" applyNumberFormat="1" applyFill="0" applyBorder="1" applyAlignment="1">
      <alignment horizontal="center" vertical="center" textRotation="0" wrapText="false" shrinkToFit="false"/>
    </xf>
    <xf xfId="0" fontId="2" numFmtId="10" fillId="2" borderId="16" applyFont="1" applyNumberFormat="1" applyFill="0" applyBorder="1" applyAlignment="1">
      <alignment horizontal="center" vertical="center" textRotation="0" wrapText="false" shrinkToFit="false"/>
    </xf>
    <xf xfId="0" fontId="2" numFmtId="10" fillId="2" borderId="17" applyFont="1" applyNumberFormat="1" applyFill="0" applyBorder="1" applyAlignment="1">
      <alignment horizontal="center" vertical="center" textRotation="0" wrapText="false" shrinkToFit="false"/>
    </xf>
    <xf xfId="0" fontId="2" numFmtId="10" fillId="2" borderId="36" applyFont="1" applyNumberFormat="1" applyFill="0" applyBorder="1" applyAlignment="1">
      <alignment horizontal="center" vertical="bottom" textRotation="0" wrapText="false" shrinkToFit="false"/>
    </xf>
    <xf xfId="0" fontId="2" numFmtId="10" fillId="2" borderId="37" applyFont="1" applyNumberFormat="1" applyFill="0" applyBorder="1" applyAlignment="1">
      <alignment horizontal="center" vertical="bottom" textRotation="0" wrapText="false" shrinkToFit="false"/>
    </xf>
    <xf xfId="0" fontId="8" numFmtId="0" fillId="2" borderId="38" applyFont="1" applyNumberFormat="0" applyFill="0" applyBorder="1" applyAlignment="1">
      <alignment horizontal="left" vertical="center" textRotation="0" wrapText="true" shrinkToFit="false"/>
    </xf>
    <xf xfId="0" fontId="2" numFmtId="0" fillId="2" borderId="38" applyFont="1" applyNumberFormat="0" applyFill="0" applyBorder="1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2" numFmtId="164" fillId="5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2" numFmtId="166" fillId="2" borderId="22" applyFont="1" applyNumberFormat="1" applyFill="0" applyBorder="1" applyAlignment="1">
      <alignment horizontal="center" vertical="bottom" textRotation="0" wrapText="false" shrinkToFit="false"/>
    </xf>
    <xf xfId="0" fontId="2" numFmtId="166" fillId="2" borderId="23" applyFont="1" applyNumberFormat="1" applyFill="0" applyBorder="1" applyAlignment="1">
      <alignment horizontal="center" vertical="bottom" textRotation="0" wrapText="false" shrinkToFit="false"/>
    </xf>
    <xf xfId="0" fontId="2" numFmtId="166" fillId="2" borderId="24" applyFont="1" applyNumberFormat="1" applyFill="0" applyBorder="1" applyAlignment="1">
      <alignment horizontal="center" vertical="bottom" textRotation="0" wrapText="false" shrinkToFit="false"/>
    </xf>
    <xf xfId="0" fontId="2" numFmtId="166" fillId="2" borderId="6" applyFont="1" applyNumberFormat="1" applyFill="0" applyBorder="1" applyAlignment="1">
      <alignment horizontal="center" vertical="bottom" textRotation="0" wrapText="false" shrinkToFit="false"/>
    </xf>
    <xf xfId="0" fontId="2" numFmtId="166" fillId="2" borderId="36" applyFont="1" applyNumberFormat="1" applyFill="0" applyBorder="1" applyAlignment="1">
      <alignment horizontal="center" vertical="bottom" textRotation="0" wrapText="false" shrinkToFit="false"/>
    </xf>
    <xf xfId="0" fontId="2" numFmtId="166" fillId="2" borderId="37" applyFont="1" applyNumberFormat="1" applyFill="0" applyBorder="1" applyAlignment="1">
      <alignment horizontal="center" vertical="bottom" textRotation="0" wrapText="false" shrinkToFit="false"/>
    </xf>
    <xf xfId="0" fontId="3" numFmtId="1" fillId="3" borderId="17" applyFont="1" applyNumberFormat="1" applyFill="1" applyBorder="1" applyAlignment="1">
      <alignment horizontal="center" vertical="bottom" textRotation="0" wrapText="false" shrinkToFit="false"/>
    </xf>
    <xf xfId="0" fontId="2" numFmtId="0" fillId="2" borderId="34" applyFont="1" applyNumberFormat="0" applyFill="0" applyBorder="1" applyAlignment="0">
      <alignment horizontal="general" vertical="bottom" textRotation="0" wrapText="false" shrinkToFit="false"/>
    </xf>
    <xf xfId="0" fontId="3" numFmtId="0" fillId="2" borderId="39" applyFont="1" applyNumberFormat="0" applyFill="0" applyBorder="1" applyAlignment="0">
      <alignment horizontal="general" vertical="bottom" textRotation="0" wrapText="false" shrinkToFit="false"/>
    </xf>
    <xf xfId="0" fontId="2" numFmtId="0" fillId="2" borderId="34" applyFont="1" applyNumberFormat="0" applyFill="0" applyBorder="1" applyAlignment="0">
      <alignment horizontal="general" vertical="bottom" textRotation="0" wrapText="false" shrinkToFit="false"/>
    </xf>
    <xf xfId="0" fontId="2" numFmtId="0" fillId="2" borderId="39" applyFont="1" applyNumberFormat="0" applyFill="0" applyBorder="1" applyAlignment="0">
      <alignment horizontal="general" vertical="bottom" textRotation="0" wrapText="false" shrinkToFit="false"/>
    </xf>
    <xf xfId="0" fontId="2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0" fillId="2" borderId="4" applyFont="1" applyNumberFormat="1" applyFill="0" applyBorder="1" applyAlignment="1">
      <alignment horizontal="center" vertical="center" textRotation="0" wrapText="false" shrinkToFit="false"/>
    </xf>
    <xf xfId="0" fontId="2" numFmtId="10" fillId="2" borderId="3" applyFont="1" applyNumberFormat="1" applyFill="0" applyBorder="1" applyAlignment="1">
      <alignment horizontal="center" vertical="center" textRotation="0" wrapText="false" shrinkToFit="false"/>
    </xf>
    <xf xfId="0" fontId="2" numFmtId="10" fillId="2" borderId="40" applyFont="1" applyNumberFormat="1" applyFill="0" applyBorder="1" applyAlignment="1">
      <alignment horizontal="center" vertical="center" textRotation="0" wrapText="false" shrinkToFit="false"/>
    </xf>
    <xf xfId="0" fontId="2" numFmtId="2" fillId="2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6" applyFont="1" applyNumberFormat="1" applyFill="0" applyBorder="1" applyAlignment="1">
      <alignment horizontal="center" vertical="bottom" textRotation="0" wrapText="false" shrinkToFit="false"/>
    </xf>
    <xf xfId="0" fontId="2" numFmtId="2" fillId="2" borderId="17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2" fillId="2" borderId="0" applyFont="1" applyNumberFormat="1" applyFill="0" applyBorder="0" applyAlignment="1">
      <alignment horizontal="center" vertical="bottom" textRotation="0" wrapText="false" shrinkToFit="false"/>
    </xf>
    <xf xfId="0" fontId="9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10" fillId="2" borderId="7" applyFont="1" applyNumberFormat="1" applyFill="0" applyBorder="1" applyAlignment="1">
      <alignment horizontal="center" vertical="bottom" textRotation="0" wrapText="false" shrinkToFit="false"/>
    </xf>
    <xf xfId="0" fontId="2" numFmtId="10" fillId="2" borderId="3" applyFont="1" applyNumberFormat="1" applyFill="0" applyBorder="1" applyAlignment="1">
      <alignment horizontal="center" vertical="bottom" textRotation="0" wrapText="false" shrinkToFit="false"/>
    </xf>
    <xf xfId="0" fontId="2" numFmtId="10" fillId="2" borderId="8" applyFont="1" applyNumberFormat="1" applyFill="0" applyBorder="1" applyAlignment="1">
      <alignment horizontal="center" vertical="bottom" textRotation="0" wrapText="false" shrinkToFit="false"/>
    </xf>
    <xf xfId="0" fontId="2" numFmtId="2" fillId="2" borderId="41" applyFont="1" applyNumberFormat="1" applyFill="0" applyBorder="1" applyAlignment="1">
      <alignment horizontal="center" vertical="bottom" textRotation="0" wrapText="false" shrinkToFit="false"/>
    </xf>
    <xf xfId="0" fontId="2" numFmtId="2" fillId="2" borderId="42" applyFont="1" applyNumberFormat="1" applyFill="0" applyBorder="1" applyAlignment="1">
      <alignment horizontal="center" vertical="bottom" textRotation="0" wrapText="false" shrinkToFit="false"/>
    </xf>
    <xf xfId="0" fontId="2" numFmtId="2" fillId="2" borderId="43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" fillId="3" borderId="44" applyFont="1" applyNumberFormat="1" applyFill="1" applyBorder="1" applyAlignment="1">
      <alignment horizontal="center" vertical="bottom" textRotation="0" wrapText="false" shrinkToFit="false"/>
    </xf>
    <xf xfId="0" fontId="2" numFmtId="0" fillId="2" borderId="45" applyFont="1" applyNumberFormat="0" applyFill="0" applyBorder="1" applyAlignment="1">
      <alignment horizontal="right" vertical="bottom" textRotation="0" wrapText="false" shrinkToFit="false"/>
    </xf>
    <xf xfId="0" fontId="2" numFmtId="0" fillId="2" borderId="5" applyFont="1" applyNumberFormat="0" applyFill="0" applyBorder="1" applyAlignment="1">
      <alignment horizontal="right" vertical="bottom" textRotation="0" wrapText="false" shrinkToFit="false"/>
    </xf>
    <xf xfId="0" fontId="2" numFmtId="2" fillId="3" borderId="26" applyFont="1" applyNumberFormat="1" applyFill="1" applyBorder="1" applyAlignment="1">
      <alignment horizontal="center" vertical="bottom" textRotation="0" wrapText="false" shrinkToFit="false"/>
    </xf>
    <xf xfId="0" fontId="2" numFmtId="2" fillId="4" borderId="26" applyFont="1" applyNumberFormat="1" applyFill="1" applyBorder="1" applyAlignment="1">
      <alignment horizontal="center" vertical="bottom" textRotation="0" wrapText="false" shrinkToFit="false"/>
    </xf>
    <xf xfId="0" fontId="2" numFmtId="0" fillId="2" borderId="44" applyFont="1" applyNumberFormat="0" applyFill="0" applyBorder="1" applyAlignment="1">
      <alignment horizontal="right" vertical="bottom" textRotation="0" wrapText="false" shrinkToFit="false"/>
    </xf>
    <xf xfId="0" fontId="2" numFmtId="2" fillId="4" borderId="6" applyFont="1" applyNumberFormat="1" applyFill="1" applyBorder="1" applyAlignment="1">
      <alignment horizontal="center" vertical="bottom" textRotation="0" wrapText="false" shrinkToFit="false"/>
    </xf>
    <xf xfId="0" fontId="2" numFmtId="0" fillId="2" borderId="46" applyFont="1" applyNumberFormat="0" applyFill="0" applyBorder="1" applyAlignment="1">
      <alignment horizontal="right" vertical="bottom" textRotation="0" wrapText="false" shrinkToFit="false"/>
    </xf>
    <xf xfId="0" fontId="3" numFmtId="166" fillId="4" borderId="46" applyFont="1" applyNumberFormat="1" applyFill="1" applyBorder="1" applyAlignment="1">
      <alignment horizontal="center" vertical="bottom" textRotation="0" wrapText="false" shrinkToFit="false"/>
    </xf>
    <xf xfId="0" fontId="2" numFmtId="0" fillId="2" borderId="28" applyFont="1" applyNumberFormat="0" applyFill="0" applyBorder="1" applyAlignment="1">
      <alignment horizontal="right" vertical="bottom" textRotation="0" wrapText="false" shrinkToFit="false"/>
    </xf>
    <xf xfId="0" fontId="2" numFmtId="2" fillId="2" borderId="40" applyFont="1" applyNumberFormat="1" applyFill="0" applyBorder="1" applyAlignment="1">
      <alignment horizontal="center" vertical="bottom" textRotation="0" wrapText="false" shrinkToFit="false"/>
    </xf>
    <xf xfId="0" fontId="3" numFmtId="1" fillId="3" borderId="47" applyFont="1" applyNumberFormat="1" applyFill="1" applyBorder="1" applyAlignment="1">
      <alignment horizontal="center" vertical="bottom" textRotation="0" wrapText="false" shrinkToFit="false"/>
    </xf>
    <xf xfId="0" fontId="2" numFmtId="2" fillId="4" borderId="26" applyFont="1" applyNumberFormat="1" applyFill="1" applyBorder="1" applyAlignment="1">
      <alignment horizontal="center" vertical="bottom" textRotation="0" wrapText="false" shrinkToFit="false"/>
    </xf>
    <xf xfId="0" fontId="2" numFmtId="2" fillId="4" borderId="6" applyFont="1" applyNumberFormat="1" applyFill="1" applyBorder="1" applyAlignment="1">
      <alignment horizontal="center" vertical="bottom" textRotation="0" wrapText="false" shrinkToFit="false"/>
    </xf>
    <xf xfId="0" fontId="2" numFmtId="0" fillId="2" borderId="3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39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2" borderId="4" applyFont="1" applyNumberFormat="0" applyFill="0" applyBorder="1" applyAlignment="1">
      <alignment horizontal="left" vertical="center" textRotation="0" wrapText="true" shrinkToFit="false"/>
    </xf>
    <xf xfId="0" fontId="8" numFmtId="0" fillId="2" borderId="28" applyFont="1" applyNumberFormat="0" applyFill="0" applyBorder="1" applyAlignment="1">
      <alignment horizontal="left" vertical="center" textRotation="0" wrapText="true" shrinkToFit="false"/>
    </xf>
    <xf xfId="0" fontId="8" numFmtId="0" fillId="2" borderId="40" applyFont="1" applyNumberFormat="0" applyFill="0" applyBorder="1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33" applyFont="1" applyNumberFormat="0" applyFill="0" applyBorder="1" applyAlignment="1">
      <alignment horizontal="center" vertical="bottom" textRotation="0" wrapText="false" shrinkToFit="false"/>
    </xf>
    <xf xfId="0" fontId="8" numFmtId="0" fillId="2" borderId="48" applyFont="1" applyNumberFormat="0" applyFill="0" applyBorder="1" applyAlignment="1">
      <alignment horizontal="justify" vertical="center" textRotation="0" wrapText="true" shrinkToFit="false"/>
    </xf>
    <xf xfId="0" fontId="8" numFmtId="0" fillId="2" borderId="49" applyFont="1" applyNumberFormat="0" applyFill="0" applyBorder="1" applyAlignment="1">
      <alignment horizontal="justify" vertical="center" textRotation="0" wrapText="true" shrinkToFit="false"/>
    </xf>
    <xf xfId="0" fontId="8" numFmtId="0" fillId="2" borderId="50" applyFont="1" applyNumberFormat="0" applyFill="0" applyBorder="1" applyAlignment="1">
      <alignment horizontal="justify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bottom" textRotation="0" wrapText="false" shrinkToFit="false"/>
    </xf>
    <xf xfId="0" fontId="3" numFmtId="0" fillId="2" borderId="51" applyFont="1" applyNumberFormat="0" applyFill="0" applyBorder="1" applyAlignment="1">
      <alignment horizontal="center" vertical="bottom" textRotation="0" wrapText="false" shrinkToFit="false"/>
    </xf>
    <xf xfId="0" fontId="8" numFmtId="0" fillId="2" borderId="48" applyFont="1" applyNumberFormat="0" applyFill="0" applyBorder="1" applyAlignment="1">
      <alignment horizontal="left" vertical="center" textRotation="0" wrapText="true" shrinkToFit="false"/>
    </xf>
    <xf xfId="0" fontId="8" numFmtId="0" fillId="2" borderId="49" applyFont="1" applyNumberFormat="0" applyFill="0" applyBorder="1" applyAlignment="1">
      <alignment horizontal="left" vertical="center" textRotation="0" wrapText="true" shrinkToFit="false"/>
    </xf>
    <xf xfId="0" fontId="8" numFmtId="0" fillId="2" borderId="50" applyFont="1" applyNumberFormat="0" applyFill="0" applyBorder="1" applyAlignment="1">
      <alignment horizontal="left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8" applyFont="1" applyNumberFormat="0" applyFill="0" applyBorder="1" applyAlignment="1">
      <alignment horizontal="center" vertical="center" textRotation="0" wrapText="false" shrinkToFit="false"/>
    </xf>
    <xf xfId="0" fontId="3" numFmtId="0" fillId="2" borderId="28" applyFont="1" applyNumberFormat="0" applyFill="0" applyBorder="1" applyAlignment="1">
      <alignment horizontal="center" vertical="center" textRotation="0" wrapText="false" shrinkToFit="false"/>
    </xf>
    <xf xfId="0" fontId="3" numFmtId="0" fillId="2" borderId="35" applyFont="1" applyNumberFormat="0" applyFill="0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8" numFmtId="0" fillId="2" borderId="33" applyFont="1" applyNumberFormat="0" applyFill="0" applyBorder="1" applyAlignment="1">
      <alignment horizontal="left" vertical="center" textRotation="0" wrapText="true" shrinkToFit="false"/>
    </xf>
    <xf xfId="0" fontId="8" numFmtId="0" fillId="2" borderId="38" applyFont="1" applyNumberFormat="0" applyFill="0" applyBorder="1" applyAlignment="1">
      <alignment horizontal="left" vertical="center" textRotation="0" wrapText="tru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center" vertical="center" textRotation="0" wrapText="true" shrinkToFit="false"/>
    </xf>
    <xf xfId="0" fontId="8" numFmtId="0" fillId="2" borderId="28" applyFont="1" applyNumberFormat="0" applyFill="0" applyBorder="1" applyAlignment="1">
      <alignment horizontal="center" vertical="center" textRotation="0" wrapText="true" shrinkToFit="false"/>
    </xf>
    <xf xfId="0" fontId="8" numFmtId="0" fillId="2" borderId="40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48" applyFont="1" applyNumberFormat="0" applyFill="0" applyBorder="1" applyAlignment="1">
      <alignment horizontal="center" vertical="bottom" textRotation="0" wrapText="false" shrinkToFit="false"/>
    </xf>
    <xf xfId="0" fontId="12" numFmtId="0" fillId="2" borderId="49" applyFont="1" applyNumberFormat="0" applyFill="0" applyBorder="1" applyAlignment="1">
      <alignment horizontal="center" vertical="bottom" textRotation="0" wrapText="false" shrinkToFit="false"/>
    </xf>
    <xf xfId="0" fontId="12" numFmtId="0" fillId="2" borderId="50" applyFont="1" applyNumberFormat="0" applyFill="0" applyBorder="1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3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3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3" numFmtId="2" fillId="5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3" numFmtId="0" fillId="5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5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5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4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2" fillId="5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2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2" fillId="5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0" fillId="5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2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3" numFmtId="10" fillId="4" borderId="8" applyFont="1" applyNumberFormat="1" applyFill="1" applyBorder="1" applyAlignment="1">
      <alignment horizontal="center" vertical="bottom" textRotation="0" wrapText="false" shrinkToFit="false"/>
    </xf>
    <xf xfId="0" fontId="13" numFmtId="10" fillId="3" borderId="54" applyFont="1" applyNumberFormat="1" applyFill="1" applyBorder="1" applyAlignment="1">
      <alignment horizontal="center" vertical="bottom" textRotation="0" wrapText="false" shrinkToFit="false"/>
    </xf>
    <xf xfId="0" fontId="13" numFmtId="0" fillId="4" borderId="55" applyFont="1" applyNumberFormat="0" applyFill="1" applyBorder="1" applyAlignment="1">
      <alignment horizontal="center" vertical="bottom" textRotation="0" wrapText="false" shrinkToFit="false"/>
    </xf>
    <xf xfId="0" fontId="14" numFmtId="0" fillId="5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3" numFmtId="166" fillId="5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1" fillId="5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1" fillId="5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10" fillId="4" borderId="26" applyFont="1" applyNumberFormat="1" applyFill="1" applyBorder="1" applyAlignment="1">
      <alignment horizontal="center" vertical="bottom" textRotation="0" wrapText="false" shrinkToFit="false"/>
    </xf>
    <xf xfId="0" fontId="13" numFmtId="10" fillId="3" borderId="26" applyFont="1" applyNumberFormat="1" applyFill="1" applyBorder="1" applyAlignment="1">
      <alignment horizontal="center" vertical="bottom" textRotation="0" wrapText="false" shrinkToFit="false"/>
    </xf>
    <xf xfId="0" fontId="13" numFmtId="0" fillId="4" borderId="13" applyFont="1" applyNumberFormat="0" applyFill="1" applyBorder="1" applyAlignment="1">
      <alignment horizontal="center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87"/>
  <sheetViews>
    <sheetView tabSelected="1" workbookViewId="0" zoomScale="55" zoomScaleNormal="75" view="pageBreakPreview" showGridLines="true" showRowColHeaders="1">
      <selection activeCell="E23" sqref="E23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" spans="1:14">
      <c r="A1" s="182" t="s">
        <v>0</v>
      </c>
      <c r="B1" s="182"/>
      <c r="C1" s="182"/>
      <c r="D1" s="182"/>
      <c r="E1" s="182"/>
      <c r="F1" s="182"/>
      <c r="G1" s="182"/>
      <c r="H1" s="182"/>
    </row>
    <row r="2" spans="1:14">
      <c r="A2" s="182"/>
      <c r="B2" s="182"/>
      <c r="C2" s="182"/>
      <c r="D2" s="182"/>
      <c r="E2" s="182"/>
      <c r="F2" s="182"/>
      <c r="G2" s="182"/>
      <c r="H2" s="182"/>
    </row>
    <row r="3" spans="1:14">
      <c r="A3" s="182"/>
      <c r="B3" s="182"/>
      <c r="C3" s="182"/>
      <c r="D3" s="182"/>
      <c r="E3" s="182"/>
      <c r="F3" s="182"/>
      <c r="G3" s="182"/>
      <c r="H3" s="182"/>
    </row>
    <row r="4" spans="1:14">
      <c r="A4" s="182"/>
      <c r="B4" s="182"/>
      <c r="C4" s="182"/>
      <c r="D4" s="182"/>
      <c r="E4" s="182"/>
      <c r="F4" s="182"/>
      <c r="G4" s="182"/>
      <c r="H4" s="182"/>
    </row>
    <row r="5" spans="1:14">
      <c r="A5" s="182"/>
      <c r="B5" s="182"/>
      <c r="C5" s="182"/>
      <c r="D5" s="182"/>
      <c r="E5" s="182"/>
      <c r="F5" s="182"/>
      <c r="G5" s="182"/>
      <c r="H5" s="182"/>
    </row>
    <row r="6" spans="1:14">
      <c r="A6" s="182"/>
      <c r="B6" s="182"/>
      <c r="C6" s="182"/>
      <c r="D6" s="182"/>
      <c r="E6" s="182"/>
      <c r="F6" s="182"/>
      <c r="G6" s="182"/>
      <c r="H6" s="182"/>
    </row>
    <row r="7" spans="1:14">
      <c r="A7" s="182"/>
      <c r="B7" s="182"/>
      <c r="C7" s="182"/>
      <c r="D7" s="182"/>
      <c r="E7" s="182"/>
      <c r="F7" s="182"/>
      <c r="G7" s="182"/>
      <c r="H7" s="182"/>
    </row>
    <row r="8" spans="1:14">
      <c r="A8" s="183" t="s">
        <v>1</v>
      </c>
      <c r="B8" s="183"/>
      <c r="C8" s="183"/>
      <c r="D8" s="183"/>
      <c r="E8" s="183"/>
      <c r="F8" s="183"/>
      <c r="G8" s="183"/>
      <c r="H8" s="183"/>
    </row>
    <row r="9" spans="1:14">
      <c r="A9" s="183"/>
      <c r="B9" s="183"/>
      <c r="C9" s="183"/>
      <c r="D9" s="183"/>
      <c r="E9" s="183"/>
      <c r="F9" s="183"/>
      <c r="G9" s="183"/>
      <c r="H9" s="183"/>
    </row>
    <row r="10" spans="1:14">
      <c r="A10" s="183"/>
      <c r="B10" s="183"/>
      <c r="C10" s="183"/>
      <c r="D10" s="183"/>
      <c r="E10" s="183"/>
      <c r="F10" s="183"/>
      <c r="G10" s="183"/>
      <c r="H10" s="183"/>
    </row>
    <row r="11" spans="1:14">
      <c r="A11" s="183"/>
      <c r="B11" s="183"/>
      <c r="C11" s="183"/>
      <c r="D11" s="183"/>
      <c r="E11" s="183"/>
      <c r="F11" s="183"/>
      <c r="G11" s="183"/>
      <c r="H11" s="183"/>
    </row>
    <row r="12" spans="1:14">
      <c r="A12" s="183"/>
      <c r="B12" s="183"/>
      <c r="C12" s="183"/>
      <c r="D12" s="183"/>
      <c r="E12" s="183"/>
      <c r="F12" s="183"/>
      <c r="G12" s="183"/>
      <c r="H12" s="183"/>
    </row>
    <row r="13" spans="1:14">
      <c r="A13" s="183"/>
      <c r="B13" s="183"/>
      <c r="C13" s="183"/>
      <c r="D13" s="183"/>
      <c r="E13" s="183"/>
      <c r="F13" s="183"/>
      <c r="G13" s="183"/>
      <c r="H13" s="183"/>
    </row>
    <row r="14" spans="1:14">
      <c r="A14" s="183"/>
      <c r="B14" s="183"/>
      <c r="C14" s="183"/>
      <c r="D14" s="183"/>
      <c r="E14" s="183"/>
      <c r="F14" s="183"/>
      <c r="G14" s="183"/>
      <c r="H14" s="183"/>
    </row>
    <row r="15" spans="1:14" customHeight="1" ht="19.5"/>
    <row r="16" spans="1:14" customHeight="1" ht="19.5">
      <c r="A16" s="184" t="s">
        <v>2</v>
      </c>
      <c r="B16" s="185"/>
      <c r="C16" s="185"/>
      <c r="D16" s="185"/>
      <c r="E16" s="185"/>
      <c r="F16" s="185"/>
      <c r="G16" s="185"/>
      <c r="H16" s="186"/>
    </row>
    <row r="17" spans="1:14">
      <c r="A17" s="1" t="s">
        <v>3</v>
      </c>
      <c r="B17" s="1"/>
    </row>
    <row r="18" spans="1:14">
      <c r="A18" s="3" t="s">
        <v>4</v>
      </c>
      <c r="B18" s="175"/>
      <c r="C18" s="175"/>
      <c r="D18" s="97"/>
      <c r="E18" s="97"/>
    </row>
    <row r="19" spans="1:14">
      <c r="A19" s="3" t="s">
        <v>5</v>
      </c>
      <c r="B19" s="98"/>
      <c r="C19" s="2">
        <v>24</v>
      </c>
    </row>
    <row r="20" spans="1:14">
      <c r="A20" s="3" t="s">
        <v>6</v>
      </c>
      <c r="B20" s="98"/>
    </row>
    <row r="21" spans="1:14">
      <c r="A21" s="3" t="s">
        <v>7</v>
      </c>
      <c r="B21" s="123"/>
      <c r="C21" s="123"/>
      <c r="D21" s="123"/>
      <c r="E21" s="123"/>
      <c r="F21" s="123"/>
      <c r="G21" s="123"/>
      <c r="H21" s="123"/>
      <c r="I21" s="123"/>
    </row>
    <row r="22" spans="1:14">
      <c r="A22" s="3" t="s">
        <v>8</v>
      </c>
      <c r="B22" s="99"/>
    </row>
    <row r="23" spans="1:14">
      <c r="A23" s="3" t="s">
        <v>9</v>
      </c>
      <c r="B23" s="99"/>
    </row>
    <row r="24" spans="1:14">
      <c r="A24" s="3"/>
      <c r="B24" s="6"/>
    </row>
    <row r="25" spans="1:14">
      <c r="A25" s="7" t="s">
        <v>10</v>
      </c>
      <c r="B25" s="6"/>
    </row>
    <row r="26" spans="1:14" customHeight="1" ht="26.25">
      <c r="A26" s="8" t="s">
        <v>11</v>
      </c>
      <c r="B26" s="216" t="s">
        <v>12</v>
      </c>
      <c r="C26" s="215"/>
    </row>
    <row r="27" spans="1:14" customHeight="1" ht="26.25">
      <c r="A27" s="10" t="s">
        <v>13</v>
      </c>
      <c r="B27" s="188" t="s">
        <v>14</v>
      </c>
    </row>
    <row r="28" spans="1:14" customHeight="1" ht="27">
      <c r="A28" s="10" t="s">
        <v>15</v>
      </c>
      <c r="B28" s="189">
        <v>85.3</v>
      </c>
    </row>
    <row r="29" spans="1:14" customHeight="1" ht="27" s="12" customFormat="1">
      <c r="A29" s="10" t="s">
        <v>16</v>
      </c>
      <c r="B29" s="188">
        <v>0</v>
      </c>
      <c r="C29" s="162" t="s">
        <v>17</v>
      </c>
      <c r="D29" s="163"/>
      <c r="E29" s="163"/>
      <c r="F29" s="163"/>
      <c r="G29" s="164"/>
      <c r="I29" s="13"/>
      <c r="J29" s="13"/>
      <c r="K29" s="13"/>
      <c r="L29" s="13"/>
    </row>
    <row r="30" spans="1:14" customHeight="1" ht="19.5" s="12" customFormat="1">
      <c r="A30" s="10" t="s">
        <v>18</v>
      </c>
      <c r="B30" s="9">
        <f>B28-B29</f>
        <v>85.3</v>
      </c>
      <c r="C30" s="14"/>
      <c r="D30" s="14"/>
      <c r="E30" s="14"/>
      <c r="F30" s="14"/>
      <c r="G30" s="15"/>
      <c r="I30" s="13"/>
      <c r="J30" s="13"/>
      <c r="K30" s="13"/>
      <c r="L30" s="13"/>
    </row>
    <row r="31" spans="1:14" customHeight="1" ht="27" s="12" customFormat="1">
      <c r="A31" s="10" t="s">
        <v>19</v>
      </c>
      <c r="B31" s="190">
        <v>1</v>
      </c>
      <c r="C31" s="167" t="s">
        <v>20</v>
      </c>
      <c r="D31" s="168"/>
      <c r="E31" s="168"/>
      <c r="F31" s="168"/>
      <c r="G31" s="168"/>
      <c r="H31" s="169"/>
      <c r="I31" s="13"/>
      <c r="J31" s="13"/>
      <c r="K31" s="13"/>
      <c r="L31" s="13"/>
    </row>
    <row r="32" spans="1:14" customHeight="1" ht="27" s="12" customFormat="1">
      <c r="A32" s="10" t="s">
        <v>21</v>
      </c>
      <c r="B32" s="190">
        <v>1</v>
      </c>
      <c r="C32" s="167" t="s">
        <v>22</v>
      </c>
      <c r="D32" s="168"/>
      <c r="E32" s="168"/>
      <c r="F32" s="168"/>
      <c r="G32" s="168"/>
      <c r="H32" s="169"/>
      <c r="I32" s="13"/>
      <c r="J32" s="13"/>
      <c r="K32" s="13"/>
      <c r="L32" s="17"/>
      <c r="M32" s="17"/>
      <c r="N32" s="18"/>
    </row>
    <row r="33" spans="1:14" customHeight="1" ht="17.25" s="12" customFormat="1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>
      <c r="A34" s="10" t="s">
        <v>23</v>
      </c>
      <c r="B34" s="20">
        <f>B31/B32</f>
        <v>1</v>
      </c>
      <c r="C34" s="2" t="s">
        <v>24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customHeight="1" ht="19.5" s="12" customFormat="1">
      <c r="A35" s="10"/>
      <c r="B35" s="9"/>
      <c r="G35" s="2"/>
      <c r="I35" s="13"/>
      <c r="J35" s="13"/>
      <c r="K35" s="13"/>
      <c r="L35" s="17"/>
      <c r="M35" s="17"/>
      <c r="N35" s="18"/>
    </row>
    <row r="36" spans="1:14" customHeight="1" ht="27" s="12" customFormat="1">
      <c r="A36" s="21" t="s">
        <v>25</v>
      </c>
      <c r="B36" s="191">
        <v>50</v>
      </c>
      <c r="C36" s="2"/>
      <c r="D36" s="165" t="s">
        <v>26</v>
      </c>
      <c r="E36" s="174"/>
      <c r="F36" s="165" t="s">
        <v>27</v>
      </c>
      <c r="G36" s="166"/>
      <c r="J36" s="13"/>
      <c r="K36" s="13"/>
      <c r="L36" s="17"/>
      <c r="M36" s="17"/>
      <c r="N36" s="18"/>
    </row>
    <row r="37" spans="1:14" customHeight="1" ht="15.75" s="12" customFormat="1">
      <c r="A37" s="22" t="s">
        <v>28</v>
      </c>
      <c r="B37" s="192">
        <v>1</v>
      </c>
      <c r="C37" s="24" t="s">
        <v>29</v>
      </c>
      <c r="D37" s="25" t="s">
        <v>30</v>
      </c>
      <c r="E37" s="84" t="s">
        <v>31</v>
      </c>
      <c r="F37" s="25" t="s">
        <v>30</v>
      </c>
      <c r="G37" s="26" t="s">
        <v>31</v>
      </c>
      <c r="J37" s="13"/>
      <c r="K37" s="13"/>
      <c r="L37" s="17"/>
      <c r="M37" s="17"/>
      <c r="N37" s="18"/>
    </row>
    <row r="38" spans="1:14" customHeight="1" ht="26.25" s="12" customFormat="1">
      <c r="A38" s="22" t="s">
        <v>32</v>
      </c>
      <c r="B38" s="192">
        <v>1</v>
      </c>
      <c r="C38" s="27">
        <v>1</v>
      </c>
      <c r="D38" s="193">
        <v>204740636</v>
      </c>
      <c r="E38" s="100">
        <f>IF(ISBLANK(D38),"-",$D$48/$D$45*D38)</f>
        <v>222409370.14696</v>
      </c>
      <c r="F38" s="193">
        <v>208454869</v>
      </c>
      <c r="G38" s="103">
        <f>IF(ISBLANK(F38),"-",$D$48/$F$45*F38)</f>
        <v>221920187.03671</v>
      </c>
      <c r="J38" s="13"/>
      <c r="K38" s="13"/>
      <c r="L38" s="17"/>
      <c r="M38" s="17"/>
      <c r="N38" s="18"/>
    </row>
    <row r="39" spans="1:14" customHeight="1" ht="26.25" s="12" customFormat="1">
      <c r="A39" s="22" t="s">
        <v>33</v>
      </c>
      <c r="B39" s="192">
        <v>1</v>
      </c>
      <c r="C39" s="23">
        <v>2</v>
      </c>
      <c r="D39" s="194">
        <v>204713624</v>
      </c>
      <c r="E39" s="101">
        <f>IF(ISBLANK(D39),"-",$D$48/$D$45*D39)</f>
        <v>222380027.06186</v>
      </c>
      <c r="F39" s="194">
        <v>207357270</v>
      </c>
      <c r="G39" s="104">
        <f>IF(ISBLANK(F39),"-",$D$48/$F$45*F39)</f>
        <v>220751687.70379</v>
      </c>
      <c r="J39" s="13"/>
      <c r="K39" s="13"/>
      <c r="L39" s="17"/>
      <c r="M39" s="17"/>
      <c r="N39" s="18"/>
    </row>
    <row r="40" spans="1:14" customHeight="1" ht="26.25">
      <c r="A40" s="22" t="s">
        <v>34</v>
      </c>
      <c r="B40" s="192">
        <v>1</v>
      </c>
      <c r="C40" s="23">
        <v>3</v>
      </c>
      <c r="D40" s="194">
        <v>204746485</v>
      </c>
      <c r="E40" s="101">
        <f>IF(ISBLANK(D40),"-",$D$48/$D$45*D40)</f>
        <v>222415723.90473</v>
      </c>
      <c r="F40" s="194">
        <v>208112760</v>
      </c>
      <c r="G40" s="104">
        <f>IF(ISBLANK(F40),"-",$D$48/$F$45*F40)</f>
        <v>221555979.21739</v>
      </c>
      <c r="L40" s="17"/>
      <c r="M40" s="17"/>
      <c r="N40" s="29"/>
    </row>
    <row r="41" spans="1:14" customHeight="1" ht="26.25">
      <c r="A41" s="22" t="s">
        <v>35</v>
      </c>
      <c r="B41" s="192">
        <v>1</v>
      </c>
      <c r="C41" s="30">
        <v>4</v>
      </c>
      <c r="D41" s="195"/>
      <c r="E41" s="102" t="str">
        <f>IF(ISBLANK(D41),"-",$D$48/$D$45*D41)</f>
        <v>0</v>
      </c>
      <c r="F41" s="195"/>
      <c r="G41" s="105" t="str">
        <f>IF(ISBLANK(F41),"-",$D$48/$F$45*F41)</f>
        <v>0</v>
      </c>
      <c r="L41" s="17"/>
      <c r="M41" s="17"/>
      <c r="N41" s="29"/>
    </row>
    <row r="42" spans="1:14" customHeight="1" ht="27">
      <c r="A42" s="22" t="s">
        <v>36</v>
      </c>
      <c r="B42" s="192">
        <v>1</v>
      </c>
      <c r="C42" s="32" t="s">
        <v>37</v>
      </c>
      <c r="D42" s="134">
        <f>AVERAGE(D38:D41)</f>
        <v>204733581.66667</v>
      </c>
      <c r="E42" s="57">
        <f>AVERAGE(E38:E41)</f>
        <v>222401707.03785</v>
      </c>
      <c r="F42" s="33">
        <f>AVERAGE(F38:F41)</f>
        <v>207974966.33333</v>
      </c>
      <c r="G42" s="34">
        <f>AVERAGE(G38:G41)</f>
        <v>221409284.65263</v>
      </c>
      <c r="H42" s="120"/>
    </row>
    <row r="43" spans="1:14" customHeight="1" ht="26.25">
      <c r="A43" s="22" t="s">
        <v>38</v>
      </c>
      <c r="B43" s="189">
        <v>1</v>
      </c>
      <c r="C43" s="135" t="s">
        <v>39</v>
      </c>
      <c r="D43" s="196">
        <v>26.98</v>
      </c>
      <c r="E43" s="29"/>
      <c r="F43" s="197">
        <v>27.53</v>
      </c>
      <c r="H43" s="120"/>
    </row>
    <row r="44" spans="1:14" customHeight="1" ht="26.25">
      <c r="A44" s="22" t="s">
        <v>40</v>
      </c>
      <c r="B44" s="189">
        <v>1</v>
      </c>
      <c r="C44" s="136" t="s">
        <v>41</v>
      </c>
      <c r="D44" s="137">
        <f>D43*$B$34</f>
        <v>26.98</v>
      </c>
      <c r="E44" s="36"/>
      <c r="F44" s="35">
        <f>F43*$B$34</f>
        <v>27.53</v>
      </c>
      <c r="H44" s="120"/>
    </row>
    <row r="45" spans="1:14" customHeight="1" ht="19.5">
      <c r="A45" s="22" t="s">
        <v>42</v>
      </c>
      <c r="B45" s="133">
        <f>(B44/B43)*(B42/B41)*(B40/B39)*(B38/B37)*B36</f>
        <v>50</v>
      </c>
      <c r="C45" s="136" t="s">
        <v>43</v>
      </c>
      <c r="D45" s="138">
        <f>D44*$B$30/100</f>
        <v>23.01394</v>
      </c>
      <c r="E45" s="38"/>
      <c r="F45" s="37">
        <f>F44*$B$30/100</f>
        <v>23.48309</v>
      </c>
      <c r="H45" s="120"/>
    </row>
    <row r="46" spans="1:14" customHeight="1" ht="19.5">
      <c r="A46" s="156" t="s">
        <v>44</v>
      </c>
      <c r="B46" s="176"/>
      <c r="C46" s="136" t="s">
        <v>45</v>
      </c>
      <c r="D46" s="137">
        <f>D45/$B$45</f>
        <v>0.4602788</v>
      </c>
      <c r="E46" s="38"/>
      <c r="F46" s="39">
        <f>F45/$B$45</f>
        <v>0.4696618</v>
      </c>
      <c r="H46" s="120"/>
    </row>
    <row r="47" spans="1:14" customHeight="1" ht="27">
      <c r="A47" s="158"/>
      <c r="B47" s="177"/>
      <c r="C47" s="136" t="s">
        <v>46</v>
      </c>
      <c r="D47" s="198">
        <v>0.5</v>
      </c>
      <c r="F47" s="41"/>
      <c r="H47" s="120"/>
    </row>
    <row r="48" spans="1:14">
      <c r="C48" s="136" t="s">
        <v>47</v>
      </c>
      <c r="D48" s="137">
        <f>D47*$B$45</f>
        <v>25</v>
      </c>
      <c r="F48" s="41"/>
      <c r="H48" s="120"/>
    </row>
    <row r="49" spans="1:14" customHeight="1" ht="19.5">
      <c r="C49" s="139" t="s">
        <v>48</v>
      </c>
      <c r="D49" s="140">
        <f>D48/B34</f>
        <v>25</v>
      </c>
      <c r="F49" s="44"/>
      <c r="H49" s="120"/>
    </row>
    <row r="50" spans="1:14">
      <c r="C50" s="141" t="s">
        <v>49</v>
      </c>
      <c r="D50" s="142">
        <f>AVERAGE(E38:E41,G38:G41)</f>
        <v>221905495.84524</v>
      </c>
      <c r="F50" s="44"/>
      <c r="H50" s="120"/>
    </row>
    <row r="51" spans="1:14">
      <c r="C51" s="40" t="s">
        <v>50</v>
      </c>
      <c r="D51" s="45">
        <f>STDEV(E38:E41,G38:G41)/D50</f>
        <v>0.002984499308418</v>
      </c>
      <c r="F51" s="44"/>
    </row>
    <row r="52" spans="1:14" customHeight="1" ht="19.5">
      <c r="C52" s="42" t="s">
        <v>51</v>
      </c>
      <c r="D52" s="46">
        <f>COUNT(E38:E41,G38:G41)</f>
        <v>6</v>
      </c>
      <c r="F52" s="44"/>
    </row>
    <row r="54" spans="1:14">
      <c r="A54" s="1" t="s">
        <v>10</v>
      </c>
      <c r="B54" s="47" t="s">
        <v>52</v>
      </c>
    </row>
    <row r="55" spans="1:14">
      <c r="A55" s="2" t="s">
        <v>53</v>
      </c>
      <c r="B55" s="5" t="str">
        <f>B21</f>
        <v/>
      </c>
    </row>
    <row r="56" spans="1:14" customHeight="1" ht="26.25">
      <c r="A56" s="4" t="s">
        <v>54</v>
      </c>
      <c r="B56" s="188">
        <v>250</v>
      </c>
      <c r="C56" s="2" t="str">
        <f>B20</f>
        <v/>
      </c>
      <c r="H56" s="11"/>
    </row>
    <row r="57" spans="1:14">
      <c r="A57" s="5" t="s">
        <v>55</v>
      </c>
      <c r="B57" s="187">
        <v>750</v>
      </c>
      <c r="H57" s="11"/>
    </row>
    <row r="58" spans="1:14" customHeight="1" ht="19.5">
      <c r="H58" s="11"/>
    </row>
    <row r="59" spans="1:14" customHeight="1" ht="27" s="12" customFormat="1">
      <c r="A59" s="21" t="s">
        <v>56</v>
      </c>
      <c r="B59" s="191">
        <v>100</v>
      </c>
      <c r="C59" s="2"/>
      <c r="D59" s="49" t="s">
        <v>57</v>
      </c>
      <c r="E59" s="48" t="s">
        <v>58</v>
      </c>
      <c r="F59" s="48" t="s">
        <v>30</v>
      </c>
      <c r="G59" s="48" t="s">
        <v>59</v>
      </c>
      <c r="H59" s="24" t="s">
        <v>60</v>
      </c>
      <c r="L59" s="13"/>
    </row>
    <row r="60" spans="1:14" customHeight="1" ht="22.5" s="12" customFormat="1">
      <c r="A60" s="22" t="s">
        <v>61</v>
      </c>
      <c r="B60" s="192">
        <v>25</v>
      </c>
      <c r="C60" s="170" t="s">
        <v>62</v>
      </c>
      <c r="D60" s="199">
        <v>287.3</v>
      </c>
      <c r="E60" s="50">
        <v>1</v>
      </c>
      <c r="F60" s="202">
        <v>225221861</v>
      </c>
      <c r="G60" s="88">
        <f>IF(ISBLANK(F60),"-",(F60/$D$50*$D$47*$B$68)*($B$57/$D$60))</f>
        <v>264.95256102252</v>
      </c>
      <c r="H60" s="90">
        <f>IF(ISBLANK(F60),"-",G60/$B$56)</f>
        <v>1.0598102440901</v>
      </c>
      <c r="L60" s="13"/>
    </row>
    <row r="61" spans="1:14" customHeight="1" ht="26.25" s="12" customFormat="1">
      <c r="A61" s="22" t="s">
        <v>63</v>
      </c>
      <c r="B61" s="192">
        <v>50</v>
      </c>
      <c r="C61" s="171"/>
      <c r="D61" s="200"/>
      <c r="E61" s="51">
        <v>2</v>
      </c>
      <c r="F61" s="194">
        <v>225522758</v>
      </c>
      <c r="G61" s="89">
        <f>IF(ISBLANK(F61),"-",(F61/$D$50*$D$47*$B$68)*($B$57/$D$60))</f>
        <v>265.30653834248</v>
      </c>
      <c r="H61" s="91">
        <f>IF(ISBLANK(F61),"-",G61/$B$56)</f>
        <v>1.0612261533699</v>
      </c>
      <c r="L61" s="13"/>
    </row>
    <row r="62" spans="1:14" customHeight="1" ht="26.25" s="12" customFormat="1">
      <c r="A62" s="22" t="s">
        <v>64</v>
      </c>
      <c r="B62" s="192">
        <v>1</v>
      </c>
      <c r="C62" s="171"/>
      <c r="D62" s="200"/>
      <c r="E62" s="51">
        <v>3</v>
      </c>
      <c r="F62" s="194">
        <v>226051930</v>
      </c>
      <c r="G62" s="89">
        <f>IF(ISBLANK(F62),"-",(F62/$D$50*$D$47*$B$68)*($B$57/$D$60))</f>
        <v>265.92905995739</v>
      </c>
      <c r="H62" s="91">
        <f>IF(ISBLANK(F62),"-",G62/$B$56)</f>
        <v>1.0637162398295</v>
      </c>
      <c r="L62" s="13"/>
    </row>
    <row r="63" spans="1:14" customHeight="1" ht="21">
      <c r="A63" s="22" t="s">
        <v>65</v>
      </c>
      <c r="B63" s="192">
        <v>1</v>
      </c>
      <c r="C63" s="172"/>
      <c r="D63" s="201"/>
      <c r="E63" s="52">
        <v>4</v>
      </c>
      <c r="F63" s="203"/>
      <c r="G63" s="89" t="str">
        <f>IF(ISBLANK(F63),"-",(F63/$D$50*$D$47*$B$68)*($B$57/$D$60))</f>
        <v>0</v>
      </c>
      <c r="H63" s="91" t="str">
        <f>IF(ISBLANK(F63),"-",G63/$B$56)</f>
        <v>0</v>
      </c>
    </row>
    <row r="64" spans="1:14" customHeight="1" ht="26.25">
      <c r="A64" s="22" t="s">
        <v>66</v>
      </c>
      <c r="B64" s="192">
        <v>1</v>
      </c>
      <c r="C64" s="170" t="s">
        <v>67</v>
      </c>
      <c r="D64" s="199">
        <v>283.76</v>
      </c>
      <c r="E64" s="50">
        <v>1</v>
      </c>
      <c r="F64" s="202">
        <v>222533090</v>
      </c>
      <c r="G64" s="116">
        <f>IF(ISBLANK(F64),"-",(F64/$D$50*$D$47*$B$68)*($B$57/$D$64))</f>
        <v>265.05538253664</v>
      </c>
      <c r="H64" s="113">
        <f>IF(ISBLANK(F64),"-",G64/$B$56)</f>
        <v>1.0602215301466</v>
      </c>
    </row>
    <row r="65" spans="1:14" customHeight="1" ht="26.25">
      <c r="A65" s="22" t="s">
        <v>68</v>
      </c>
      <c r="B65" s="192">
        <v>1</v>
      </c>
      <c r="C65" s="171"/>
      <c r="D65" s="200"/>
      <c r="E65" s="51">
        <v>2</v>
      </c>
      <c r="F65" s="194">
        <v>222219107</v>
      </c>
      <c r="G65" s="117">
        <f>IF(ISBLANK(F65),"-",(F65/$D$50*$D$47*$B$68)*($B$57/$D$64))</f>
        <v>264.68140272009</v>
      </c>
      <c r="H65" s="114">
        <f>IF(ISBLANK(F65),"-",G65/$B$56)</f>
        <v>1.0587256108804</v>
      </c>
    </row>
    <row r="66" spans="1:14" customHeight="1" ht="26.25">
      <c r="A66" s="22" t="s">
        <v>69</v>
      </c>
      <c r="B66" s="192">
        <v>1</v>
      </c>
      <c r="C66" s="171"/>
      <c r="D66" s="200"/>
      <c r="E66" s="51">
        <v>3</v>
      </c>
      <c r="F66" s="194">
        <v>222118606</v>
      </c>
      <c r="G66" s="117">
        <f>IF(ISBLANK(F66),"-",(F66/$D$50*$D$47*$B$68)*($B$57/$D$64))</f>
        <v>264.56169768656</v>
      </c>
      <c r="H66" s="114">
        <f>IF(ISBLANK(F66),"-",G66/$B$56)</f>
        <v>1.0582467907462</v>
      </c>
    </row>
    <row r="67" spans="1:14" customHeight="1" ht="21">
      <c r="A67" s="22" t="s">
        <v>70</v>
      </c>
      <c r="B67" s="192">
        <v>1</v>
      </c>
      <c r="C67" s="172"/>
      <c r="D67" s="201"/>
      <c r="E67" s="52">
        <v>4</v>
      </c>
      <c r="F67" s="203"/>
      <c r="G67" s="118" t="str">
        <f>IF(ISBLANK(F67),"-",(F67/$D$50*$D$47*$B$68)*($B$57/$D$64))</f>
        <v>0</v>
      </c>
      <c r="H67" s="115" t="str">
        <f>IF(ISBLANK(F67),"-",G67/$B$56)</f>
        <v>0</v>
      </c>
    </row>
    <row r="68" spans="1:14" customHeight="1" ht="21.75">
      <c r="A68" s="22" t="s">
        <v>71</v>
      </c>
      <c r="B68" s="125">
        <f>(B67/B66)*(B65/B64)*(B63/B62)*(B61/B60)*B59</f>
        <v>200</v>
      </c>
      <c r="C68" s="170" t="s">
        <v>72</v>
      </c>
      <c r="D68" s="199">
        <v>286.78</v>
      </c>
      <c r="E68" s="50">
        <v>1</v>
      </c>
      <c r="F68" s="202">
        <v>226289106</v>
      </c>
      <c r="G68" s="116">
        <f>IF(ISBLANK(F68),"-",(F68/$D$50*$D$47*$B$68)*($B$57/$D$68))</f>
        <v>266.69077368344</v>
      </c>
      <c r="H68" s="91">
        <f>IF(ISBLANK(F68),"-",G68/$B$56)</f>
        <v>1.0667630947338</v>
      </c>
    </row>
    <row r="69" spans="1:14" customHeight="1" ht="21.75">
      <c r="A69" s="143" t="s">
        <v>73</v>
      </c>
      <c r="B69" s="144">
        <f>D47*B68/B56*B57</f>
        <v>300</v>
      </c>
      <c r="C69" s="171"/>
      <c r="D69" s="200"/>
      <c r="E69" s="51">
        <v>2</v>
      </c>
      <c r="F69" s="194">
        <v>226394200</v>
      </c>
      <c r="G69" s="117">
        <f>IF(ISBLANK(F69),"-",(F69/$D$50*$D$47*$B$68)*($B$57/$D$68))</f>
        <v>266.81463117117</v>
      </c>
      <c r="H69" s="91">
        <f>IF(ISBLANK(F69),"-",G69/$B$56)</f>
        <v>1.0672585246847</v>
      </c>
    </row>
    <row r="70" spans="1:14" customHeight="1" ht="22.5">
      <c r="A70" s="178" t="s">
        <v>44</v>
      </c>
      <c r="B70" s="179"/>
      <c r="C70" s="171"/>
      <c r="D70" s="200"/>
      <c r="E70" s="51">
        <v>3</v>
      </c>
      <c r="F70" s="194">
        <v>226217531</v>
      </c>
      <c r="G70" s="117">
        <f>IF(ISBLANK(F70),"-",(F70/$D$50*$D$47*$B$68)*($B$57/$D$68))</f>
        <v>266.60641967955</v>
      </c>
      <c r="H70" s="91">
        <f>IF(ISBLANK(F70),"-",G70/$B$56)</f>
        <v>1.0664256787182</v>
      </c>
    </row>
    <row r="71" spans="1:14" customHeight="1" ht="21.75">
      <c r="A71" s="180"/>
      <c r="B71" s="181"/>
      <c r="C71" s="173"/>
      <c r="D71" s="201"/>
      <c r="E71" s="52">
        <v>4</v>
      </c>
      <c r="F71" s="203"/>
      <c r="G71" s="118" t="str">
        <f>IF(ISBLANK(F71),"-",(F71/$D$50*$D$47*$B$68)*($B$57/$D$68))</f>
        <v>0</v>
      </c>
      <c r="H71" s="92" t="str">
        <f>IF(ISBLANK(F71),"-",G71/$B$56)</f>
        <v>0</v>
      </c>
    </row>
    <row r="72" spans="1:14" customHeight="1" ht="26.25">
      <c r="A72" s="53"/>
      <c r="B72" s="53"/>
      <c r="C72" s="53"/>
      <c r="D72" s="53"/>
      <c r="E72" s="53"/>
      <c r="F72" s="54"/>
      <c r="G72" s="43" t="s">
        <v>37</v>
      </c>
      <c r="H72" s="204">
        <f>AVERAGE(H60:H71)</f>
        <v>1.0624882074666</v>
      </c>
    </row>
    <row r="73" spans="1:14" customHeight="1" ht="26.25">
      <c r="C73" s="53"/>
      <c r="D73" s="53"/>
      <c r="E73" s="53"/>
      <c r="F73" s="54"/>
      <c r="G73" s="40" t="s">
        <v>50</v>
      </c>
      <c r="H73" s="205">
        <f>STDEV(H60:H71)/H72</f>
        <v>0.0033949848589718</v>
      </c>
    </row>
    <row r="74" spans="1:14" customHeight="1" ht="27">
      <c r="A74" s="53"/>
      <c r="B74" s="53"/>
      <c r="C74" s="54"/>
      <c r="D74" s="54"/>
      <c r="E74" s="55"/>
      <c r="F74" s="54"/>
      <c r="G74" s="42" t="s">
        <v>51</v>
      </c>
      <c r="H74" s="206">
        <f>COUNT(H60:H71)</f>
        <v>9</v>
      </c>
    </row>
    <row r="75" spans="1:14">
      <c r="A75" s="53"/>
      <c r="B75" s="53"/>
      <c r="C75" s="54"/>
      <c r="D75" s="54"/>
      <c r="E75" s="55"/>
      <c r="F75" s="54"/>
      <c r="G75" s="76"/>
      <c r="H75" s="132"/>
    </row>
    <row r="76" spans="1:14">
      <c r="A76" s="8" t="s">
        <v>74</v>
      </c>
      <c r="B76" s="150" t="s">
        <v>75</v>
      </c>
      <c r="C76" s="160" t="str">
        <f>B20</f>
        <v/>
      </c>
      <c r="D76" s="160"/>
      <c r="E76" s="152" t="s">
        <v>76</v>
      </c>
      <c r="F76" s="152"/>
      <c r="G76" s="153">
        <f>H72</f>
        <v>1.0624882074666</v>
      </c>
      <c r="H76" s="132"/>
    </row>
    <row r="77" spans="1:14">
      <c r="A77" s="53"/>
      <c r="B77" s="53"/>
      <c r="C77" s="54"/>
      <c r="D77" s="54"/>
      <c r="E77" s="55"/>
      <c r="F77" s="54"/>
      <c r="G77" s="76"/>
      <c r="H77" s="132"/>
    </row>
    <row r="78" spans="1:14" customHeight="1" ht="26.25">
      <c r="A78" s="7" t="s">
        <v>77</v>
      </c>
      <c r="B78" s="7" t="s">
        <v>78</v>
      </c>
      <c r="D78" s="207" t="s">
        <v>79</v>
      </c>
    </row>
    <row r="79" spans="1:14">
      <c r="A79" s="7"/>
      <c r="B79" s="7"/>
    </row>
    <row r="80" spans="1:14" customHeight="1" ht="26.25">
      <c r="A80" s="8" t="s">
        <v>11</v>
      </c>
      <c r="B80" s="188" t="str">
        <f>B26</f>
        <v>USP Amoxicillin RS</v>
      </c>
      <c r="C80" s="215"/>
    </row>
    <row r="81" spans="1:14" customHeight="1" ht="26.25">
      <c r="A81" s="10" t="s">
        <v>13</v>
      </c>
      <c r="B81" s="188" t="str">
        <f>B27</f>
        <v>F0J018</v>
      </c>
    </row>
    <row r="82" spans="1:14" customHeight="1" ht="27">
      <c r="A82" s="10" t="s">
        <v>15</v>
      </c>
      <c r="B82" s="188">
        <f>B28</f>
        <v>85.3</v>
      </c>
    </row>
    <row r="83" spans="1:14" customHeight="1" ht="27" s="12" customFormat="1">
      <c r="A83" s="10" t="s">
        <v>16</v>
      </c>
      <c r="B83" s="188">
        <f>B29</f>
        <v>0</v>
      </c>
      <c r="C83" s="162" t="s">
        <v>17</v>
      </c>
      <c r="D83" s="163"/>
      <c r="E83" s="163"/>
      <c r="F83" s="163"/>
      <c r="G83" s="164"/>
      <c r="I83" s="13"/>
      <c r="J83" s="13"/>
      <c r="K83" s="13"/>
      <c r="L83" s="13"/>
    </row>
    <row r="84" spans="1:14" s="12" customFormat="1">
      <c r="A84" s="10" t="s">
        <v>18</v>
      </c>
      <c r="B84" s="9">
        <f>B82-B83</f>
        <v>85.3</v>
      </c>
      <c r="C84" s="14"/>
      <c r="D84" s="14"/>
      <c r="E84" s="14"/>
      <c r="F84" s="14"/>
      <c r="G84" s="15"/>
      <c r="I84" s="13"/>
      <c r="J84" s="13"/>
      <c r="K84" s="13"/>
      <c r="L84" s="13"/>
    </row>
    <row r="85" spans="1:14" customHeight="1" ht="19.5" s="12" customFormat="1">
      <c r="A85" s="10"/>
      <c r="B85" s="9"/>
      <c r="C85" s="14"/>
      <c r="D85" s="14"/>
      <c r="E85" s="14"/>
      <c r="F85" s="14"/>
      <c r="G85" s="15"/>
      <c r="I85" s="13"/>
      <c r="J85" s="13"/>
      <c r="K85" s="13"/>
      <c r="L85" s="13"/>
    </row>
    <row r="86" spans="1:14" customHeight="1" ht="27" s="12" customFormat="1">
      <c r="A86" s="10" t="s">
        <v>19</v>
      </c>
      <c r="B86" s="190">
        <v>1</v>
      </c>
      <c r="C86" s="167" t="s">
        <v>20</v>
      </c>
      <c r="D86" s="168"/>
      <c r="E86" s="168"/>
      <c r="F86" s="168"/>
      <c r="G86" s="168"/>
      <c r="H86" s="169"/>
      <c r="I86" s="13"/>
      <c r="J86" s="13"/>
      <c r="K86" s="13"/>
      <c r="L86" s="13"/>
    </row>
    <row r="87" spans="1:14" customHeight="1" ht="27" s="12" customFormat="1">
      <c r="A87" s="10" t="s">
        <v>21</v>
      </c>
      <c r="B87" s="190">
        <v>1</v>
      </c>
      <c r="C87" s="167" t="s">
        <v>22</v>
      </c>
      <c r="D87" s="168"/>
      <c r="E87" s="168"/>
      <c r="F87" s="168"/>
      <c r="G87" s="168"/>
      <c r="H87" s="169"/>
      <c r="I87" s="13"/>
      <c r="J87" s="13"/>
      <c r="K87" s="13"/>
      <c r="L87" s="13"/>
    </row>
    <row r="88" spans="1:14" s="12" customFormat="1">
      <c r="A88" s="10"/>
      <c r="B88" s="9"/>
      <c r="C88" s="14"/>
      <c r="D88" s="14"/>
      <c r="E88" s="14"/>
      <c r="F88" s="14"/>
      <c r="G88" s="15"/>
      <c r="I88" s="13"/>
      <c r="J88" s="13"/>
      <c r="K88" s="13"/>
      <c r="L88" s="13"/>
    </row>
    <row r="89" spans="1:14">
      <c r="A89" s="10" t="s">
        <v>23</v>
      </c>
      <c r="B89" s="20">
        <f>B86/B87</f>
        <v>1</v>
      </c>
      <c r="C89" s="2" t="s">
        <v>24</v>
      </c>
    </row>
    <row r="90" spans="1:14" customHeight="1" ht="19.5">
      <c r="A90" s="10"/>
      <c r="B90" s="20"/>
    </row>
    <row r="91" spans="1:14" customHeight="1" ht="27">
      <c r="A91" s="21" t="s">
        <v>25</v>
      </c>
      <c r="B91" s="191">
        <v>50</v>
      </c>
      <c r="D91" s="86" t="s">
        <v>26</v>
      </c>
      <c r="E91" s="87"/>
      <c r="F91" s="165" t="s">
        <v>27</v>
      </c>
      <c r="G91" s="166"/>
    </row>
    <row r="92" spans="1:14" customHeight="1" ht="26.25">
      <c r="A92" s="22" t="s">
        <v>28</v>
      </c>
      <c r="B92" s="192">
        <v>1</v>
      </c>
      <c r="C92" s="83" t="s">
        <v>29</v>
      </c>
      <c r="D92" s="25" t="s">
        <v>30</v>
      </c>
      <c r="E92" s="84" t="s">
        <v>31</v>
      </c>
      <c r="F92" s="25" t="s">
        <v>30</v>
      </c>
      <c r="G92" s="26" t="s">
        <v>31</v>
      </c>
    </row>
    <row r="93" spans="1:14" customHeight="1" ht="26.25">
      <c r="A93" s="22" t="s">
        <v>32</v>
      </c>
      <c r="B93" s="192">
        <v>1</v>
      </c>
      <c r="C93" s="81">
        <v>1</v>
      </c>
      <c r="D93" s="193">
        <v>191134937</v>
      </c>
      <c r="E93" s="100">
        <f>IF(ISBLANK(D93),"-",$D$103/$D$100*D93)</f>
        <v>122863635.08269</v>
      </c>
      <c r="F93" s="193">
        <v>181602443</v>
      </c>
      <c r="G93" s="103">
        <f>IF(ISBLANK(F93),"-",$D$103/$F$100*F93)</f>
        <v>123410850.47851</v>
      </c>
    </row>
    <row r="94" spans="1:14" customHeight="1" ht="26.25">
      <c r="A94" s="22" t="s">
        <v>33</v>
      </c>
      <c r="B94" s="192">
        <v>1</v>
      </c>
      <c r="C94" s="54">
        <v>2</v>
      </c>
      <c r="D94" s="194">
        <v>191234849</v>
      </c>
      <c r="E94" s="101">
        <f>IF(ISBLANK(D94),"-",$D$103/$D$100*D94)</f>
        <v>122927859.61276</v>
      </c>
      <c r="F94" s="194">
        <v>181706493</v>
      </c>
      <c r="G94" s="104">
        <f>IF(ISBLANK(F94),"-",$D$103/$F$100*F94)</f>
        <v>123481559.3235</v>
      </c>
    </row>
    <row r="95" spans="1:14" customHeight="1" ht="26.25">
      <c r="A95" s="22" t="s">
        <v>34</v>
      </c>
      <c r="B95" s="192">
        <v>1</v>
      </c>
      <c r="C95" s="54">
        <v>3</v>
      </c>
      <c r="D95" s="194">
        <v>191392158</v>
      </c>
      <c r="E95" s="101">
        <f>IF(ISBLANK(D95),"-",$D$103/$D$100*D95)</f>
        <v>123028979.56432</v>
      </c>
      <c r="F95" s="194">
        <v>181742234</v>
      </c>
      <c r="G95" s="104">
        <f>IF(ISBLANK(F95),"-",$D$103/$F$100*F95)</f>
        <v>123505847.69284</v>
      </c>
    </row>
    <row r="96" spans="1:14" customHeight="1" ht="26.25">
      <c r="A96" s="22" t="s">
        <v>35</v>
      </c>
      <c r="B96" s="192">
        <v>1</v>
      </c>
      <c r="C96" s="85">
        <v>4</v>
      </c>
      <c r="D96" s="195"/>
      <c r="E96" s="102" t="str">
        <f>IF(ISBLANK(D96),"-",$D$103/$D$100*D96)</f>
        <v>0</v>
      </c>
      <c r="F96" s="208"/>
      <c r="G96" s="105" t="str">
        <f>IF(ISBLANK(F96),"-",$D$103/$F$100*F96)</f>
        <v>0</v>
      </c>
    </row>
    <row r="97" spans="1:14" customHeight="1" ht="27">
      <c r="A97" s="22" t="s">
        <v>36</v>
      </c>
      <c r="B97" s="192">
        <v>1</v>
      </c>
      <c r="C97" s="76" t="s">
        <v>37</v>
      </c>
      <c r="D97" s="145">
        <f>AVERAGE(D93:D96)</f>
        <v>191253981.33333</v>
      </c>
      <c r="E97" s="57">
        <f>AVERAGE(E93:E96)</f>
        <v>122940158.08659</v>
      </c>
      <c r="F97" s="82">
        <f>AVERAGE(F93:F96)</f>
        <v>181683723.33333</v>
      </c>
      <c r="G97" s="106">
        <f>AVERAGE(G93:G96)</f>
        <v>123466085.83162</v>
      </c>
    </row>
    <row r="98" spans="1:14" customHeight="1" ht="26.25">
      <c r="A98" s="22" t="s">
        <v>38</v>
      </c>
      <c r="B98" s="189">
        <v>1</v>
      </c>
      <c r="C98" s="135" t="s">
        <v>39</v>
      </c>
      <c r="D98" s="196">
        <v>25.33</v>
      </c>
      <c r="E98" s="29"/>
      <c r="F98" s="197">
        <v>23.96</v>
      </c>
    </row>
    <row r="99" spans="1:14" customHeight="1" ht="26.25">
      <c r="A99" s="22" t="s">
        <v>40</v>
      </c>
      <c r="B99" s="189">
        <v>1</v>
      </c>
      <c r="C99" s="136" t="s">
        <v>41</v>
      </c>
      <c r="D99" s="137">
        <f>D98*$B$89</f>
        <v>25.33</v>
      </c>
      <c r="E99" s="36"/>
      <c r="F99" s="35">
        <f>F98*$B$89</f>
        <v>23.96</v>
      </c>
    </row>
    <row r="100" spans="1:14" customHeight="1" ht="19.5">
      <c r="A100" s="22" t="s">
        <v>42</v>
      </c>
      <c r="B100" s="133">
        <f>(B99/B98)*(B97/B96)*(B95/B94)*(B93/B92)*B91</f>
        <v>50</v>
      </c>
      <c r="C100" s="136" t="s">
        <v>43</v>
      </c>
      <c r="D100" s="138">
        <f>D99*$B$84/100</f>
        <v>21.60649</v>
      </c>
      <c r="E100" s="38"/>
      <c r="F100" s="37">
        <f>F99*$B$84/100</f>
        <v>20.43788</v>
      </c>
    </row>
    <row r="101" spans="1:14" customHeight="1" ht="19.5">
      <c r="A101" s="156" t="s">
        <v>44</v>
      </c>
      <c r="B101" s="176"/>
      <c r="C101" s="136" t="s">
        <v>45</v>
      </c>
      <c r="D101" s="137">
        <f>D100/$B$100</f>
        <v>0.4321298</v>
      </c>
      <c r="E101" s="38"/>
      <c r="F101" s="39">
        <f>F100/$B$100</f>
        <v>0.4087576</v>
      </c>
      <c r="G101" s="119"/>
      <c r="H101" s="120"/>
    </row>
    <row r="102" spans="1:14" customHeight="1" ht="19.5">
      <c r="A102" s="158"/>
      <c r="B102" s="177"/>
      <c r="C102" s="136" t="s">
        <v>46</v>
      </c>
      <c r="D102" s="146">
        <f>$B$56/$B$118</f>
        <v>0.27777777777778</v>
      </c>
      <c r="F102" s="41"/>
      <c r="G102" s="121"/>
      <c r="H102" s="120"/>
    </row>
    <row r="103" spans="1:14">
      <c r="C103" s="136" t="s">
        <v>47</v>
      </c>
      <c r="D103" s="137">
        <f>D102*$B$100</f>
        <v>13.888888888889</v>
      </c>
      <c r="F103" s="41"/>
      <c r="G103" s="119"/>
      <c r="H103" s="120"/>
    </row>
    <row r="104" spans="1:14" customHeight="1" ht="19.5">
      <c r="C104" s="139" t="s">
        <v>48</v>
      </c>
      <c r="D104" s="147">
        <f>D103/B34</f>
        <v>13.888888888889</v>
      </c>
      <c r="F104" s="44"/>
      <c r="G104" s="119"/>
      <c r="H104" s="120"/>
      <c r="J104" s="58"/>
    </row>
    <row r="105" spans="1:14">
      <c r="C105" s="141" t="s">
        <v>49</v>
      </c>
      <c r="D105" s="142">
        <f>AVERAGE(E93:E96,G93:G96)</f>
        <v>123203121.9591</v>
      </c>
      <c r="F105" s="44"/>
      <c r="G105" s="122"/>
      <c r="H105" s="120"/>
      <c r="J105" s="60"/>
    </row>
    <row r="106" spans="1:14">
      <c r="C106" s="40" t="s">
        <v>50</v>
      </c>
      <c r="D106" s="59">
        <f>STDEV(E93:E96,G93:G96)/D105</f>
        <v>0.0023904066925259</v>
      </c>
      <c r="F106" s="44"/>
      <c r="G106" s="119"/>
      <c r="H106" s="120"/>
      <c r="J106" s="60"/>
    </row>
    <row r="107" spans="1:14" customHeight="1" ht="19.5">
      <c r="C107" s="42" t="s">
        <v>51</v>
      </c>
      <c r="D107" s="61">
        <f>COUNT(E93:E96,G93:G96)</f>
        <v>6</v>
      </c>
      <c r="F107" s="44"/>
      <c r="G107" s="119"/>
      <c r="H107" s="120"/>
      <c r="J107" s="60"/>
    </row>
    <row r="108" spans="1:14" customHeight="1" ht="19.5">
      <c r="A108" s="1"/>
      <c r="B108" s="1"/>
      <c r="C108" s="1"/>
      <c r="D108" s="1"/>
      <c r="E108" s="1"/>
    </row>
    <row r="109" spans="1:14" customHeight="1" ht="26.25">
      <c r="A109" s="21" t="s">
        <v>80</v>
      </c>
      <c r="B109" s="191">
        <v>900</v>
      </c>
      <c r="C109" s="62" t="s">
        <v>81</v>
      </c>
      <c r="D109" s="63" t="s">
        <v>30</v>
      </c>
      <c r="E109" s="64" t="s">
        <v>82</v>
      </c>
      <c r="F109" s="65" t="s">
        <v>83</v>
      </c>
    </row>
    <row r="110" spans="1:14" customHeight="1" ht="26.25">
      <c r="A110" s="22" t="s">
        <v>61</v>
      </c>
      <c r="B110" s="192">
        <v>1</v>
      </c>
      <c r="C110" s="28">
        <v>1</v>
      </c>
      <c r="D110" s="209">
        <v>97763407</v>
      </c>
      <c r="E110" s="66">
        <f>IF(ISBLANK(D110),"-",D110/$D$105*$D$102*$B$118)</f>
        <v>198.37850990589</v>
      </c>
      <c r="F110" s="67">
        <f>IF(ISBLANK(D110), "-", E110/$B$56)</f>
        <v>0.79351403962354</v>
      </c>
    </row>
    <row r="111" spans="1:14" customHeight="1" ht="26.25">
      <c r="A111" s="22" t="s">
        <v>63</v>
      </c>
      <c r="B111" s="192">
        <v>1</v>
      </c>
      <c r="C111" s="28">
        <v>2</v>
      </c>
      <c r="D111" s="209">
        <v>113462831</v>
      </c>
      <c r="E111" s="68">
        <f>IF(ISBLANK(D111),"-",D111/$D$105*$D$102*$B$118)</f>
        <v>230.23530003904</v>
      </c>
      <c r="F111" s="93">
        <f>IF(ISBLANK(D111), "-", E111/$B$56)</f>
        <v>0.92094120015614</v>
      </c>
    </row>
    <row r="112" spans="1:14" customHeight="1" ht="26.25">
      <c r="A112" s="22" t="s">
        <v>64</v>
      </c>
      <c r="B112" s="192">
        <v>1</v>
      </c>
      <c r="C112" s="28">
        <v>3</v>
      </c>
      <c r="D112" s="209">
        <v>107674311</v>
      </c>
      <c r="E112" s="68">
        <f>IF(ISBLANK(D112),"-",D112/$D$105*$D$102*$B$118)</f>
        <v>218.48941262167</v>
      </c>
      <c r="F112" s="93">
        <f>IF(ISBLANK(D112), "-", E112/$B$56)</f>
        <v>0.87395765048667</v>
      </c>
    </row>
    <row r="113" spans="1:14" customHeight="1" ht="26.25">
      <c r="A113" s="22" t="s">
        <v>65</v>
      </c>
      <c r="B113" s="192">
        <v>1</v>
      </c>
      <c r="C113" s="28">
        <v>4</v>
      </c>
      <c r="D113" s="209">
        <v>93648936</v>
      </c>
      <c r="E113" s="68">
        <f>IF(ISBLANK(D113),"-",D113/$D$105*$D$102*$B$118)</f>
        <v>190.02955142461</v>
      </c>
      <c r="F113" s="93">
        <f>IF(ISBLANK(D113), "-", E113/$B$56)</f>
        <v>0.76011820569844</v>
      </c>
    </row>
    <row r="114" spans="1:14" customHeight="1" ht="26.25">
      <c r="A114" s="22" t="s">
        <v>66</v>
      </c>
      <c r="B114" s="192">
        <v>1</v>
      </c>
      <c r="C114" s="28">
        <v>5</v>
      </c>
      <c r="D114" s="209">
        <v>102586228</v>
      </c>
      <c r="E114" s="68">
        <f>IF(ISBLANK(D114),"-",D114/$D$105*$D$102*$B$118)</f>
        <v>208.16483050254</v>
      </c>
      <c r="F114" s="93">
        <f>IF(ISBLANK(D114), "-", E114/$B$56)</f>
        <v>0.83265932201015</v>
      </c>
    </row>
    <row r="115" spans="1:14" customHeight="1" ht="26.25">
      <c r="A115" s="22" t="s">
        <v>68</v>
      </c>
      <c r="B115" s="192">
        <v>1</v>
      </c>
      <c r="C115" s="31">
        <v>6</v>
      </c>
      <c r="D115" s="210">
        <v>93380627</v>
      </c>
      <c r="E115" s="69">
        <f>IF(ISBLANK(D115),"-",D115/$D$105*$D$102*$B$118)</f>
        <v>189.48510702309</v>
      </c>
      <c r="F115" s="94">
        <f>IF(ISBLANK(D115), "-", E115/$B$56)</f>
        <v>0.75794042809238</v>
      </c>
    </row>
    <row r="116" spans="1:14" customHeight="1" ht="26.25">
      <c r="A116" s="22" t="s">
        <v>69</v>
      </c>
      <c r="B116" s="192">
        <v>1</v>
      </c>
      <c r="C116" s="28"/>
      <c r="D116" s="54"/>
      <c r="E116" s="56"/>
      <c r="F116" s="70"/>
    </row>
    <row r="117" spans="1:14" customHeight="1" ht="26.25">
      <c r="A117" s="22" t="s">
        <v>70</v>
      </c>
      <c r="B117" s="192">
        <v>1</v>
      </c>
      <c r="C117" s="28"/>
      <c r="D117" s="71"/>
      <c r="E117" s="72" t="s">
        <v>37</v>
      </c>
      <c r="F117" s="73">
        <f>AVERAGE(F110:F115)</f>
        <v>0.82318847434455</v>
      </c>
    </row>
    <row r="118" spans="1:14" customHeight="1" ht="19.5">
      <c r="A118" s="22" t="s">
        <v>71</v>
      </c>
      <c r="B118" s="124">
        <f>(B117/B116)*(B115/B114)*(B113/B112)*(B111/B110)*B109</f>
        <v>900</v>
      </c>
      <c r="C118" s="74"/>
      <c r="D118" s="75"/>
      <c r="E118" s="76" t="s">
        <v>50</v>
      </c>
      <c r="F118" s="77">
        <f>STDEV(F110:F115)/F117</f>
        <v>0.079359343679069</v>
      </c>
      <c r="I118" s="56"/>
    </row>
    <row r="119" spans="1:14" customHeight="1" ht="19.5">
      <c r="A119" s="156" t="s">
        <v>44</v>
      </c>
      <c r="B119" s="157"/>
      <c r="C119" s="78"/>
      <c r="D119" s="79"/>
      <c r="E119" s="80" t="s">
        <v>51</v>
      </c>
      <c r="F119" s="61">
        <f>COUNT(F110:F115)</f>
        <v>6</v>
      </c>
      <c r="I119" s="56"/>
      <c r="J119" s="60"/>
    </row>
    <row r="120" spans="1:14" customHeight="1" ht="19.5">
      <c r="A120" s="158"/>
      <c r="B120" s="159"/>
      <c r="C120" s="56"/>
      <c r="D120" s="56"/>
      <c r="E120" s="56"/>
      <c r="F120" s="54"/>
      <c r="G120" s="56"/>
      <c r="H120" s="56"/>
      <c r="I120" s="56"/>
    </row>
    <row r="121" spans="1:14">
      <c r="A121" s="19"/>
      <c r="B121" s="19"/>
      <c r="C121" s="56"/>
      <c r="D121" s="56"/>
      <c r="E121" s="56"/>
      <c r="F121" s="54"/>
      <c r="G121" s="56"/>
      <c r="H121" s="56"/>
      <c r="I121" s="56"/>
    </row>
    <row r="122" spans="1:14">
      <c r="A122" s="8" t="s">
        <v>74</v>
      </c>
      <c r="B122" s="150" t="s">
        <v>75</v>
      </c>
      <c r="C122" s="155" t="str">
        <f>B20</f>
        <v/>
      </c>
      <c r="D122" s="155"/>
      <c r="E122" s="152" t="s">
        <v>84</v>
      </c>
      <c r="F122" s="152"/>
      <c r="G122" s="153">
        <f>F117</f>
        <v>0.82318847434455</v>
      </c>
      <c r="H122" s="56"/>
      <c r="I122" s="56"/>
    </row>
    <row r="123" spans="1:14">
      <c r="A123" s="19"/>
      <c r="B123" s="19"/>
      <c r="C123" s="56"/>
      <c r="D123" s="56"/>
      <c r="E123" s="56"/>
      <c r="F123" s="54"/>
      <c r="G123" s="56"/>
      <c r="H123" s="56"/>
      <c r="I123" s="56"/>
    </row>
    <row r="124" spans="1:14" customHeight="1" ht="26.25">
      <c r="A124" s="7" t="s">
        <v>77</v>
      </c>
      <c r="B124" s="7" t="s">
        <v>78</v>
      </c>
      <c r="D124" s="207" t="s">
        <v>85</v>
      </c>
    </row>
    <row r="125" spans="1:14" customHeight="1" ht="19.5">
      <c r="A125" s="1"/>
      <c r="B125" s="1"/>
      <c r="C125" s="1"/>
      <c r="D125" s="1"/>
      <c r="E125" s="1"/>
    </row>
    <row r="126" spans="1:14" customHeight="1" ht="26.25">
      <c r="A126" s="21" t="s">
        <v>80</v>
      </c>
      <c r="B126" s="191">
        <v>900</v>
      </c>
      <c r="C126" s="62" t="s">
        <v>81</v>
      </c>
      <c r="D126" s="63" t="s">
        <v>30</v>
      </c>
      <c r="E126" s="64" t="s">
        <v>82</v>
      </c>
      <c r="F126" s="65" t="s">
        <v>83</v>
      </c>
    </row>
    <row r="127" spans="1:14" customHeight="1" ht="26.25">
      <c r="A127" s="22" t="s">
        <v>61</v>
      </c>
      <c r="B127" s="192">
        <v>1</v>
      </c>
      <c r="C127" s="28">
        <v>1</v>
      </c>
      <c r="D127" s="209">
        <v>97763407</v>
      </c>
      <c r="E127" s="129">
        <f>IF(ISBLANK(D127),"-",D127/$D$105*$D$102*$B$135)</f>
        <v>198.37850990589</v>
      </c>
      <c r="F127" s="126">
        <f>IF(ISBLANK(D127), "-", E127/$B$56)</f>
        <v>0.79351403962354</v>
      </c>
    </row>
    <row r="128" spans="1:14" customHeight="1" ht="26.25">
      <c r="A128" s="22" t="s">
        <v>63</v>
      </c>
      <c r="B128" s="192">
        <v>1</v>
      </c>
      <c r="C128" s="28">
        <v>2</v>
      </c>
      <c r="D128" s="209">
        <v>113462831</v>
      </c>
      <c r="E128" s="130">
        <f>IF(ISBLANK(D128),"-",D128/$D$105*$D$102*$B$135)</f>
        <v>230.23530003904</v>
      </c>
      <c r="F128" s="127">
        <f>IF(ISBLANK(D128), "-", E128/$B$56)</f>
        <v>0.92094120015614</v>
      </c>
    </row>
    <row r="129" spans="1:14" customHeight="1" ht="26.25">
      <c r="A129" s="22" t="s">
        <v>64</v>
      </c>
      <c r="B129" s="192">
        <v>1</v>
      </c>
      <c r="C129" s="28">
        <v>3</v>
      </c>
      <c r="D129" s="209">
        <v>107674311</v>
      </c>
      <c r="E129" s="130">
        <f>IF(ISBLANK(D129),"-",D129/$D$105*$D$102*$B$135)</f>
        <v>218.48941262167</v>
      </c>
      <c r="F129" s="127">
        <f>IF(ISBLANK(D129), "-", E129/$B$56)</f>
        <v>0.87395765048667</v>
      </c>
    </row>
    <row r="130" spans="1:14" customHeight="1" ht="26.25">
      <c r="A130" s="22" t="s">
        <v>65</v>
      </c>
      <c r="B130" s="192">
        <v>1</v>
      </c>
      <c r="C130" s="28">
        <v>4</v>
      </c>
      <c r="D130" s="209">
        <v>93648936</v>
      </c>
      <c r="E130" s="130">
        <f>IF(ISBLANK(D130),"-",D130/$D$105*$D$102*$B$135)</f>
        <v>190.02955142461</v>
      </c>
      <c r="F130" s="127">
        <f>IF(ISBLANK(D130), "-", E130/$B$56)</f>
        <v>0.76011820569844</v>
      </c>
    </row>
    <row r="131" spans="1:14" customHeight="1" ht="26.25">
      <c r="A131" s="22" t="s">
        <v>66</v>
      </c>
      <c r="B131" s="192">
        <v>1</v>
      </c>
      <c r="C131" s="28">
        <v>5</v>
      </c>
      <c r="D131" s="209">
        <v>102586228</v>
      </c>
      <c r="E131" s="130">
        <f>IF(ISBLANK(D131),"-",D131/$D$105*$D$102*$B$135)</f>
        <v>208.16483050254</v>
      </c>
      <c r="F131" s="127">
        <f>IF(ISBLANK(D131), "-", E131/$B$56)</f>
        <v>0.83265932201015</v>
      </c>
    </row>
    <row r="132" spans="1:14" customHeight="1" ht="26.25">
      <c r="A132" s="22" t="s">
        <v>68</v>
      </c>
      <c r="B132" s="192">
        <v>1</v>
      </c>
      <c r="C132" s="31">
        <v>6</v>
      </c>
      <c r="D132" s="210">
        <v>93380627</v>
      </c>
      <c r="E132" s="131">
        <f>IF(ISBLANK(D132),"-",D132/$D$105*$D$102*$B$135)</f>
        <v>189.48510702309</v>
      </c>
      <c r="F132" s="128">
        <f>IF(ISBLANK(D132), "-", E132/$B$56)</f>
        <v>0.75794042809238</v>
      </c>
    </row>
    <row r="133" spans="1:14" customHeight="1" ht="26.25">
      <c r="A133" s="22" t="s">
        <v>69</v>
      </c>
      <c r="B133" s="192">
        <v>1</v>
      </c>
      <c r="C133" s="28"/>
      <c r="D133" s="54"/>
      <c r="E133" s="56"/>
      <c r="F133" s="70"/>
    </row>
    <row r="134" spans="1:14" customHeight="1" ht="26.25">
      <c r="A134" s="22" t="s">
        <v>70</v>
      </c>
      <c r="B134" s="192">
        <v>1</v>
      </c>
      <c r="C134" s="28"/>
      <c r="D134" s="71"/>
      <c r="E134" s="72" t="s">
        <v>37</v>
      </c>
      <c r="F134" s="211">
        <f>AVERAGE(F127:F132)</f>
        <v>0.82318847434455</v>
      </c>
    </row>
    <row r="135" spans="1:14" customHeight="1" ht="27">
      <c r="A135" s="22" t="s">
        <v>71</v>
      </c>
      <c r="B135" s="192">
        <f>(B134/B133)*(B132/B131)*(B130/B129)*(B128/B127)*B126</f>
        <v>900</v>
      </c>
      <c r="C135" s="74"/>
      <c r="D135" s="75"/>
      <c r="E135" s="76" t="s">
        <v>50</v>
      </c>
      <c r="F135" s="212">
        <f>STDEV(F127:F132)/F134</f>
        <v>0.079359343679069</v>
      </c>
      <c r="I135" s="56"/>
    </row>
    <row r="136" spans="1:14" customHeight="1" ht="27">
      <c r="A136" s="156" t="s">
        <v>44</v>
      </c>
      <c r="B136" s="157"/>
      <c r="C136" s="78"/>
      <c r="D136" s="79"/>
      <c r="E136" s="80" t="s">
        <v>51</v>
      </c>
      <c r="F136" s="213">
        <f>COUNT(F127:F132)</f>
        <v>6</v>
      </c>
      <c r="I136" s="56"/>
      <c r="J136" s="60"/>
    </row>
    <row r="137" spans="1:14" customHeight="1" ht="19.5">
      <c r="A137" s="158"/>
      <c r="B137" s="159"/>
      <c r="C137" s="56"/>
      <c r="D137" s="56"/>
      <c r="E137" s="56"/>
      <c r="F137" s="54"/>
      <c r="G137" s="56"/>
      <c r="H137" s="56"/>
      <c r="I137" s="56"/>
    </row>
    <row r="138" spans="1:14">
      <c r="A138" s="19"/>
      <c r="B138" s="19"/>
      <c r="C138" s="56"/>
      <c r="D138" s="56"/>
      <c r="E138" s="56"/>
      <c r="F138" s="54"/>
      <c r="G138" s="56"/>
      <c r="H138" s="56"/>
      <c r="I138" s="56"/>
    </row>
    <row r="139" spans="1:14" customHeight="1" ht="26.25">
      <c r="A139" s="8" t="s">
        <v>74</v>
      </c>
      <c r="B139" s="150" t="s">
        <v>75</v>
      </c>
      <c r="C139" s="155" t="str">
        <f>B20</f>
        <v/>
      </c>
      <c r="D139" s="155"/>
      <c r="E139" s="152" t="s">
        <v>84</v>
      </c>
      <c r="F139" s="152"/>
      <c r="G139" s="214">
        <f>F134</f>
        <v>0.82318847434455</v>
      </c>
      <c r="H139" s="56"/>
      <c r="I139" s="56"/>
    </row>
    <row r="140" spans="1:14">
      <c r="A140" s="8"/>
      <c r="B140" s="150"/>
      <c r="C140" s="151"/>
      <c r="D140" s="151"/>
      <c r="E140" s="152"/>
      <c r="F140" s="152"/>
      <c r="G140" s="153"/>
      <c r="H140" s="56"/>
      <c r="I140" s="56"/>
    </row>
    <row r="141" spans="1:14" customHeight="1" ht="26.25">
      <c r="A141" s="7" t="s">
        <v>77</v>
      </c>
      <c r="B141" s="7" t="s">
        <v>78</v>
      </c>
      <c r="D141" s="207" t="s">
        <v>85</v>
      </c>
      <c r="H141" s="56"/>
      <c r="I141" s="56"/>
    </row>
    <row r="142" spans="1:14" customHeight="1" ht="19.5">
      <c r="A142" s="1"/>
      <c r="B142" s="1"/>
      <c r="C142" s="1"/>
      <c r="D142" s="1"/>
      <c r="E142" s="1"/>
      <c r="H142" s="56"/>
      <c r="I142" s="56"/>
    </row>
    <row r="143" spans="1:14" customHeight="1" ht="26.25">
      <c r="A143" s="21" t="s">
        <v>80</v>
      </c>
      <c r="B143" s="191">
        <v>900</v>
      </c>
      <c r="C143" s="62" t="s">
        <v>81</v>
      </c>
      <c r="D143" s="63" t="s">
        <v>30</v>
      </c>
      <c r="E143" s="64" t="s">
        <v>82</v>
      </c>
      <c r="F143" s="65" t="s">
        <v>83</v>
      </c>
      <c r="H143" s="56"/>
      <c r="I143" s="56"/>
    </row>
    <row r="144" spans="1:14" customHeight="1" ht="26.25">
      <c r="A144" s="22" t="s">
        <v>61</v>
      </c>
      <c r="B144" s="192">
        <v>1</v>
      </c>
      <c r="C144" s="28">
        <v>1</v>
      </c>
      <c r="D144" s="209">
        <v>97763407</v>
      </c>
      <c r="E144" s="129">
        <f>IF(ISBLANK(D144),"-",D144/$D$105*$D$102*$B$152)</f>
        <v>198.37850990589</v>
      </c>
      <c r="F144" s="126">
        <f>IF(ISBLANK(D144), "-", E144/$B$56)</f>
        <v>0.79351403962354</v>
      </c>
      <c r="H144" s="56"/>
      <c r="I144" s="56"/>
    </row>
    <row r="145" spans="1:14" customHeight="1" ht="26.25">
      <c r="A145" s="22" t="s">
        <v>63</v>
      </c>
      <c r="B145" s="192">
        <v>1</v>
      </c>
      <c r="C145" s="28">
        <v>2</v>
      </c>
      <c r="D145" s="209">
        <v>113462831</v>
      </c>
      <c r="E145" s="130">
        <f>IF(ISBLANK(D145),"-",D145/$D$105*$D$102*$B$152)</f>
        <v>230.23530003904</v>
      </c>
      <c r="F145" s="127">
        <f>IF(ISBLANK(D145), "-", E145/$B$56)</f>
        <v>0.92094120015614</v>
      </c>
      <c r="H145" s="56"/>
      <c r="I145" s="56"/>
    </row>
    <row r="146" spans="1:14" customHeight="1" ht="26.25">
      <c r="A146" s="22" t="s">
        <v>64</v>
      </c>
      <c r="B146" s="192">
        <v>1</v>
      </c>
      <c r="C146" s="28">
        <v>3</v>
      </c>
      <c r="D146" s="209">
        <v>107674311</v>
      </c>
      <c r="E146" s="130">
        <f>IF(ISBLANK(D146),"-",D146/$D$105*$D$102*$B$152)</f>
        <v>218.48941262167</v>
      </c>
      <c r="F146" s="127">
        <f>IF(ISBLANK(D146), "-", E146/$B$56)</f>
        <v>0.87395765048667</v>
      </c>
      <c r="H146" s="56"/>
      <c r="I146" s="56"/>
    </row>
    <row r="147" spans="1:14" customHeight="1" ht="26.25">
      <c r="A147" s="22" t="s">
        <v>65</v>
      </c>
      <c r="B147" s="192">
        <v>1</v>
      </c>
      <c r="C147" s="28">
        <v>4</v>
      </c>
      <c r="D147" s="209">
        <v>93648936</v>
      </c>
      <c r="E147" s="130">
        <f>IF(ISBLANK(D147),"-",D147/$D$105*$D$102*$B$152)</f>
        <v>190.02955142461</v>
      </c>
      <c r="F147" s="127">
        <f>IF(ISBLANK(D147), "-", E147/$B$56)</f>
        <v>0.76011820569844</v>
      </c>
      <c r="H147" s="56"/>
      <c r="I147" s="56"/>
    </row>
    <row r="148" spans="1:14" customHeight="1" ht="26.25">
      <c r="A148" s="22" t="s">
        <v>66</v>
      </c>
      <c r="B148" s="192">
        <v>1</v>
      </c>
      <c r="C148" s="28">
        <v>5</v>
      </c>
      <c r="D148" s="209">
        <v>102586228</v>
      </c>
      <c r="E148" s="130">
        <f>IF(ISBLANK(D148),"-",D148/$D$105*$D$102*$B$152)</f>
        <v>208.16483050254</v>
      </c>
      <c r="F148" s="127">
        <f>IF(ISBLANK(D148), "-", E148/$B$56)</f>
        <v>0.83265932201015</v>
      </c>
      <c r="H148" s="56"/>
      <c r="I148" s="56"/>
    </row>
    <row r="149" spans="1:14" customHeight="1" ht="26.25">
      <c r="A149" s="22" t="s">
        <v>68</v>
      </c>
      <c r="B149" s="192">
        <v>1</v>
      </c>
      <c r="C149" s="31">
        <v>6</v>
      </c>
      <c r="D149" s="210">
        <v>93380627</v>
      </c>
      <c r="E149" s="131">
        <f>IF(ISBLANK(D149),"-",D149/$D$105*$D$102*$B$152)</f>
        <v>189.48510702309</v>
      </c>
      <c r="F149" s="128">
        <f>IF(ISBLANK(D149), "-", E149/$B$56)</f>
        <v>0.75794042809238</v>
      </c>
      <c r="H149" s="56"/>
      <c r="I149" s="56"/>
    </row>
    <row r="150" spans="1:14" customHeight="1" ht="26.25">
      <c r="A150" s="22" t="s">
        <v>69</v>
      </c>
      <c r="B150" s="192">
        <v>1</v>
      </c>
      <c r="C150" s="28"/>
      <c r="D150" s="54"/>
      <c r="E150" s="56"/>
      <c r="F150" s="70"/>
      <c r="H150" s="56"/>
      <c r="I150" s="56"/>
    </row>
    <row r="151" spans="1:14" customHeight="1" ht="26.25">
      <c r="A151" s="22" t="s">
        <v>70</v>
      </c>
      <c r="B151" s="192">
        <v>1</v>
      </c>
      <c r="C151" s="28"/>
      <c r="D151" s="71"/>
      <c r="E151" s="72" t="s">
        <v>37</v>
      </c>
      <c r="F151" s="211">
        <f>AVERAGE(F144:F149)</f>
        <v>0.82318847434455</v>
      </c>
      <c r="H151" s="56"/>
      <c r="I151" s="56"/>
    </row>
    <row r="152" spans="1:14" customHeight="1" ht="27">
      <c r="A152" s="22" t="s">
        <v>71</v>
      </c>
      <c r="B152" s="192">
        <f>(B151/B150)*(B149/B148)*(B147/B146)*(B145/B144)*B143</f>
        <v>900</v>
      </c>
      <c r="C152" s="74"/>
      <c r="D152" s="75"/>
      <c r="E152" s="76" t="s">
        <v>50</v>
      </c>
      <c r="F152" s="212">
        <f>STDEV(F144:F149)/F151</f>
        <v>0.079359343679069</v>
      </c>
      <c r="H152" s="56"/>
      <c r="I152" s="56"/>
    </row>
    <row r="153" spans="1:14" customHeight="1" ht="27">
      <c r="A153" s="156" t="s">
        <v>44</v>
      </c>
      <c r="B153" s="157"/>
      <c r="C153" s="78"/>
      <c r="D153" s="79"/>
      <c r="E153" s="80" t="s">
        <v>51</v>
      </c>
      <c r="F153" s="213">
        <f>COUNT(F144:F149)</f>
        <v>6</v>
      </c>
      <c r="H153" s="56"/>
      <c r="I153" s="56"/>
    </row>
    <row r="154" spans="1:14" customHeight="1" ht="19.5">
      <c r="A154" s="158"/>
      <c r="B154" s="159"/>
      <c r="C154" s="56"/>
      <c r="D154" s="56"/>
      <c r="E154" s="56"/>
      <c r="F154" s="54"/>
      <c r="G154" s="56"/>
      <c r="H154" s="56"/>
      <c r="I154" s="56"/>
    </row>
    <row r="155" spans="1:14">
      <c r="A155" s="19"/>
      <c r="B155" s="19"/>
      <c r="C155" s="56"/>
      <c r="D155" s="56"/>
      <c r="E155" s="56"/>
      <c r="F155" s="54"/>
      <c r="G155" s="56"/>
      <c r="H155" s="56"/>
      <c r="I155" s="56"/>
    </row>
    <row r="156" spans="1:14" customHeight="1" ht="26.25">
      <c r="A156" s="8" t="s">
        <v>74</v>
      </c>
      <c r="B156" s="150" t="s">
        <v>75</v>
      </c>
      <c r="C156" s="155" t="str">
        <f>B20</f>
        <v/>
      </c>
      <c r="D156" s="155"/>
      <c r="E156" s="152" t="s">
        <v>84</v>
      </c>
      <c r="F156" s="152"/>
      <c r="G156" s="214">
        <f>F151</f>
        <v>0.82318847434455</v>
      </c>
      <c r="H156" s="56"/>
      <c r="I156" s="56"/>
    </row>
    <row r="157" spans="1:14">
      <c r="A157" s="8"/>
      <c r="B157" s="150"/>
      <c r="C157" s="154"/>
      <c r="D157" s="154"/>
      <c r="E157" s="152"/>
      <c r="F157" s="152"/>
      <c r="G157" s="153"/>
      <c r="H157" s="56"/>
      <c r="I157" s="56"/>
    </row>
    <row r="158" spans="1:14" customHeight="1" ht="26.25">
      <c r="A158" s="7" t="s">
        <v>77</v>
      </c>
      <c r="B158" s="7" t="s">
        <v>78</v>
      </c>
      <c r="D158" s="207" t="s">
        <v>85</v>
      </c>
      <c r="H158" s="56"/>
      <c r="I158" s="56"/>
    </row>
    <row r="159" spans="1:14" customHeight="1" ht="19.5">
      <c r="A159" s="1"/>
      <c r="B159" s="1"/>
      <c r="C159" s="1"/>
      <c r="D159" s="1"/>
      <c r="E159" s="1"/>
      <c r="H159" s="56"/>
      <c r="I159" s="56"/>
    </row>
    <row r="160" spans="1:14" customHeight="1" ht="26.25">
      <c r="A160" s="21" t="s">
        <v>80</v>
      </c>
      <c r="B160" s="191">
        <v>900</v>
      </c>
      <c r="C160" s="62" t="s">
        <v>81</v>
      </c>
      <c r="D160" s="63" t="s">
        <v>30</v>
      </c>
      <c r="E160" s="64" t="s">
        <v>82</v>
      </c>
      <c r="F160" s="65" t="s">
        <v>83</v>
      </c>
      <c r="H160" s="56"/>
      <c r="I160" s="56"/>
    </row>
    <row r="161" spans="1:14" customHeight="1" ht="26.25">
      <c r="A161" s="22" t="s">
        <v>61</v>
      </c>
      <c r="B161" s="192">
        <v>1</v>
      </c>
      <c r="C161" s="28">
        <v>1</v>
      </c>
      <c r="D161" s="209">
        <v>97763407</v>
      </c>
      <c r="E161" s="129">
        <f>IF(ISBLANK(D161),"-",D161/$D$105*$D$102*$B$169)</f>
        <v>198.37850990589</v>
      </c>
      <c r="F161" s="126">
        <f>IF(ISBLANK(D161), "-", E161/$B$56)</f>
        <v>0.79351403962354</v>
      </c>
      <c r="H161" s="56"/>
      <c r="I161" s="56"/>
    </row>
    <row r="162" spans="1:14" customHeight="1" ht="26.25">
      <c r="A162" s="22" t="s">
        <v>63</v>
      </c>
      <c r="B162" s="192">
        <v>1</v>
      </c>
      <c r="C162" s="28">
        <v>2</v>
      </c>
      <c r="D162" s="209">
        <v>113462831</v>
      </c>
      <c r="E162" s="130">
        <f>IF(ISBLANK(D162),"-",D162/$D$105*$D$102*$B$169)</f>
        <v>230.23530003904</v>
      </c>
      <c r="F162" s="127">
        <f>IF(ISBLANK(D162), "-", E162/$B$56)</f>
        <v>0.92094120015614</v>
      </c>
      <c r="H162" s="56"/>
      <c r="I162" s="56"/>
    </row>
    <row r="163" spans="1:14" customHeight="1" ht="26.25">
      <c r="A163" s="22" t="s">
        <v>64</v>
      </c>
      <c r="B163" s="192">
        <v>1</v>
      </c>
      <c r="C163" s="28">
        <v>3</v>
      </c>
      <c r="D163" s="209">
        <v>107674311</v>
      </c>
      <c r="E163" s="130">
        <f>IF(ISBLANK(D163),"-",D163/$D$105*$D$102*$B$169)</f>
        <v>218.48941262167</v>
      </c>
      <c r="F163" s="127">
        <f>IF(ISBLANK(D163), "-", E163/$B$56)</f>
        <v>0.87395765048667</v>
      </c>
      <c r="H163" s="56"/>
      <c r="I163" s="56"/>
    </row>
    <row r="164" spans="1:14" customHeight="1" ht="26.25">
      <c r="A164" s="22" t="s">
        <v>65</v>
      </c>
      <c r="B164" s="192">
        <v>1</v>
      </c>
      <c r="C164" s="28">
        <v>4</v>
      </c>
      <c r="D164" s="209">
        <v>93648936</v>
      </c>
      <c r="E164" s="130">
        <f>IF(ISBLANK(D164),"-",D164/$D$105*$D$102*$B$169)</f>
        <v>190.02955142461</v>
      </c>
      <c r="F164" s="127">
        <f>IF(ISBLANK(D164), "-", E164/$B$56)</f>
        <v>0.76011820569844</v>
      </c>
      <c r="H164" s="56"/>
      <c r="I164" s="56"/>
    </row>
    <row r="165" spans="1:14" customHeight="1" ht="26.25">
      <c r="A165" s="22" t="s">
        <v>66</v>
      </c>
      <c r="B165" s="192">
        <v>1</v>
      </c>
      <c r="C165" s="28">
        <v>5</v>
      </c>
      <c r="D165" s="209">
        <v>102586228</v>
      </c>
      <c r="E165" s="130">
        <f>IF(ISBLANK(D165),"-",D165/$D$105*$D$102*$B$169)</f>
        <v>208.16483050254</v>
      </c>
      <c r="F165" s="127">
        <f>IF(ISBLANK(D165), "-", E165/$B$56)</f>
        <v>0.83265932201015</v>
      </c>
      <c r="H165" s="56"/>
      <c r="I165" s="56"/>
    </row>
    <row r="166" spans="1:14" customHeight="1" ht="26.25">
      <c r="A166" s="22" t="s">
        <v>68</v>
      </c>
      <c r="B166" s="192">
        <v>1</v>
      </c>
      <c r="C166" s="31">
        <v>6</v>
      </c>
      <c r="D166" s="210">
        <v>93380627</v>
      </c>
      <c r="E166" s="131">
        <f>IF(ISBLANK(D166),"-",D166/$D$105*$D$102*$B$169)</f>
        <v>189.48510702309</v>
      </c>
      <c r="F166" s="128">
        <f>IF(ISBLANK(D166), "-", E166/$B$56)</f>
        <v>0.75794042809238</v>
      </c>
      <c r="H166" s="56"/>
      <c r="I166" s="56"/>
    </row>
    <row r="167" spans="1:14" customHeight="1" ht="26.25">
      <c r="A167" s="22" t="s">
        <v>69</v>
      </c>
      <c r="B167" s="192">
        <v>1</v>
      </c>
      <c r="C167" s="28"/>
      <c r="D167" s="54"/>
      <c r="E167" s="56"/>
      <c r="F167" s="70"/>
      <c r="H167" s="56"/>
      <c r="I167" s="56"/>
    </row>
    <row r="168" spans="1:14" customHeight="1" ht="26.25">
      <c r="A168" s="22" t="s">
        <v>70</v>
      </c>
      <c r="B168" s="192">
        <v>1</v>
      </c>
      <c r="C168" s="28"/>
      <c r="D168" s="71"/>
      <c r="E168" s="72" t="s">
        <v>37</v>
      </c>
      <c r="F168" s="211">
        <f>AVERAGE(F161:F166)</f>
        <v>0.82318847434455</v>
      </c>
      <c r="H168" s="56"/>
      <c r="I168" s="56"/>
    </row>
    <row r="169" spans="1:14" customHeight="1" ht="27">
      <c r="A169" s="22" t="s">
        <v>71</v>
      </c>
      <c r="B169" s="192">
        <f>(B168/B167)*(B166/B165)*(B164/B163)*(B162/B161)*B160</f>
        <v>900</v>
      </c>
      <c r="C169" s="74"/>
      <c r="D169" s="75"/>
      <c r="E169" s="76" t="s">
        <v>50</v>
      </c>
      <c r="F169" s="212">
        <f>STDEV(F161:F166)/F168</f>
        <v>0.079359343679069</v>
      </c>
      <c r="H169" s="56"/>
      <c r="I169" s="56"/>
    </row>
    <row r="170" spans="1:14" customHeight="1" ht="27">
      <c r="A170" s="156" t="s">
        <v>44</v>
      </c>
      <c r="B170" s="157"/>
      <c r="C170" s="78"/>
      <c r="D170" s="79"/>
      <c r="E170" s="80" t="s">
        <v>51</v>
      </c>
      <c r="F170" s="213">
        <f>COUNT(F161:F166)</f>
        <v>6</v>
      </c>
      <c r="H170" s="56"/>
      <c r="I170" s="56"/>
    </row>
    <row r="171" spans="1:14" customHeight="1" ht="19.5">
      <c r="A171" s="158"/>
      <c r="B171" s="159"/>
      <c r="C171" s="56"/>
      <c r="D171" s="56"/>
      <c r="E171" s="56"/>
      <c r="F171" s="54"/>
      <c r="G171" s="56"/>
      <c r="H171" s="56"/>
      <c r="I171" s="56"/>
    </row>
    <row r="172" spans="1:14">
      <c r="A172" s="19"/>
      <c r="B172" s="19"/>
      <c r="C172" s="56"/>
      <c r="D172" s="56"/>
      <c r="E172" s="56"/>
      <c r="F172" s="54"/>
      <c r="G172" s="56"/>
      <c r="H172" s="56"/>
      <c r="I172" s="56"/>
    </row>
    <row r="173" spans="1:14" customHeight="1" ht="26.25">
      <c r="A173" s="8" t="s">
        <v>74</v>
      </c>
      <c r="B173" s="150" t="s">
        <v>75</v>
      </c>
      <c r="C173" s="155" t="str">
        <f>B20</f>
        <v/>
      </c>
      <c r="D173" s="155"/>
      <c r="E173" s="152" t="s">
        <v>84</v>
      </c>
      <c r="F173" s="152"/>
      <c r="G173" s="214">
        <f>F168</f>
        <v>0.82318847434455</v>
      </c>
      <c r="H173" s="56"/>
      <c r="I173" s="56"/>
    </row>
    <row r="174" spans="1:14">
      <c r="A174" s="8"/>
      <c r="B174" s="150"/>
      <c r="C174" s="154"/>
      <c r="D174" s="154"/>
      <c r="E174" s="152"/>
      <c r="F174" s="152"/>
      <c r="G174" s="153"/>
      <c r="H174" s="56"/>
      <c r="I174" s="56"/>
    </row>
    <row r="175" spans="1:14" customHeight="1" ht="19.5">
      <c r="A175" s="95"/>
      <c r="B175" s="95"/>
      <c r="C175" s="96"/>
      <c r="D175" s="96"/>
      <c r="E175" s="96"/>
      <c r="F175" s="96"/>
      <c r="G175" s="96"/>
      <c r="H175" s="96"/>
    </row>
    <row r="176" spans="1:14">
      <c r="B176" s="161" t="s">
        <v>86</v>
      </c>
      <c r="C176" s="161"/>
      <c r="E176" s="83" t="s">
        <v>87</v>
      </c>
      <c r="F176" s="111"/>
      <c r="G176" s="161" t="s">
        <v>88</v>
      </c>
      <c r="H176" s="161"/>
    </row>
    <row r="177" spans="1:14" customHeight="1" ht="83.1">
      <c r="A177" s="112" t="s">
        <v>89</v>
      </c>
      <c r="B177" s="148"/>
      <c r="C177" s="148"/>
      <c r="E177" s="107"/>
      <c r="F177" s="56"/>
      <c r="G177" s="109"/>
      <c r="H177" s="109"/>
    </row>
    <row r="178" spans="1:14" customHeight="1" ht="83.1">
      <c r="A178" s="112" t="s">
        <v>90</v>
      </c>
      <c r="B178" s="149"/>
      <c r="C178" s="149"/>
      <c r="E178" s="108"/>
      <c r="F178" s="56"/>
      <c r="G178" s="110"/>
      <c r="H178" s="110"/>
    </row>
    <row r="179" spans="1:14">
      <c r="A179" s="53"/>
      <c r="B179" s="53"/>
      <c r="C179" s="54"/>
      <c r="D179" s="54"/>
      <c r="E179" s="54"/>
      <c r="F179" s="55"/>
      <c r="G179" s="54"/>
      <c r="H179" s="54"/>
      <c r="I179" s="56"/>
    </row>
    <row r="180" spans="1:14">
      <c r="A180" s="53"/>
      <c r="B180" s="53"/>
      <c r="C180" s="54"/>
      <c r="D180" s="54"/>
      <c r="E180" s="54"/>
      <c r="F180" s="55"/>
      <c r="G180" s="54"/>
      <c r="H180" s="54"/>
      <c r="I180" s="56"/>
    </row>
    <row r="181" spans="1:14">
      <c r="A181" s="53"/>
      <c r="B181" s="53"/>
      <c r="C181" s="54"/>
      <c r="D181" s="54"/>
      <c r="E181" s="54"/>
      <c r="F181" s="55"/>
      <c r="G181" s="54"/>
      <c r="H181" s="54"/>
      <c r="I181" s="56"/>
    </row>
    <row r="182" spans="1:14">
      <c r="A182" s="53"/>
      <c r="B182" s="53"/>
      <c r="C182" s="54"/>
      <c r="D182" s="54"/>
      <c r="E182" s="54"/>
      <c r="F182" s="55"/>
      <c r="G182" s="54"/>
      <c r="H182" s="54"/>
      <c r="I182" s="56"/>
    </row>
    <row r="183" spans="1:14">
      <c r="A183" s="53"/>
      <c r="B183" s="53"/>
      <c r="C183" s="54"/>
      <c r="D183" s="54"/>
      <c r="E183" s="54"/>
      <c r="F183" s="55"/>
      <c r="G183" s="54"/>
      <c r="H183" s="54"/>
      <c r="I183" s="56"/>
    </row>
    <row r="184" spans="1:14">
      <c r="A184" s="53"/>
      <c r="B184" s="53"/>
      <c r="C184" s="54"/>
      <c r="D184" s="54"/>
      <c r="E184" s="54"/>
      <c r="F184" s="55"/>
      <c r="G184" s="54"/>
      <c r="H184" s="54"/>
      <c r="I184" s="56"/>
    </row>
    <row r="185" spans="1:14">
      <c r="A185" s="53"/>
      <c r="B185" s="53"/>
      <c r="C185" s="54"/>
      <c r="D185" s="54"/>
      <c r="E185" s="54"/>
      <c r="F185" s="55"/>
      <c r="G185" s="54"/>
      <c r="H185" s="54"/>
      <c r="I185" s="56"/>
    </row>
    <row r="186" spans="1:14">
      <c r="A186" s="53"/>
      <c r="B186" s="53"/>
      <c r="C186" s="54"/>
      <c r="D186" s="54"/>
      <c r="E186" s="54"/>
      <c r="F186" s="55"/>
      <c r="G186" s="54"/>
      <c r="H186" s="54"/>
      <c r="I186" s="56"/>
    </row>
    <row r="187" spans="1:14">
      <c r="A187" s="53"/>
      <c r="B187" s="53"/>
      <c r="C187" s="54"/>
      <c r="D187" s="54"/>
      <c r="E187" s="54"/>
      <c r="F187" s="55"/>
      <c r="G187" s="54"/>
      <c r="H187" s="54"/>
      <c r="I18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7"/>
    <mergeCell ref="A8:H14"/>
    <mergeCell ref="A16:H16"/>
    <mergeCell ref="C86:H86"/>
    <mergeCell ref="C87:H87"/>
    <mergeCell ref="B18:C18"/>
    <mergeCell ref="F91:G91"/>
    <mergeCell ref="A101:B102"/>
    <mergeCell ref="A119:B120"/>
    <mergeCell ref="A46:B47"/>
    <mergeCell ref="C83:G83"/>
    <mergeCell ref="A70:B71"/>
    <mergeCell ref="G176:H176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C122:D122"/>
    <mergeCell ref="C156:D156"/>
    <mergeCell ref="C139:D139"/>
    <mergeCell ref="C173:D173"/>
    <mergeCell ref="C76:D76"/>
    <mergeCell ref="B176:C176"/>
    <mergeCell ref="A136:B137"/>
    <mergeCell ref="A170:B171"/>
    <mergeCell ref="A153:B154"/>
  </mergeCells>
  <printOptions gridLines="false" gridLinesSet="true" horizontalCentered="true" verticalCentered="true"/>
  <pageMargins left="0.7" right="0.7" top="0.75" bottom="0.75" header="0.3" footer="0.3"/>
  <pageSetup paperSize="9" orientation="portrait" scale="18" fitToHeight="1" fitToWidth="1"/>
  <headerFooter differentOddEven="false" differentFirst="false" scaleWithDoc="true" alignWithMargins="false">
    <oddHeader>&amp;LVer 2</oddHeader>
    <oddFooter>&amp;LNQCL/ADDO/014&amp;C&amp;P of &amp;N&amp;R&amp;D &amp;T</oddFooter>
    <evenHeader/>
    <evenFooter/>
    <firstHeader/>
    <firstFooter/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2005-07-05T12:19:27+02:00</dcterms:created>
  <dcterms:modified xsi:type="dcterms:W3CDTF">2015-09-25T12:33:27+02:00</dcterms:modified>
  <dc:title/>
  <dc:description/>
  <dc:subject/>
  <cp:keywords/>
  <cp:category/>
</cp:coreProperties>
</file>