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Component" sheetId="1" r:id="rId1"/>
  </sheets>
  <externalReferences>
    <externalReference r:id="rId2"/>
  </externalReferences>
  <definedNames>
    <definedName name="_xlnm.Print_Area" localSheetId="0">Component!$A$1:$I$68</definedName>
  </definedNames>
  <calcPr calcId="145621"/>
</workbook>
</file>

<file path=xl/calcChain.xml><?xml version="1.0" encoding="utf-8"?>
<calcChain xmlns="http://schemas.openxmlformats.org/spreadsheetml/2006/main">
  <c r="D62" i="1" l="1"/>
  <c r="D60" i="1"/>
  <c r="D61" i="1" s="1"/>
  <c r="I59" i="1"/>
  <c r="H59" i="1"/>
  <c r="G59" i="1"/>
  <c r="F59" i="1"/>
  <c r="E59" i="1"/>
  <c r="E58" i="1"/>
  <c r="E57" i="1"/>
  <c r="E56" i="1"/>
  <c r="E52" i="1"/>
  <c r="B52" i="1"/>
  <c r="B50" i="1"/>
  <c r="B49" i="1"/>
  <c r="D50" i="1" s="1"/>
  <c r="E47" i="1"/>
  <c r="B46" i="1"/>
  <c r="G39" i="1"/>
  <c r="F39" i="1"/>
  <c r="E39" i="1"/>
  <c r="C39" i="1"/>
  <c r="C38" i="1"/>
  <c r="E38" i="1" s="1"/>
  <c r="C37" i="1"/>
  <c r="E37" i="1" s="1"/>
  <c r="C36" i="1"/>
  <c r="E36" i="1" s="1"/>
  <c r="F36" i="1" l="1"/>
  <c r="E42" i="1"/>
  <c r="E40" i="1"/>
  <c r="E41" i="1" s="1"/>
  <c r="G36" i="1"/>
  <c r="F37" i="1"/>
  <c r="G37" i="1"/>
  <c r="F38" i="1"/>
  <c r="G38" i="1"/>
  <c r="F40" i="1" l="1"/>
  <c r="G40" i="1"/>
  <c r="F57" i="1" l="1"/>
  <c r="G57" i="1" s="1"/>
  <c r="H57" i="1" s="1"/>
  <c r="I57" i="1" s="1"/>
  <c r="F58" i="1"/>
  <c r="G58" i="1" s="1"/>
  <c r="H58" i="1" s="1"/>
  <c r="I58" i="1" s="1"/>
  <c r="F56" i="1"/>
  <c r="G56" i="1" s="1"/>
  <c r="G60" i="1" l="1"/>
  <c r="G62" i="1"/>
  <c r="H56" i="1"/>
  <c r="H60" i="1" l="1"/>
  <c r="H61" i="1" s="1"/>
  <c r="H62" i="1"/>
  <c r="I56" i="1"/>
  <c r="I62" i="1" l="1"/>
  <c r="I60" i="1"/>
  <c r="I61" i="1" s="1"/>
</calcChain>
</file>

<file path=xl/sharedStrings.xml><?xml version="1.0" encoding="utf-8"?>
<sst xmlns="http://schemas.openxmlformats.org/spreadsheetml/2006/main" count="75" uniqueCount="62">
  <si>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</si>
  <si>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</si>
  <si>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</si>
  <si>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</si>
  <si>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</si>
  <si>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Mucolyn Syrup</t>
  </si>
  <si>
    <t>Laboratory Ref No:</t>
  </si>
  <si>
    <t>NDQD201502052</t>
  </si>
  <si>
    <t>Active Ingredient:</t>
  </si>
  <si>
    <t>Pseudoephedrine Hydrochloride</t>
  </si>
  <si>
    <t>Label Claim:</t>
  </si>
  <si>
    <t>Each 5ml contains pseudo ephedrine10mg</t>
  </si>
  <si>
    <t>Date Analysis Started:</t>
  </si>
  <si>
    <t>4th June 2015</t>
  </si>
  <si>
    <t>Date Analysis Completed:</t>
  </si>
  <si>
    <t>11th June 2015</t>
  </si>
  <si>
    <t>Analysis Data</t>
  </si>
  <si>
    <t>Standardisation of the titrant</t>
  </si>
  <si>
    <t>Volumetric solution:</t>
  </si>
  <si>
    <t>0.01 M Perchloric Acid</t>
  </si>
  <si>
    <t>Standard:</t>
  </si>
  <si>
    <t>Potassium Hydrogen Phthalate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</si>
  <si>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</si>
  <si>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</si>
  <si>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</si>
  <si>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</si>
  <si>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</si>
  <si>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</si>
  <si>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</si>
  <si>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</si>
  <si>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</si>
  <si>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target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</si>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</sst>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\ &quot;M&quot;"/>
    <numFmt numFmtId="166" formatCode="0.0000"/>
    <numFmt numFmtId="167" formatCode="0.00000"/>
    <numFmt numFmtId="168" formatCode="0.00\ &quot;mL&quot;"/>
    <numFmt numFmtId="169" formatCode="0.00\ &quot;mg&quot;"/>
    <numFmt numFmtId="170" formatCode="0.0\ &quot;mL&quot;"/>
    <numFmt numFmtId="171" formatCode="0.0000\ &quot;g&quot;"/>
    <numFmt numFmtId="172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sz val="14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sz val="14"/>
      <color theme="1"/>
      <name val="Book Antiqua"/>
      <family val="1"/>
    </font>
    <font>
      <sz val="20"/>
      <name val="Book Antiqua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2" borderId="0" xfId="1" applyFont="1" applyFill="1" applyAlignment="1" applyProtection="1">
      <alignment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3" fillId="2" borderId="0" xfId="1" quotePrefix="1" applyFont="1" applyFill="1" applyAlignment="1" applyProtection="1">
      <alignment vertical="center"/>
      <protection locked="0"/>
    </xf>
    <xf numFmtId="0" fontId="3" fillId="2" borderId="0" xfId="1" quotePrefix="1" applyFont="1" applyFill="1" applyAlignment="1" applyProtection="1">
      <protection locked="0"/>
    </xf>
    <xf numFmtId="164" fontId="3" fillId="2" borderId="0" xfId="1" applyNumberFormat="1" applyFont="1" applyFill="1" applyAlignment="1" applyProtection="1">
      <alignment horizontal="left" vertical="center"/>
      <protection locked="0"/>
    </xf>
    <xf numFmtId="164" fontId="3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quotePrefix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2" fontId="8" fillId="2" borderId="0" xfId="1" applyNumberFormat="1" applyFont="1" applyFill="1" applyBorder="1" applyAlignment="1" applyProtection="1">
      <alignment horizontal="left"/>
      <protection locked="0"/>
    </xf>
    <xf numFmtId="2" fontId="8" fillId="2" borderId="0" xfId="1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3" fillId="0" borderId="0" xfId="1" applyFont="1" applyFill="1" applyBorder="1"/>
    <xf numFmtId="0" fontId="7" fillId="0" borderId="0" xfId="1" applyFont="1" applyAlignment="1" applyProtection="1">
      <alignment horizontal="right"/>
    </xf>
    <xf numFmtId="0" fontId="3" fillId="0" borderId="0" xfId="1" applyFont="1" applyFill="1" applyProtection="1"/>
    <xf numFmtId="0" fontId="3" fillId="0" borderId="0" xfId="1" applyFont="1" applyProtection="1"/>
    <xf numFmtId="0" fontId="3" fillId="0" borderId="4" xfId="1" applyFont="1" applyBorder="1" applyAlignment="1">
      <alignment horizontal="right" vertical="center"/>
    </xf>
    <xf numFmtId="2" fontId="8" fillId="0" borderId="0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right" vertical="center"/>
    </xf>
    <xf numFmtId="165" fontId="8" fillId="2" borderId="0" xfId="1" applyNumberFormat="1" applyFont="1" applyFill="1" applyBorder="1" applyAlignment="1" applyProtection="1">
      <alignment horizontal="center"/>
      <protection locked="0"/>
    </xf>
    <xf numFmtId="2" fontId="3" fillId="0" borderId="0" xfId="1" applyNumberFormat="1" applyFont="1" applyBorder="1" applyAlignment="1" applyProtection="1">
      <alignment horizontal="right"/>
    </xf>
    <xf numFmtId="2" fontId="7" fillId="0" borderId="0" xfId="1" applyNumberFormat="1" applyFont="1" applyFill="1" applyBorder="1" applyAlignment="1" applyProtection="1">
      <alignment horizontal="centerContinuous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/>
    </xf>
    <xf numFmtId="2" fontId="8" fillId="2" borderId="8" xfId="1" applyNumberFormat="1" applyFont="1" applyFill="1" applyBorder="1" applyAlignment="1" applyProtection="1">
      <alignment horizontal="center"/>
      <protection locked="0"/>
    </xf>
    <xf numFmtId="166" fontId="3" fillId="0" borderId="9" xfId="1" applyNumberFormat="1" applyFont="1" applyBorder="1" applyAlignment="1" applyProtection="1">
      <alignment horizontal="center"/>
    </xf>
    <xf numFmtId="167" fontId="3" fillId="0" borderId="9" xfId="1" applyNumberFormat="1" applyFont="1" applyBorder="1" applyAlignment="1" applyProtection="1">
      <alignment horizontal="center"/>
    </xf>
    <xf numFmtId="10" fontId="3" fillId="0" borderId="8" xfId="1" applyNumberFormat="1" applyFont="1" applyBorder="1" applyAlignment="1" applyProtection="1">
      <alignment horizontal="center"/>
    </xf>
    <xf numFmtId="167" fontId="3" fillId="0" borderId="8" xfId="1" applyNumberFormat="1" applyFont="1" applyBorder="1" applyAlignment="1" applyProtection="1">
      <alignment horizontal="center"/>
    </xf>
    <xf numFmtId="0" fontId="3" fillId="0" borderId="10" xfId="1" applyFont="1" applyBorder="1" applyAlignment="1">
      <alignment horizontal="center"/>
    </xf>
    <xf numFmtId="2" fontId="8" fillId="2" borderId="10" xfId="1" applyNumberFormat="1" applyFont="1" applyFill="1" applyBorder="1" applyAlignment="1" applyProtection="1">
      <alignment horizontal="center"/>
      <protection locked="0"/>
    </xf>
    <xf numFmtId="166" fontId="3" fillId="0" borderId="11" xfId="1" applyNumberFormat="1" applyFont="1" applyBorder="1" applyAlignment="1" applyProtection="1">
      <alignment horizontal="center"/>
    </xf>
    <xf numFmtId="167" fontId="3" fillId="0" borderId="11" xfId="1" applyNumberFormat="1" applyFont="1" applyBorder="1" applyAlignment="1" applyProtection="1">
      <alignment horizontal="center"/>
    </xf>
    <xf numFmtId="10" fontId="3" fillId="0" borderId="10" xfId="1" applyNumberFormat="1" applyFont="1" applyBorder="1" applyAlignment="1" applyProtection="1">
      <alignment horizontal="center"/>
    </xf>
    <xf numFmtId="167" fontId="3" fillId="0" borderId="10" xfId="1" applyNumberFormat="1" applyFont="1" applyBorder="1" applyAlignment="1" applyProtection="1">
      <alignment horizontal="center"/>
    </xf>
    <xf numFmtId="0" fontId="3" fillId="0" borderId="12" xfId="1" applyFont="1" applyBorder="1" applyAlignment="1">
      <alignment horizontal="center"/>
    </xf>
    <xf numFmtId="2" fontId="8" fillId="2" borderId="12" xfId="1" applyNumberFormat="1" applyFont="1" applyFill="1" applyBorder="1" applyAlignment="1" applyProtection="1">
      <alignment horizontal="center"/>
      <protection locked="0"/>
    </xf>
    <xf numFmtId="166" fontId="3" fillId="0" borderId="13" xfId="1" applyNumberFormat="1" applyFont="1" applyBorder="1" applyAlignment="1" applyProtection="1">
      <alignment horizontal="center"/>
    </xf>
    <xf numFmtId="167" fontId="3" fillId="0" borderId="13" xfId="1" applyNumberFormat="1" applyFont="1" applyBorder="1" applyAlignment="1" applyProtection="1">
      <alignment horizontal="center"/>
    </xf>
    <xf numFmtId="10" fontId="3" fillId="0" borderId="12" xfId="1" applyNumberFormat="1" applyFont="1" applyBorder="1" applyAlignment="1" applyProtection="1">
      <alignment horizontal="center"/>
    </xf>
    <xf numFmtId="167" fontId="3" fillId="0" borderId="12" xfId="1" applyNumberFormat="1" applyFont="1" applyBorder="1" applyAlignment="1" applyProtection="1">
      <alignment horizontal="center"/>
    </xf>
    <xf numFmtId="0" fontId="3" fillId="0" borderId="14" xfId="1" applyFont="1" applyBorder="1" applyAlignment="1" applyProtection="1">
      <alignment horizontal="right"/>
    </xf>
    <xf numFmtId="167" fontId="7" fillId="3" borderId="8" xfId="1" applyNumberFormat="1" applyFont="1" applyFill="1" applyBorder="1" applyAlignment="1" applyProtection="1">
      <alignment horizontal="center"/>
    </xf>
    <xf numFmtId="10" fontId="7" fillId="3" borderId="15" xfId="1" applyNumberFormat="1" applyFont="1" applyFill="1" applyBorder="1" applyAlignment="1" applyProtection="1">
      <alignment horizontal="center"/>
    </xf>
    <xf numFmtId="166" fontId="7" fillId="3" borderId="16" xfId="1" applyNumberFormat="1" applyFont="1" applyFill="1" applyBorder="1" applyAlignment="1" applyProtection="1">
      <alignment horizontal="center"/>
    </xf>
    <xf numFmtId="2" fontId="3" fillId="0" borderId="17" xfId="1" applyNumberFormat="1" applyFont="1" applyBorder="1" applyProtection="1"/>
    <xf numFmtId="167" fontId="3" fillId="4" borderId="17" xfId="1" applyNumberFormat="1" applyFont="1" applyFill="1" applyBorder="1" applyProtection="1"/>
    <xf numFmtId="0" fontId="3" fillId="0" borderId="18" xfId="1" applyFont="1" applyBorder="1" applyAlignment="1" applyProtection="1">
      <alignment horizontal="right"/>
    </xf>
    <xf numFmtId="10" fontId="3" fillId="5" borderId="10" xfId="1" applyNumberFormat="1" applyFont="1" applyFill="1" applyBorder="1" applyAlignment="1" applyProtection="1">
      <alignment horizontal="center"/>
    </xf>
    <xf numFmtId="10" fontId="3" fillId="0" borderId="0" xfId="1" applyNumberFormat="1" applyFont="1" applyFill="1" applyBorder="1" applyAlignment="1" applyProtection="1">
      <alignment horizontal="center"/>
    </xf>
    <xf numFmtId="0" fontId="3" fillId="0" borderId="19" xfId="1" applyFont="1" applyBorder="1" applyAlignment="1" applyProtection="1">
      <alignment horizontal="right"/>
    </xf>
    <xf numFmtId="0" fontId="3" fillId="3" borderId="12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</xf>
    <xf numFmtId="2" fontId="3" fillId="0" borderId="20" xfId="1" applyNumberFormat="1" applyFont="1" applyBorder="1" applyProtection="1"/>
    <xf numFmtId="2" fontId="3" fillId="4" borderId="17" xfId="1" applyNumberFormat="1" applyFont="1" applyFill="1" applyBorder="1" applyProtection="1"/>
    <xf numFmtId="2" fontId="3" fillId="0" borderId="21" xfId="1" applyNumberFormat="1" applyFont="1" applyBorder="1" applyProtection="1"/>
    <xf numFmtId="0" fontId="6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168" fontId="7" fillId="2" borderId="0" xfId="1" applyNumberFormat="1" applyFont="1" applyFill="1" applyAlignment="1" applyProtection="1">
      <alignment horizontal="center" vertical="center"/>
      <protection locked="0"/>
    </xf>
    <xf numFmtId="169" fontId="7" fillId="2" borderId="0" xfId="1" applyNumberFormat="1" applyFont="1" applyFill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left"/>
    </xf>
    <xf numFmtId="166" fontId="7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quotePrefix="1" applyFont="1" applyAlignment="1" applyProtection="1">
      <alignment horizontal="right"/>
    </xf>
    <xf numFmtId="170" fontId="7" fillId="0" borderId="0" xfId="1" applyNumberFormat="1" applyFont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171" fontId="7" fillId="0" borderId="0" xfId="1" applyNumberFormat="1" applyFont="1" applyFill="1" applyBorder="1" applyAlignment="1" applyProtection="1">
      <alignment horizont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72" fontId="8" fillId="2" borderId="0" xfId="1" applyNumberFormat="1" applyFont="1" applyFill="1" applyBorder="1" applyAlignment="1" applyProtection="1">
      <alignment horizontal="center"/>
      <protection locked="0"/>
    </xf>
    <xf numFmtId="2" fontId="7" fillId="0" borderId="1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0" xfId="1" applyNumberFormat="1" applyFont="1" applyFill="1" applyBorder="1" applyAlignment="1">
      <alignment vertical="center"/>
    </xf>
    <xf numFmtId="2" fontId="7" fillId="0" borderId="16" xfId="1" applyNumberFormat="1" applyFont="1" applyBorder="1" applyAlignment="1">
      <alignment horizontal="center" vertical="center"/>
    </xf>
    <xf numFmtId="2" fontId="7" fillId="0" borderId="22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vertical="center"/>
    </xf>
    <xf numFmtId="2" fontId="7" fillId="0" borderId="0" xfId="1" applyNumberFormat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7" fontId="8" fillId="2" borderId="14" xfId="1" applyNumberFormat="1" applyFont="1" applyFill="1" applyBorder="1" applyAlignment="1" applyProtection="1">
      <alignment horizontal="center"/>
      <protection locked="0"/>
    </xf>
    <xf numFmtId="2" fontId="8" fillId="2" borderId="14" xfId="1" applyNumberFormat="1" applyFont="1" applyFill="1" applyBorder="1" applyAlignment="1" applyProtection="1">
      <alignment horizontal="center"/>
      <protection locked="0"/>
    </xf>
    <xf numFmtId="2" fontId="3" fillId="0" borderId="9" xfId="1" applyNumberFormat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2" fontId="3" fillId="0" borderId="9" xfId="1" applyNumberFormat="1" applyFont="1" applyBorder="1" applyAlignment="1">
      <alignment horizontal="center"/>
    </xf>
    <xf numFmtId="2" fontId="3" fillId="0" borderId="8" xfId="1" applyNumberFormat="1" applyFont="1" applyBorder="1" applyAlignment="1">
      <alignment horizontal="center"/>
    </xf>
    <xf numFmtId="10" fontId="3" fillId="0" borderId="23" xfId="1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0" fontId="3" fillId="0" borderId="18" xfId="1" applyFont="1" applyBorder="1" applyAlignment="1">
      <alignment horizontal="center"/>
    </xf>
    <xf numFmtId="167" fontId="8" fillId="2" borderId="18" xfId="1" applyNumberFormat="1" applyFont="1" applyFill="1" applyBorder="1" applyAlignment="1" applyProtection="1">
      <alignment horizontal="center"/>
      <protection locked="0"/>
    </xf>
    <xf numFmtId="2" fontId="8" fillId="2" borderId="18" xfId="1" applyNumberFormat="1" applyFont="1" applyFill="1" applyBorder="1" applyAlignment="1" applyProtection="1">
      <alignment horizontal="center"/>
      <protection locked="0"/>
    </xf>
    <xf numFmtId="2" fontId="3" fillId="0" borderId="11" xfId="1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2" fontId="3" fillId="0" borderId="11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10" fontId="3" fillId="0" borderId="24" xfId="1" applyNumberFormat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2" fontId="8" fillId="2" borderId="19" xfId="1" applyNumberFormat="1" applyFont="1" applyFill="1" applyBorder="1" applyAlignment="1" applyProtection="1">
      <alignment horizontal="center"/>
      <protection locked="0"/>
    </xf>
    <xf numFmtId="0" fontId="3" fillId="0" borderId="13" xfId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2" fontId="3" fillId="0" borderId="13" xfId="1" applyNumberFormat="1" applyFont="1" applyBorder="1" applyAlignment="1">
      <alignment horizontal="center"/>
    </xf>
    <xf numFmtId="2" fontId="3" fillId="0" borderId="12" xfId="1" applyNumberFormat="1" applyFont="1" applyBorder="1" applyAlignment="1">
      <alignment horizontal="center"/>
    </xf>
    <xf numFmtId="10" fontId="3" fillId="0" borderId="25" xfId="1" applyNumberFormat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26" xfId="1" applyFont="1" applyBorder="1" applyAlignment="1" applyProtection="1">
      <alignment horizontal="right"/>
    </xf>
    <xf numFmtId="166" fontId="7" fillId="3" borderId="27" xfId="1" applyNumberFormat="1" applyFont="1" applyFill="1" applyBorder="1" applyAlignment="1" applyProtection="1">
      <alignment horizontal="center"/>
    </xf>
    <xf numFmtId="2" fontId="8" fillId="3" borderId="27" xfId="1" applyNumberFormat="1" applyFont="1" applyFill="1" applyBorder="1" applyAlignment="1" applyProtection="1">
      <alignment horizontal="center"/>
    </xf>
    <xf numFmtId="10" fontId="8" fillId="3" borderId="27" xfId="1" applyNumberFormat="1" applyFont="1" applyFill="1" applyBorder="1" applyAlignment="1" applyProtection="1">
      <alignment horizontal="center"/>
    </xf>
    <xf numFmtId="2" fontId="8" fillId="0" borderId="0" xfId="1" applyNumberFormat="1" applyFont="1" applyFill="1" applyBorder="1" applyAlignment="1" applyProtection="1">
      <alignment horizontal="center"/>
    </xf>
    <xf numFmtId="10" fontId="10" fillId="0" borderId="10" xfId="1" applyNumberFormat="1" applyFont="1" applyFill="1" applyBorder="1" applyAlignment="1" applyProtection="1">
      <alignment horizontal="center"/>
    </xf>
    <xf numFmtId="10" fontId="10" fillId="5" borderId="10" xfId="1" applyNumberFormat="1" applyFont="1" applyFill="1" applyBorder="1" applyAlignment="1" applyProtection="1">
      <alignment horizontal="center"/>
    </xf>
    <xf numFmtId="10" fontId="10" fillId="0" borderId="0" xfId="1" applyNumberFormat="1" applyFont="1" applyFill="1" applyBorder="1" applyAlignment="1" applyProtection="1">
      <alignment horizontal="center"/>
    </xf>
    <xf numFmtId="0" fontId="10" fillId="3" borderId="12" xfId="1" applyFont="1" applyFill="1" applyBorder="1" applyAlignment="1" applyProtection="1">
      <alignment horizontal="center"/>
    </xf>
    <xf numFmtId="0" fontId="10" fillId="0" borderId="0" xfId="1" applyFont="1" applyFill="1" applyBorder="1" applyAlignment="1" applyProtection="1">
      <alignment horizontal="center"/>
    </xf>
    <xf numFmtId="0" fontId="5" fillId="0" borderId="28" xfId="1" applyFont="1" applyFill="1" applyBorder="1" applyAlignment="1">
      <alignment horizontal="left" vertical="center" wrapText="1"/>
    </xf>
    <xf numFmtId="0" fontId="3" fillId="0" borderId="28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/>
    </xf>
    <xf numFmtId="0" fontId="3" fillId="0" borderId="29" xfId="1" quotePrefix="1" applyFont="1" applyBorder="1" applyAlignment="1" applyProtection="1">
      <alignment vertical="center"/>
      <protection locked="0"/>
    </xf>
    <xf numFmtId="0" fontId="3" fillId="0" borderId="29" xfId="1" quotePrefix="1" applyFont="1" applyBorder="1" applyAlignment="1">
      <alignment vertical="center"/>
    </xf>
    <xf numFmtId="0" fontId="3" fillId="0" borderId="29" xfId="1" applyFont="1" applyBorder="1" applyAlignment="1">
      <alignment vertical="center"/>
    </xf>
    <xf numFmtId="0" fontId="7" fillId="0" borderId="11" xfId="1" applyFont="1" applyBorder="1" applyAlignment="1" applyProtection="1">
      <alignment vertical="center"/>
      <protection locked="0"/>
    </xf>
    <xf numFmtId="0" fontId="7" fillId="0" borderId="1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quotePrefix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3" fillId="0" borderId="0" xfId="1" applyFont="1" applyBorder="1"/>
  </cellXfs>
  <cellStyles count="4">
    <cellStyle name="Normal" xfId="0" builtinId="0"/>
    <cellStyle name="Normal 2" xfId="1"/>
    <cellStyle name="Normal 3" xfId="2"/>
    <cellStyle name="Percent 2" xfId="3"/>
  </cellStyles>
  <dxfs count="3"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QCL/Worksheets/Analysis%20Worksheets%202015/NDQD2015020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Detromethorphan"/>
      <sheetName val="Chlorpheniramine"/>
      <sheetName val="Pseudoephedrine"/>
      <sheetName val="Ammonium Chloride"/>
    </sheetNames>
    <sheetDataSet>
      <sheetData sheetId="0">
        <row r="39">
          <cell r="C39">
            <v>1.1560325159351874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view="pageBreakPreview" topLeftCell="A34" zoomScale="55" zoomScaleNormal="75" zoomScaleSheetLayoutView="55" zoomScalePageLayoutView="55" workbookViewId="0">
      <selection activeCell="B49" sqref="B49"/>
    </sheetView>
  </sheetViews>
  <sheetFormatPr defaultRowHeight="18.75" x14ac:dyDescent="0.3"/>
  <cols>
    <col min="1" max="1" width="37.5" style="4" bestFit="1" customWidth="1"/>
    <col min="2" max="2" width="28.25" style="4" customWidth="1"/>
    <col min="3" max="3" width="29.125" style="4" customWidth="1"/>
    <col min="4" max="4" width="26.75" style="4" customWidth="1"/>
    <col min="5" max="5" width="29.375" style="4" customWidth="1"/>
    <col min="6" max="6" width="37.625" style="4" bestFit="1" customWidth="1"/>
    <col min="7" max="7" width="27.75" style="4" customWidth="1"/>
    <col min="8" max="8" width="27.25" style="4" customWidth="1"/>
    <col min="9" max="9" width="28.25" style="2" bestFit="1" customWidth="1"/>
    <col min="10" max="10" width="19.5" style="2" bestFit="1" customWidth="1"/>
    <col min="11" max="11" width="17.125" style="2" customWidth="1"/>
    <col min="12" max="12" width="18.5" style="2" bestFit="1" customWidth="1"/>
    <col min="13" max="16384" width="9" style="2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3" t="s">
        <v>1</v>
      </c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ht="19.5" thickBot="1" x14ac:dyDescent="0.35"/>
    <row r="16" spans="1:9" ht="19.5" thickBot="1" x14ac:dyDescent="0.35">
      <c r="A16" s="5" t="s">
        <v>2</v>
      </c>
      <c r="B16" s="6"/>
      <c r="C16" s="6"/>
      <c r="D16" s="6"/>
      <c r="E16" s="6"/>
      <c r="F16" s="6"/>
      <c r="G16" s="6"/>
      <c r="H16" s="6"/>
      <c r="I16" s="7"/>
    </row>
    <row r="17" spans="1:14" x14ac:dyDescent="0.3">
      <c r="A17" s="8" t="s">
        <v>3</v>
      </c>
      <c r="B17" s="8"/>
      <c r="C17" s="8"/>
      <c r="D17" s="8"/>
      <c r="E17" s="8"/>
      <c r="F17" s="8"/>
      <c r="G17" s="8"/>
      <c r="H17" s="8"/>
    </row>
    <row r="18" spans="1:14" x14ac:dyDescent="0.3">
      <c r="A18" s="9" t="s">
        <v>4</v>
      </c>
      <c r="B18" s="10" t="s">
        <v>5</v>
      </c>
      <c r="C18" s="10"/>
      <c r="D18" s="10"/>
      <c r="E18" s="10"/>
    </row>
    <row r="19" spans="1:14" x14ac:dyDescent="0.3">
      <c r="A19" s="9" t="s">
        <v>6</v>
      </c>
      <c r="B19" s="11" t="s">
        <v>7</v>
      </c>
      <c r="C19" s="4">
        <v>27</v>
      </c>
    </row>
    <row r="20" spans="1:14" x14ac:dyDescent="0.3">
      <c r="A20" s="9" t="s">
        <v>8</v>
      </c>
      <c r="B20" s="11" t="s">
        <v>9</v>
      </c>
      <c r="C20" s="11"/>
    </row>
    <row r="21" spans="1:14" x14ac:dyDescent="0.3">
      <c r="A21" s="9" t="s">
        <v>10</v>
      </c>
      <c r="B21" s="12" t="s">
        <v>11</v>
      </c>
      <c r="C21" s="12"/>
      <c r="D21" s="12"/>
      <c r="E21" s="12"/>
      <c r="F21" s="12"/>
      <c r="G21" s="12"/>
      <c r="H21" s="12"/>
      <c r="I21" s="13"/>
    </row>
    <row r="22" spans="1:14" x14ac:dyDescent="0.3">
      <c r="A22" s="9" t="s">
        <v>12</v>
      </c>
      <c r="B22" s="14" t="s">
        <v>13</v>
      </c>
    </row>
    <row r="23" spans="1:14" x14ac:dyDescent="0.3">
      <c r="A23" s="9" t="s">
        <v>14</v>
      </c>
      <c r="B23" s="14" t="s">
        <v>15</v>
      </c>
    </row>
    <row r="24" spans="1:14" x14ac:dyDescent="0.3">
      <c r="A24" s="9"/>
      <c r="B24" s="15"/>
    </row>
    <row r="25" spans="1:14" x14ac:dyDescent="0.3">
      <c r="A25" s="16" t="s">
        <v>16</v>
      </c>
      <c r="B25" s="17" t="s">
        <v>17</v>
      </c>
    </row>
    <row r="26" spans="1:14" x14ac:dyDescent="0.3">
      <c r="A26" s="16"/>
      <c r="B26" s="17"/>
    </row>
    <row r="27" spans="1:14" ht="26.25" x14ac:dyDescent="0.4">
      <c r="A27" s="18" t="s">
        <v>18</v>
      </c>
      <c r="B27" s="19" t="s">
        <v>19</v>
      </c>
      <c r="C27" s="20"/>
      <c r="I27" s="21"/>
      <c r="J27" s="21"/>
      <c r="K27" s="21"/>
      <c r="L27" s="22"/>
      <c r="M27" s="22"/>
      <c r="N27" s="23"/>
    </row>
    <row r="28" spans="1:14" ht="26.25" x14ac:dyDescent="0.4">
      <c r="A28" s="24" t="s">
        <v>20</v>
      </c>
      <c r="B28" s="19" t="s">
        <v>21</v>
      </c>
      <c r="C28" s="20"/>
      <c r="D28" s="25"/>
      <c r="E28" s="26"/>
      <c r="F28" s="26"/>
      <c r="G28" s="26"/>
      <c r="I28" s="21"/>
      <c r="J28" s="21"/>
      <c r="K28" s="21"/>
      <c r="L28" s="22"/>
      <c r="M28" s="22"/>
      <c r="N28" s="23"/>
    </row>
    <row r="29" spans="1:14" ht="26.25" x14ac:dyDescent="0.4">
      <c r="A29" s="27" t="s">
        <v>22</v>
      </c>
      <c r="B29" s="20">
        <v>204.2</v>
      </c>
      <c r="C29" s="28"/>
      <c r="D29" s="29"/>
      <c r="E29" s="29"/>
      <c r="F29" s="29"/>
      <c r="G29" s="29"/>
      <c r="H29" s="30"/>
      <c r="I29" s="21"/>
      <c r="J29" s="21"/>
      <c r="K29" s="21"/>
      <c r="L29" s="22"/>
      <c r="M29" s="22"/>
      <c r="N29" s="23"/>
    </row>
    <row r="30" spans="1:14" ht="26.25" x14ac:dyDescent="0.4">
      <c r="A30" s="31" t="s">
        <v>23</v>
      </c>
      <c r="B30" s="32">
        <v>0.01</v>
      </c>
      <c r="C30" s="28"/>
      <c r="D30" s="29"/>
      <c r="E30" s="29"/>
      <c r="F30" s="29"/>
      <c r="G30" s="29"/>
      <c r="H30" s="30"/>
      <c r="I30" s="21"/>
      <c r="J30" s="21"/>
      <c r="K30" s="21"/>
      <c r="L30" s="22"/>
      <c r="M30" s="22"/>
      <c r="N30" s="23"/>
    </row>
    <row r="31" spans="1:14" ht="26.25" x14ac:dyDescent="0.4">
      <c r="A31" s="31"/>
      <c r="C31" s="28"/>
      <c r="D31" s="29"/>
      <c r="E31" s="29"/>
      <c r="F31" s="29"/>
      <c r="G31" s="29"/>
      <c r="H31" s="30"/>
      <c r="I31" s="21"/>
      <c r="J31" s="21"/>
      <c r="K31" s="21"/>
      <c r="L31" s="22"/>
      <c r="M31" s="22"/>
      <c r="N31" s="23"/>
    </row>
    <row r="32" spans="1:14" ht="26.25" x14ac:dyDescent="0.4">
      <c r="A32" s="33" t="s">
        <v>24</v>
      </c>
      <c r="B32" s="20">
        <v>1</v>
      </c>
      <c r="C32" s="34" t="s">
        <v>25</v>
      </c>
      <c r="D32" s="20">
        <v>1</v>
      </c>
      <c r="E32" s="2"/>
      <c r="I32" s="21"/>
      <c r="J32" s="21"/>
      <c r="K32" s="21"/>
      <c r="L32" s="22"/>
      <c r="M32" s="22"/>
      <c r="N32" s="23"/>
    </row>
    <row r="33" spans="1:14" x14ac:dyDescent="0.3">
      <c r="A33" s="35"/>
      <c r="B33" s="36"/>
      <c r="I33" s="21"/>
      <c r="J33" s="21"/>
      <c r="K33" s="21"/>
      <c r="L33" s="22"/>
      <c r="M33" s="22"/>
      <c r="N33" s="23"/>
    </row>
    <row r="34" spans="1:14" ht="19.5" thickBot="1" x14ac:dyDescent="0.35">
      <c r="A34" s="35"/>
      <c r="B34" s="36"/>
      <c r="I34" s="21"/>
      <c r="J34" s="21"/>
      <c r="K34" s="21"/>
      <c r="L34" s="22"/>
      <c r="M34" s="22"/>
      <c r="N34" s="23"/>
    </row>
    <row r="35" spans="1:14" ht="19.5" thickBot="1" x14ac:dyDescent="0.35">
      <c r="A35" s="37" t="s">
        <v>26</v>
      </c>
      <c r="B35" s="37" t="s">
        <v>27</v>
      </c>
      <c r="C35" s="38" t="s">
        <v>28</v>
      </c>
      <c r="D35" s="37" t="s">
        <v>29</v>
      </c>
      <c r="E35" s="39" t="s">
        <v>30</v>
      </c>
      <c r="F35" s="39" t="s">
        <v>31</v>
      </c>
      <c r="G35" s="37" t="s">
        <v>32</v>
      </c>
      <c r="H35" s="2"/>
      <c r="J35" s="21"/>
      <c r="K35" s="21"/>
      <c r="L35" s="22"/>
      <c r="M35" s="22"/>
      <c r="N35" s="23"/>
    </row>
    <row r="36" spans="1:14" ht="26.25" x14ac:dyDescent="0.4">
      <c r="A36" s="40" t="s">
        <v>33</v>
      </c>
      <c r="B36" s="41">
        <v>34.29</v>
      </c>
      <c r="C36" s="42">
        <f>IF(ISBLANK(B36), "-",B36/$B$29*($B$32/$D$32))</f>
        <v>0.16792360430950048</v>
      </c>
      <c r="D36" s="41">
        <v>16.7</v>
      </c>
      <c r="E36" s="43">
        <f>IF(ISBLANK(B36), "-",C36/D36)</f>
        <v>1.0055305647275479E-2</v>
      </c>
      <c r="F36" s="44">
        <f>IF(ISBLANK(B36), "-",(E36-$B$30)/$B$30)</f>
        <v>5.5305647275478292E-3</v>
      </c>
      <c r="G36" s="45">
        <f>IF(ISBLANK(B36),"-",E36/$B$30)</f>
        <v>1.0055305647275479</v>
      </c>
      <c r="H36" s="2"/>
      <c r="J36" s="21"/>
      <c r="K36" s="21"/>
      <c r="L36" s="22"/>
      <c r="M36" s="22"/>
      <c r="N36" s="23"/>
    </row>
    <row r="37" spans="1:14" ht="26.25" x14ac:dyDescent="0.4">
      <c r="A37" s="46" t="s">
        <v>34</v>
      </c>
      <c r="B37" s="47">
        <v>36.93</v>
      </c>
      <c r="C37" s="48">
        <f>IF(ISBLANK(B37), "-",B37/$B$29*($B$32/$D$32))</f>
        <v>0.18085210577864838</v>
      </c>
      <c r="D37" s="47">
        <v>18</v>
      </c>
      <c r="E37" s="49">
        <f t="shared" ref="E37:E39" si="0">IF(ISBLANK(B37), "-",C37/D37)</f>
        <v>1.004733920992491E-2</v>
      </c>
      <c r="F37" s="50">
        <f t="shared" ref="F37:F39" si="1">IF(ISBLANK(B37), "-",(E37-$B$30)/$B$30)</f>
        <v>4.7339209924909462E-3</v>
      </c>
      <c r="G37" s="51">
        <f t="shared" ref="G37:G39" si="2">IF(ISBLANK(B37),"-",E37/$B$30)</f>
        <v>1.004733920992491</v>
      </c>
      <c r="H37" s="2"/>
      <c r="J37" s="21"/>
      <c r="K37" s="21"/>
      <c r="L37" s="22"/>
      <c r="M37" s="22"/>
      <c r="N37" s="23"/>
    </row>
    <row r="38" spans="1:14" ht="26.25" x14ac:dyDescent="0.4">
      <c r="A38" s="46" t="s">
        <v>35</v>
      </c>
      <c r="B38" s="47">
        <v>35.39</v>
      </c>
      <c r="C38" s="48">
        <f>IF(ISBLANK(B38), "-",B38/$B$29*($B$32/$D$32))</f>
        <v>0.17331047992164547</v>
      </c>
      <c r="D38" s="47">
        <v>17.3</v>
      </c>
      <c r="E38" s="49">
        <f t="shared" si="0"/>
        <v>1.0017946816280085E-2</v>
      </c>
      <c r="F38" s="50">
        <f t="shared" si="1"/>
        <v>1.7946816280084779E-3</v>
      </c>
      <c r="G38" s="51">
        <f t="shared" si="2"/>
        <v>1.0017946816280086</v>
      </c>
      <c r="H38" s="2"/>
      <c r="J38" s="21"/>
      <c r="K38" s="21"/>
      <c r="L38" s="22"/>
      <c r="M38" s="22"/>
      <c r="N38" s="23"/>
    </row>
    <row r="39" spans="1:14" ht="27" thickBot="1" x14ac:dyDescent="0.45">
      <c r="A39" s="52" t="s">
        <v>36</v>
      </c>
      <c r="B39" s="53"/>
      <c r="C39" s="54" t="str">
        <f>IF(ISBLANK(B39), "-",B39/$B$29*($B$32/$D$32))</f>
        <v>-</v>
      </c>
      <c r="D39" s="53"/>
      <c r="E39" s="55" t="str">
        <f t="shared" si="0"/>
        <v>-</v>
      </c>
      <c r="F39" s="56" t="str">
        <f t="shared" si="1"/>
        <v>-</v>
      </c>
      <c r="G39" s="57" t="str">
        <f t="shared" si="2"/>
        <v>-</v>
      </c>
      <c r="H39" s="2"/>
      <c r="J39" s="21"/>
      <c r="K39" s="21"/>
      <c r="L39" s="22"/>
      <c r="M39" s="22"/>
      <c r="N39" s="23"/>
    </row>
    <row r="40" spans="1:14" ht="19.5" thickBot="1" x14ac:dyDescent="0.35">
      <c r="A40" s="2"/>
      <c r="B40" s="2"/>
      <c r="C40" s="2"/>
      <c r="D40" s="58" t="s">
        <v>37</v>
      </c>
      <c r="E40" s="59">
        <f>AVERAGE(E36:E39)</f>
        <v>1.0040197224493492E-2</v>
      </c>
      <c r="F40" s="60">
        <f>AVERAGE(F36:F39)</f>
        <v>4.0197224493490847E-3</v>
      </c>
      <c r="G40" s="61">
        <f>AVERAGE(G36:G39)</f>
        <v>1.004019722449349</v>
      </c>
      <c r="H40" s="2"/>
      <c r="L40" s="22"/>
      <c r="M40" s="22"/>
      <c r="N40" s="23"/>
    </row>
    <row r="41" spans="1:14" x14ac:dyDescent="0.3">
      <c r="A41" s="2"/>
      <c r="B41" s="62"/>
      <c r="C41" s="63"/>
      <c r="D41" s="64" t="s">
        <v>38</v>
      </c>
      <c r="E41" s="65">
        <f>STDEV(E36:E39)/E40</f>
        <v>1.9598023216253228E-3</v>
      </c>
      <c r="F41" s="66"/>
      <c r="G41" s="2"/>
      <c r="H41" s="2"/>
    </row>
    <row r="42" spans="1:14" ht="19.5" thickBot="1" x14ac:dyDescent="0.35">
      <c r="A42" s="2"/>
      <c r="B42" s="62"/>
      <c r="C42" s="63"/>
      <c r="D42" s="67" t="s">
        <v>39</v>
      </c>
      <c r="E42" s="68">
        <f>COUNT(E36:E39)</f>
        <v>3</v>
      </c>
      <c r="F42" s="69"/>
      <c r="G42" s="2"/>
      <c r="H42" s="2"/>
    </row>
    <row r="43" spans="1:14" x14ac:dyDescent="0.3">
      <c r="A43" s="70"/>
      <c r="B43" s="71"/>
      <c r="C43" s="62"/>
      <c r="D43" s="62"/>
      <c r="E43" s="62"/>
      <c r="F43" s="72"/>
      <c r="G43" s="2"/>
      <c r="H43" s="2"/>
    </row>
    <row r="45" spans="1:14" x14ac:dyDescent="0.3">
      <c r="A45" s="73" t="s">
        <v>16</v>
      </c>
      <c r="B45" s="17" t="s">
        <v>40</v>
      </c>
    </row>
    <row r="46" spans="1:14" x14ac:dyDescent="0.3">
      <c r="A46" s="4" t="s">
        <v>41</v>
      </c>
      <c r="B46" s="74" t="str">
        <f>B21</f>
        <v>Each 5ml contains pseudo ephedrine10mg</v>
      </c>
    </row>
    <row r="47" spans="1:14" x14ac:dyDescent="0.3">
      <c r="A47" s="35" t="s">
        <v>42</v>
      </c>
      <c r="B47" s="75">
        <v>5</v>
      </c>
      <c r="C47" s="4" t="s">
        <v>43</v>
      </c>
      <c r="D47" s="76">
        <v>10</v>
      </c>
      <c r="E47" s="4" t="str">
        <f>B20</f>
        <v>Pseudoephedrine Hydrochloride</v>
      </c>
      <c r="H47" s="77"/>
    </row>
    <row r="48" spans="1:14" x14ac:dyDescent="0.3">
      <c r="A48" s="35"/>
      <c r="H48" s="77"/>
    </row>
    <row r="49" spans="1:10" x14ac:dyDescent="0.3">
      <c r="A49" s="78" t="s">
        <v>44</v>
      </c>
      <c r="B49" s="79">
        <f>'[1]Relative Density'!C39</f>
        <v>1.1560325159351874</v>
      </c>
      <c r="C49" s="2"/>
      <c r="D49" s="2"/>
      <c r="E49" s="2"/>
      <c r="F49" s="2"/>
      <c r="G49" s="2"/>
      <c r="H49" s="2"/>
    </row>
    <row r="50" spans="1:10" s="26" customFormat="1" x14ac:dyDescent="0.3">
      <c r="A50" s="80" t="s">
        <v>42</v>
      </c>
      <c r="B50" s="81">
        <f>B47</f>
        <v>5</v>
      </c>
      <c r="C50" s="82" t="s">
        <v>45</v>
      </c>
      <c r="D50" s="83">
        <f>B49*B47</f>
        <v>5.7801625796759373</v>
      </c>
    </row>
    <row r="51" spans="1:10" s="26" customFormat="1" x14ac:dyDescent="0.3">
      <c r="A51" s="80"/>
      <c r="B51" s="81"/>
      <c r="C51" s="82"/>
      <c r="D51" s="83"/>
    </row>
    <row r="52" spans="1:10" ht="26.25" x14ac:dyDescent="0.4">
      <c r="A52" s="35" t="s">
        <v>46</v>
      </c>
      <c r="B52" s="84" t="str">
        <f>B27</f>
        <v>0.01 M Perchloric Acid</v>
      </c>
      <c r="C52" s="85" t="s">
        <v>45</v>
      </c>
      <c r="D52" s="86">
        <v>2.0169999999999999</v>
      </c>
      <c r="E52" s="2" t="str">
        <f>B20</f>
        <v>Pseudoephedrine Hydrochloride</v>
      </c>
      <c r="H52" s="77"/>
    </row>
    <row r="53" spans="1:10" ht="19.5" thickBot="1" x14ac:dyDescent="0.35">
      <c r="A53" s="2"/>
      <c r="B53" s="2"/>
      <c r="C53" s="2"/>
      <c r="D53" s="2"/>
      <c r="H53" s="77"/>
    </row>
    <row r="54" spans="1:10" ht="19.5" thickBot="1" x14ac:dyDescent="0.35">
      <c r="C54" s="2"/>
      <c r="D54" s="2"/>
      <c r="E54" s="2"/>
      <c r="F54" s="2"/>
      <c r="G54" s="87" t="s">
        <v>47</v>
      </c>
      <c r="H54" s="88"/>
      <c r="J54" s="89"/>
    </row>
    <row r="55" spans="1:10" ht="19.5" thickBot="1" x14ac:dyDescent="0.35">
      <c r="A55" s="90" t="s">
        <v>48</v>
      </c>
      <c r="B55" s="37" t="s">
        <v>49</v>
      </c>
      <c r="C55" s="91" t="s">
        <v>50</v>
      </c>
      <c r="D55" s="37" t="s">
        <v>51</v>
      </c>
      <c r="E55" s="37" t="s">
        <v>52</v>
      </c>
      <c r="F55" s="91" t="s">
        <v>53</v>
      </c>
      <c r="G55" s="37" t="s">
        <v>54</v>
      </c>
      <c r="H55" s="37" t="s">
        <v>55</v>
      </c>
      <c r="I55" s="92" t="s">
        <v>56</v>
      </c>
      <c r="J55" s="93"/>
    </row>
    <row r="56" spans="1:10" ht="26.25" x14ac:dyDescent="0.4">
      <c r="A56" s="94" t="s">
        <v>33</v>
      </c>
      <c r="B56" s="95">
        <v>17.407080000000001</v>
      </c>
      <c r="C56" s="96">
        <v>15</v>
      </c>
      <c r="D56" s="41">
        <v>0</v>
      </c>
      <c r="E56" s="97">
        <f>IF(ISBLANK(B56),"-",C56-$D$60)</f>
        <v>15</v>
      </c>
      <c r="F56" s="98">
        <f>IF(ISBLANK(B56), "-",E56*$G$40)</f>
        <v>15.060295836740234</v>
      </c>
      <c r="G56" s="99">
        <f>IF(ISBLANK(B56),"-",F56*$D$52)</f>
        <v>30.37661670270505</v>
      </c>
      <c r="H56" s="100">
        <f>IF(ISBLANK(B56),"-",G56*$D$50/B56)</f>
        <v>10.086802793009213</v>
      </c>
      <c r="I56" s="101">
        <f>IF(ISBLANK(B56),"-",H56/$D$47)</f>
        <v>1.0086802793009213</v>
      </c>
      <c r="J56" s="102"/>
    </row>
    <row r="57" spans="1:10" ht="26.25" x14ac:dyDescent="0.4">
      <c r="A57" s="103" t="s">
        <v>34</v>
      </c>
      <c r="B57" s="104">
        <v>17.583749999999998</v>
      </c>
      <c r="C57" s="105">
        <v>15.2</v>
      </c>
      <c r="D57" s="47">
        <v>0</v>
      </c>
      <c r="E57" s="106">
        <f>IF(ISBLANK(B57),"-",C57-$D$60)</f>
        <v>15.2</v>
      </c>
      <c r="F57" s="107">
        <f t="shared" ref="F57:F59" si="3">IF(ISBLANK(B57), "-",E57*$G$40)</f>
        <v>15.261099781230104</v>
      </c>
      <c r="G57" s="108">
        <f>IF(ISBLANK(B57),"-",F57*$D$52)</f>
        <v>30.781638258741118</v>
      </c>
      <c r="H57" s="109">
        <f t="shared" ref="H57:H59" si="4">IF(ISBLANK(B57),"-",G57*$D$50/B57)</f>
        <v>10.118596636343023</v>
      </c>
      <c r="I57" s="110">
        <f t="shared" ref="I57:I59" si="5">IF(ISBLANK(B57),"-",H57/$D$47)</f>
        <v>1.0118596636343022</v>
      </c>
      <c r="J57" s="102"/>
    </row>
    <row r="58" spans="1:10" ht="26.25" x14ac:dyDescent="0.4">
      <c r="A58" s="103" t="s">
        <v>35</v>
      </c>
      <c r="B58" s="104">
        <v>17.202760000000001</v>
      </c>
      <c r="C58" s="105">
        <v>14.7</v>
      </c>
      <c r="D58" s="47">
        <v>0</v>
      </c>
      <c r="E58" s="106">
        <f>IF(ISBLANK(B58),"-",C58-$D$60)</f>
        <v>14.7</v>
      </c>
      <c r="F58" s="107">
        <f t="shared" si="3"/>
        <v>14.75908992000543</v>
      </c>
      <c r="G58" s="108">
        <f>IF(ISBLANK(B58),"-",F58*$D$52)</f>
        <v>29.769084368650951</v>
      </c>
      <c r="H58" s="109">
        <f t="shared" si="4"/>
        <v>10.002473294918495</v>
      </c>
      <c r="I58" s="110">
        <f t="shared" si="5"/>
        <v>1.0002473294918495</v>
      </c>
      <c r="J58" s="102"/>
    </row>
    <row r="59" spans="1:10" ht="27" thickBot="1" x14ac:dyDescent="0.45">
      <c r="A59" s="111" t="s">
        <v>36</v>
      </c>
      <c r="B59" s="112"/>
      <c r="C59" s="112"/>
      <c r="D59" s="53"/>
      <c r="E59" s="113" t="str">
        <f>IF(ISBLANK(B59),"-",C59-$D$60)</f>
        <v>-</v>
      </c>
      <c r="F59" s="114" t="str">
        <f t="shared" si="3"/>
        <v>-</v>
      </c>
      <c r="G59" s="115" t="str">
        <f>IF(ISBLANK(B59),"-",F59*$D$52)</f>
        <v>-</v>
      </c>
      <c r="H59" s="116" t="str">
        <f t="shared" si="4"/>
        <v>-</v>
      </c>
      <c r="I59" s="117" t="str">
        <f t="shared" si="5"/>
        <v>-</v>
      </c>
      <c r="J59" s="118"/>
    </row>
    <row r="60" spans="1:10" ht="26.25" x14ac:dyDescent="0.4">
      <c r="C60" s="119" t="s">
        <v>37</v>
      </c>
      <c r="D60" s="120">
        <f>AVERAGE(D56:D59)</f>
        <v>0</v>
      </c>
      <c r="F60" s="119" t="s">
        <v>37</v>
      </c>
      <c r="G60" s="121">
        <f>AVERAGE(G56:G59)</f>
        <v>30.309113110032371</v>
      </c>
      <c r="H60" s="121">
        <f>AVERAGE(H56:H59)</f>
        <v>10.069290908090244</v>
      </c>
      <c r="I60" s="122">
        <f t="shared" ref="I60" si="6">AVERAGE(I56:I59)</f>
        <v>1.0069290908090245</v>
      </c>
      <c r="J60" s="123"/>
    </row>
    <row r="61" spans="1:10" ht="26.25" x14ac:dyDescent="0.4">
      <c r="C61" s="64" t="s">
        <v>38</v>
      </c>
      <c r="D61" s="65" t="str">
        <f>IF(D60=0,"-",STDEV(D56:D59)/D60)</f>
        <v>-</v>
      </c>
      <c r="F61" s="64" t="s">
        <v>38</v>
      </c>
      <c r="G61" s="124"/>
      <c r="H61" s="125">
        <f>STDEV(H56:H59)/H60</f>
        <v>5.9596691595213422E-3</v>
      </c>
      <c r="I61" s="125">
        <f t="shared" ref="I61" si="7">STDEV(I56:I59)/I60</f>
        <v>5.9596691595213544E-3</v>
      </c>
      <c r="J61" s="126"/>
    </row>
    <row r="62" spans="1:10" ht="27" thickBot="1" x14ac:dyDescent="0.45">
      <c r="C62" s="67" t="s">
        <v>39</v>
      </c>
      <c r="D62" s="68">
        <f>COUNT(D56:D59)</f>
        <v>3</v>
      </c>
      <c r="F62" s="67" t="s">
        <v>39</v>
      </c>
      <c r="G62" s="127">
        <f>COUNT(G56:G59)</f>
        <v>3</v>
      </c>
      <c r="H62" s="127">
        <f>COUNT(H56:H59)</f>
        <v>3</v>
      </c>
      <c r="I62" s="127">
        <f t="shared" ref="I62" si="8">COUNT(I56:I59)</f>
        <v>3</v>
      </c>
      <c r="J62" s="128"/>
    </row>
    <row r="63" spans="1:10" x14ac:dyDescent="0.3">
      <c r="H63" s="77"/>
      <c r="J63" s="23"/>
    </row>
    <row r="64" spans="1:10" x14ac:dyDescent="0.3">
      <c r="H64" s="77"/>
    </row>
    <row r="65" spans="1:9" ht="19.5" thickBot="1" x14ac:dyDescent="0.35">
      <c r="A65" s="129"/>
      <c r="B65" s="129"/>
      <c r="C65" s="130"/>
      <c r="D65" s="130"/>
      <c r="E65" s="130"/>
      <c r="F65" s="130"/>
      <c r="G65" s="130"/>
      <c r="H65" s="130"/>
    </row>
    <row r="66" spans="1:9" x14ac:dyDescent="0.3">
      <c r="B66" s="131" t="s">
        <v>57</v>
      </c>
      <c r="C66" s="131"/>
      <c r="E66" s="132" t="s">
        <v>58</v>
      </c>
      <c r="F66" s="133"/>
      <c r="G66" s="131" t="s">
        <v>59</v>
      </c>
      <c r="H66" s="131"/>
    </row>
    <row r="67" spans="1:9" ht="83.25" customHeight="1" x14ac:dyDescent="0.3">
      <c r="A67" s="134" t="s">
        <v>60</v>
      </c>
      <c r="B67" s="135"/>
      <c r="C67" s="135"/>
      <c r="E67" s="136"/>
      <c r="F67" s="30"/>
      <c r="G67" s="137"/>
      <c r="H67" s="137"/>
    </row>
    <row r="68" spans="1:9" ht="84" customHeight="1" x14ac:dyDescent="0.3">
      <c r="A68" s="134" t="s">
        <v>61</v>
      </c>
      <c r="B68" s="138"/>
      <c r="C68" s="138"/>
      <c r="E68" s="139"/>
      <c r="F68" s="30"/>
      <c r="G68" s="140"/>
      <c r="H68" s="140"/>
    </row>
    <row r="69" spans="1:9" x14ac:dyDescent="0.3">
      <c r="A69" s="141"/>
      <c r="B69" s="141"/>
      <c r="C69" s="142"/>
      <c r="D69" s="142"/>
      <c r="E69" s="142"/>
      <c r="F69" s="143"/>
      <c r="G69" s="142"/>
      <c r="H69" s="142"/>
      <c r="I69" s="144"/>
    </row>
    <row r="70" spans="1:9" x14ac:dyDescent="0.3">
      <c r="A70" s="141"/>
      <c r="B70" s="141"/>
      <c r="C70" s="142"/>
      <c r="D70" s="142"/>
      <c r="E70" s="142"/>
      <c r="F70" s="143"/>
      <c r="G70" s="142"/>
      <c r="H70" s="142"/>
      <c r="I70" s="144"/>
    </row>
    <row r="71" spans="1:9" x14ac:dyDescent="0.3">
      <c r="A71" s="141"/>
      <c r="B71" s="141"/>
      <c r="C71" s="142"/>
      <c r="D71" s="142"/>
      <c r="E71" s="142"/>
      <c r="F71" s="143"/>
      <c r="G71" s="142"/>
      <c r="H71" s="142"/>
      <c r="I71" s="144"/>
    </row>
    <row r="72" spans="1:9" x14ac:dyDescent="0.3">
      <c r="A72" s="141"/>
      <c r="B72" s="141"/>
      <c r="C72" s="142"/>
      <c r="D72" s="142"/>
      <c r="E72" s="142"/>
      <c r="F72" s="143"/>
      <c r="G72" s="142"/>
      <c r="H72" s="142"/>
      <c r="I72" s="144"/>
    </row>
    <row r="73" spans="1:9" x14ac:dyDescent="0.3">
      <c r="A73" s="141"/>
      <c r="B73" s="141"/>
      <c r="C73" s="142"/>
      <c r="D73" s="142"/>
      <c r="E73" s="142"/>
      <c r="F73" s="143"/>
      <c r="G73" s="142"/>
      <c r="H73" s="142"/>
      <c r="I73" s="144"/>
    </row>
    <row r="74" spans="1:9" x14ac:dyDescent="0.3">
      <c r="A74" s="141"/>
      <c r="B74" s="141"/>
      <c r="C74" s="142"/>
      <c r="D74" s="142"/>
      <c r="E74" s="142"/>
      <c r="F74" s="143"/>
      <c r="G74" s="142"/>
      <c r="H74" s="142"/>
      <c r="I74" s="144"/>
    </row>
    <row r="75" spans="1:9" x14ac:dyDescent="0.3">
      <c r="A75" s="141"/>
      <c r="B75" s="141"/>
      <c r="C75" s="142"/>
      <c r="D75" s="142"/>
      <c r="E75" s="142"/>
      <c r="F75" s="143"/>
      <c r="G75" s="142"/>
      <c r="H75" s="142"/>
      <c r="I75" s="144"/>
    </row>
    <row r="76" spans="1:9" x14ac:dyDescent="0.3">
      <c r="A76" s="141"/>
      <c r="B76" s="141"/>
      <c r="C76" s="142"/>
      <c r="D76" s="142"/>
      <c r="E76" s="142"/>
      <c r="F76" s="143"/>
      <c r="G76" s="142"/>
      <c r="H76" s="142"/>
      <c r="I76" s="144"/>
    </row>
    <row r="77" spans="1:9" x14ac:dyDescent="0.3">
      <c r="A77" s="141"/>
      <c r="B77" s="141"/>
      <c r="C77" s="142"/>
      <c r="D77" s="142"/>
      <c r="E77" s="142"/>
      <c r="F77" s="143"/>
      <c r="G77" s="142"/>
      <c r="H77" s="142"/>
      <c r="I77" s="144"/>
    </row>
  </sheetData>
  <sheetProtection password="AD9C" sheet="1" objects="1" scenarios="1" formatCells="0" formatColumns="0" formatRows="0"/>
  <mergeCells count="7">
    <mergeCell ref="A1:I7"/>
    <mergeCell ref="A8:I14"/>
    <mergeCell ref="A16:I16"/>
    <mergeCell ref="A17:H17"/>
    <mergeCell ref="G54:H54"/>
    <mergeCell ref="B66:C66"/>
    <mergeCell ref="G66:H66"/>
  </mergeCells>
  <conditionalFormatting sqref="E41:F41">
    <cfRule type="cellIs" dxfId="2" priority="3" operator="greaterThan">
      <formula>0.002</formula>
    </cfRule>
  </conditionalFormatting>
  <conditionalFormatting sqref="G61:J61">
    <cfRule type="cellIs" dxfId="1" priority="2" operator="greaterThan">
      <formula>0.02</formula>
    </cfRule>
  </conditionalFormatting>
  <conditionalFormatting sqref="F40">
    <cfRule type="cellIs" dxfId="0" priority="1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2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2015-10-09T15:32:54Z</dcterms:created>
  <dcterms:modified xsi:type="dcterms:W3CDTF">2015-10-09T15:38:53Z</dcterms:modified>
</cp:coreProperties>
</file>