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 1" sheetId="1" r:id="rId4"/>
  </sheets>
  <definedNames>
    <definedName name="_xlnm.Print_Area" localSheetId="0">'Component 1'!$A$1:$H$135</definedName>
  </definedNames>
  <calcPr calcId="124519" calcMode="auto" fullCalcOnLoad="0"/>
</workbook>
</file>

<file path=xl/sharedStrings.xml><?xml version="1.0" encoding="utf-8"?>
<sst xmlns="http://schemas.openxmlformats.org/spreadsheetml/2006/main" uniqueCount="85">
  <si>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</si>
  <si>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</si>
  <si>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</si>
  <si>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</si>
  <si>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</si>
  <si>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</si>
  <si>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</si>
  <si>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</si>
  <si>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dd</t>
  </si>
  <si>
    <t>Date Analysis Started:</t>
  </si>
  <si>
    <t>Date Analysis Completed:</t>
  </si>
  <si>
    <t>Analysis Data</t>
  </si>
  <si>
    <t>Day 1</t>
  </si>
  <si>
    <t>Reference Substance:</t>
  </si>
  <si>
    <t>USP Amoxicillin RS</t>
  </si>
  <si>
    <t>Code:</t>
  </si>
  <si>
    <t>F0J018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</si>
  <si>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</si>
  <si>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</si>
  <si>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</si>
  <si>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</si>
  <si>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</si>
  <si>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</si>
  <si>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</si>
  <si>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</si>
  <si>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</si>
  <si>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</si>
  <si>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</si>
  <si>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</si>
  <si>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</si>
  <si>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</si>
  <si>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</si>
  <si>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</si>
  <si>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</si>
  <si>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</si>
  <si>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</si>
  <si>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</si>
  <si>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</si>
  <si>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</si>
  <si>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</si>
  <si>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</si>
  <si>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Mass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</si>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</sst>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8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0"/>
      <strike val="0"/>
      <u val="single"/>
      <sz val="16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44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right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3" numFmtId="1" fillId="3" borderId="9" applyFont="1" applyNumberFormat="1" applyFill="1" applyBorder="1" applyAlignment="1">
      <alignment horizontal="center" vertical="bottom" textRotation="0" wrapText="false" shrinkToFit="false"/>
    </xf>
    <xf xfId="0" fontId="3" numFmtId="166" fillId="3" borderId="10" applyFont="1" applyNumberFormat="1" applyFill="1" applyBorder="1" applyAlignment="1">
      <alignment horizontal="center" vertical="bottom" textRotation="0" wrapText="false" shrinkToFit="false"/>
    </xf>
    <xf xfId="0" fontId="2" numFmtId="2" fillId="3" borderId="1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4" borderId="11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right" vertical="bottom" textRotation="0" wrapText="false" shrinkToFit="false"/>
    </xf>
    <xf xfId="0" fontId="2" numFmtId="0" fillId="2" borderId="12" applyFont="1" applyNumberFormat="0" applyFill="0" applyBorder="1" applyAlignment="1">
      <alignment horizontal="right" vertical="bottom" textRotation="0" wrapText="false" shrinkToFit="false"/>
    </xf>
    <xf xfId="0" fontId="2" numFmtId="0" fillId="2" borderId="13" applyFont="1" applyNumberFormat="0" applyFill="0" applyBorder="1" applyAlignment="1">
      <alignment horizontal="right" vertical="bottom" textRotation="0" wrapText="false" shrinkToFit="false"/>
    </xf>
    <xf xfId="0" fontId="2" numFmtId="10" fillId="3" borderId="11" applyFont="1" applyNumberFormat="1" applyFill="1" applyBorder="1" applyAlignment="1">
      <alignment horizontal="center" vertical="bottom" textRotation="0" wrapText="false" shrinkToFit="false"/>
    </xf>
    <xf xfId="0" fontId="2" numFmtId="0" fillId="4" borderId="12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2" fillId="2" borderId="14" applyFont="1" applyNumberFormat="1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6" fillId="3" borderId="17" applyFont="1" applyNumberFormat="1" applyFill="1" applyBorder="1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0">
      <alignment horizontal="general" vertical="bottom" textRotation="0" wrapText="false" shrinkToFit="false"/>
    </xf>
    <xf xfId="0" fontId="2" numFmtId="0" fillId="2" borderId="20" applyFont="1" applyNumberFormat="0" applyFill="0" applyBorder="1" applyAlignment="0">
      <alignment horizontal="general" vertical="bottom" textRotation="0" wrapText="false" shrinkToFit="false"/>
    </xf>
    <xf xfId="0" fontId="8" numFmtId="0" fillId="2" borderId="21" applyFont="1" applyNumberFormat="0" applyFill="0" applyBorder="1" applyAlignment="1">
      <alignment horizontal="left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2" numFmtId="166" fillId="2" borderId="22" applyFont="1" applyNumberFormat="1" applyFill="0" applyBorder="1" applyAlignment="1">
      <alignment horizontal="center" vertical="bottom" textRotation="0" wrapText="false" shrinkToFit="false"/>
    </xf>
    <xf xfId="0" fontId="2" numFmtId="166" fillId="2" borderId="23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4" applyFont="1" applyNumberFormat="0" applyFill="0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6" fillId="2" borderId="18" applyFont="1" applyNumberFormat="1" applyFill="0" applyBorder="1" applyAlignment="1">
      <alignment horizontal="center" vertical="bottom" textRotation="0" wrapText="false" shrinkToFit="false"/>
    </xf>
    <xf xfId="0" fontId="2" numFmtId="166" fillId="2" borderId="26" applyFont="1" applyNumberFormat="1" applyFill="0" applyBorder="1" applyAlignment="1">
      <alignment horizontal="center" vertical="bottom" textRotation="0" wrapText="false" shrinkToFit="false"/>
    </xf>
    <xf xfId="0" fontId="2" numFmtId="166" fillId="2" borderId="27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0">
      <alignment horizontal="general" vertical="bottom" textRotation="0" wrapText="false" shrinkToFit="false"/>
    </xf>
    <xf xfId="0" fontId="2" numFmtId="0" fillId="2" borderId="20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0" fillId="2" borderId="4" applyFont="1" applyNumberFormat="1" applyFill="0" applyBorder="1" applyAlignment="1">
      <alignment horizontal="center" vertical="center" textRotation="0" wrapText="false" shrinkToFit="false"/>
    </xf>
    <xf xfId="0" fontId="2" numFmtId="10" fillId="2" borderId="3" applyFont="1" applyNumberFormat="1" applyFill="0" applyBorder="1" applyAlignment="1">
      <alignment horizontal="center" vertical="center" textRotation="0" wrapText="false" shrinkToFit="false"/>
    </xf>
    <xf xfId="0" fontId="2" numFmtId="10" fillId="2" borderId="29" applyFont="1" applyNumberFormat="1" applyFill="0" applyBorder="1" applyAlignment="1">
      <alignment horizontal="center" vertical="center" textRotation="0" wrapText="false" shrinkToFit="false"/>
    </xf>
    <xf xfId="0" fontId="2" numFmtId="2" fillId="2" borderId="14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" fillId="3" borderId="30" applyFont="1" applyNumberFormat="1" applyFill="1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right" vertical="bottom" textRotation="0" wrapText="false" shrinkToFit="false"/>
    </xf>
    <xf xfId="0" fontId="2" numFmtId="0" fillId="2" borderId="5" applyFont="1" applyNumberFormat="0" applyFill="0" applyBorder="1" applyAlignment="1">
      <alignment horizontal="right" vertical="bottom" textRotation="0" wrapText="false" shrinkToFit="false"/>
    </xf>
    <xf xfId="0" fontId="2" numFmtId="2" fillId="3" borderId="32" applyFont="1" applyNumberFormat="1" applyFill="1" applyBorder="1" applyAlignment="1">
      <alignment horizontal="center" vertical="bottom" textRotation="0" wrapText="false" shrinkToFit="false"/>
    </xf>
    <xf xfId="0" fontId="2" numFmtId="2" fillId="4" borderId="32" applyFont="1" applyNumberFormat="1" applyFill="1" applyBorder="1" applyAlignment="1">
      <alignment horizontal="center" vertical="bottom" textRotation="0" wrapText="false" shrinkToFit="false"/>
    </xf>
    <xf xfId="0" fontId="2" numFmtId="0" fillId="2" borderId="30" applyFont="1" applyNumberFormat="0" applyFill="0" applyBorder="1" applyAlignment="1">
      <alignment horizontal="right" vertical="bottom" textRotation="0" wrapText="false" shrinkToFit="false"/>
    </xf>
    <xf xfId="0" fontId="2" numFmtId="2" fillId="3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right" vertical="bottom" textRotation="0" wrapText="false" shrinkToFit="false"/>
    </xf>
    <xf xfId="0" fontId="3" numFmtId="166" fillId="4" borderId="33" applyFont="1" applyNumberFormat="1" applyFill="1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0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9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0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9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164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0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3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167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0" numFmtId="169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0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2" fillId="2" borderId="29" applyFont="1" applyNumberFormat="1" applyFill="0" applyBorder="1" applyAlignment="1">
      <alignment horizontal="center" vertical="bottom" textRotation="0" wrapText="false" shrinkToFit="false"/>
    </xf>
    <xf xfId="0" fontId="10" numFmtId="10" fillId="4" borderId="8" applyFont="1" applyNumberFormat="1" applyFill="1" applyBorder="1" applyAlignment="1">
      <alignment horizontal="center" vertical="bottom" textRotation="0" wrapText="false" shrinkToFit="false"/>
    </xf>
    <xf xfId="0" fontId="10" numFmtId="10" fillId="3" borderId="37" applyFont="1" applyNumberFormat="1" applyFill="1" applyBorder="1" applyAlignment="1">
      <alignment horizontal="center" vertical="bottom" textRotation="0" wrapText="false" shrinkToFit="false"/>
    </xf>
    <xf xfId="0" fontId="10" numFmtId="0" fillId="4" borderId="38" applyFont="1" applyNumberFormat="0" applyFill="1" applyBorder="1" applyAlignment="1">
      <alignment horizontal="center" vertical="bottom" textRotation="0" wrapText="false" shrinkToFit="false"/>
    </xf>
    <xf xfId="0" fontId="10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0" numFmtId="170" fillId="2" borderId="0" applyFont="1" applyNumberFormat="1" applyFill="0" applyBorder="0" applyAlignment="1">
      <alignment horizontal="center" vertical="bottom" textRotation="0" wrapText="false" shrinkToFit="false"/>
    </xf>
    <xf xfId="0" fontId="3" numFmtId="171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8" numFmtId="0" fillId="2" borderId="21" applyFont="1" applyNumberFormat="0" applyFill="0" applyBorder="1" applyAlignment="1">
      <alignment horizontal="left" vertical="center" textRotation="0" wrapText="true" shrinkToFit="false"/>
    </xf>
    <xf xfId="0" fontId="9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2" numFmtId="10" fillId="2" borderId="14" applyFont="1" applyNumberFormat="1" applyFill="0" applyBorder="1" applyAlignment="1">
      <alignment horizontal="center" vertical="center" textRotation="0" wrapText="false" shrinkToFit="false"/>
    </xf>
    <xf xfId="0" fontId="2" numFmtId="10" fillId="2" borderId="15" applyFont="1" applyNumberFormat="1" applyFill="0" applyBorder="1" applyAlignment="1">
      <alignment horizontal="center" vertical="center" textRotation="0" wrapText="false" shrinkToFit="false"/>
    </xf>
    <xf xfId="0" fontId="2" numFmtId="10" fillId="2" borderId="16" applyFont="1" applyNumberFormat="1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39" applyFont="1" applyNumberFormat="0" applyFill="0" applyBorder="1" applyAlignment="1">
      <alignment horizontal="justify" vertical="center" textRotation="0" wrapText="true" shrinkToFit="false"/>
    </xf>
    <xf xfId="0" fontId="8" numFmtId="0" fillId="2" borderId="40" applyFont="1" applyNumberFormat="0" applyFill="0" applyBorder="1" applyAlignment="1">
      <alignment horizontal="justify" vertical="center" textRotation="0" wrapText="true" shrinkToFit="false"/>
    </xf>
    <xf xfId="0" fontId="8" numFmtId="0" fillId="2" borderId="41" applyFont="1" applyNumberFormat="0" applyFill="0" applyBorder="1" applyAlignment="1">
      <alignment horizontal="justify" vertical="center" textRotation="0" wrapText="true" shrinkToFit="false"/>
    </xf>
    <xf xfId="0" fontId="8" numFmtId="0" fillId="2" borderId="39" applyFont="1" applyNumberFormat="0" applyFill="0" applyBorder="1" applyAlignment="1">
      <alignment horizontal="left" vertical="center" textRotation="0" wrapText="true" shrinkToFit="false"/>
    </xf>
    <xf xfId="0" fontId="8" numFmtId="0" fillId="2" borderId="40" applyFont="1" applyNumberFormat="0" applyFill="0" applyBorder="1" applyAlignment="1">
      <alignment horizontal="left" vertical="center" textRotation="0" wrapText="true" shrinkToFit="false"/>
    </xf>
    <xf xfId="0" fontId="8" numFmtId="0" fillId="2" borderId="41" applyFont="1" applyNumberFormat="0" applyFill="0" applyBorder="1" applyAlignment="1">
      <alignment horizontal="left" vertical="center" textRotation="0" wrapText="true" shrinkToFit="false"/>
    </xf>
    <xf xfId="0" fontId="3" numFmtId="0" fillId="2" borderId="24" applyFont="1" applyNumberFormat="0" applyFill="0" applyBorder="1" applyAlignment="1">
      <alignment horizontal="center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42" applyFont="1" applyNumberFormat="0" applyFill="0" applyBorder="1" applyAlignment="1">
      <alignment horizontal="left" vertical="center" textRotation="0" wrapText="true" shrinkToFit="false"/>
    </xf>
    <xf xfId="0" fontId="8" numFmtId="0" fillId="2" borderId="28" applyFont="1" applyNumberFormat="0" applyFill="0" applyBorder="1" applyAlignment="1">
      <alignment horizontal="left" vertical="center" textRotation="0" wrapText="true" shrinkToFit="false"/>
    </xf>
    <xf xfId="0" fontId="8" numFmtId="0" fillId="2" borderId="21" applyFont="1" applyNumberFormat="0" applyFill="0" applyBorder="1" applyAlignment="1">
      <alignment horizontal="left" vertical="center" textRotation="0" wrapText="true" shrinkToFit="false"/>
    </xf>
    <xf xfId="0" fontId="3" numFmtId="0" fillId="2" borderId="42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1" applyFont="1" applyNumberFormat="0" applyFill="0" applyBorder="1" applyAlignment="1">
      <alignment horizontal="center" vertical="center" textRotation="0" wrapText="false" shrinkToFit="false"/>
    </xf>
    <xf xfId="0" fontId="10" numFmtId="2" fillId="5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0" numFmtId="2" fillId="5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0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" applyFont="1" applyNumberFormat="0" applyFill="0" applyBorder="1" applyAlignment="1">
      <alignment horizontal="left" vertical="center" textRotation="0" wrapText="true" shrinkToFit="false"/>
    </xf>
    <xf xfId="0" fontId="8" numFmtId="0" fillId="2" borderId="29" applyFont="1" applyNumberFormat="0" applyFill="0" applyBorder="1" applyAlignment="1">
      <alignment horizontal="left" vertical="center" textRotation="0" wrapText="true" shrinkToFit="false"/>
    </xf>
    <xf xfId="0" fontId="10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3" numFmtId="0" fillId="2" borderId="43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42" applyFont="1" applyNumberFormat="0" applyFill="0" applyBorder="1" applyAlignment="1">
      <alignment horizontal="center" vertical="center" textRotation="0" wrapText="false" shrinkToFit="false"/>
    </xf>
    <xf xfId="0" fontId="8" numFmtId="0" fillId="2" borderId="39" applyFont="1" applyNumberFormat="0" applyFill="0" applyBorder="1" applyAlignment="1">
      <alignment horizontal="center" vertical="bottom" textRotation="0" wrapText="false" shrinkToFit="false"/>
    </xf>
    <xf xfId="0" fontId="8" numFmtId="0" fillId="2" borderId="40" applyFont="1" applyNumberFormat="0" applyFill="0" applyBorder="1" applyAlignment="1">
      <alignment horizontal="center" vertical="bottom" textRotation="0" wrapText="false" shrinkToFit="false"/>
    </xf>
    <xf xfId="0" fontId="8" numFmtId="0" fillId="2" borderId="4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44"/>
  <sheetViews>
    <sheetView tabSelected="1" workbookViewId="0" zoomScale="55" zoomScaleNormal="75" view="pageBreakPreview" showGridLines="true" showRowColHeaders="1">
      <selection activeCell="H129" sqref="H129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5.42578125" customWidth="true" style="2"/>
    <col min="6" max="6" width="30.7109375" customWidth="true" style="2"/>
    <col min="7" max="7" width="35.42578125" customWidth="true" style="2"/>
    <col min="8" max="8" width="30.28515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" spans="1:14">
      <c r="A1" s="161" t="s">
        <v>0</v>
      </c>
      <c r="B1" s="161"/>
      <c r="C1" s="161"/>
      <c r="D1" s="161"/>
      <c r="E1" s="161"/>
      <c r="F1" s="161"/>
      <c r="G1" s="161"/>
      <c r="H1" s="161"/>
    </row>
    <row r="2" spans="1:14">
      <c r="A2" s="161"/>
      <c r="B2" s="161"/>
      <c r="C2" s="161"/>
      <c r="D2" s="161"/>
      <c r="E2" s="161"/>
      <c r="F2" s="161"/>
      <c r="G2" s="161"/>
      <c r="H2" s="161"/>
    </row>
    <row r="3" spans="1:14">
      <c r="A3" s="161"/>
      <c r="B3" s="161"/>
      <c r="C3" s="161"/>
      <c r="D3" s="161"/>
      <c r="E3" s="161"/>
      <c r="F3" s="161"/>
      <c r="G3" s="161"/>
      <c r="H3" s="161"/>
    </row>
    <row r="4" spans="1:14">
      <c r="A4" s="161"/>
      <c r="B4" s="161"/>
      <c r="C4" s="161"/>
      <c r="D4" s="161"/>
      <c r="E4" s="161"/>
      <c r="F4" s="161"/>
      <c r="G4" s="161"/>
      <c r="H4" s="161"/>
    </row>
    <row r="5" spans="1:14">
      <c r="A5" s="161"/>
      <c r="B5" s="161"/>
      <c r="C5" s="161"/>
      <c r="D5" s="161"/>
      <c r="E5" s="161"/>
      <c r="F5" s="161"/>
      <c r="G5" s="161"/>
      <c r="H5" s="161"/>
    </row>
    <row r="6" spans="1:14">
      <c r="A6" s="161"/>
      <c r="B6" s="161"/>
      <c r="C6" s="161"/>
      <c r="D6" s="161"/>
      <c r="E6" s="161"/>
      <c r="F6" s="161"/>
      <c r="G6" s="161"/>
      <c r="H6" s="161"/>
    </row>
    <row r="7" spans="1:14">
      <c r="A7" s="161"/>
      <c r="B7" s="161"/>
      <c r="C7" s="161"/>
      <c r="D7" s="161"/>
      <c r="E7" s="161"/>
      <c r="F7" s="161"/>
      <c r="G7" s="161"/>
      <c r="H7" s="161"/>
    </row>
    <row r="8" spans="1:14">
      <c r="A8" s="162" t="s">
        <v>1</v>
      </c>
      <c r="B8" s="162"/>
      <c r="C8" s="162"/>
      <c r="D8" s="162"/>
      <c r="E8" s="162"/>
      <c r="F8" s="162"/>
      <c r="G8" s="162"/>
      <c r="H8" s="162"/>
    </row>
    <row r="9" spans="1:14">
      <c r="A9" s="162"/>
      <c r="B9" s="162"/>
      <c r="C9" s="162"/>
      <c r="D9" s="162"/>
      <c r="E9" s="162"/>
      <c r="F9" s="162"/>
      <c r="G9" s="162"/>
      <c r="H9" s="162"/>
    </row>
    <row r="10" spans="1:14">
      <c r="A10" s="162"/>
      <c r="B10" s="162"/>
      <c r="C10" s="162"/>
      <c r="D10" s="162"/>
      <c r="E10" s="162"/>
      <c r="F10" s="162"/>
      <c r="G10" s="162"/>
      <c r="H10" s="162"/>
    </row>
    <row r="11" spans="1:14">
      <c r="A11" s="162"/>
      <c r="B11" s="162"/>
      <c r="C11" s="162"/>
      <c r="D11" s="162"/>
      <c r="E11" s="162"/>
      <c r="F11" s="162"/>
      <c r="G11" s="162"/>
      <c r="H11" s="162"/>
    </row>
    <row r="12" spans="1:14">
      <c r="A12" s="162"/>
      <c r="B12" s="162"/>
      <c r="C12" s="162"/>
      <c r="D12" s="162"/>
      <c r="E12" s="162"/>
      <c r="F12" s="162"/>
      <c r="G12" s="162"/>
      <c r="H12" s="162"/>
    </row>
    <row r="13" spans="1:14">
      <c r="A13" s="162"/>
      <c r="B13" s="162"/>
      <c r="C13" s="162"/>
      <c r="D13" s="162"/>
      <c r="E13" s="162"/>
      <c r="F13" s="162"/>
      <c r="G13" s="162"/>
      <c r="H13" s="162"/>
    </row>
    <row r="14" spans="1:14" customHeight="1" ht="19.5">
      <c r="A14" s="162"/>
      <c r="B14" s="162"/>
      <c r="C14" s="162"/>
      <c r="D14" s="162"/>
      <c r="E14" s="162"/>
      <c r="F14" s="162"/>
      <c r="G14" s="162"/>
      <c r="H14" s="162"/>
    </row>
    <row r="15" spans="1:14" customHeight="1" ht="19.5"/>
    <row r="16" spans="1:14" customHeight="1" ht="19.5">
      <c r="A16" s="164" t="s">
        <v>2</v>
      </c>
      <c r="B16" s="165"/>
      <c r="C16" s="165"/>
      <c r="D16" s="165"/>
      <c r="E16" s="165"/>
      <c r="F16" s="165"/>
      <c r="G16" s="165"/>
      <c r="H16" s="166"/>
    </row>
    <row r="17" spans="1:14" customHeight="1" ht="20.25">
      <c r="A17" s="163" t="s">
        <v>3</v>
      </c>
      <c r="B17" s="163"/>
      <c r="C17" s="163"/>
      <c r="D17" s="163"/>
      <c r="E17" s="163"/>
      <c r="F17" s="163"/>
      <c r="G17" s="163"/>
      <c r="H17" s="163"/>
    </row>
    <row r="18" spans="1:14" customHeight="1" ht="26.25">
      <c r="A18" s="3" t="s">
        <v>4</v>
      </c>
      <c r="B18" s="159"/>
      <c r="C18" s="159"/>
    </row>
    <row r="19" spans="1:14" customHeight="1" ht="26.25">
      <c r="A19" s="3" t="s">
        <v>5</v>
      </c>
      <c r="B19" s="105"/>
      <c r="C19" s="128">
        <v>23</v>
      </c>
    </row>
    <row r="20" spans="1:14" customHeight="1" ht="26.25">
      <c r="A20" s="3" t="s">
        <v>6</v>
      </c>
      <c r="B20" s="105"/>
      <c r="C20" s="106"/>
    </row>
    <row r="21" spans="1:14" customHeight="1" ht="26.25">
      <c r="A21" s="3" t="s">
        <v>7</v>
      </c>
      <c r="B21" s="135" t="s">
        <v>8</v>
      </c>
      <c r="C21" s="135"/>
      <c r="D21" s="135"/>
      <c r="E21" s="135"/>
      <c r="F21" s="135"/>
      <c r="G21" s="135"/>
      <c r="H21" s="135"/>
      <c r="I21" s="130"/>
    </row>
    <row r="22" spans="1:14" customHeight="1" ht="26.25">
      <c r="A22" s="3" t="s">
        <v>9</v>
      </c>
      <c r="B22" s="107"/>
      <c r="C22" s="106"/>
      <c r="D22" s="106"/>
      <c r="E22" s="106"/>
      <c r="F22" s="106"/>
      <c r="G22" s="106"/>
      <c r="H22" s="106"/>
      <c r="I22" s="106"/>
    </row>
    <row r="23" spans="1:14" customHeight="1" ht="26.25">
      <c r="A23" s="3" t="s">
        <v>10</v>
      </c>
      <c r="B23" s="107"/>
      <c r="C23" s="106"/>
      <c r="D23" s="106"/>
      <c r="E23" s="106"/>
      <c r="F23" s="106"/>
      <c r="G23" s="106"/>
      <c r="H23" s="106"/>
      <c r="I23" s="106"/>
    </row>
    <row r="24" spans="1:14">
      <c r="A24" s="3"/>
      <c r="B24" s="5"/>
    </row>
    <row r="25" spans="1:14">
      <c r="B25" s="5"/>
    </row>
    <row r="26" spans="1:14">
      <c r="A26" s="1" t="s">
        <v>11</v>
      </c>
      <c r="B26" s="136" t="s">
        <v>12</v>
      </c>
      <c r="C26" s="136"/>
      <c r="D26" s="136"/>
      <c r="E26" s="136"/>
      <c r="F26" s="136"/>
      <c r="G26" s="136"/>
      <c r="H26" s="136"/>
    </row>
    <row r="27" spans="1:14" customHeight="1" ht="26.25">
      <c r="A27" s="6" t="s">
        <v>13</v>
      </c>
      <c r="B27" s="159" t="s">
        <v>14</v>
      </c>
      <c r="C27" s="159"/>
    </row>
    <row r="28" spans="1:14" customHeight="1" ht="26.25">
      <c r="A28" s="8" t="s">
        <v>15</v>
      </c>
      <c r="B28" s="137" t="s">
        <v>16</v>
      </c>
      <c r="C28" s="137"/>
    </row>
    <row r="29" spans="1:14" customHeight="1" ht="27">
      <c r="A29" s="8" t="s">
        <v>17</v>
      </c>
      <c r="B29" s="104">
        <v>85.93</v>
      </c>
    </row>
    <row r="30" spans="1:14" customHeight="1" ht="27" s="9" customFormat="1">
      <c r="A30" s="8" t="s">
        <v>18</v>
      </c>
      <c r="B30" s="103">
        <v>13.59</v>
      </c>
      <c r="C30" s="138" t="s">
        <v>19</v>
      </c>
      <c r="D30" s="139"/>
      <c r="E30" s="139"/>
      <c r="F30" s="139"/>
      <c r="G30" s="139"/>
      <c r="H30" s="140"/>
      <c r="I30" s="10"/>
      <c r="J30" s="10"/>
      <c r="K30" s="10"/>
      <c r="L30" s="10"/>
    </row>
    <row r="31" spans="1:14" customHeight="1" ht="19.5" s="9" customFormat="1">
      <c r="A31" s="8" t="s">
        <v>20</v>
      </c>
      <c r="B31" s="7">
        <f>B29-B30</f>
        <v>72.34</v>
      </c>
      <c r="C31" s="11"/>
      <c r="D31" s="11"/>
      <c r="E31" s="11"/>
      <c r="F31" s="11"/>
      <c r="G31" s="11"/>
      <c r="H31" s="12"/>
      <c r="I31" s="10"/>
      <c r="J31" s="10"/>
      <c r="K31" s="10"/>
      <c r="L31" s="10"/>
    </row>
    <row r="32" spans="1:14" customHeight="1" ht="27" s="9" customFormat="1">
      <c r="A32" s="8" t="s">
        <v>21</v>
      </c>
      <c r="B32" s="124">
        <v>1</v>
      </c>
      <c r="C32" s="141" t="s">
        <v>22</v>
      </c>
      <c r="D32" s="142"/>
      <c r="E32" s="142"/>
      <c r="F32" s="142"/>
      <c r="G32" s="142"/>
      <c r="H32" s="143"/>
      <c r="I32" s="10"/>
      <c r="J32" s="10"/>
      <c r="K32" s="10"/>
      <c r="L32" s="10"/>
    </row>
    <row r="33" spans="1:14" customHeight="1" ht="27" s="9" customFormat="1">
      <c r="A33" s="8" t="s">
        <v>23</v>
      </c>
      <c r="B33" s="124">
        <v>1</v>
      </c>
      <c r="C33" s="141" t="s">
        <v>24</v>
      </c>
      <c r="D33" s="142"/>
      <c r="E33" s="142"/>
      <c r="F33" s="142"/>
      <c r="G33" s="142"/>
      <c r="H33" s="143"/>
      <c r="I33" s="10"/>
      <c r="J33" s="10"/>
      <c r="K33" s="10"/>
      <c r="L33" s="14"/>
      <c r="M33" s="14"/>
      <c r="N33" s="15"/>
    </row>
    <row r="34" spans="1:14" customHeight="1" ht="17.25" s="9" customFormat="1">
      <c r="A34" s="8"/>
      <c r="B34" s="13"/>
      <c r="C34" s="16"/>
      <c r="D34" s="16"/>
      <c r="E34" s="16"/>
      <c r="F34" s="16"/>
      <c r="G34" s="16"/>
      <c r="H34" s="16"/>
      <c r="I34" s="10"/>
      <c r="J34" s="10"/>
      <c r="K34" s="10"/>
      <c r="L34" s="14"/>
      <c r="M34" s="14"/>
      <c r="N34" s="15"/>
    </row>
    <row r="35" spans="1:14" s="9" customFormat="1">
      <c r="A35" s="8" t="s">
        <v>25</v>
      </c>
      <c r="B35" s="17">
        <f>B32/B33</f>
        <v>1</v>
      </c>
      <c r="C35" s="2" t="s">
        <v>26</v>
      </c>
      <c r="D35" s="2"/>
      <c r="E35" s="2"/>
      <c r="F35" s="2"/>
      <c r="G35" s="2"/>
      <c r="H35" s="2"/>
      <c r="I35" s="10"/>
      <c r="J35" s="10"/>
      <c r="K35" s="10"/>
      <c r="L35" s="14"/>
      <c r="M35" s="14"/>
      <c r="N35" s="15"/>
    </row>
    <row r="36" spans="1:14" customHeight="1" ht="19.5" s="9" customFormat="1">
      <c r="A36" s="8"/>
      <c r="B36" s="7"/>
      <c r="H36" s="2"/>
      <c r="I36" s="10"/>
      <c r="J36" s="10"/>
      <c r="K36" s="10"/>
      <c r="L36" s="14"/>
      <c r="M36" s="14"/>
      <c r="N36" s="15"/>
    </row>
    <row r="37" spans="1:14" customHeight="1" ht="27" s="9" customFormat="1">
      <c r="A37" s="18" t="s">
        <v>27</v>
      </c>
      <c r="B37" s="108">
        <v>50</v>
      </c>
      <c r="C37" s="2"/>
      <c r="D37" s="144" t="s">
        <v>28</v>
      </c>
      <c r="E37" s="160"/>
      <c r="F37" s="64" t="s">
        <v>29</v>
      </c>
      <c r="G37" s="65"/>
      <c r="J37" s="10"/>
      <c r="K37" s="10"/>
      <c r="L37" s="14"/>
      <c r="M37" s="14"/>
      <c r="N37" s="15"/>
    </row>
    <row r="38" spans="1:14" customHeight="1" ht="26.25" s="9" customFormat="1">
      <c r="A38" s="19" t="s">
        <v>30</v>
      </c>
      <c r="B38" s="109">
        <v>1</v>
      </c>
      <c r="C38" s="21" t="s">
        <v>31</v>
      </c>
      <c r="D38" s="22" t="s">
        <v>32</v>
      </c>
      <c r="E38" s="54" t="s">
        <v>33</v>
      </c>
      <c r="F38" s="22" t="s">
        <v>32</v>
      </c>
      <c r="G38" s="23" t="s">
        <v>33</v>
      </c>
      <c r="J38" s="10"/>
      <c r="K38" s="10"/>
      <c r="L38" s="14"/>
      <c r="M38" s="14"/>
      <c r="N38" s="15"/>
    </row>
    <row r="39" spans="1:14" customHeight="1" ht="26.25" s="9" customFormat="1">
      <c r="A39" s="19" t="s">
        <v>34</v>
      </c>
      <c r="B39" s="109">
        <v>1</v>
      </c>
      <c r="C39" s="24">
        <v>1</v>
      </c>
      <c r="D39" s="110">
        <v>202102432</v>
      </c>
      <c r="E39" s="68">
        <f>IF(ISBLANK(D39),"-",$D$49/$D$46*D39)</f>
        <v>295076610.36889</v>
      </c>
      <c r="F39" s="110">
        <v>240816775</v>
      </c>
      <c r="G39" s="60">
        <f>IF(ISBLANK(F39),"-",$D$49/$F$46*F39)</f>
        <v>295434624.96991</v>
      </c>
      <c r="J39" s="10"/>
      <c r="K39" s="10"/>
      <c r="L39" s="14"/>
      <c r="M39" s="14"/>
      <c r="N39" s="15"/>
    </row>
    <row r="40" spans="1:14" customHeight="1" ht="26.25" s="9" customFormat="1">
      <c r="A40" s="19" t="s">
        <v>35</v>
      </c>
      <c r="B40" s="109">
        <v>1</v>
      </c>
      <c r="C40" s="20">
        <v>2</v>
      </c>
      <c r="D40" s="111">
        <v>202440976</v>
      </c>
      <c r="E40" s="69">
        <f>IF(ISBLANK(D40),"-",$D$49/$D$46*D40)</f>
        <v>295570896.43458</v>
      </c>
      <c r="F40" s="111">
        <v>240924211</v>
      </c>
      <c r="G40" s="61">
        <f>IF(ISBLANK(F40),"-",$D$49/$F$46*F40)</f>
        <v>295566427.72479</v>
      </c>
      <c r="J40" s="10"/>
      <c r="K40" s="10"/>
      <c r="L40" s="14"/>
      <c r="M40" s="14"/>
      <c r="N40" s="15"/>
    </row>
    <row r="41" spans="1:14" customHeight="1" ht="26.25">
      <c r="A41" s="19" t="s">
        <v>36</v>
      </c>
      <c r="B41" s="109">
        <v>1</v>
      </c>
      <c r="C41" s="20">
        <v>3</v>
      </c>
      <c r="D41" s="111">
        <v>202195464</v>
      </c>
      <c r="E41" s="69">
        <f>IF(ISBLANK(D41),"-",$D$49/$D$46*D41)</f>
        <v>295212440.33859</v>
      </c>
      <c r="F41" s="111">
        <v>241124874</v>
      </c>
      <c r="G41" s="61">
        <f>IF(ISBLANK(F41),"-",$D$49/$F$46*F41)</f>
        <v>295812601.59765</v>
      </c>
      <c r="L41" s="14"/>
      <c r="M41" s="14"/>
      <c r="N41" s="25"/>
    </row>
    <row r="42" spans="1:14" customHeight="1" ht="26.25">
      <c r="A42" s="19" t="s">
        <v>37</v>
      </c>
      <c r="B42" s="109">
        <v>1</v>
      </c>
      <c r="C42" s="26">
        <v>4</v>
      </c>
      <c r="D42" s="112"/>
      <c r="E42" s="70" t="str">
        <f>IF(ISBLANK(D42),"-",$D$49/$D$46*D42)</f>
        <v>0</v>
      </c>
      <c r="F42" s="112"/>
      <c r="G42" s="62" t="str">
        <f>IF(ISBLANK(F42),"-",$D$49/$F$46*F42)</f>
        <v>0</v>
      </c>
      <c r="L42" s="14"/>
      <c r="M42" s="14"/>
      <c r="N42" s="25"/>
    </row>
    <row r="43" spans="1:14" customHeight="1" ht="27">
      <c r="A43" s="19" t="s">
        <v>38</v>
      </c>
      <c r="B43" s="109">
        <v>1</v>
      </c>
      <c r="C43" s="27" t="s">
        <v>39</v>
      </c>
      <c r="D43" s="89">
        <f>AVERAGE(D39:D42)</f>
        <v>202246290.66667</v>
      </c>
      <c r="E43" s="50">
        <f>AVERAGE(E39:E42)</f>
        <v>295286649.04735</v>
      </c>
      <c r="F43" s="28">
        <f>AVERAGE(F39:F42)</f>
        <v>240955286.66667</v>
      </c>
      <c r="G43" s="29">
        <f>AVERAGE(G39:G42)</f>
        <v>295604551.43078</v>
      </c>
    </row>
    <row r="44" spans="1:14" customHeight="1" ht="26.25">
      <c r="A44" s="19" t="s">
        <v>40</v>
      </c>
      <c r="B44" s="104">
        <v>1</v>
      </c>
      <c r="C44" s="90" t="s">
        <v>41</v>
      </c>
      <c r="D44" s="114">
        <v>23.67</v>
      </c>
      <c r="E44" s="25"/>
      <c r="F44" s="113">
        <v>28.17</v>
      </c>
      <c r="G44" s="66"/>
    </row>
    <row r="45" spans="1:14" customHeight="1" ht="26.25">
      <c r="A45" s="19" t="s">
        <v>42</v>
      </c>
      <c r="B45" s="104">
        <v>1</v>
      </c>
      <c r="C45" s="91" t="s">
        <v>43</v>
      </c>
      <c r="D45" s="92">
        <f>D44*$B$35</f>
        <v>23.67</v>
      </c>
      <c r="E45" s="31"/>
      <c r="F45" s="30">
        <f>F44*$B$35</f>
        <v>28.17</v>
      </c>
      <c r="G45" s="33"/>
    </row>
    <row r="46" spans="1:14" customHeight="1" ht="19.5">
      <c r="A46" s="19" t="s">
        <v>44</v>
      </c>
      <c r="B46" s="88">
        <f>(B45/B44)*(B43/B42)*(B41/B40)*(B39/B38)*B37</f>
        <v>50</v>
      </c>
      <c r="C46" s="91" t="s">
        <v>45</v>
      </c>
      <c r="D46" s="93">
        <f>D45*$B$31/100</f>
        <v>17.122878</v>
      </c>
      <c r="E46" s="33"/>
      <c r="F46" s="32">
        <f>F45*$B$31/100</f>
        <v>20.378178</v>
      </c>
      <c r="G46" s="33"/>
    </row>
    <row r="47" spans="1:14" customHeight="1" ht="19.5">
      <c r="A47" s="146" t="s">
        <v>46</v>
      </c>
      <c r="B47" s="147"/>
      <c r="C47" s="91" t="s">
        <v>47</v>
      </c>
      <c r="D47" s="92">
        <f>D46/$B$46</f>
        <v>0.34245756</v>
      </c>
      <c r="E47" s="33"/>
      <c r="F47" s="34">
        <f>F46/$B$46</f>
        <v>0.40756356</v>
      </c>
      <c r="G47" s="33"/>
    </row>
    <row r="48" spans="1:14" customHeight="1" ht="27">
      <c r="A48" s="148"/>
      <c r="B48" s="149"/>
      <c r="C48" s="91" t="s">
        <v>48</v>
      </c>
      <c r="D48" s="115">
        <v>0.5</v>
      </c>
      <c r="E48" s="66"/>
      <c r="F48" s="66"/>
      <c r="G48" s="66"/>
    </row>
    <row r="49" spans="1:14">
      <c r="C49" s="91" t="s">
        <v>49</v>
      </c>
      <c r="D49" s="93">
        <f>D48*$B$46</f>
        <v>25</v>
      </c>
      <c r="E49" s="33"/>
      <c r="F49" s="33"/>
      <c r="G49" s="33"/>
    </row>
    <row r="50" spans="1:14" customHeight="1" ht="19.5">
      <c r="C50" s="94" t="s">
        <v>50</v>
      </c>
      <c r="D50" s="95">
        <f>D49/B35</f>
        <v>25</v>
      </c>
      <c r="E50" s="52"/>
      <c r="F50" s="52"/>
      <c r="G50" s="52"/>
    </row>
    <row r="51" spans="1:14">
      <c r="C51" s="96" t="s">
        <v>51</v>
      </c>
      <c r="D51" s="97">
        <f>AVERAGE(E39:E42,G39:G42)</f>
        <v>295445600.23907</v>
      </c>
      <c r="E51" s="51"/>
      <c r="F51" s="51"/>
      <c r="G51" s="51"/>
    </row>
    <row r="52" spans="1:14">
      <c r="C52" s="35" t="s">
        <v>52</v>
      </c>
      <c r="D52" s="38">
        <f>STDEV(E39:E42,G39:G42)/D51</f>
        <v>0.00090268075574008</v>
      </c>
      <c r="E52" s="31"/>
      <c r="F52" s="31"/>
      <c r="G52" s="31"/>
    </row>
    <row r="53" spans="1:14" customHeight="1" ht="19.5">
      <c r="C53" s="36" t="s">
        <v>53</v>
      </c>
      <c r="D53" s="39">
        <f>COUNT(E39:E42,G39:G42)</f>
        <v>6</v>
      </c>
      <c r="E53" s="31"/>
      <c r="F53" s="31"/>
      <c r="G53" s="31"/>
    </row>
    <row r="55" spans="1:14">
      <c r="A55" s="1" t="s">
        <v>11</v>
      </c>
      <c r="B55" s="40" t="s">
        <v>54</v>
      </c>
    </row>
    <row r="56" spans="1:14">
      <c r="A56" s="2" t="s">
        <v>55</v>
      </c>
      <c r="B56" s="4" t="str">
        <f>B21</f>
        <v>dd</v>
      </c>
    </row>
    <row r="57" spans="1:14" customHeight="1" ht="26.25">
      <c r="A57" s="99" t="s">
        <v>56</v>
      </c>
      <c r="B57" s="116">
        <v>5</v>
      </c>
      <c r="C57" s="79" t="s">
        <v>57</v>
      </c>
      <c r="D57" s="117">
        <v>125</v>
      </c>
      <c r="E57" s="79" t="str">
        <f>B20</f>
        <v/>
      </c>
    </row>
    <row r="58" spans="1:14">
      <c r="A58" s="4" t="s">
        <v>58</v>
      </c>
      <c r="B58" s="127">
        <f>12.3362467/11.82565</f>
        <v>1.0431770515786</v>
      </c>
    </row>
    <row r="59" spans="1:14" s="80" customFormat="1">
      <c r="A59" s="77" t="s">
        <v>59</v>
      </c>
      <c r="B59" s="78">
        <f>B57</f>
        <v>5</v>
      </c>
      <c r="C59" s="79" t="s">
        <v>60</v>
      </c>
      <c r="D59" s="100">
        <f>B58*B57</f>
        <v>5.2158852578928</v>
      </c>
    </row>
    <row r="60" spans="1:14" customHeight="1" ht="19.5"/>
    <row r="61" spans="1:14" customHeight="1" ht="27" s="9" customFormat="1">
      <c r="A61" s="18" t="s">
        <v>61</v>
      </c>
      <c r="B61" s="108">
        <v>100</v>
      </c>
      <c r="C61" s="2"/>
      <c r="D61" s="42" t="s">
        <v>62</v>
      </c>
      <c r="E61" s="41" t="s">
        <v>63</v>
      </c>
      <c r="F61" s="41" t="s">
        <v>32</v>
      </c>
      <c r="G61" s="41" t="s">
        <v>64</v>
      </c>
      <c r="H61" s="21" t="s">
        <v>65</v>
      </c>
      <c r="L61" s="10"/>
    </row>
    <row r="62" spans="1:14" customHeight="1" ht="24" s="9" customFormat="1">
      <c r="A62" s="19" t="s">
        <v>66</v>
      </c>
      <c r="B62" s="109">
        <v>1</v>
      </c>
      <c r="C62" s="150" t="s">
        <v>67</v>
      </c>
      <c r="D62" s="153">
        <v>2.0508</v>
      </c>
      <c r="E62" s="72">
        <v>1</v>
      </c>
      <c r="F62" s="118"/>
      <c r="G62" s="84" t="str">
        <f>IF(ISBLANK(F62),"-",(F62/$D$51*$D$48*$B$70)*$D$59/$D$62)</f>
        <v>0</v>
      </c>
      <c r="H62" s="81" t="str">
        <f>IF(ISBLANK(F62),"-",G62/$D$57)</f>
        <v>0</v>
      </c>
      <c r="L62" s="10"/>
    </row>
    <row r="63" spans="1:14" customHeight="1" ht="26.25" s="9" customFormat="1">
      <c r="A63" s="19" t="s">
        <v>68</v>
      </c>
      <c r="B63" s="109">
        <v>1</v>
      </c>
      <c r="C63" s="151"/>
      <c r="D63" s="154"/>
      <c r="E63" s="73">
        <v>2</v>
      </c>
      <c r="F63" s="111"/>
      <c r="G63" s="85" t="str">
        <f>IF(ISBLANK(F63),"-",(F63/$D$51*$D$48*$B$70)*$D$59/$D$62)</f>
        <v>0</v>
      </c>
      <c r="H63" s="82" t="str">
        <f>IF(ISBLANK(F63),"-",G63/$D$57)</f>
        <v>0</v>
      </c>
      <c r="L63" s="10"/>
    </row>
    <row r="64" spans="1:14" customHeight="1" ht="24.75" s="9" customFormat="1">
      <c r="A64" s="19" t="s">
        <v>69</v>
      </c>
      <c r="B64" s="109">
        <v>1</v>
      </c>
      <c r="C64" s="151"/>
      <c r="D64" s="154"/>
      <c r="E64" s="73">
        <v>3</v>
      </c>
      <c r="F64" s="111">
        <v>302246342</v>
      </c>
      <c r="G64" s="85">
        <f>IF(ISBLANK(F64),"-",(F64/$D$51*$D$48*$B$70)*$D$59/$D$62)</f>
        <v>130.09429474126</v>
      </c>
      <c r="H64" s="82">
        <f>IF(ISBLANK(F64),"-",G64/$D$57)</f>
        <v>1.0407543579301</v>
      </c>
      <c r="L64" s="10"/>
    </row>
    <row r="65" spans="1:14" customHeight="1" ht="27">
      <c r="A65" s="19" t="s">
        <v>70</v>
      </c>
      <c r="B65" s="109">
        <v>1</v>
      </c>
      <c r="C65" s="152"/>
      <c r="D65" s="155"/>
      <c r="E65" s="74">
        <v>4</v>
      </c>
      <c r="F65" s="119"/>
      <c r="G65" s="85" t="str">
        <f>IF(ISBLANK(F65),"-",(F65/$D$51*$D$48*$B$70)*$D$59/$D$62)</f>
        <v>0</v>
      </c>
      <c r="H65" s="82" t="str">
        <f>IF(ISBLANK(F65),"-",G65/$D$57)</f>
        <v>0</v>
      </c>
    </row>
    <row r="66" spans="1:14" customHeight="1" ht="24.75">
      <c r="A66" s="19" t="s">
        <v>71</v>
      </c>
      <c r="B66" s="109">
        <v>1</v>
      </c>
      <c r="C66" s="150" t="s">
        <v>72</v>
      </c>
      <c r="D66" s="153">
        <v>1.98502</v>
      </c>
      <c r="E66" s="43">
        <v>1</v>
      </c>
      <c r="F66" s="111">
        <v>291172420</v>
      </c>
      <c r="G66" s="84">
        <f>IF(ISBLANK(F66),"-",(F66/$D$51*$D$48*$B$70)*$D$59/$D$66)</f>
        <v>129.48094356815</v>
      </c>
      <c r="H66" s="81">
        <f>IF(ISBLANK(F66),"-",G66/$D$57)</f>
        <v>1.0358475485452</v>
      </c>
    </row>
    <row r="67" spans="1:14" customHeight="1" ht="23.25">
      <c r="A67" s="19" t="s">
        <v>73</v>
      </c>
      <c r="B67" s="109">
        <v>1</v>
      </c>
      <c r="C67" s="151"/>
      <c r="D67" s="154"/>
      <c r="E67" s="44">
        <v>2</v>
      </c>
      <c r="F67" s="111">
        <v>287421920</v>
      </c>
      <c r="G67" s="85">
        <f>IF(ISBLANK(F67),"-",(F67/$D$51*$D$48*$B$70)*$D$59/$D$66)</f>
        <v>127.81314041958</v>
      </c>
      <c r="H67" s="82">
        <f>IF(ISBLANK(F67),"-",G67/$D$57)</f>
        <v>1.0225051233567</v>
      </c>
    </row>
    <row r="68" spans="1:14" customHeight="1" ht="24.75">
      <c r="A68" s="19" t="s">
        <v>74</v>
      </c>
      <c r="B68" s="109">
        <v>1</v>
      </c>
      <c r="C68" s="151"/>
      <c r="D68" s="154"/>
      <c r="E68" s="44">
        <v>3</v>
      </c>
      <c r="F68" s="111">
        <v>283743075</v>
      </c>
      <c r="G68" s="85">
        <f>IF(ISBLANK(F68),"-",(F68/$D$51*$D$48*$B$70)*$D$59/$D$66)</f>
        <v>126.17720140503</v>
      </c>
      <c r="H68" s="82">
        <f>IF(ISBLANK(F68),"-",G68/$D$57)</f>
        <v>1.0094176112402</v>
      </c>
    </row>
    <row r="69" spans="1:14" customHeight="1" ht="27">
      <c r="A69" s="19" t="s">
        <v>75</v>
      </c>
      <c r="B69" s="109">
        <v>1</v>
      </c>
      <c r="C69" s="152"/>
      <c r="D69" s="155"/>
      <c r="E69" s="45">
        <v>4</v>
      </c>
      <c r="F69" s="119"/>
      <c r="G69" s="86" t="str">
        <f>IF(ISBLANK(F69),"-",(F69/$D$51*$D$48*$B$70)*$D$59/$D$66)</f>
        <v>0</v>
      </c>
      <c r="H69" s="83" t="str">
        <f>IF(ISBLANK(F69),"-",G69/$D$57)</f>
        <v>0</v>
      </c>
    </row>
    <row r="70" spans="1:14" customHeight="1" ht="23.25">
      <c r="A70" s="19" t="s">
        <v>76</v>
      </c>
      <c r="B70" s="87">
        <f>(B69/B68)*(B67/B66)*(B65/B64)*(B63/B62)*B61</f>
        <v>100</v>
      </c>
      <c r="C70" s="150" t="s">
        <v>77</v>
      </c>
      <c r="D70" s="153">
        <v>2.14</v>
      </c>
      <c r="E70" s="43">
        <v>1</v>
      </c>
      <c r="F70" s="118">
        <v>305891534</v>
      </c>
      <c r="G70" s="84">
        <f>IF(ISBLANK(F70),"-",(F70/$D$51*$D$48*$B$70)*$D$59/$D$70)</f>
        <v>126.17525481783</v>
      </c>
      <c r="H70" s="82">
        <f>IF(ISBLANK(F70),"-",G70/$D$57)</f>
        <v>1.0094020385427</v>
      </c>
    </row>
    <row r="71" spans="1:14" customHeight="1" ht="22.5">
      <c r="A71" s="98" t="s">
        <v>78</v>
      </c>
      <c r="B71" s="120">
        <f>(D48*B70)/D57*D59</f>
        <v>2.0863541031571</v>
      </c>
      <c r="C71" s="151"/>
      <c r="D71" s="154"/>
      <c r="E71" s="44">
        <v>2</v>
      </c>
      <c r="F71" s="111">
        <v>303129450</v>
      </c>
      <c r="G71" s="85">
        <f>IF(ISBLANK(F71),"-",(F71/$D$51*$D$48*$B$70)*$D$59/$D$70)</f>
        <v>125.03594034263</v>
      </c>
      <c r="H71" s="82">
        <f>IF(ISBLANK(F71),"-",G71/$D$57)</f>
        <v>1.000287522741</v>
      </c>
    </row>
    <row r="72" spans="1:14" customHeight="1" ht="23.25">
      <c r="A72" s="146" t="s">
        <v>46</v>
      </c>
      <c r="B72" s="157"/>
      <c r="C72" s="151"/>
      <c r="D72" s="154"/>
      <c r="E72" s="44">
        <v>3</v>
      </c>
      <c r="F72" s="111">
        <v>300708732</v>
      </c>
      <c r="G72" s="85">
        <f>IF(ISBLANK(F72),"-",(F72/$D$51*$D$48*$B$70)*$D$59/$D$70)</f>
        <v>124.03743375927</v>
      </c>
      <c r="H72" s="82">
        <f>IF(ISBLANK(F72),"-",G72/$D$57)</f>
        <v>0.99229947007419</v>
      </c>
    </row>
    <row r="73" spans="1:14" customHeight="1" ht="23.25">
      <c r="A73" s="148"/>
      <c r="B73" s="158"/>
      <c r="C73" s="156"/>
      <c r="D73" s="155"/>
      <c r="E73" s="45">
        <v>4</v>
      </c>
      <c r="F73" s="119"/>
      <c r="G73" s="86" t="str">
        <f>IF(ISBLANK(F73),"-",(F73/$D$51*$D$48*$B$70)*$D$59/$D$70)</f>
        <v>0</v>
      </c>
      <c r="H73" s="83" t="str">
        <f>IF(ISBLANK(F73),"-",G73/$D$57)</f>
        <v>0</v>
      </c>
    </row>
    <row r="74" spans="1:14" customHeight="1" ht="26.25">
      <c r="A74" s="46"/>
      <c r="B74" s="46"/>
      <c r="C74" s="46"/>
      <c r="D74" s="46"/>
      <c r="E74" s="46"/>
      <c r="F74" s="47"/>
      <c r="G74" s="37" t="s">
        <v>39</v>
      </c>
      <c r="H74" s="121">
        <f>AVERAGE(H62:H73)</f>
        <v>1.01578766749</v>
      </c>
    </row>
    <row r="75" spans="1:14" customHeight="1" ht="26.25">
      <c r="C75" s="46"/>
      <c r="D75" s="46"/>
      <c r="E75" s="46"/>
      <c r="F75" s="47"/>
      <c r="G75" s="35" t="s">
        <v>52</v>
      </c>
      <c r="H75" s="122">
        <f>STDEV(H62:H73)/H74</f>
        <v>0.017720979148453</v>
      </c>
    </row>
    <row r="76" spans="1:14" customHeight="1" ht="27">
      <c r="A76" s="46"/>
      <c r="B76" s="46"/>
      <c r="C76" s="47"/>
      <c r="D76" s="48"/>
      <c r="E76" s="48"/>
      <c r="F76" s="47"/>
      <c r="G76" s="36" t="s">
        <v>53</v>
      </c>
      <c r="H76" s="123">
        <f>COUNT(H62:H73)</f>
        <v>7</v>
      </c>
    </row>
    <row r="77" spans="1:14">
      <c r="A77" s="46"/>
      <c r="B77" s="46"/>
      <c r="C77" s="47"/>
      <c r="D77" s="48"/>
      <c r="E77" s="48"/>
      <c r="F77" s="48"/>
      <c r="G77" s="48"/>
      <c r="H77" s="47"/>
      <c r="I77" s="49"/>
      <c r="J77" s="53"/>
      <c r="K77" s="67"/>
    </row>
    <row r="78" spans="1:14" customHeight="1" ht="26.25">
      <c r="A78" s="6" t="s">
        <v>79</v>
      </c>
      <c r="B78" s="125" t="s">
        <v>80</v>
      </c>
      <c r="C78" s="134" t="str">
        <f>B20</f>
        <v/>
      </c>
      <c r="D78" s="134"/>
      <c r="E78" s="71" t="s">
        <v>81</v>
      </c>
      <c r="F78" s="71"/>
      <c r="G78" s="126">
        <f>H74</f>
        <v>1.01578766749</v>
      </c>
      <c r="H78" s="47"/>
      <c r="I78" s="49"/>
      <c r="J78" s="53"/>
      <c r="K78" s="67"/>
    </row>
    <row r="79" spans="1:14" customHeight="1" ht="19.5">
      <c r="A79" s="57"/>
      <c r="B79" s="58"/>
      <c r="C79" s="59"/>
      <c r="D79" s="59"/>
      <c r="E79" s="58"/>
      <c r="F79" s="58"/>
      <c r="G79" s="58"/>
      <c r="H79" s="58"/>
    </row>
    <row r="80" spans="1:14">
      <c r="A80" s="1" t="s">
        <v>11</v>
      </c>
      <c r="B80" s="136" t="s">
        <v>82</v>
      </c>
      <c r="C80" s="136"/>
      <c r="D80" s="136"/>
      <c r="E80" s="136"/>
      <c r="F80" s="136"/>
      <c r="G80" s="136"/>
      <c r="H80" s="136"/>
    </row>
    <row r="81" spans="1:14" customHeight="1" ht="26.25">
      <c r="A81" s="6" t="s">
        <v>13</v>
      </c>
      <c r="B81" s="159" t="s">
        <v>14</v>
      </c>
      <c r="C81" s="159"/>
    </row>
    <row r="82" spans="1:14" customHeight="1" ht="26.25">
      <c r="A82" s="8" t="s">
        <v>15</v>
      </c>
      <c r="B82" s="137" t="s">
        <v>16</v>
      </c>
      <c r="C82" s="137"/>
    </row>
    <row r="83" spans="1:14" customHeight="1" ht="27">
      <c r="A83" s="8" t="s">
        <v>17</v>
      </c>
      <c r="B83" s="104">
        <v>85.93</v>
      </c>
    </row>
    <row r="84" spans="1:14" customHeight="1" ht="27">
      <c r="A84" s="8" t="s">
        <v>18</v>
      </c>
      <c r="B84" s="103">
        <v>13.59</v>
      </c>
      <c r="C84" s="138" t="s">
        <v>19</v>
      </c>
      <c r="D84" s="139"/>
      <c r="E84" s="139"/>
      <c r="F84" s="139"/>
      <c r="G84" s="139"/>
      <c r="H84" s="140"/>
    </row>
    <row r="85" spans="1:14" customHeight="1" ht="19.5">
      <c r="A85" s="8" t="s">
        <v>20</v>
      </c>
      <c r="B85" s="7">
        <f>B83-B84</f>
        <v>72.34</v>
      </c>
      <c r="C85" s="11"/>
      <c r="D85" s="11"/>
      <c r="E85" s="11"/>
      <c r="F85" s="11"/>
      <c r="G85" s="11"/>
      <c r="H85" s="12"/>
    </row>
    <row r="86" spans="1:14" customHeight="1" ht="27">
      <c r="A86" s="8" t="s">
        <v>21</v>
      </c>
      <c r="B86" s="124">
        <v>1</v>
      </c>
      <c r="C86" s="141" t="s">
        <v>22</v>
      </c>
      <c r="D86" s="142"/>
      <c r="E86" s="142"/>
      <c r="F86" s="142"/>
      <c r="G86" s="142"/>
      <c r="H86" s="143"/>
    </row>
    <row r="87" spans="1:14" customHeight="1" ht="27">
      <c r="A87" s="8" t="s">
        <v>23</v>
      </c>
      <c r="B87" s="124">
        <v>1</v>
      </c>
      <c r="C87" s="141" t="s">
        <v>24</v>
      </c>
      <c r="D87" s="142"/>
      <c r="E87" s="142"/>
      <c r="F87" s="142"/>
      <c r="G87" s="142"/>
      <c r="H87" s="143"/>
    </row>
    <row r="88" spans="1:14">
      <c r="A88" s="8"/>
      <c r="B88" s="13"/>
      <c r="C88" s="16"/>
      <c r="D88" s="16"/>
      <c r="E88" s="16"/>
      <c r="F88" s="16"/>
      <c r="G88" s="16"/>
      <c r="H88" s="16"/>
    </row>
    <row r="89" spans="1:14">
      <c r="A89" s="8" t="s">
        <v>25</v>
      </c>
      <c r="B89" s="17">
        <f>B86/B87</f>
        <v>1</v>
      </c>
      <c r="C89" s="2" t="s">
        <v>26</v>
      </c>
    </row>
    <row r="90" spans="1:14" customHeight="1" ht="19.5">
      <c r="A90" s="8"/>
      <c r="B90" s="7"/>
      <c r="C90" s="9"/>
      <c r="D90" s="9"/>
      <c r="E90" s="9"/>
      <c r="F90" s="9"/>
      <c r="G90" s="9"/>
    </row>
    <row r="91" spans="1:14" customHeight="1" ht="27">
      <c r="A91" s="18" t="s">
        <v>27</v>
      </c>
      <c r="B91" s="108">
        <v>50</v>
      </c>
      <c r="D91" s="144" t="s">
        <v>28</v>
      </c>
      <c r="E91" s="145"/>
      <c r="F91" s="64" t="s">
        <v>29</v>
      </c>
      <c r="G91" s="65"/>
      <c r="H91" s="9"/>
    </row>
    <row r="92" spans="1:14" customHeight="1" ht="26.25">
      <c r="A92" s="19" t="s">
        <v>30</v>
      </c>
      <c r="B92" s="109">
        <v>1</v>
      </c>
      <c r="C92" s="21" t="s">
        <v>31</v>
      </c>
      <c r="D92" s="22" t="s">
        <v>32</v>
      </c>
      <c r="E92" s="23" t="s">
        <v>33</v>
      </c>
      <c r="F92" s="22" t="s">
        <v>32</v>
      </c>
      <c r="G92" s="23" t="s">
        <v>33</v>
      </c>
      <c r="H92" s="9"/>
    </row>
    <row r="93" spans="1:14" customHeight="1" ht="26.25">
      <c r="A93" s="19" t="s">
        <v>34</v>
      </c>
      <c r="B93" s="109">
        <v>1</v>
      </c>
      <c r="C93" s="24">
        <v>1</v>
      </c>
      <c r="D93" s="110">
        <v>202102432</v>
      </c>
      <c r="E93" s="60">
        <f>IF(ISBLANK(D93),"-",$D$103/$D$100*D93)</f>
        <v>295076610.36889</v>
      </c>
      <c r="F93" s="110">
        <v>240816775</v>
      </c>
      <c r="G93" s="60">
        <f>IF(ISBLANK(F93),"-",$D$103/$F$100*F93)</f>
        <v>295434624.96991</v>
      </c>
      <c r="H93" s="9"/>
    </row>
    <row r="94" spans="1:14" customHeight="1" ht="26.25">
      <c r="A94" s="19" t="s">
        <v>35</v>
      </c>
      <c r="B94" s="109">
        <v>1</v>
      </c>
      <c r="C94" s="20">
        <v>2</v>
      </c>
      <c r="D94" s="111">
        <v>202440976</v>
      </c>
      <c r="E94" s="61">
        <f>IF(ISBLANK(D94),"-",$D$103/$D$100*D94)</f>
        <v>295570896.43458</v>
      </c>
      <c r="F94" s="111">
        <v>240924211</v>
      </c>
      <c r="G94" s="61">
        <f>IF(ISBLANK(F94),"-",$D$103/$F$100*F94)</f>
        <v>295566427.72479</v>
      </c>
      <c r="H94" s="9"/>
    </row>
    <row r="95" spans="1:14" customHeight="1" ht="26.25">
      <c r="A95" s="19" t="s">
        <v>36</v>
      </c>
      <c r="B95" s="109">
        <v>1</v>
      </c>
      <c r="C95" s="20">
        <v>3</v>
      </c>
      <c r="D95" s="111">
        <v>202195464</v>
      </c>
      <c r="E95" s="61">
        <f>IF(ISBLANK(D95),"-",$D$103/$D$100*D95)</f>
        <v>295212440.33859</v>
      </c>
      <c r="F95" s="111">
        <v>241124874</v>
      </c>
      <c r="G95" s="61">
        <f>IF(ISBLANK(F95),"-",$D$103/$F$100*F95)</f>
        <v>295812601.59765</v>
      </c>
    </row>
    <row r="96" spans="1:14" customHeight="1" ht="26.25">
      <c r="A96" s="19" t="s">
        <v>37</v>
      </c>
      <c r="B96" s="109">
        <v>1</v>
      </c>
      <c r="C96" s="26">
        <v>4</v>
      </c>
      <c r="D96" s="112"/>
      <c r="E96" s="62" t="str">
        <f>IF(ISBLANK(D96),"-",$D$103/$D$100*D96)</f>
        <v>0</v>
      </c>
      <c r="F96" s="112"/>
      <c r="G96" s="62" t="str">
        <f>IF(ISBLANK(F96),"-",$D$103/$F$100*F96)</f>
        <v>0</v>
      </c>
    </row>
    <row r="97" spans="1:14" customHeight="1" ht="27">
      <c r="A97" s="19" t="s">
        <v>38</v>
      </c>
      <c r="B97" s="109">
        <v>1</v>
      </c>
      <c r="C97" s="27" t="s">
        <v>39</v>
      </c>
      <c r="D97" s="28">
        <f>AVERAGE(D93:D96)</f>
        <v>202246290.66667</v>
      </c>
      <c r="E97" s="29">
        <f>AVERAGE(E93:E96)</f>
        <v>295286649.04735</v>
      </c>
      <c r="F97" s="28">
        <f>AVERAGE(F93:F96)</f>
        <v>240955286.66667</v>
      </c>
      <c r="G97" s="29">
        <f>AVERAGE(G93:G96)</f>
        <v>295604551.43078</v>
      </c>
    </row>
    <row r="98" spans="1:14" customHeight="1" ht="26.25">
      <c r="A98" s="19" t="s">
        <v>40</v>
      </c>
      <c r="B98" s="104">
        <v>1</v>
      </c>
      <c r="C98" s="90" t="s">
        <v>41</v>
      </c>
      <c r="D98" s="114">
        <v>23.67</v>
      </c>
      <c r="E98" s="25"/>
      <c r="F98" s="113">
        <v>28.17</v>
      </c>
      <c r="G98" s="66"/>
    </row>
    <row r="99" spans="1:14" customHeight="1" ht="26.25">
      <c r="A99" s="19" t="s">
        <v>42</v>
      </c>
      <c r="B99" s="104">
        <v>1</v>
      </c>
      <c r="C99" s="91" t="s">
        <v>43</v>
      </c>
      <c r="D99" s="92">
        <f>D98*$B$89</f>
        <v>23.67</v>
      </c>
      <c r="E99" s="31"/>
      <c r="F99" s="30">
        <f>F98*$B$89</f>
        <v>28.17</v>
      </c>
      <c r="G99" s="33"/>
    </row>
    <row r="100" spans="1:14" customHeight="1" ht="19.5">
      <c r="A100" s="19" t="s">
        <v>44</v>
      </c>
      <c r="B100" s="88">
        <f>(B99/B98)*(B97/B96)*(B95/B94)*(B93/B92)*B91</f>
        <v>50</v>
      </c>
      <c r="C100" s="91" t="s">
        <v>45</v>
      </c>
      <c r="D100" s="93">
        <f>D99*$B$85/100</f>
        <v>17.122878</v>
      </c>
      <c r="E100" s="33"/>
      <c r="F100" s="32">
        <f>F99*$B$85/100</f>
        <v>20.378178</v>
      </c>
      <c r="G100" s="33"/>
    </row>
    <row r="101" spans="1:14" customHeight="1" ht="19.5">
      <c r="A101" s="146" t="s">
        <v>46</v>
      </c>
      <c r="B101" s="147"/>
      <c r="C101" s="91" t="s">
        <v>47</v>
      </c>
      <c r="D101" s="92">
        <f>D100/$B$100</f>
        <v>0.34245756</v>
      </c>
      <c r="E101" s="33"/>
      <c r="F101" s="34">
        <f>F100/$B$100</f>
        <v>0.40756356</v>
      </c>
      <c r="G101" s="33"/>
    </row>
    <row r="102" spans="1:14" customHeight="1" ht="27">
      <c r="A102" s="148"/>
      <c r="B102" s="149"/>
      <c r="C102" s="91" t="s">
        <v>48</v>
      </c>
      <c r="D102" s="115">
        <v>0.5</v>
      </c>
      <c r="E102" s="66"/>
      <c r="F102" s="66"/>
      <c r="G102" s="66"/>
    </row>
    <row r="103" spans="1:14">
      <c r="C103" s="91" t="s">
        <v>49</v>
      </c>
      <c r="D103" s="93">
        <f>D102*$B$100</f>
        <v>25</v>
      </c>
      <c r="E103" s="33"/>
      <c r="F103" s="33"/>
      <c r="G103" s="33"/>
    </row>
    <row r="104" spans="1:14" customHeight="1" ht="19.5">
      <c r="C104" s="94" t="s">
        <v>50</v>
      </c>
      <c r="D104" s="95">
        <f>D103/B89</f>
        <v>25</v>
      </c>
      <c r="E104" s="52"/>
      <c r="F104" s="52"/>
      <c r="G104" s="52"/>
    </row>
    <row r="105" spans="1:14">
      <c r="C105" s="96" t="s">
        <v>51</v>
      </c>
      <c r="D105" s="97">
        <f>AVERAGE(E93:E96,G93:G96)</f>
        <v>295445600.23907</v>
      </c>
      <c r="E105" s="51"/>
      <c r="F105" s="51"/>
      <c r="G105" s="51"/>
    </row>
    <row r="106" spans="1:14">
      <c r="C106" s="35" t="s">
        <v>52</v>
      </c>
      <c r="D106" s="38">
        <f>STDEV(E93:E96,G93:G96)/D105</f>
        <v>0.00090268075574008</v>
      </c>
      <c r="E106" s="31"/>
      <c r="F106" s="31"/>
      <c r="G106" s="31"/>
    </row>
    <row r="107" spans="1:14" customHeight="1" ht="19.5">
      <c r="C107" s="36" t="s">
        <v>53</v>
      </c>
      <c r="D107" s="39">
        <f>COUNT(E93:E96,G93:G96)</f>
        <v>6</v>
      </c>
      <c r="E107" s="31"/>
      <c r="F107" s="31"/>
      <c r="G107" s="31"/>
    </row>
    <row r="109" spans="1:14">
      <c r="A109" s="1" t="s">
        <v>11</v>
      </c>
      <c r="B109" s="40" t="s">
        <v>54</v>
      </c>
    </row>
    <row r="110" spans="1:14">
      <c r="A110" s="2" t="s">
        <v>55</v>
      </c>
      <c r="B110" s="4" t="str">
        <f>B21</f>
        <v>dd</v>
      </c>
    </row>
    <row r="111" spans="1:14" customHeight="1" ht="26.25">
      <c r="A111" s="99" t="s">
        <v>56</v>
      </c>
      <c r="B111" s="116">
        <v>5</v>
      </c>
      <c r="C111" s="79" t="s">
        <v>57</v>
      </c>
      <c r="D111" s="117">
        <v>125</v>
      </c>
      <c r="E111" s="79" t="str">
        <f>B20</f>
        <v/>
      </c>
    </row>
    <row r="112" spans="1:14">
      <c r="A112" s="4" t="s">
        <v>58</v>
      </c>
      <c r="B112" s="127">
        <f>B58</f>
        <v>1.0431770515786</v>
      </c>
    </row>
    <row r="113" spans="1:14">
      <c r="A113" s="77" t="s">
        <v>59</v>
      </c>
      <c r="B113" s="78">
        <f>B111</f>
        <v>5</v>
      </c>
      <c r="C113" s="79" t="s">
        <v>60</v>
      </c>
      <c r="D113" s="100">
        <f>B112*B111</f>
        <v>5.2158852578928</v>
      </c>
      <c r="E113" s="80"/>
      <c r="F113" s="80"/>
      <c r="G113" s="80"/>
      <c r="H113" s="80"/>
    </row>
    <row r="114" spans="1:14" customHeight="1" ht="19.5"/>
    <row r="115" spans="1:14" customHeight="1" ht="27">
      <c r="A115" s="18" t="s">
        <v>61</v>
      </c>
      <c r="B115" s="108">
        <v>100</v>
      </c>
      <c r="D115" s="42" t="s">
        <v>62</v>
      </c>
      <c r="E115" s="41" t="s">
        <v>63</v>
      </c>
      <c r="F115" s="41" t="s">
        <v>32</v>
      </c>
      <c r="G115" s="41" t="s">
        <v>64</v>
      </c>
      <c r="H115" s="21" t="s">
        <v>65</v>
      </c>
    </row>
    <row r="116" spans="1:14" customHeight="1" ht="26.25">
      <c r="A116" s="19" t="s">
        <v>66</v>
      </c>
      <c r="B116" s="109">
        <v>1</v>
      </c>
      <c r="C116" s="150" t="s">
        <v>67</v>
      </c>
      <c r="D116" s="153">
        <v>2.0508</v>
      </c>
      <c r="E116" s="72">
        <v>1</v>
      </c>
      <c r="F116" s="118"/>
      <c r="G116" s="84" t="str">
        <f>IF(ISBLANK(F116),"-",(F116/$D$105*$D$102*$B$124)*$D$113/$D$116)</f>
        <v>0</v>
      </c>
      <c r="H116" s="131" t="str">
        <f>IF(ISBLANK(F116),"-",G116/$D$111)</f>
        <v>0</v>
      </c>
    </row>
    <row r="117" spans="1:14" customHeight="1" ht="26.25">
      <c r="A117" s="19" t="s">
        <v>68</v>
      </c>
      <c r="B117" s="109">
        <v>1</v>
      </c>
      <c r="C117" s="151"/>
      <c r="D117" s="154"/>
      <c r="E117" s="73">
        <v>2</v>
      </c>
      <c r="F117" s="111"/>
      <c r="G117" s="85" t="str">
        <f>IF(ISBLANK(F117),"-",(F117/$D$105*$D$102*$B$124)*$D$113/$D$116)</f>
        <v>0</v>
      </c>
      <c r="H117" s="132" t="str">
        <f>IF(ISBLANK(F117),"-",G117/$D$111)</f>
        <v>0</v>
      </c>
    </row>
    <row r="118" spans="1:14" customHeight="1" ht="26.25">
      <c r="A118" s="19" t="s">
        <v>69</v>
      </c>
      <c r="B118" s="109">
        <v>1</v>
      </c>
      <c r="C118" s="151"/>
      <c r="D118" s="154"/>
      <c r="E118" s="73">
        <v>3</v>
      </c>
      <c r="F118" s="111">
        <v>302246342</v>
      </c>
      <c r="G118" s="85">
        <f>IF(ISBLANK(F118),"-",(F118/$D$105*$D$102*$B$124)*$D$113/$D$116)</f>
        <v>130.09429474126</v>
      </c>
      <c r="H118" s="132">
        <f>IF(ISBLANK(F118),"-",G118/$D$111)</f>
        <v>1.0407543579301</v>
      </c>
    </row>
    <row r="119" spans="1:14" customHeight="1" ht="27">
      <c r="A119" s="19" t="s">
        <v>70</v>
      </c>
      <c r="B119" s="109">
        <v>1</v>
      </c>
      <c r="C119" s="152"/>
      <c r="D119" s="155"/>
      <c r="E119" s="74">
        <v>4</v>
      </c>
      <c r="F119" s="119"/>
      <c r="G119" s="86" t="str">
        <f>IF(ISBLANK(F119),"-",(F119/$D$105*$D$102*$B$124)*$D$113/$D$116)</f>
        <v>0</v>
      </c>
      <c r="H119" s="133" t="str">
        <f>IF(ISBLANK(F119),"-",G119/$D$111)</f>
        <v>0</v>
      </c>
    </row>
    <row r="120" spans="1:14" customHeight="1" ht="26.25">
      <c r="A120" s="19" t="s">
        <v>71</v>
      </c>
      <c r="B120" s="109">
        <v>1</v>
      </c>
      <c r="C120" s="150" t="s">
        <v>72</v>
      </c>
      <c r="D120" s="153">
        <v>1.98502</v>
      </c>
      <c r="E120" s="43">
        <v>1</v>
      </c>
      <c r="F120" s="111">
        <v>291172420</v>
      </c>
      <c r="G120" s="84">
        <f>IF(ISBLANK(F120),"-",(F120/$D$105*$D$102*$B$124)*$D$113/$D$120)</f>
        <v>129.48094356815</v>
      </c>
      <c r="H120" s="131">
        <f>IF(ISBLANK(F120),"-",G120/$D$111)</f>
        <v>1.0358475485452</v>
      </c>
    </row>
    <row r="121" spans="1:14" customHeight="1" ht="26.25">
      <c r="A121" s="19" t="s">
        <v>73</v>
      </c>
      <c r="B121" s="109">
        <v>1</v>
      </c>
      <c r="C121" s="151"/>
      <c r="D121" s="154"/>
      <c r="E121" s="44">
        <v>2</v>
      </c>
      <c r="F121" s="111">
        <v>287421920</v>
      </c>
      <c r="G121" s="85">
        <f>IF(ISBLANK(F121),"-",(F121/$D$105*$D$102*$B$124)*$D$113/$D$120)</f>
        <v>127.81314041958</v>
      </c>
      <c r="H121" s="132">
        <f>IF(ISBLANK(F121),"-",G121/$D$111)</f>
        <v>1.0225051233567</v>
      </c>
    </row>
    <row r="122" spans="1:14" customHeight="1" ht="26.25">
      <c r="A122" s="19" t="s">
        <v>74</v>
      </c>
      <c r="B122" s="109">
        <v>1</v>
      </c>
      <c r="C122" s="151"/>
      <c r="D122" s="154"/>
      <c r="E122" s="44">
        <v>3</v>
      </c>
      <c r="F122" s="111">
        <v>283743075</v>
      </c>
      <c r="G122" s="85">
        <f>IF(ISBLANK(F122),"-",(F122/$D$105*$D$102*$B$124)*$D$113/$D$120)</f>
        <v>126.17720140503</v>
      </c>
      <c r="H122" s="132">
        <f>IF(ISBLANK(F122),"-",G122/$D$111)</f>
        <v>1.0094176112402</v>
      </c>
    </row>
    <row r="123" spans="1:14" customHeight="1" ht="27">
      <c r="A123" s="19" t="s">
        <v>75</v>
      </c>
      <c r="B123" s="109">
        <v>1</v>
      </c>
      <c r="C123" s="152"/>
      <c r="D123" s="155"/>
      <c r="E123" s="45">
        <v>4</v>
      </c>
      <c r="F123" s="119"/>
      <c r="G123" s="86" t="str">
        <f>IF(ISBLANK(F123),"-",(F123/$D$105*$D$102*$B$124)*$D$113/$D$120)</f>
        <v>0</v>
      </c>
      <c r="H123" s="133" t="str">
        <f>IF(ISBLANK(F123),"-",G123/$D$111)</f>
        <v>0</v>
      </c>
    </row>
    <row r="124" spans="1:14" customHeight="1" ht="26.25">
      <c r="A124" s="19" t="s">
        <v>76</v>
      </c>
      <c r="B124" s="87">
        <f>(B123/B122)*(B121/B120)*(B119/B118)*(B117/B116)*B115</f>
        <v>100</v>
      </c>
      <c r="C124" s="150" t="s">
        <v>77</v>
      </c>
      <c r="D124" s="153">
        <v>2.14</v>
      </c>
      <c r="E124" s="43">
        <v>1</v>
      </c>
      <c r="F124" s="118">
        <v>305891534</v>
      </c>
      <c r="G124" s="84">
        <f>IF(ISBLANK(F124),"-",(F124/$D$105*$D$102*$B$124)*$D$113/$D$124)</f>
        <v>126.17525481783</v>
      </c>
      <c r="H124" s="131">
        <f>IF(ISBLANK(F124),"-",G124/$D$111)</f>
        <v>1.0094020385427</v>
      </c>
    </row>
    <row r="125" spans="1:14" customHeight="1" ht="27">
      <c r="A125" s="98" t="s">
        <v>78</v>
      </c>
      <c r="B125" s="120">
        <f>(D102*B124)/D111*D113</f>
        <v>2.0863541031571</v>
      </c>
      <c r="C125" s="151"/>
      <c r="D125" s="154"/>
      <c r="E125" s="44">
        <v>2</v>
      </c>
      <c r="F125" s="111">
        <v>303129450</v>
      </c>
      <c r="G125" s="85">
        <f>IF(ISBLANK(F125),"-",(F125/$D$105*$D$102*$B$124)*$D$113/$D$124)</f>
        <v>125.03594034263</v>
      </c>
      <c r="H125" s="132">
        <f>IF(ISBLANK(F125),"-",G125/$D$111)</f>
        <v>1.000287522741</v>
      </c>
    </row>
    <row r="126" spans="1:14" customHeight="1" ht="26.25">
      <c r="A126" s="146" t="s">
        <v>46</v>
      </c>
      <c r="B126" s="157"/>
      <c r="C126" s="151"/>
      <c r="D126" s="154"/>
      <c r="E126" s="44">
        <v>3</v>
      </c>
      <c r="F126" s="111">
        <v>300708732</v>
      </c>
      <c r="G126" s="85">
        <f>IF(ISBLANK(F126),"-",(F126/$D$105*$D$102*$B$124)*$D$113/$D$124)</f>
        <v>124.03743375927</v>
      </c>
      <c r="H126" s="132">
        <f>IF(ISBLANK(F126),"-",G126/$D$111)</f>
        <v>0.99229947007419</v>
      </c>
    </row>
    <row r="127" spans="1:14" customHeight="1" ht="27">
      <c r="A127" s="148"/>
      <c r="B127" s="158"/>
      <c r="C127" s="156"/>
      <c r="D127" s="155"/>
      <c r="E127" s="45">
        <v>4</v>
      </c>
      <c r="F127" s="119"/>
      <c r="G127" s="86" t="str">
        <f>IF(ISBLANK(F127),"-",(F127/$D$105*$D$102*$B$124)*$D$113/$D$124)</f>
        <v>0</v>
      </c>
      <c r="H127" s="133" t="str">
        <f>IF(ISBLANK(F127),"-",G127/$D$111)</f>
        <v>0</v>
      </c>
    </row>
    <row r="128" spans="1:14" customHeight="1" ht="26.25">
      <c r="A128" s="46"/>
      <c r="B128" s="46"/>
      <c r="C128" s="46"/>
      <c r="D128" s="46"/>
      <c r="E128" s="46"/>
      <c r="F128" s="47"/>
      <c r="G128" s="37" t="s">
        <v>39</v>
      </c>
      <c r="H128" s="121">
        <f>AVERAGE(H116:H127)</f>
        <v>1.01578766749</v>
      </c>
    </row>
    <row r="129" spans="1:14" customHeight="1" ht="26.25">
      <c r="C129" s="46"/>
      <c r="D129" s="46"/>
      <c r="E129" s="46"/>
      <c r="F129" s="47"/>
      <c r="G129" s="35" t="s">
        <v>52</v>
      </c>
      <c r="H129" s="122">
        <f>STDEV(H116:H127)/H128</f>
        <v>0.017720979148453</v>
      </c>
    </row>
    <row r="130" spans="1:14" customHeight="1" ht="27">
      <c r="A130" s="46"/>
      <c r="B130" s="46"/>
      <c r="C130" s="47"/>
      <c r="D130" s="48"/>
      <c r="E130" s="48"/>
      <c r="F130" s="47"/>
      <c r="G130" s="36" t="s">
        <v>53</v>
      </c>
      <c r="H130" s="123">
        <f>COUNT(H116:H127)</f>
        <v>7</v>
      </c>
    </row>
    <row r="131" spans="1:14">
      <c r="A131" s="46"/>
      <c r="B131" s="46"/>
      <c r="C131" s="47"/>
      <c r="D131" s="48"/>
      <c r="E131" s="48"/>
      <c r="F131" s="48"/>
      <c r="G131" s="48"/>
      <c r="H131" s="47"/>
    </row>
    <row r="132" spans="1:14" customHeight="1" ht="26.25">
      <c r="A132" s="6" t="s">
        <v>79</v>
      </c>
      <c r="B132" s="125" t="s">
        <v>80</v>
      </c>
      <c r="C132" s="134" t="str">
        <f>B20</f>
        <v/>
      </c>
      <c r="D132" s="134"/>
      <c r="E132" s="71" t="s">
        <v>81</v>
      </c>
      <c r="F132" s="71"/>
      <c r="G132" s="126">
        <f>H128</f>
        <v>1.01578766749</v>
      </c>
      <c r="H132" s="47"/>
    </row>
    <row r="133" spans="1:14" customHeight="1" ht="19.5">
      <c r="A133" s="129"/>
      <c r="B133" s="58"/>
      <c r="C133" s="59"/>
      <c r="D133" s="59"/>
      <c r="E133" s="58"/>
      <c r="F133" s="58"/>
      <c r="G133" s="58"/>
      <c r="H133" s="58"/>
    </row>
    <row r="134" spans="1:14" customHeight="1" ht="83.1">
      <c r="A134" s="53" t="s">
        <v>83</v>
      </c>
      <c r="B134" s="101"/>
      <c r="C134" s="101"/>
      <c r="D134" s="46"/>
      <c r="E134" s="55"/>
      <c r="F134" s="49"/>
      <c r="G134" s="75"/>
      <c r="H134" s="75"/>
      <c r="I134" s="49"/>
    </row>
    <row r="135" spans="1:14" customHeight="1" ht="83.1">
      <c r="A135" s="53" t="s">
        <v>84</v>
      </c>
      <c r="B135" s="102"/>
      <c r="C135" s="102"/>
      <c r="D135" s="63"/>
      <c r="E135" s="56"/>
      <c r="F135" s="49"/>
      <c r="G135" s="76"/>
      <c r="H135" s="76"/>
      <c r="I135" s="71"/>
    </row>
    <row r="136" spans="1:14">
      <c r="A136" s="46"/>
      <c r="B136" s="47"/>
      <c r="C136" s="48"/>
      <c r="D136" s="48"/>
      <c r="E136" s="48"/>
      <c r="F136" s="48"/>
      <c r="G136" s="47"/>
      <c r="H136" s="47"/>
      <c r="I136" s="49"/>
    </row>
    <row r="137" spans="1:14">
      <c r="A137" s="46"/>
      <c r="B137" s="46"/>
      <c r="C137" s="47"/>
      <c r="D137" s="48"/>
      <c r="E137" s="48"/>
      <c r="F137" s="48"/>
      <c r="G137" s="48"/>
      <c r="H137" s="47"/>
      <c r="I137" s="49"/>
    </row>
    <row r="138" spans="1:14" customHeight="1" ht="27">
      <c r="A138" s="46"/>
      <c r="B138" s="46"/>
      <c r="C138" s="47"/>
      <c r="D138" s="48"/>
      <c r="E138" s="48"/>
      <c r="F138" s="48"/>
      <c r="G138" s="48"/>
      <c r="H138" s="47"/>
      <c r="I138" s="49"/>
    </row>
    <row r="139" spans="1:14">
      <c r="A139" s="46"/>
      <c r="B139" s="46"/>
      <c r="C139" s="47"/>
      <c r="D139" s="48"/>
      <c r="E139" s="48"/>
      <c r="F139" s="48"/>
      <c r="G139" s="48"/>
      <c r="H139" s="47"/>
      <c r="I139" s="49"/>
    </row>
    <row r="140" spans="1:14" customHeight="1" ht="27">
      <c r="A140" s="46"/>
      <c r="B140" s="46"/>
      <c r="C140" s="47"/>
      <c r="D140" s="48"/>
      <c r="E140" s="48"/>
      <c r="F140" s="48"/>
      <c r="G140" s="48"/>
      <c r="H140" s="47"/>
      <c r="I140" s="49"/>
    </row>
    <row r="141" spans="1:14" customHeight="1" ht="27">
      <c r="A141" s="46"/>
      <c r="B141" s="46"/>
      <c r="C141" s="47"/>
      <c r="D141" s="48"/>
      <c r="E141" s="48"/>
      <c r="F141" s="48"/>
      <c r="G141" s="48"/>
      <c r="H141" s="47"/>
      <c r="I141" s="49"/>
    </row>
    <row r="142" spans="1:14">
      <c r="A142" s="46"/>
      <c r="B142" s="46"/>
      <c r="C142" s="47"/>
      <c r="D142" s="48"/>
      <c r="E142" s="48"/>
      <c r="F142" s="48"/>
      <c r="G142" s="48"/>
      <c r="H142" s="47"/>
      <c r="I142" s="49"/>
    </row>
    <row r="143" spans="1:14">
      <c r="A143" s="46"/>
      <c r="B143" s="46"/>
      <c r="C143" s="47"/>
      <c r="D143" s="48"/>
      <c r="E143" s="48"/>
      <c r="F143" s="48"/>
      <c r="G143" s="48"/>
      <c r="H143" s="47"/>
      <c r="I143" s="49"/>
    </row>
    <row r="144" spans="1:14">
      <c r="A144" s="46"/>
      <c r="B144" s="46"/>
      <c r="C144" s="47"/>
      <c r="D144" s="48"/>
      <c r="E144" s="48"/>
      <c r="F144" s="48"/>
      <c r="G144" s="48"/>
      <c r="H144" s="47"/>
      <c r="I144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7"/>
    <mergeCell ref="A8:H14"/>
    <mergeCell ref="A17:H17"/>
    <mergeCell ref="A16:H16"/>
    <mergeCell ref="B27:C27"/>
    <mergeCell ref="B26:H26"/>
    <mergeCell ref="B18:C18"/>
    <mergeCell ref="A47:B48"/>
    <mergeCell ref="C30:H30"/>
    <mergeCell ref="C32:H32"/>
    <mergeCell ref="C33:H33"/>
    <mergeCell ref="B81:C81"/>
    <mergeCell ref="B28:C28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B80:H80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</mergeCells>
  <conditionalFormatting sqref="D52">
    <cfRule type="cellIs" dxfId="0" priority="1" operator="greaterThan">
      <formula>0.02</formula>
    </cfRule>
  </conditionalFormatting>
  <conditionalFormatting sqref="H75">
    <cfRule type="cellIs" dxfId="0" priority="2" operator="greaterThan">
      <formula>0.02</formula>
    </cfRule>
  </conditionalFormatting>
  <conditionalFormatting sqref="D106">
    <cfRule type="cellIs" dxfId="0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gridLines="false" gridLinesSet="true" horizontalCentered="true" verticalCentered="true"/>
  <pageMargins left="0.7" right="0.7" top="0.75" bottom="0.75" header="0.3" footer="0.3"/>
  <pageSetup paperSize="9" orientation="landscape" scale="25" fitToHeight="2" fitToWidth="1"/>
  <headerFooter differentOddEven="false" differentFirst="false" scaleWithDoc="true" alignWithMargins="false">
    <oddHeader>&amp;LVer 2</oddHeader>
    <oddFooter>&amp;LNQCL/ADDO/014&amp;C&amp;P of &amp;N&amp;R&amp;D &amp;T</oddFooter>
    <evenHeader/>
    <evenFooter/>
    <firstHeader/>
    <firstFooter/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2005-07-05T12:19:27+02:00</dcterms:created>
  <dcterms:modified xsi:type="dcterms:W3CDTF">2015-09-08T07:25:42+02:00</dcterms:modified>
  <dc:title/>
  <dc:description/>
  <dc:subject/>
  <cp:keywords/>
  <cp:category/>
</cp:coreProperties>
</file>