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16080" windowHeight="8925" activeTab="2"/>
  </bookViews>
  <sheets>
    <sheet name="Sample Summary" sheetId="1" r:id="rId1"/>
    <sheet name="Uniformity" sheetId="2" r:id="rId2"/>
    <sheet name="AD_Trimethoprim" sheetId="3" r:id="rId3"/>
    <sheet name="AD_Sulfamethoxazole" sheetId="4" r:id="rId4"/>
  </sheets>
  <definedNames>
    <definedName name="_xlnm.Print_Area" localSheetId="3">AD_Sulfamethoxazole!$A$1:H165</definedName>
    <definedName name="_xlnm.Print_Area" localSheetId="2">AD_Trimethoprim!$A$1:H165</definedName>
  </definedNames>
  <calcPr calcId="152511"/>
</workbook>
</file>

<file path=xl/calcChain.xml><?xml version="1.0" encoding="utf-8"?>
<calcChain xmlns="http://schemas.openxmlformats.org/spreadsheetml/2006/main">
  <c r="B153" i="4" l="1"/>
  <c r="F150" i="4"/>
  <c r="E150" i="4"/>
  <c r="F149" i="4"/>
  <c r="E149" i="4"/>
  <c r="F148" i="4"/>
  <c r="E148" i="4"/>
  <c r="F147" i="4"/>
  <c r="E147" i="4"/>
  <c r="F146" i="4"/>
  <c r="F154" i="4" s="1"/>
  <c r="E146" i="4"/>
  <c r="F145" i="4"/>
  <c r="F152" i="4" s="1"/>
  <c r="F153" i="4" s="1"/>
  <c r="E145" i="4"/>
  <c r="D138" i="4"/>
  <c r="D139" i="4" s="1"/>
  <c r="D137" i="4"/>
  <c r="B135" i="4"/>
  <c r="G132" i="4"/>
  <c r="F132" i="4"/>
  <c r="D132" i="4"/>
  <c r="G131" i="4"/>
  <c r="E131" i="4"/>
  <c r="G130" i="4"/>
  <c r="E130" i="4"/>
  <c r="G129" i="4"/>
  <c r="E129" i="4"/>
  <c r="G128" i="4"/>
  <c r="E128" i="4"/>
  <c r="D140" i="4" s="1"/>
  <c r="D141" i="4" s="1"/>
  <c r="B123" i="4"/>
  <c r="B122" i="4"/>
  <c r="B121" i="4"/>
  <c r="B120" i="4"/>
  <c r="B119" i="4"/>
  <c r="B113" i="4"/>
  <c r="D97" i="4" s="1"/>
  <c r="D98" i="4" s="1"/>
  <c r="B95" i="4"/>
  <c r="F94" i="4"/>
  <c r="F92" i="4"/>
  <c r="D92" i="4"/>
  <c r="G91" i="4"/>
  <c r="E91" i="4"/>
  <c r="B83" i="4"/>
  <c r="B82" i="4"/>
  <c r="B84" i="4" s="1"/>
  <c r="B81" i="4"/>
  <c r="B80" i="4"/>
  <c r="H71" i="4"/>
  <c r="G71" i="4"/>
  <c r="B68" i="4"/>
  <c r="H67" i="4"/>
  <c r="G67" i="4"/>
  <c r="H63" i="4"/>
  <c r="G63" i="4"/>
  <c r="B57" i="4"/>
  <c r="B69" i="4" s="1"/>
  <c r="C56" i="4"/>
  <c r="B45" i="4"/>
  <c r="D48" i="4" s="1"/>
  <c r="F44" i="4"/>
  <c r="F45" i="4" s="1"/>
  <c r="F46" i="4" s="1"/>
  <c r="D44" i="4"/>
  <c r="D45" i="4" s="1"/>
  <c r="D46" i="4" s="1"/>
  <c r="F42" i="4"/>
  <c r="D42" i="4"/>
  <c r="G41" i="4"/>
  <c r="E41" i="4"/>
  <c r="B34" i="4"/>
  <c r="D94" i="4" s="1"/>
  <c r="D95" i="4" s="1"/>
  <c r="D96" i="4" s="1"/>
  <c r="B30" i="4"/>
  <c r="B153" i="3"/>
  <c r="F150" i="3"/>
  <c r="E150" i="3"/>
  <c r="F149" i="3"/>
  <c r="E149" i="3"/>
  <c r="F148" i="3"/>
  <c r="E148" i="3"/>
  <c r="F147" i="3"/>
  <c r="E147" i="3"/>
  <c r="F146" i="3"/>
  <c r="F154" i="3" s="1"/>
  <c r="E146" i="3"/>
  <c r="F145" i="3"/>
  <c r="F152" i="3" s="1"/>
  <c r="F153" i="3" s="1"/>
  <c r="E145" i="3"/>
  <c r="D137" i="3"/>
  <c r="D138" i="3" s="1"/>
  <c r="D139" i="3" s="1"/>
  <c r="B135" i="3"/>
  <c r="G132" i="3"/>
  <c r="F132" i="3"/>
  <c r="D132" i="3"/>
  <c r="G131" i="3"/>
  <c r="E131" i="3"/>
  <c r="G130" i="3"/>
  <c r="E130" i="3"/>
  <c r="G129" i="3"/>
  <c r="E129" i="3"/>
  <c r="G128" i="3"/>
  <c r="E128" i="3"/>
  <c r="D140" i="3" s="1"/>
  <c r="D141" i="3" s="1"/>
  <c r="B123" i="3"/>
  <c r="B122" i="3"/>
  <c r="B121" i="3"/>
  <c r="B120" i="3"/>
  <c r="B119" i="3"/>
  <c r="B113" i="3"/>
  <c r="D97" i="3" s="1"/>
  <c r="D98" i="3" s="1"/>
  <c r="B95" i="3"/>
  <c r="F94" i="3"/>
  <c r="F95" i="3" s="1"/>
  <c r="F96" i="3" s="1"/>
  <c r="D94" i="3"/>
  <c r="D95" i="3" s="1"/>
  <c r="D96" i="3" s="1"/>
  <c r="F92" i="3"/>
  <c r="D92" i="3"/>
  <c r="G91" i="3"/>
  <c r="E91" i="3"/>
  <c r="B83" i="3"/>
  <c r="B82" i="3"/>
  <c r="B84" i="3" s="1"/>
  <c r="B81" i="3"/>
  <c r="B80" i="3"/>
  <c r="H71" i="3"/>
  <c r="G71" i="3"/>
  <c r="B68" i="3"/>
  <c r="H67" i="3"/>
  <c r="G67" i="3"/>
  <c r="H63" i="3"/>
  <c r="G63" i="3"/>
  <c r="B57" i="3"/>
  <c r="B69" i="3" s="1"/>
  <c r="C56" i="3"/>
  <c r="B45" i="3"/>
  <c r="D48" i="3" s="1"/>
  <c r="F44" i="3"/>
  <c r="F45" i="3" s="1"/>
  <c r="F46" i="3" s="1"/>
  <c r="D44" i="3"/>
  <c r="D45" i="3" s="1"/>
  <c r="D46" i="3" s="1"/>
  <c r="F42" i="3"/>
  <c r="D42" i="3"/>
  <c r="G41" i="3"/>
  <c r="E41" i="3"/>
  <c r="B34" i="3"/>
  <c r="F134" i="3" s="1"/>
  <c r="F135" i="3" s="1"/>
  <c r="F136" i="3" s="1"/>
  <c r="B30" i="3"/>
  <c r="B26" i="2"/>
  <c r="B25" i="2"/>
  <c r="A25" i="2"/>
  <c r="A24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E90" i="3" l="1"/>
  <c r="E88" i="3"/>
  <c r="G89" i="3"/>
  <c r="E89" i="3"/>
  <c r="D99" i="3"/>
  <c r="G90" i="3"/>
  <c r="G88" i="3"/>
  <c r="G92" i="3" s="1"/>
  <c r="F95" i="4"/>
  <c r="F96" i="4" s="1"/>
  <c r="G38" i="3"/>
  <c r="D49" i="3"/>
  <c r="E40" i="3"/>
  <c r="E38" i="3"/>
  <c r="G39" i="3"/>
  <c r="E39" i="3"/>
  <c r="G40" i="3"/>
  <c r="D49" i="4"/>
  <c r="E40" i="4"/>
  <c r="E38" i="4"/>
  <c r="G39" i="4"/>
  <c r="G40" i="4"/>
  <c r="E39" i="4"/>
  <c r="G38" i="4"/>
  <c r="E90" i="4"/>
  <c r="E88" i="4"/>
  <c r="G90" i="4"/>
  <c r="G89" i="4"/>
  <c r="G88" i="4"/>
  <c r="G92" i="4" s="1"/>
  <c r="E89" i="4"/>
  <c r="D99" i="4"/>
  <c r="D134" i="3"/>
  <c r="D135" i="3" s="1"/>
  <c r="D136" i="3" s="1"/>
  <c r="D142" i="3"/>
  <c r="D134" i="4"/>
  <c r="D135" i="4" s="1"/>
  <c r="D136" i="4" s="1"/>
  <c r="D142" i="4"/>
  <c r="E132" i="3"/>
  <c r="E132" i="4"/>
  <c r="F134" i="4"/>
  <c r="F135" i="4" s="1"/>
  <c r="F136" i="4" s="1"/>
  <c r="D102" i="4" l="1"/>
  <c r="E92" i="4"/>
  <c r="D100" i="4"/>
  <c r="D50" i="3"/>
  <c r="D52" i="3"/>
  <c r="E42" i="3"/>
  <c r="G42" i="4"/>
  <c r="D52" i="4"/>
  <c r="D50" i="4"/>
  <c r="E42" i="4"/>
  <c r="D102" i="3"/>
  <c r="E92" i="3"/>
  <c r="D100" i="3"/>
  <c r="G42" i="3"/>
  <c r="E110" i="3" l="1"/>
  <c r="F110" i="3" s="1"/>
  <c r="E108" i="3"/>
  <c r="F108" i="3" s="1"/>
  <c r="E106" i="3"/>
  <c r="F106" i="3" s="1"/>
  <c r="D101" i="3"/>
  <c r="E109" i="3"/>
  <c r="F109" i="3" s="1"/>
  <c r="E107" i="3"/>
  <c r="F107" i="3" s="1"/>
  <c r="E105" i="3"/>
  <c r="F105" i="3" s="1"/>
  <c r="G70" i="3"/>
  <c r="H70" i="3" s="1"/>
  <c r="G65" i="3"/>
  <c r="H65" i="3" s="1"/>
  <c r="G61" i="3"/>
  <c r="H61" i="3" s="1"/>
  <c r="G68" i="3"/>
  <c r="H68" i="3" s="1"/>
  <c r="G62" i="3"/>
  <c r="H62" i="3" s="1"/>
  <c r="D51" i="3"/>
  <c r="G69" i="3"/>
  <c r="H69" i="3" s="1"/>
  <c r="G66" i="3"/>
  <c r="H66" i="3" s="1"/>
  <c r="G64" i="3"/>
  <c r="H64" i="3" s="1"/>
  <c r="G60" i="3"/>
  <c r="H60" i="3" s="1"/>
  <c r="E110" i="4"/>
  <c r="F110" i="4" s="1"/>
  <c r="E108" i="4"/>
  <c r="F108" i="4" s="1"/>
  <c r="E106" i="4"/>
  <c r="F106" i="4" s="1"/>
  <c r="D101" i="4"/>
  <c r="E109" i="4"/>
  <c r="F109" i="4" s="1"/>
  <c r="E105" i="4"/>
  <c r="F105" i="4" s="1"/>
  <c r="E107" i="4"/>
  <c r="F107" i="4" s="1"/>
  <c r="G70" i="4"/>
  <c r="H70" i="4" s="1"/>
  <c r="G65" i="4"/>
  <c r="H65" i="4" s="1"/>
  <c r="G61" i="4"/>
  <c r="H61" i="4" s="1"/>
  <c r="G68" i="4"/>
  <c r="H68" i="4" s="1"/>
  <c r="G69" i="4"/>
  <c r="H69" i="4" s="1"/>
  <c r="G66" i="4"/>
  <c r="H66" i="4" s="1"/>
  <c r="G64" i="4"/>
  <c r="H64" i="4" s="1"/>
  <c r="G62" i="4"/>
  <c r="H62" i="4" s="1"/>
  <c r="G60" i="4"/>
  <c r="H60" i="4" s="1"/>
  <c r="D51" i="4"/>
  <c r="H72" i="4" l="1"/>
  <c r="H73" i="4" s="1"/>
  <c r="H74" i="4"/>
  <c r="H72" i="3"/>
  <c r="H73" i="3" s="1"/>
  <c r="H74" i="3"/>
  <c r="B161" i="4"/>
  <c r="F114" i="4"/>
  <c r="B159" i="4"/>
  <c r="B160" i="4" s="1"/>
  <c r="F112" i="4"/>
  <c r="F113" i="4" s="1"/>
  <c r="F114" i="3"/>
  <c r="B159" i="3"/>
  <c r="B160" i="3" s="1"/>
  <c r="B161" i="3"/>
  <c r="F112" i="3"/>
  <c r="F113" i="3" s="1"/>
</calcChain>
</file>

<file path=xl/sharedStrings.xml><?xml version="1.0" encoding="utf-8"?>
<sst xmlns="http://schemas.openxmlformats.org/spreadsheetml/2006/main" count="764" uniqueCount="162">
  <si>
    <t>DISSOLUTION MULTISTAGE</t>
  </si>
  <si>
    <t>Sample Name:</t>
  </si>
  <si>
    <t>Laboratory Ref No:</t>
  </si>
  <si>
    <t>Active Ingredient:</t>
  </si>
  <si>
    <t>Label Claim</t>
  </si>
  <si>
    <t>Date Analysis Completed:</t>
  </si>
  <si>
    <t>ASSAY</t>
  </si>
  <si>
    <t>Component 1</t>
  </si>
  <si>
    <t>Component 2</t>
  </si>
  <si>
    <t>Component 3</t>
  </si>
  <si>
    <t>Component 4</t>
  </si>
  <si>
    <t>Component 5</t>
  </si>
  <si>
    <t>Average</t>
  </si>
  <si>
    <t>Sample Concetration</t>
  </si>
  <si>
    <t>Rsd</t>
  </si>
  <si>
    <t>n</t>
  </si>
  <si>
    <t>DISSOLUTION</t>
  </si>
  <si>
    <t>ASSAY STD PEAK AREAS</t>
  </si>
  <si>
    <t>PASTE YOUR WORKSHEET HERE</t>
  </si>
  <si>
    <t>Standard A</t>
  </si>
  <si>
    <t>Sample Assay ABC - Component 1</t>
  </si>
  <si>
    <t>Uniformity of Weight</t>
  </si>
  <si>
    <t>Assay Standards 1</t>
  </si>
  <si>
    <t>Powder Weight</t>
  </si>
  <si>
    <t>Tablet/Caps Average Weight</t>
  </si>
  <si>
    <t xml:space="preserve">Sample A </t>
  </si>
  <si>
    <t>Standard B</t>
  </si>
  <si>
    <t>Sample B</t>
  </si>
  <si>
    <t>Desired Weight</t>
  </si>
  <si>
    <t>Sample C</t>
  </si>
  <si>
    <t>Dissolution Tablet/Capsule Weights Component 1</t>
  </si>
  <si>
    <t>Concetration</t>
  </si>
  <si>
    <t>API Weight</t>
  </si>
  <si>
    <t>Tablet/Capsule</t>
  </si>
  <si>
    <t>Assay Standards 2</t>
  </si>
  <si>
    <t>Sample A</t>
  </si>
  <si>
    <t>Desired Weight Sample ABC</t>
  </si>
  <si>
    <t>Assay Standards 3</t>
  </si>
  <si>
    <t>Sample Assay ABC - Component 2</t>
  </si>
  <si>
    <t>Dissolution component 2</t>
  </si>
  <si>
    <t>Assay Standards 4</t>
  </si>
  <si>
    <t>Assay Standards 5</t>
  </si>
  <si>
    <t>Dissolution component 3</t>
  </si>
  <si>
    <t xml:space="preserve"> ASSAY SAMPLE PEAK AREAS</t>
  </si>
  <si>
    <t>Sample Assay ABC - Component 3</t>
  </si>
  <si>
    <t>ASSAY STANDARDS REPEATS</t>
  </si>
  <si>
    <t>Dissolution component 4</t>
  </si>
  <si>
    <t xml:space="preserve">Assay Standards 1 repeat </t>
  </si>
  <si>
    <t xml:space="preserve">Assay Standards 2 repeat </t>
  </si>
  <si>
    <t>Sample Assay ABC - Component 4</t>
  </si>
  <si>
    <t>Dissolution Tablet/Capsule Weights</t>
  </si>
  <si>
    <t>Dissolution component 5</t>
  </si>
  <si>
    <t xml:space="preserve">Assay Standards 3 repeat </t>
  </si>
  <si>
    <t>DISSOLUTION REPEAT</t>
  </si>
  <si>
    <t xml:space="preserve">Assay Standards 4 repeat </t>
  </si>
  <si>
    <t>DISSOLUTION ABSORBANCES/AREAS</t>
  </si>
  <si>
    <t>Sample Assay ABC - Component 5</t>
  </si>
  <si>
    <t>RUN 1</t>
  </si>
  <si>
    <t>RUN 2</t>
  </si>
  <si>
    <t>RUN 3</t>
  </si>
  <si>
    <t>RUN 4</t>
  </si>
  <si>
    <t>RUN 5</t>
  </si>
  <si>
    <t>Time 1</t>
  </si>
  <si>
    <t>Time 2</t>
  </si>
  <si>
    <t>Time3</t>
  </si>
  <si>
    <t>Time 4</t>
  </si>
  <si>
    <t>Time 5</t>
  </si>
  <si>
    <t xml:space="preserve">Assay Standards 5 repeat </t>
  </si>
  <si>
    <t>SAMPLE ASSAY REPEAT</t>
  </si>
  <si>
    <t>REPEAT VALUES</t>
  </si>
  <si>
    <t>Other Dissolution Data for components and repeats</t>
  </si>
  <si>
    <t>Tablet  Average  Weight</t>
  </si>
  <si>
    <t>Other Dissolution Data</t>
  </si>
  <si>
    <t>DISSOLUTION STD AREAS/ABSORBANCES</t>
  </si>
  <si>
    <t>LABEL CLAIMS</t>
  </si>
  <si>
    <t>NDQD201406515</t>
  </si>
  <si>
    <t>Tablet weight</t>
  </si>
  <si>
    <t>Analysis Report</t>
  </si>
  <si>
    <t>Sulfran DS Tablets</t>
  </si>
  <si>
    <t>each tablets contains sulphamethoxazole 900mg Trimethoprim 160mg.</t>
  </si>
  <si>
    <t>Label Claim:</t>
  </si>
  <si>
    <t>Sulphamethoxazole 900mg Trimethoprim 160 per tablets</t>
  </si>
  <si>
    <t>Date Analysis Started:</t>
  </si>
  <si>
    <t>2014-07-28 15:15:15</t>
  </si>
  <si>
    <t>Analysis Data</t>
  </si>
  <si>
    <t>Reference Substance:</t>
  </si>
  <si>
    <t>Trimethoprim</t>
  </si>
  <si>
    <t>Code:</t>
  </si>
  <si>
    <t>NQCL-WRS-T7-1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</si>
  <si>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</si>
  <si>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</si>
  <si>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</si>
  <si>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</si>
  <si>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</si>
  <si>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name of compound in free base form. If salt convertion is not needed enter 1. </t>
  </si>
  <si>
    <t>Mwt of compound in salt form:</t>
  </si>
  <si>
    <t xml:space="preserve">Enter name of compound in salt form. If salt convertion is not needed enter 1. </t>
  </si>
  <si>
    <t>1 mg of salt is equivalent to</t>
  </si>
  <si>
    <t>free base</t>
  </si>
  <si>
    <t>Initial    Standard dilution</t>
  </si>
  <si>
    <r>
      <rPr>
        <sz val="14"/>
        <color indexed="8"/>
        <rFont val="Book Antiqua"/>
        <charset val="134"/>
      </rPr>
      <t>1</t>
    </r>
    <r>
      <rPr>
        <b/>
        <i/>
        <strike/>
        <vertAlign val="superscript"/>
        <sz val="14"/>
        <color indexed="8"/>
        <rFont val="Book Antiqua"/>
        <charset val="134"/>
      </rPr>
      <t>st</t>
    </r>
    <r>
      <rPr>
        <b/>
        <i/>
        <strike/>
        <sz val="14"/>
        <color indexed="8"/>
        <rFont val="Book Antiqua"/>
        <charset val="134"/>
      </rPr>
      <t xml:space="preserve"> Dilution Standard transfer Volume (mL:</t>
    </r>
  </si>
  <si>
    <t>Inj</t>
  </si>
  <si>
    <t>Response:</t>
  </si>
  <si>
    <t>Normalised Response:</t>
  </si>
  <si>
    <r>
      <rPr>
        <sz val="14"/>
        <color indexed="8"/>
        <rFont val="Book Antiqua"/>
        <charset val="134"/>
      </rPr>
      <t>1</t>
    </r>
    <r>
      <rPr>
        <b/>
        <i/>
        <strike/>
        <vertAlign val="superscript"/>
        <sz val="14"/>
        <color indexed="8"/>
        <rFont val="Book Antiqua"/>
        <charset val="134"/>
      </rPr>
      <t>st</t>
    </r>
    <r>
      <rPr>
        <b/>
        <i/>
        <strike/>
        <sz val="14"/>
        <color indexed="8"/>
        <rFont val="Book Antiqua"/>
        <charset val="134"/>
      </rPr>
      <t xml:space="preserve"> Dilution Standard Final Volume (mL):</t>
    </r>
  </si>
  <si>
    <r>
      <rPr>
        <sz val="14"/>
        <color indexed="8"/>
        <rFont val="Book Antiqua"/>
        <charset val="134"/>
      </rPr>
      <t>2</t>
    </r>
    <r>
      <rPr>
        <b/>
        <i/>
        <strike/>
        <vertAlign val="superscript"/>
        <sz val="14"/>
        <color indexed="8"/>
        <rFont val="Book Antiqua"/>
        <charset val="134"/>
      </rPr>
      <t>nd</t>
    </r>
    <r>
      <rPr>
        <b/>
        <i/>
        <strike/>
        <sz val="14"/>
        <color indexed="8"/>
        <rFont val="Book Antiqua"/>
        <charset val="134"/>
      </rPr>
      <t xml:space="preserve"> Dilution Standard Transfer Volume (mL):</t>
    </r>
  </si>
  <si>
    <r>
      <rPr>
        <sz val="14"/>
        <color indexed="8"/>
        <rFont val="Book Antiqua"/>
        <charset val="134"/>
      </rPr>
      <t>2</t>
    </r>
    <r>
      <rPr>
        <b/>
        <i/>
        <strike/>
        <vertAlign val="superscript"/>
        <sz val="14"/>
        <color indexed="8"/>
        <rFont val="Book Antiqua"/>
        <charset val="134"/>
      </rPr>
      <t>nd</t>
    </r>
    <r>
      <rPr>
        <b/>
        <i/>
        <strike/>
        <sz val="14"/>
        <color indexed="8"/>
        <rFont val="Book Antiqua"/>
        <charset val="134"/>
      </rPr>
      <t xml:space="preserve"> Dilution Standard Final Volume (mL):</t>
    </r>
  </si>
  <si>
    <r>
      <rPr>
        <sz val="14"/>
        <color indexed="8"/>
        <rFont val="Book Antiqua"/>
        <charset val="134"/>
      </rPr>
      <t>3</t>
    </r>
    <r>
      <rPr>
        <b/>
        <i/>
        <strike/>
        <vertAlign val="superscript"/>
        <sz val="14"/>
        <color indexed="8"/>
        <rFont val="Book Antiqua"/>
        <charset val="134"/>
      </rPr>
      <t>rd</t>
    </r>
    <r>
      <rPr>
        <b/>
        <i/>
        <strike/>
        <sz val="14"/>
        <color indexed="8"/>
        <rFont val="Book Antiqua"/>
        <charset val="134"/>
      </rPr>
      <t xml:space="preserve"> Dilution Standard Volume (mL:</t>
    </r>
  </si>
  <si>
    <r>
      <rPr>
        <sz val="14"/>
        <color indexed="8"/>
        <rFont val="Book Antiqua"/>
        <charset val="134"/>
      </rPr>
      <t>3</t>
    </r>
    <r>
      <rPr>
        <b/>
        <i/>
        <strike/>
        <vertAlign val="superscript"/>
        <sz val="14"/>
        <color indexed="8"/>
        <rFont val="Book Antiqua"/>
        <charset val="134"/>
      </rPr>
      <t>rd</t>
    </r>
    <r>
      <rPr>
        <b/>
        <i/>
        <strike/>
        <sz val="14"/>
        <color indexed="8"/>
        <rFont val="Book Antiqua"/>
        <charset val="134"/>
      </rPr>
      <t xml:space="preserve"> Dilution Standard Final Volume (mL):</t>
    </r>
  </si>
  <si>
    <t>Average:</t>
  </si>
  <si>
    <r>
      <rPr>
        <sz val="14"/>
        <color indexed="8"/>
        <rFont val="Book Antiqua"/>
        <charset val="134"/>
      </rPr>
      <t>4</t>
    </r>
    <r>
      <rPr>
        <b/>
        <i/>
        <strike/>
        <vertAlign val="superscript"/>
        <sz val="14"/>
        <color indexed="8"/>
        <rFont val="Book Antiqua"/>
        <charset val="134"/>
      </rPr>
      <t>th</t>
    </r>
    <r>
      <rPr>
        <b/>
        <i/>
        <strike/>
        <sz val="14"/>
        <color indexed="8"/>
        <rFont val="Book Antiqua"/>
        <charset val="134"/>
      </rPr>
      <t xml:space="preserve"> Dilution Standard Transfer Volume (mL):</t>
    </r>
  </si>
  <si>
    <t>Amt of RS (mg):</t>
  </si>
  <si>
    <r>
      <rPr>
        <sz val="14"/>
        <color indexed="8"/>
        <rFont val="Book Antiqua"/>
        <charset val="134"/>
      </rPr>
      <t>4</t>
    </r>
    <r>
      <rPr>
        <b/>
        <i/>
        <strike/>
        <vertAlign val="superscript"/>
        <sz val="14"/>
        <color indexed="8"/>
        <rFont val="Book Antiqua"/>
        <charset val="134"/>
      </rPr>
      <t>th</t>
    </r>
    <r>
      <rPr>
        <b/>
        <i/>
        <strike/>
        <sz val="14"/>
        <color indexed="8"/>
        <rFont val="Book Antiqua"/>
        <charset val="134"/>
      </rPr>
      <t xml:space="preserve"> Dilution Standard Final Volume (mL):</t>
    </r>
  </si>
  <si>
    <t>Amt of RS as free base (mg):</t>
  </si>
  <si>
    <t>Standard Dilution Factor</t>
  </si>
  <si>
    <t>Purity correction:</t>
  </si>
  <si>
    <t>If there are no serial dilutions, or only one dilution, enter 1 in all boxes not used.</t>
  </si>
  <si>
    <t>Conc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</si>
  <si>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</si>
  <si>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</si>
  <si>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</si>
  <si>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</si>
  <si>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</si>
  <si>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</si>
  <si>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</si>
  <si>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</si>
  <si>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Each Capsule/Tablet contains</t>
  </si>
  <si>
    <t>Average Capsule/Tablet Content Weight (mg):</t>
  </si>
  <si>
    <t>Initial    Sample dilution</t>
  </si>
  <si>
    <t>Powder Weight (mg)</t>
  </si>
  <si>
    <t>Injection</t>
  </si>
  <si>
    <t>Determined Amt (mg)</t>
  </si>
  <si>
    <t>% Assay</t>
  </si>
  <si>
    <r>
      <rPr>
        <sz val="14"/>
        <color indexed="8"/>
        <rFont val="Book Antiqua"/>
        <charset val="134"/>
      </rPr>
      <t>1</t>
    </r>
    <r>
      <rPr>
        <b/>
        <i/>
        <strike/>
        <vertAlign val="superscript"/>
        <sz val="14"/>
        <color indexed="8"/>
        <rFont val="Book Antiqua"/>
        <charset val="134"/>
      </rPr>
      <t>st</t>
    </r>
    <r>
      <rPr>
        <b/>
        <i/>
        <strike/>
        <sz val="14"/>
        <color indexed="8"/>
        <rFont val="Book Antiqua"/>
        <charset val="134"/>
      </rPr>
      <t xml:space="preserve"> Dilution Sample transfer Volume (mL:</t>
    </r>
  </si>
  <si>
    <t>Assay Smp A</t>
  </si>
  <si>
    <r>
      <rPr>
        <sz val="14"/>
        <color indexed="8"/>
        <rFont val="Book Antiqua"/>
        <charset val="134"/>
      </rPr>
      <t>1</t>
    </r>
    <r>
      <rPr>
        <b/>
        <i/>
        <strike/>
        <vertAlign val="superscript"/>
        <sz val="14"/>
        <color indexed="8"/>
        <rFont val="Book Antiqua"/>
        <charset val="134"/>
      </rPr>
      <t>st</t>
    </r>
    <r>
      <rPr>
        <b/>
        <i/>
        <strike/>
        <sz val="14"/>
        <color indexed="8"/>
        <rFont val="Book Antiqua"/>
        <charset val="134"/>
      </rPr>
      <t xml:space="preserve"> Dilution Sample Final Volume (mL):</t>
    </r>
  </si>
  <si>
    <r>
      <rPr>
        <sz val="14"/>
        <color indexed="8"/>
        <rFont val="Book Antiqua"/>
        <charset val="134"/>
      </rPr>
      <t>2</t>
    </r>
    <r>
      <rPr>
        <b/>
        <i/>
        <strike/>
        <vertAlign val="superscript"/>
        <sz val="14"/>
        <color indexed="8"/>
        <rFont val="Book Antiqua"/>
        <charset val="134"/>
      </rPr>
      <t>nd</t>
    </r>
    <r>
      <rPr>
        <b/>
        <i/>
        <strike/>
        <sz val="14"/>
        <color indexed="8"/>
        <rFont val="Book Antiqua"/>
        <charset val="134"/>
      </rPr>
      <t xml:space="preserve"> Dilution Sample Transfer Volume (mL):</t>
    </r>
  </si>
  <si>
    <r>
      <rPr>
        <sz val="14"/>
        <color indexed="8"/>
        <rFont val="Book Antiqua"/>
        <charset val="134"/>
      </rPr>
      <t>2</t>
    </r>
    <r>
      <rPr>
        <b/>
        <i/>
        <strike/>
        <vertAlign val="superscript"/>
        <sz val="14"/>
        <color indexed="8"/>
        <rFont val="Book Antiqua"/>
        <charset val="134"/>
      </rPr>
      <t>nd</t>
    </r>
    <r>
      <rPr>
        <b/>
        <i/>
        <strike/>
        <sz val="14"/>
        <color indexed="8"/>
        <rFont val="Book Antiqua"/>
        <charset val="134"/>
      </rPr>
      <t xml:space="preserve"> Dilution Sample Final Volume (mL):</t>
    </r>
  </si>
  <si>
    <r>
      <rPr>
        <sz val="14"/>
        <color indexed="8"/>
        <rFont val="Book Antiqua"/>
        <charset val="134"/>
      </rPr>
      <t>3</t>
    </r>
    <r>
      <rPr>
        <b/>
        <i/>
        <strike/>
        <vertAlign val="superscript"/>
        <sz val="14"/>
        <color indexed="8"/>
        <rFont val="Book Antiqua"/>
        <charset val="134"/>
      </rPr>
      <t>rd</t>
    </r>
    <r>
      <rPr>
        <b/>
        <i/>
        <strike/>
        <sz val="14"/>
        <color indexed="8"/>
        <rFont val="Book Antiqua"/>
        <charset val="134"/>
      </rPr>
      <t xml:space="preserve"> Dilution Sample Transfer Volume (mL:</t>
    </r>
  </si>
  <si>
    <t>Assay Smp B</t>
  </si>
  <si>
    <r>
      <rPr>
        <sz val="14"/>
        <color indexed="8"/>
        <rFont val="Book Antiqua"/>
        <charset val="134"/>
      </rPr>
      <t>3</t>
    </r>
    <r>
      <rPr>
        <b/>
        <i/>
        <strike/>
        <vertAlign val="superscript"/>
        <sz val="14"/>
        <color indexed="8"/>
        <rFont val="Book Antiqua"/>
        <charset val="134"/>
      </rPr>
      <t>rd</t>
    </r>
    <r>
      <rPr>
        <b/>
        <i/>
        <strike/>
        <sz val="14"/>
        <color indexed="8"/>
        <rFont val="Book Antiqua"/>
        <charset val="134"/>
      </rPr>
      <t xml:space="preserve"> Dilution Sample Final Volume (mL):</t>
    </r>
  </si>
  <si>
    <r>
      <rPr>
        <sz val="14"/>
        <color indexed="8"/>
        <rFont val="Book Antiqua"/>
        <charset val="134"/>
      </rPr>
      <t>4</t>
    </r>
    <r>
      <rPr>
        <b/>
        <i/>
        <strike/>
        <vertAlign val="superscript"/>
        <sz val="14"/>
        <color indexed="8"/>
        <rFont val="Book Antiqua"/>
        <charset val="134"/>
      </rPr>
      <t>th</t>
    </r>
    <r>
      <rPr>
        <b/>
        <i/>
        <strike/>
        <sz val="14"/>
        <color indexed="8"/>
        <rFont val="Book Antiqua"/>
        <charset val="134"/>
      </rPr>
      <t xml:space="preserve"> Dilution Sample Transfer Volume (mL):</t>
    </r>
  </si>
  <si>
    <r>
      <rPr>
        <sz val="14"/>
        <color indexed="8"/>
        <rFont val="Book Antiqua"/>
        <charset val="134"/>
      </rPr>
      <t>4</t>
    </r>
    <r>
      <rPr>
        <b/>
        <i/>
        <strike/>
        <vertAlign val="superscript"/>
        <sz val="14"/>
        <color indexed="8"/>
        <rFont val="Book Antiqua"/>
        <charset val="134"/>
      </rPr>
      <t>th</t>
    </r>
    <r>
      <rPr>
        <b/>
        <i/>
        <strike/>
        <sz val="14"/>
        <color indexed="8"/>
        <rFont val="Book Antiqua"/>
        <charset val="134"/>
      </rPr>
      <t xml:space="preserve"> Dilution Sample Final Volume (mL):</t>
    </r>
  </si>
  <si>
    <t>Sample Dilution Factor</t>
  </si>
  <si>
    <t>Assay Smp C</t>
  </si>
  <si>
    <t>Desired Sample Weight (mg):</t>
  </si>
  <si>
    <t>Analysis Data:</t>
  </si>
  <si>
    <t>Determination of Active Ingredient Dissolved</t>
  </si>
  <si>
    <t>Average Normalised Peak Area:</t>
  </si>
  <si>
    <t>Medium Volume (mL):</t>
  </si>
  <si>
    <t>Capsule No.</t>
  </si>
  <si>
    <t>Amt Released (mg):</t>
  </si>
  <si>
    <t>%age Released:</t>
  </si>
  <si>
    <t>Repeat Determination of Active Ingredient Dissolved</t>
  </si>
  <si>
    <t>Dissolution Result Summary</t>
  </si>
  <si>
    <t>Name</t>
  </si>
  <si>
    <t>Date</t>
  </si>
  <si>
    <t>Signature</t>
  </si>
  <si>
    <t>Analysed by:</t>
  </si>
  <si>
    <t>Reviewed By:</t>
  </si>
  <si>
    <t>Sulfamethoxazole</t>
  </si>
  <si>
    <t>NQCL-PRS-S12-1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</si>
</sst>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\-mmm\-yy"/>
    <numFmt numFmtId="166" formatCode="0.0000\ &quot;mg&quot;"/>
    <numFmt numFmtId="167" formatCode="0.0000"/>
    <numFmt numFmtId="169" formatCode="0.000"/>
    <numFmt numFmtId="170" formatCode="0.0%"/>
    <numFmt numFmtId="171" formatCode="0.00000"/>
  </numFmts>
  <fonts count="29">
    <font>
      <sz val="11"/>
      <color indexed="8"/>
      <name val="Calibri"/>
      <charset val="134"/>
    </font>
    <font>
      <b/>
      <u/>
      <sz val="14"/>
      <color indexed="8"/>
      <name val="Book Antiqua"/>
      <charset val="134"/>
    </font>
    <font>
      <b/>
      <sz val="14"/>
      <color indexed="8"/>
      <name val="Book Antiqua"/>
      <charset val="134"/>
    </font>
    <font>
      <sz val="14"/>
      <color indexed="8"/>
      <name val="Book Antiqua"/>
      <charset val="134"/>
    </font>
    <font>
      <b/>
      <i/>
      <sz val="14"/>
      <color indexed="8"/>
      <name val="Book Antiqua"/>
      <charset val="134"/>
    </font>
    <font>
      <i/>
      <sz val="14"/>
      <color indexed="8"/>
      <name val="Arial"/>
      <charset val="134"/>
    </font>
    <font>
      <i/>
      <sz val="14"/>
      <color indexed="8"/>
      <name val="Book Antiqua"/>
      <charset val="134"/>
    </font>
    <font>
      <sz val="10"/>
      <color indexed="8"/>
      <name val="Book Antiqua"/>
      <charset val="134"/>
    </font>
    <font>
      <b/>
      <sz val="14"/>
      <color indexed="8"/>
      <name val="Calibri"/>
      <charset val="134"/>
    </font>
    <font>
      <sz val="14"/>
      <color indexed="8"/>
      <name val="Arial"/>
      <charset val="134"/>
    </font>
    <font>
      <sz val="12"/>
      <color indexed="8"/>
      <name val="Book Antiqua"/>
      <charset val="134"/>
    </font>
    <font>
      <b/>
      <sz val="10"/>
      <color indexed="8"/>
      <name val="Book Antiqua"/>
      <charset val="134"/>
    </font>
    <font>
      <sz val="10"/>
      <color indexed="8"/>
      <name val="Arial"/>
      <charset val="134"/>
    </font>
    <font>
      <b/>
      <sz val="10"/>
      <color indexed="8"/>
      <name val="Arial"/>
      <charset val="134"/>
    </font>
    <font>
      <sz val="12"/>
      <color indexed="13"/>
      <name val="Book Antiqua"/>
      <charset val="134"/>
    </font>
    <font>
      <sz val="11"/>
      <color indexed="13"/>
      <name val="Calibri"/>
      <charset val="134"/>
    </font>
    <font>
      <b/>
      <sz val="11"/>
      <color indexed="63"/>
      <name val="Calibri"/>
      <charset val="134"/>
    </font>
    <font>
      <sz val="11"/>
      <color indexed="63"/>
      <name val="Calibri"/>
      <charset val="134"/>
    </font>
    <font>
      <sz val="12"/>
      <color indexed="63"/>
      <name val="Book Antiqua"/>
      <charset val="134"/>
    </font>
    <font>
      <b/>
      <sz val="12"/>
      <color indexed="8"/>
      <name val="Book Antiqua"/>
      <charset val="134"/>
    </font>
    <font>
      <b/>
      <sz val="11"/>
      <color indexed="8"/>
      <name val="Calibri"/>
      <charset val="134"/>
    </font>
    <font>
      <b/>
      <sz val="11"/>
      <color indexed="54"/>
      <name val="Calibri"/>
      <charset val="134"/>
    </font>
    <font>
      <b/>
      <sz val="11"/>
      <color indexed="30"/>
      <name val="Calibri"/>
      <charset val="134"/>
    </font>
    <font>
      <b/>
      <sz val="11"/>
      <color indexed="60"/>
      <name val="Calibri"/>
      <charset val="134"/>
    </font>
    <font>
      <b/>
      <sz val="11"/>
      <color indexed="9"/>
      <name val="Calibri"/>
      <charset val="134"/>
    </font>
    <font>
      <b/>
      <sz val="12"/>
      <color indexed="9"/>
      <name val="Book Antiqua"/>
      <charset val="134"/>
    </font>
    <font>
      <sz val="12"/>
      <color indexed="9"/>
      <name val="Book Antiqua"/>
      <charset val="134"/>
    </font>
    <font>
      <b/>
      <i/>
      <strike/>
      <vertAlign val="superscript"/>
      <sz val="14"/>
      <color indexed="8"/>
      <name val="Book Antiqua"/>
      <charset val="134"/>
    </font>
    <font>
      <b/>
      <i/>
      <strike/>
      <sz val="14"/>
      <color indexed="8"/>
      <name val="Book Antiqua"/>
      <charset val="134"/>
    </font>
  </fonts>
  <fills count="17">
    <fill>
      <patternFill patternType="none"/>
    </fill>
    <fill>
      <patternFill patternType="gray125"/>
    </fill>
    <fill>
      <patternFill patternType="solid">
        <fgColor indexed="11"/>
        <bgColor indexed="9"/>
      </patternFill>
    </fill>
    <fill>
      <patternFill patternType="solid">
        <fgColor indexed="22"/>
        <bgColor indexed="9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54"/>
        <bgColor indexed="9"/>
      </patternFill>
    </fill>
    <fill>
      <patternFill patternType="solid">
        <fgColor indexed="53"/>
        <bgColor indexed="9"/>
      </patternFill>
    </fill>
    <fill>
      <patternFill patternType="solid">
        <fgColor indexed="44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indexed="29"/>
        <bgColor indexed="9"/>
      </patternFill>
    </fill>
    <fill>
      <patternFill patternType="solid">
        <fgColor indexed="46"/>
        <bgColor indexed="9"/>
      </patternFill>
    </fill>
    <fill>
      <patternFill patternType="solid">
        <fgColor indexed="47"/>
        <bgColor indexed="9"/>
      </patternFill>
    </fill>
    <fill>
      <patternFill patternType="solid">
        <fgColor indexed="31"/>
        <bgColor indexed="9"/>
      </patternFill>
    </fill>
    <fill>
      <patternFill patternType="solid">
        <fgColor indexed="9"/>
        <bgColor indexed="8"/>
      </patternFill>
    </fill>
    <fill>
      <patternFill patternType="solid">
        <fgColor indexed="40"/>
        <bgColor indexed="9"/>
      </patternFill>
    </fill>
  </fills>
  <borders count="6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334"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2" borderId="0" xfId="0" applyFont="1" applyFill="1" applyAlignment="1" applyProtection="1">
      <alignment horizontal="left" vertical="top"/>
      <protection locked="0"/>
    </xf>
    <xf numFmtId="0" fontId="3" fillId="2" borderId="0" xfId="0" applyFont="1" applyFill="1" applyAlignment="1" applyProtection="1">
      <alignment horizontal="left" vertical="top"/>
      <protection locked="0"/>
    </xf>
    <xf numFmtId="0" fontId="3" fillId="2" borderId="0" xfId="0" applyFont="1" applyFill="1" applyAlignment="1" applyProtection="1">
      <alignment vertical="top"/>
      <protection locked="0"/>
    </xf>
    <xf numFmtId="164" fontId="3" fillId="2" borderId="0" xfId="0" applyNumberFormat="1" applyFont="1" applyFill="1" applyAlignment="1" applyProtection="1">
      <alignment horizontal="left" vertical="top"/>
      <protection locked="0"/>
    </xf>
    <xf numFmtId="164" fontId="3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/>
    </xf>
    <xf numFmtId="0" fontId="2" fillId="2" borderId="0" xfId="0" applyFont="1" applyFill="1" applyAlignment="1" applyProtection="1">
      <alignment horizontal="center" vertical="top"/>
      <protection locked="0"/>
    </xf>
    <xf numFmtId="0" fontId="3" fillId="0" borderId="0" xfId="0" applyFont="1" applyAlignment="1">
      <alignment horizontal="right" vertical="top"/>
    </xf>
    <xf numFmtId="0" fontId="2" fillId="0" borderId="0" xfId="0" applyFont="1" applyAlignment="1">
      <alignment horizontal="center" vertical="top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2" fontId="2" fillId="2" borderId="0" xfId="0" applyNumberFormat="1" applyFont="1" applyFill="1" applyAlignment="1" applyProtection="1">
      <alignment horizontal="center" vertical="top"/>
      <protection locked="0"/>
    </xf>
    <xf numFmtId="2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left" vertical="center" wrapText="1"/>
    </xf>
    <xf numFmtId="166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6" xfId="0" applyFont="1" applyBorder="1" applyAlignment="1">
      <alignment horizontal="right" vertical="top"/>
    </xf>
    <xf numFmtId="0" fontId="2" fillId="2" borderId="7" xfId="0" applyFont="1" applyFill="1" applyBorder="1" applyAlignment="1" applyProtection="1">
      <alignment horizontal="center" vertical="top"/>
      <protection locked="0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3" fillId="0" borderId="11" xfId="0" applyFont="1" applyBorder="1" applyAlignment="1">
      <alignment horizontal="right" vertical="top"/>
    </xf>
    <xf numFmtId="0" fontId="2" fillId="2" borderId="12" xfId="0" applyFont="1" applyFill="1" applyBorder="1" applyAlignment="1" applyProtection="1">
      <alignment horizontal="center" vertical="top"/>
      <protection locked="0"/>
    </xf>
    <xf numFmtId="0" fontId="2" fillId="0" borderId="7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top"/>
    </xf>
    <xf numFmtId="0" fontId="2" fillId="0" borderId="15" xfId="0" applyFont="1" applyBorder="1" applyAlignment="1">
      <alignment horizontal="center" vertical="top"/>
    </xf>
    <xf numFmtId="0" fontId="3" fillId="0" borderId="16" xfId="0" applyFont="1" applyBorder="1" applyAlignment="1">
      <alignment horizontal="center" vertical="top"/>
    </xf>
    <xf numFmtId="0" fontId="2" fillId="2" borderId="17" xfId="0" applyFont="1" applyFill="1" applyBorder="1" applyAlignment="1" applyProtection="1">
      <alignment horizontal="center" vertical="top"/>
      <protection locked="0"/>
    </xf>
    <xf numFmtId="169" fontId="3" fillId="0" borderId="14" xfId="0" applyNumberFormat="1" applyFont="1" applyBorder="1" applyAlignment="1">
      <alignment horizontal="center" vertical="top"/>
    </xf>
    <xf numFmtId="169" fontId="3" fillId="0" borderId="15" xfId="0" applyNumberFormat="1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2" fillId="2" borderId="11" xfId="0" applyFont="1" applyFill="1" applyBorder="1" applyAlignment="1" applyProtection="1">
      <alignment horizontal="center" vertical="top"/>
      <protection locked="0"/>
    </xf>
    <xf numFmtId="169" fontId="3" fillId="0" borderId="18" xfId="0" applyNumberFormat="1" applyFont="1" applyBorder="1" applyAlignment="1">
      <alignment horizontal="center" vertical="top"/>
    </xf>
    <xf numFmtId="169" fontId="3" fillId="0" borderId="19" xfId="0" applyNumberFormat="1" applyFont="1" applyBorder="1" applyAlignment="1">
      <alignment horizontal="center" vertical="top"/>
    </xf>
    <xf numFmtId="0" fontId="3" fillId="0" borderId="20" xfId="0" applyFont="1" applyBorder="1" applyAlignment="1">
      <alignment horizontal="center" vertical="top"/>
    </xf>
    <xf numFmtId="0" fontId="2" fillId="2" borderId="21" xfId="0" applyFont="1" applyFill="1" applyBorder="1" applyAlignment="1" applyProtection="1">
      <alignment horizontal="center" vertical="top"/>
      <protection locked="0"/>
    </xf>
    <xf numFmtId="169" fontId="3" fillId="0" borderId="22" xfId="0" applyNumberFormat="1" applyFont="1" applyBorder="1" applyAlignment="1">
      <alignment horizontal="center" vertical="top"/>
    </xf>
    <xf numFmtId="169" fontId="3" fillId="0" borderId="23" xfId="0" applyNumberFormat="1" applyFont="1" applyBorder="1" applyAlignment="1">
      <alignment horizontal="center" vertical="top"/>
    </xf>
    <xf numFmtId="0" fontId="3" fillId="0" borderId="12" xfId="0" applyFont="1" applyBorder="1" applyAlignment="1">
      <alignment horizontal="right" vertical="top"/>
    </xf>
    <xf numFmtId="1" fontId="2" fillId="3" borderId="24" xfId="0" applyNumberFormat="1" applyFont="1" applyFill="1" applyBorder="1" applyAlignment="1">
      <alignment horizontal="center" vertical="top"/>
    </xf>
    <xf numFmtId="169" fontId="2" fillId="3" borderId="25" xfId="0" applyNumberFormat="1" applyFont="1" applyFill="1" applyBorder="1" applyAlignment="1">
      <alignment horizontal="center" vertical="top"/>
    </xf>
    <xf numFmtId="1" fontId="2" fillId="3" borderId="26" xfId="0" applyNumberFormat="1" applyFont="1" applyFill="1" applyBorder="1" applyAlignment="1">
      <alignment horizontal="center" vertical="top"/>
    </xf>
    <xf numFmtId="169" fontId="2" fillId="3" borderId="27" xfId="0" applyNumberFormat="1" applyFont="1" applyFill="1" applyBorder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3" fillId="0" borderId="28" xfId="0" applyFont="1" applyBorder="1" applyAlignment="1">
      <alignment horizontal="right" vertical="top"/>
    </xf>
    <xf numFmtId="0" fontId="2" fillId="2" borderId="29" xfId="0" applyFont="1" applyFill="1" applyBorder="1" applyAlignment="1" applyProtection="1">
      <alignment horizontal="center" vertical="top"/>
      <protection locked="0"/>
    </xf>
    <xf numFmtId="0" fontId="2" fillId="2" borderId="30" xfId="0" applyFont="1" applyFill="1" applyBorder="1" applyAlignment="1" applyProtection="1">
      <alignment horizontal="center" vertical="top"/>
      <protection locked="0"/>
    </xf>
    <xf numFmtId="0" fontId="3" fillId="0" borderId="13" xfId="0" applyFont="1" applyBorder="1" applyAlignment="1">
      <alignment horizontal="right" vertical="top"/>
    </xf>
    <xf numFmtId="2" fontId="3" fillId="3" borderId="31" xfId="0" applyNumberFormat="1" applyFont="1" applyFill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2" fontId="3" fillId="3" borderId="32" xfId="0" applyNumberFormat="1" applyFont="1" applyFill="1" applyBorder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2" fontId="3" fillId="3" borderId="34" xfId="0" applyNumberFormat="1" applyFont="1" applyFill="1" applyBorder="1" applyAlignment="1">
      <alignment horizontal="center" vertical="top"/>
    </xf>
    <xf numFmtId="0" fontId="4" fillId="0" borderId="36" xfId="0" applyFont="1" applyBorder="1" applyAlignment="1">
      <alignment horizontal="left" vertical="center" wrapText="1"/>
    </xf>
    <xf numFmtId="0" fontId="2" fillId="2" borderId="31" xfId="0" applyFont="1" applyFill="1" applyBorder="1" applyAlignment="1" applyProtection="1">
      <alignment horizontal="center" vertical="top"/>
      <protection locked="0"/>
    </xf>
    <xf numFmtId="1" fontId="3" fillId="0" borderId="0" xfId="0" applyNumberFormat="1" applyFont="1" applyAlignment="1">
      <alignment horizontal="center" vertical="top"/>
    </xf>
    <xf numFmtId="0" fontId="3" fillId="0" borderId="24" xfId="0" applyFont="1" applyBorder="1" applyAlignment="1">
      <alignment horizontal="right" vertical="top"/>
    </xf>
    <xf numFmtId="2" fontId="3" fillId="3" borderId="15" xfId="0" applyNumberFormat="1" applyFont="1" applyFill="1" applyBorder="1" applyAlignment="1">
      <alignment horizontal="center" vertical="top"/>
    </xf>
    <xf numFmtId="169" fontId="3" fillId="0" borderId="0" xfId="0" applyNumberFormat="1" applyFont="1" applyAlignment="1">
      <alignment horizontal="center" vertical="top"/>
    </xf>
    <xf numFmtId="0" fontId="3" fillId="0" borderId="30" xfId="0" applyFont="1" applyBorder="1" applyAlignment="1">
      <alignment horizontal="right" vertical="top"/>
    </xf>
    <xf numFmtId="169" fontId="2" fillId="3" borderId="30" xfId="0" applyNumberFormat="1" applyFont="1" applyFill="1" applyBorder="1" applyAlignment="1">
      <alignment horizontal="center" vertical="top"/>
    </xf>
    <xf numFmtId="0" fontId="3" fillId="0" borderId="32" xfId="0" applyFont="1" applyBorder="1" applyAlignment="1">
      <alignment horizontal="right" vertical="top"/>
    </xf>
    <xf numFmtId="10" fontId="3" fillId="3" borderId="32" xfId="0" applyNumberFormat="1" applyFont="1" applyFill="1" applyBorder="1" applyAlignment="1">
      <alignment horizontal="center" vertical="top"/>
    </xf>
    <xf numFmtId="0" fontId="3" fillId="0" borderId="34" xfId="0" applyFont="1" applyBorder="1" applyAlignment="1">
      <alignment horizontal="right" vertical="top"/>
    </xf>
    <xf numFmtId="0" fontId="3" fillId="3" borderId="34" xfId="0" applyFont="1" applyFill="1" applyBorder="1" applyAlignment="1">
      <alignment horizontal="center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167" fontId="2" fillId="0" borderId="0" xfId="0" applyNumberFormat="1" applyFont="1" applyAlignment="1">
      <alignment horizontal="center" vertical="top"/>
    </xf>
    <xf numFmtId="2" fontId="2" fillId="0" borderId="37" xfId="0" applyNumberFormat="1" applyFont="1" applyBorder="1" applyAlignment="1">
      <alignment horizontal="center" vertical="top"/>
    </xf>
    <xf numFmtId="0" fontId="2" fillId="0" borderId="37" xfId="0" applyFont="1" applyBorder="1" applyAlignment="1">
      <alignment horizontal="center" vertical="top"/>
    </xf>
    <xf numFmtId="0" fontId="3" fillId="0" borderId="37" xfId="0" applyFont="1" applyBorder="1" applyAlignment="1">
      <alignment horizontal="center" vertical="top"/>
    </xf>
    <xf numFmtId="0" fontId="2" fillId="2" borderId="6" xfId="0" applyFont="1" applyFill="1" applyBorder="1" applyAlignment="1" applyProtection="1">
      <alignment horizontal="center" vertical="top"/>
      <protection locked="0"/>
    </xf>
    <xf numFmtId="2" fontId="3" fillId="0" borderId="6" xfId="0" applyNumberFormat="1" applyFont="1" applyBorder="1" applyAlignment="1">
      <alignment horizontal="center" vertical="top"/>
    </xf>
    <xf numFmtId="10" fontId="3" fillId="0" borderId="37" xfId="0" applyNumberFormat="1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top"/>
    </xf>
    <xf numFmtId="2" fontId="3" fillId="0" borderId="11" xfId="0" applyNumberFormat="1" applyFont="1" applyBorder="1" applyAlignment="1">
      <alignment horizontal="center" vertical="top"/>
    </xf>
    <xf numFmtId="10" fontId="3" fillId="0" borderId="38" xfId="0" applyNumberFormat="1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top"/>
    </xf>
    <xf numFmtId="0" fontId="2" fillId="2" borderId="35" xfId="0" applyFont="1" applyFill="1" applyBorder="1" applyAlignment="1" applyProtection="1">
      <alignment horizontal="center" vertical="top"/>
      <protection locked="0"/>
    </xf>
    <xf numFmtId="2" fontId="3" fillId="0" borderId="37" xfId="0" applyNumberFormat="1" applyFont="1" applyBorder="1" applyAlignment="1">
      <alignment horizontal="center" vertical="top"/>
    </xf>
    <xf numFmtId="10" fontId="3" fillId="0" borderId="7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9" fillId="0" borderId="0" xfId="0" applyFont="1" applyAlignment="1">
      <alignment vertical="top"/>
    </xf>
    <xf numFmtId="2" fontId="3" fillId="0" borderId="38" xfId="0" applyNumberFormat="1" applyFont="1" applyBorder="1" applyAlignment="1">
      <alignment horizontal="center" vertical="top"/>
    </xf>
    <xf numFmtId="10" fontId="3" fillId="0" borderId="12" xfId="0" applyNumberFormat="1" applyFont="1" applyBorder="1" applyAlignment="1">
      <alignment horizontal="center" vertical="center"/>
    </xf>
    <xf numFmtId="2" fontId="3" fillId="0" borderId="39" xfId="0" applyNumberFormat="1" applyFont="1" applyBorder="1" applyAlignment="1">
      <alignment horizontal="center" vertical="top"/>
    </xf>
    <xf numFmtId="10" fontId="3" fillId="0" borderId="2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top"/>
    </xf>
    <xf numFmtId="0" fontId="3" fillId="0" borderId="35" xfId="0" applyFont="1" applyBorder="1" applyAlignment="1">
      <alignment horizontal="right" vertical="top"/>
    </xf>
    <xf numFmtId="2" fontId="3" fillId="0" borderId="2" xfId="0" applyNumberFormat="1" applyFont="1" applyBorder="1" applyAlignment="1">
      <alignment horizontal="center" vertical="top"/>
    </xf>
    <xf numFmtId="10" fontId="3" fillId="0" borderId="39" xfId="0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right" vertical="top"/>
    </xf>
    <xf numFmtId="10" fontId="2" fillId="3" borderId="20" xfId="0" applyNumberFormat="1" applyFont="1" applyFill="1" applyBorder="1" applyAlignment="1">
      <alignment horizontal="center" vertical="top"/>
    </xf>
    <xf numFmtId="10" fontId="2" fillId="3" borderId="41" xfId="0" applyNumberFormat="1" applyFont="1" applyFill="1" applyBorder="1" applyAlignment="1">
      <alignment horizontal="center" vertical="top"/>
    </xf>
    <xf numFmtId="0" fontId="2" fillId="3" borderId="42" xfId="0" applyFont="1" applyFill="1" applyBorder="1" applyAlignment="1">
      <alignment horizontal="center" vertical="top"/>
    </xf>
    <xf numFmtId="0" fontId="2" fillId="0" borderId="33" xfId="0" applyFont="1" applyBorder="1" applyAlignment="1">
      <alignment horizontal="center" vertical="top"/>
    </xf>
    <xf numFmtId="0" fontId="3" fillId="0" borderId="43" xfId="0" applyFont="1" applyBorder="1" applyAlignment="1">
      <alignment horizontal="center" vertical="top"/>
    </xf>
    <xf numFmtId="0" fontId="3" fillId="0" borderId="44" xfId="0" applyFont="1" applyBorder="1" applyAlignment="1">
      <alignment horizontal="center" vertical="top"/>
    </xf>
    <xf numFmtId="169" fontId="2" fillId="2" borderId="21" xfId="0" applyNumberFormat="1" applyFont="1" applyFill="1" applyBorder="1" applyAlignment="1" applyProtection="1">
      <alignment horizontal="center" vertical="top"/>
      <protection locked="0"/>
    </xf>
    <xf numFmtId="1" fontId="2" fillId="3" borderId="45" xfId="0" applyNumberFormat="1" applyFont="1" applyFill="1" applyBorder="1" applyAlignment="1">
      <alignment horizontal="center" vertical="top"/>
    </xf>
    <xf numFmtId="1" fontId="2" fillId="3" borderId="46" xfId="0" applyNumberFormat="1" applyFont="1" applyFill="1" applyBorder="1" applyAlignment="1">
      <alignment horizontal="center" vertical="top"/>
    </xf>
    <xf numFmtId="1" fontId="2" fillId="3" borderId="39" xfId="0" applyNumberFormat="1" applyFont="1" applyFill="1" applyBorder="1" applyAlignment="1">
      <alignment horizontal="center" vertical="top"/>
    </xf>
    <xf numFmtId="0" fontId="7" fillId="0" borderId="0" xfId="0" applyFont="1" applyAlignment="1">
      <alignment vertical="top"/>
    </xf>
    <xf numFmtId="2" fontId="7" fillId="0" borderId="0" xfId="0" applyNumberFormat="1" applyFont="1" applyAlignment="1">
      <alignment horizontal="center" vertical="top"/>
    </xf>
    <xf numFmtId="10" fontId="2" fillId="3" borderId="32" xfId="0" applyNumberFormat="1" applyFont="1" applyFill="1" applyBorder="1" applyAlignment="1">
      <alignment horizontal="center" vertical="top"/>
    </xf>
    <xf numFmtId="0" fontId="2" fillId="3" borderId="34" xfId="0" applyFont="1" applyFill="1" applyBorder="1" applyAlignment="1">
      <alignment horizontal="center" vertical="top"/>
    </xf>
    <xf numFmtId="0" fontId="2" fillId="0" borderId="47" xfId="0" applyFont="1" applyBorder="1" applyAlignment="1">
      <alignment horizontal="center" vertical="top"/>
    </xf>
    <xf numFmtId="0" fontId="2" fillId="0" borderId="48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/>
    </xf>
    <xf numFmtId="1" fontId="2" fillId="2" borderId="18" xfId="0" applyNumberFormat="1" applyFont="1" applyFill="1" applyBorder="1" applyAlignment="1" applyProtection="1">
      <alignment horizontal="center" vertical="top"/>
      <protection locked="0"/>
    </xf>
    <xf numFmtId="2" fontId="3" fillId="0" borderId="14" xfId="0" applyNumberFormat="1" applyFont="1" applyBorder="1" applyAlignment="1">
      <alignment horizontal="center" vertical="top"/>
    </xf>
    <xf numFmtId="10" fontId="3" fillId="0" borderId="15" xfId="0" applyNumberFormat="1" applyFont="1" applyBorder="1" applyAlignment="1">
      <alignment horizontal="center" vertical="top"/>
    </xf>
    <xf numFmtId="2" fontId="3" fillId="0" borderId="18" xfId="0" applyNumberFormat="1" applyFont="1" applyBorder="1" applyAlignment="1">
      <alignment horizontal="center" vertical="top"/>
    </xf>
    <xf numFmtId="10" fontId="3" fillId="0" borderId="19" xfId="0" applyNumberFormat="1" applyFont="1" applyBorder="1" applyAlignment="1">
      <alignment horizontal="center" vertical="top"/>
    </xf>
    <xf numFmtId="0" fontId="3" fillId="0" borderId="21" xfId="0" applyFont="1" applyBorder="1" applyAlignment="1">
      <alignment horizontal="center" vertical="top"/>
    </xf>
    <xf numFmtId="1" fontId="2" fillId="2" borderId="22" xfId="0" applyNumberFormat="1" applyFont="1" applyFill="1" applyBorder="1" applyAlignment="1" applyProtection="1">
      <alignment horizontal="center" vertical="top"/>
      <protection locked="0"/>
    </xf>
    <xf numFmtId="2" fontId="3" fillId="0" borderId="22" xfId="0" applyNumberFormat="1" applyFont="1" applyBorder="1" applyAlignment="1">
      <alignment horizontal="center" vertical="top"/>
    </xf>
    <xf numFmtId="10" fontId="3" fillId="0" borderId="23" xfId="0" applyNumberFormat="1" applyFont="1" applyBorder="1" applyAlignment="1">
      <alignment horizontal="center" vertical="top"/>
    </xf>
    <xf numFmtId="2" fontId="3" fillId="0" borderId="12" xfId="0" applyNumberFormat="1" applyFont="1" applyBorder="1" applyAlignment="1">
      <alignment horizontal="center" vertical="top"/>
    </xf>
    <xf numFmtId="169" fontId="2" fillId="0" borderId="0" xfId="0" applyNumberFormat="1" applyFont="1" applyAlignment="1">
      <alignment horizontal="center" vertical="top"/>
    </xf>
    <xf numFmtId="169" fontId="3" fillId="0" borderId="49" xfId="0" applyNumberFormat="1" applyFont="1" applyBorder="1" applyAlignment="1">
      <alignment horizontal="right" vertical="top"/>
    </xf>
    <xf numFmtId="10" fontId="2" fillId="3" borderId="31" xfId="0" applyNumberFormat="1" applyFont="1" applyFill="1" applyBorder="1" applyAlignment="1">
      <alignment horizontal="center" vertical="top"/>
    </xf>
    <xf numFmtId="0" fontId="3" fillId="0" borderId="11" xfId="0" applyFont="1" applyBorder="1" applyAlignment="1">
      <alignment vertical="top"/>
    </xf>
    <xf numFmtId="0" fontId="3" fillId="0" borderId="50" xfId="0" applyFont="1" applyBorder="1" applyAlignment="1">
      <alignment vertical="top"/>
    </xf>
    <xf numFmtId="0" fontId="3" fillId="0" borderId="35" xfId="0" applyFont="1" applyBorder="1" applyAlignment="1">
      <alignment vertical="top"/>
    </xf>
    <xf numFmtId="0" fontId="3" fillId="0" borderId="51" xfId="0" applyFont="1" applyBorder="1" applyAlignment="1">
      <alignment horizontal="center" vertical="top"/>
    </xf>
    <xf numFmtId="0" fontId="3" fillId="0" borderId="52" xfId="0" applyFont="1" applyBorder="1" applyAlignment="1">
      <alignment horizontal="right" vertical="top"/>
    </xf>
    <xf numFmtId="0" fontId="3" fillId="2" borderId="7" xfId="0" applyFont="1" applyFill="1" applyBorder="1" applyAlignment="1" applyProtection="1">
      <alignment horizontal="center" vertical="top"/>
      <protection locked="0"/>
    </xf>
    <xf numFmtId="0" fontId="3" fillId="2" borderId="12" xfId="0" applyFont="1" applyFill="1" applyBorder="1" applyAlignment="1" applyProtection="1">
      <alignment horizontal="center" vertical="top"/>
      <protection locked="0"/>
    </xf>
    <xf numFmtId="0" fontId="3" fillId="2" borderId="17" xfId="0" applyFont="1" applyFill="1" applyBorder="1" applyAlignment="1" applyProtection="1">
      <alignment horizontal="center" vertical="top"/>
      <protection locked="0"/>
    </xf>
    <xf numFmtId="0" fontId="2" fillId="0" borderId="0" xfId="0" applyFont="1" applyAlignment="1">
      <alignment horizontal="center" vertical="top" wrapText="1"/>
    </xf>
    <xf numFmtId="10" fontId="3" fillId="0" borderId="0" xfId="0" applyNumberFormat="1" applyFont="1" applyAlignment="1">
      <alignment horizontal="center" vertical="top"/>
    </xf>
    <xf numFmtId="0" fontId="3" fillId="2" borderId="11" xfId="0" applyFont="1" applyFill="1" applyBorder="1" applyAlignment="1" applyProtection="1">
      <alignment horizontal="center" vertical="top"/>
      <protection locked="0"/>
    </xf>
    <xf numFmtId="0" fontId="3" fillId="2" borderId="21" xfId="0" applyFont="1" applyFill="1" applyBorder="1" applyAlignment="1" applyProtection="1">
      <alignment horizontal="center" vertical="top"/>
      <protection locked="0"/>
    </xf>
    <xf numFmtId="169" fontId="3" fillId="2" borderId="21" xfId="0" applyNumberFormat="1" applyFont="1" applyFill="1" applyBorder="1" applyAlignment="1" applyProtection="1">
      <alignment horizontal="center" vertical="top"/>
      <protection locked="0"/>
    </xf>
    <xf numFmtId="0" fontId="3" fillId="2" borderId="0" xfId="0" applyFont="1" applyFill="1" applyAlignment="1" applyProtection="1">
      <alignment horizontal="center" vertical="top"/>
      <protection locked="0"/>
    </xf>
    <xf numFmtId="0" fontId="3" fillId="2" borderId="29" xfId="0" applyFont="1" applyFill="1" applyBorder="1" applyAlignment="1" applyProtection="1">
      <alignment horizontal="center" vertical="top"/>
      <protection locked="0"/>
    </xf>
    <xf numFmtId="0" fontId="3" fillId="2" borderId="30" xfId="0" applyFont="1" applyFill="1" applyBorder="1" applyAlignment="1" applyProtection="1">
      <alignment horizontal="center" vertical="top"/>
      <protection locked="0"/>
    </xf>
    <xf numFmtId="0" fontId="3" fillId="0" borderId="26" xfId="0" applyFont="1" applyBorder="1" applyAlignment="1">
      <alignment horizontal="right" vertical="top"/>
    </xf>
    <xf numFmtId="2" fontId="3" fillId="3" borderId="53" xfId="0" applyNumberFormat="1" applyFont="1" applyFill="1" applyBorder="1" applyAlignment="1">
      <alignment horizontal="center" vertical="top"/>
    </xf>
    <xf numFmtId="169" fontId="2" fillId="3" borderId="40" xfId="0" applyNumberFormat="1" applyFont="1" applyFill="1" applyBorder="1" applyAlignment="1">
      <alignment horizontal="center" vertical="top"/>
    </xf>
    <xf numFmtId="1" fontId="3" fillId="2" borderId="18" xfId="0" applyNumberFormat="1" applyFont="1" applyFill="1" applyBorder="1" applyAlignment="1" applyProtection="1">
      <alignment horizontal="center" vertical="top"/>
      <protection locked="0"/>
    </xf>
    <xf numFmtId="2" fontId="3" fillId="0" borderId="54" xfId="0" applyNumberFormat="1" applyFont="1" applyBorder="1" applyAlignment="1">
      <alignment horizontal="center" vertical="top"/>
    </xf>
    <xf numFmtId="10" fontId="3" fillId="0" borderId="16" xfId="0" applyNumberFormat="1" applyFont="1" applyBorder="1" applyAlignment="1">
      <alignment horizontal="center" vertical="top"/>
    </xf>
    <xf numFmtId="2" fontId="3" fillId="0" borderId="55" xfId="0" applyNumberFormat="1" applyFont="1" applyBorder="1" applyAlignment="1">
      <alignment horizontal="center" vertical="top"/>
    </xf>
    <xf numFmtId="10" fontId="3" fillId="0" borderId="12" xfId="0" applyNumberFormat="1" applyFont="1" applyBorder="1" applyAlignment="1">
      <alignment horizontal="center" vertical="top"/>
    </xf>
    <xf numFmtId="1" fontId="3" fillId="2" borderId="22" xfId="0" applyNumberFormat="1" applyFont="1" applyFill="1" applyBorder="1" applyAlignment="1" applyProtection="1">
      <alignment horizontal="center" vertical="top"/>
      <protection locked="0"/>
    </xf>
    <xf numFmtId="2" fontId="3" fillId="0" borderId="56" xfId="0" applyNumberFormat="1" applyFont="1" applyBorder="1" applyAlignment="1">
      <alignment horizontal="center" vertical="top"/>
    </xf>
    <xf numFmtId="10" fontId="3" fillId="0" borderId="20" xfId="0" applyNumberFormat="1" applyFont="1" applyBorder="1" applyAlignment="1">
      <alignment horizontal="center" vertical="top"/>
    </xf>
    <xf numFmtId="0" fontId="1" fillId="0" borderId="0" xfId="0" applyFont="1" applyAlignment="1">
      <alignment horizontal="left" vertical="center"/>
    </xf>
    <xf numFmtId="9" fontId="2" fillId="3" borderId="31" xfId="0" applyNumberFormat="1" applyFont="1" applyFill="1" applyBorder="1" applyAlignment="1">
      <alignment horizontal="center" vertical="top"/>
    </xf>
    <xf numFmtId="170" fontId="2" fillId="3" borderId="31" xfId="0" applyNumberFormat="1" applyFont="1" applyFill="1" applyBorder="1" applyAlignment="1">
      <alignment horizontal="center" vertical="top"/>
    </xf>
    <xf numFmtId="0" fontId="3" fillId="0" borderId="36" xfId="0" applyFont="1" applyBorder="1" applyAlignment="1">
      <alignment vertical="top"/>
    </xf>
    <xf numFmtId="0" fontId="3" fillId="0" borderId="33" xfId="0" applyFont="1" applyBorder="1" applyAlignment="1">
      <alignment horizontal="center" vertical="top"/>
    </xf>
    <xf numFmtId="0" fontId="3" fillId="0" borderId="44" xfId="0" applyFont="1" applyBorder="1" applyAlignment="1">
      <alignment vertical="top"/>
    </xf>
    <xf numFmtId="0" fontId="2" fillId="0" borderId="57" xfId="0" applyFont="1" applyBorder="1" applyAlignment="1">
      <alignment vertical="top"/>
    </xf>
    <xf numFmtId="0" fontId="3" fillId="0" borderId="57" xfId="0" applyFont="1" applyBorder="1" applyAlignment="1">
      <alignment vertical="top"/>
    </xf>
    <xf numFmtId="0" fontId="10" fillId="0" borderId="0" xfId="0" applyFont="1" applyAlignment="1">
      <alignment vertical="top"/>
    </xf>
    <xf numFmtId="171" fontId="11" fillId="0" borderId="0" xfId="0" applyNumberFormat="1" applyFont="1" applyAlignment="1">
      <alignment vertical="top"/>
    </xf>
    <xf numFmtId="171" fontId="7" fillId="0" borderId="0" xfId="0" applyNumberFormat="1" applyFont="1" applyAlignment="1">
      <alignment horizontal="center" vertical="top"/>
    </xf>
    <xf numFmtId="2" fontId="12" fillId="2" borderId="0" xfId="0" applyNumberFormat="1" applyFont="1" applyFill="1" applyAlignment="1" applyProtection="1">
      <alignment vertical="top"/>
      <protection locked="0"/>
    </xf>
    <xf numFmtId="10" fontId="10" fillId="0" borderId="0" xfId="0" applyNumberFormat="1" applyFont="1" applyAlignment="1">
      <alignment horizontal="center" vertical="top"/>
    </xf>
    <xf numFmtId="2" fontId="12" fillId="0" borderId="0" xfId="0" applyNumberFormat="1" applyFont="1" applyAlignment="1">
      <alignment vertical="top"/>
    </xf>
    <xf numFmtId="167" fontId="7" fillId="0" borderId="0" xfId="0" applyNumberFormat="1" applyFont="1" applyAlignment="1">
      <alignment horizontal="center" vertical="top"/>
    </xf>
    <xf numFmtId="10" fontId="7" fillId="0" borderId="0" xfId="0" applyNumberFormat="1" applyFont="1" applyAlignment="1">
      <alignment horizontal="center" vertical="top"/>
    </xf>
    <xf numFmtId="171" fontId="13" fillId="0" borderId="0" xfId="0" applyNumberFormat="1" applyFont="1" applyAlignment="1">
      <alignment horizontal="center" vertical="top"/>
    </xf>
    <xf numFmtId="2" fontId="13" fillId="0" borderId="0" xfId="0" applyNumberFormat="1" applyFont="1" applyAlignment="1">
      <alignment horizontal="right" vertical="top"/>
    </xf>
    <xf numFmtId="167" fontId="13" fillId="0" borderId="0" xfId="0" applyNumberFormat="1" applyFont="1" applyAlignment="1">
      <alignment horizontal="center" vertical="top"/>
    </xf>
    <xf numFmtId="2" fontId="13" fillId="0" borderId="0" xfId="0" applyNumberFormat="1" applyFont="1" applyAlignment="1">
      <alignment vertical="top"/>
    </xf>
    <xf numFmtId="2" fontId="12" fillId="0" borderId="0" xfId="0" applyNumberFormat="1" applyFont="1" applyAlignment="1">
      <alignment horizontal="center" vertical="top"/>
    </xf>
    <xf numFmtId="0" fontId="14" fillId="0" borderId="0" xfId="0" applyFont="1" applyAlignment="1">
      <alignment vertical="top"/>
    </xf>
    <xf numFmtId="0" fontId="15" fillId="0" borderId="0" xfId="0" applyFont="1" applyAlignment="1">
      <alignment vertical="top"/>
    </xf>
    <xf numFmtId="0" fontId="16" fillId="4" borderId="1" xfId="0" applyFont="1" applyFill="1" applyBorder="1" applyAlignment="1">
      <alignment vertical="top"/>
    </xf>
    <xf numFmtId="0" fontId="16" fillId="5" borderId="0" xfId="0" applyFont="1" applyFill="1" applyAlignment="1">
      <alignment vertical="top"/>
    </xf>
    <xf numFmtId="0" fontId="18" fillId="5" borderId="1" xfId="0" applyFont="1" applyFill="1" applyBorder="1" applyAlignment="1">
      <alignment vertical="top"/>
    </xf>
    <xf numFmtId="0" fontId="10" fillId="0" borderId="1" xfId="0" applyFont="1" applyBorder="1" applyAlignment="1">
      <alignment vertical="top"/>
    </xf>
    <xf numFmtId="0" fontId="10" fillId="0" borderId="49" xfId="0" applyFont="1" applyBorder="1" applyAlignment="1">
      <alignment vertical="top"/>
    </xf>
    <xf numFmtId="0" fontId="19" fillId="6" borderId="1" xfId="0" applyFont="1" applyFill="1" applyBorder="1" applyAlignment="1">
      <alignment vertical="top"/>
    </xf>
    <xf numFmtId="0" fontId="19" fillId="6" borderId="49" xfId="0" applyFont="1" applyFill="1" applyBorder="1" applyAlignment="1">
      <alignment vertical="top"/>
    </xf>
    <xf numFmtId="0" fontId="10" fillId="7" borderId="1" xfId="0" applyFont="1" applyFill="1" applyBorder="1" applyAlignment="1">
      <alignment vertical="top"/>
    </xf>
    <xf numFmtId="0" fontId="10" fillId="7" borderId="49" xfId="0" applyFont="1" applyFill="1" applyBorder="1" applyAlignment="1">
      <alignment vertical="top"/>
    </xf>
    <xf numFmtId="0" fontId="0" fillId="8" borderId="0" xfId="0" applyFill="1" applyAlignment="1">
      <alignment vertical="top"/>
    </xf>
    <xf numFmtId="0" fontId="10" fillId="6" borderId="1" xfId="0" applyFont="1" applyFill="1" applyBorder="1" applyAlignment="1">
      <alignment vertical="top"/>
    </xf>
    <xf numFmtId="0" fontId="10" fillId="6" borderId="49" xfId="0" applyFont="1" applyFill="1" applyBorder="1" applyAlignment="1">
      <alignment vertical="top"/>
    </xf>
    <xf numFmtId="0" fontId="10" fillId="9" borderId="1" xfId="0" applyFont="1" applyFill="1" applyBorder="1" applyAlignment="1">
      <alignment vertical="top"/>
    </xf>
    <xf numFmtId="0" fontId="10" fillId="9" borderId="49" xfId="0" applyFont="1" applyFill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44" xfId="0" applyBorder="1" applyAlignment="1">
      <alignment vertical="top"/>
    </xf>
    <xf numFmtId="0" fontId="0" fillId="9" borderId="1" xfId="0" applyFill="1" applyBorder="1" applyAlignment="1">
      <alignment vertical="top"/>
    </xf>
    <xf numFmtId="0" fontId="0" fillId="9" borderId="11" xfId="0" applyFill="1" applyBorder="1" applyAlignment="1">
      <alignment horizontal="right" vertical="top"/>
    </xf>
    <xf numFmtId="0" fontId="0" fillId="6" borderId="1" xfId="0" applyFill="1" applyBorder="1" applyAlignment="1">
      <alignment vertical="top"/>
    </xf>
    <xf numFmtId="0" fontId="0" fillId="6" borderId="1" xfId="0" applyFill="1" applyBorder="1" applyAlignment="1">
      <alignment horizontal="right" vertical="top"/>
    </xf>
    <xf numFmtId="0" fontId="20" fillId="11" borderId="1" xfId="0" applyFont="1" applyFill="1" applyBorder="1" applyAlignment="1">
      <alignment vertical="top"/>
    </xf>
    <xf numFmtId="0" fontId="0" fillId="11" borderId="1" xfId="0" applyFill="1" applyBorder="1" applyAlignment="1">
      <alignment vertical="top"/>
    </xf>
    <xf numFmtId="0" fontId="0" fillId="7" borderId="1" xfId="0" applyFill="1" applyBorder="1" applyAlignment="1">
      <alignment vertical="top"/>
    </xf>
    <xf numFmtId="0" fontId="0" fillId="5" borderId="1" xfId="0" applyFill="1" applyBorder="1" applyAlignment="1">
      <alignment horizontal="left" vertical="top"/>
    </xf>
    <xf numFmtId="0" fontId="20" fillId="5" borderId="1" xfId="0" applyFont="1" applyFill="1" applyBorder="1" applyAlignment="1">
      <alignment vertical="top"/>
    </xf>
    <xf numFmtId="0" fontId="0" fillId="12" borderId="1" xfId="0" applyFill="1" applyBorder="1" applyAlignment="1">
      <alignment horizontal="left" vertical="top"/>
    </xf>
    <xf numFmtId="0" fontId="20" fillId="12" borderId="49" xfId="0" applyFont="1" applyFill="1" applyBorder="1" applyAlignment="1">
      <alignment vertical="top"/>
    </xf>
    <xf numFmtId="0" fontId="0" fillId="7" borderId="11" xfId="0" applyFill="1" applyBorder="1" applyAlignment="1">
      <alignment horizontal="right" vertical="top"/>
    </xf>
    <xf numFmtId="0" fontId="10" fillId="0" borderId="11" xfId="0" applyFont="1" applyBorder="1" applyAlignment="1">
      <alignment vertical="top"/>
    </xf>
    <xf numFmtId="0" fontId="10" fillId="6" borderId="11" xfId="0" applyFont="1" applyFill="1" applyBorder="1" applyAlignment="1">
      <alignment vertical="top"/>
    </xf>
    <xf numFmtId="0" fontId="16" fillId="15" borderId="1" xfId="0" applyFont="1" applyFill="1" applyBorder="1" applyAlignment="1">
      <alignment vertical="top"/>
    </xf>
    <xf numFmtId="0" fontId="0" fillId="12" borderId="1" xfId="0" applyFill="1" applyBorder="1" applyAlignment="1">
      <alignment vertical="top"/>
    </xf>
    <xf numFmtId="0" fontId="0" fillId="12" borderId="1" xfId="0" applyFill="1" applyBorder="1" applyAlignment="1">
      <alignment horizontal="right" vertical="top"/>
    </xf>
    <xf numFmtId="0" fontId="0" fillId="5" borderId="1" xfId="0" applyFill="1" applyBorder="1" applyAlignment="1">
      <alignment vertical="top"/>
    </xf>
    <xf numFmtId="0" fontId="0" fillId="6" borderId="1" xfId="0" applyFill="1" applyBorder="1" applyAlignment="1">
      <alignment horizontal="left" vertical="top"/>
    </xf>
    <xf numFmtId="0" fontId="20" fillId="6" borderId="1" xfId="0" applyFont="1" applyFill="1" applyBorder="1" applyAlignment="1">
      <alignment vertical="top"/>
    </xf>
    <xf numFmtId="0" fontId="19" fillId="0" borderId="1" xfId="0" applyFont="1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36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33" xfId="0" applyBorder="1" applyAlignment="1">
      <alignment vertical="top"/>
    </xf>
    <xf numFmtId="0" fontId="0" fillId="0" borderId="7" xfId="0" applyBorder="1" applyAlignment="1">
      <alignment vertical="top"/>
    </xf>
    <xf numFmtId="0" fontId="10" fillId="7" borderId="13" xfId="0" applyFont="1" applyFill="1" applyBorder="1" applyAlignment="1">
      <alignment horizontal="center" vertical="top"/>
    </xf>
    <xf numFmtId="0" fontId="0" fillId="7" borderId="1" xfId="0" applyFill="1" applyBorder="1" applyAlignment="1">
      <alignment horizontal="center" vertical="top"/>
    </xf>
    <xf numFmtId="0" fontId="10" fillId="8" borderId="13" xfId="0" applyFont="1" applyFill="1" applyBorder="1" applyAlignment="1">
      <alignment horizontal="center" vertical="top"/>
    </xf>
    <xf numFmtId="0" fontId="0" fillId="8" borderId="1" xfId="0" applyFill="1" applyBorder="1" applyAlignment="1">
      <alignment horizontal="center" vertical="top"/>
    </xf>
    <xf numFmtId="0" fontId="10" fillId="6" borderId="13" xfId="0" applyFont="1" applyFill="1" applyBorder="1" applyAlignment="1">
      <alignment vertical="top"/>
    </xf>
    <xf numFmtId="0" fontId="10" fillId="0" borderId="13" xfId="0" applyFont="1" applyBorder="1" applyAlignment="1">
      <alignment vertical="top"/>
    </xf>
    <xf numFmtId="0" fontId="10" fillId="7" borderId="59" xfId="0" applyFont="1" applyFill="1" applyBorder="1" applyAlignment="1">
      <alignment horizontal="center" vertical="top"/>
    </xf>
    <xf numFmtId="0" fontId="0" fillId="7" borderId="56" xfId="0" applyFill="1" applyBorder="1" applyAlignment="1">
      <alignment horizontal="center" vertical="top"/>
    </xf>
    <xf numFmtId="0" fontId="0" fillId="6" borderId="49" xfId="0" applyFill="1" applyBorder="1" applyAlignment="1">
      <alignment vertical="top"/>
    </xf>
    <xf numFmtId="0" fontId="10" fillId="6" borderId="1" xfId="0" applyFont="1" applyFill="1" applyBorder="1" applyAlignment="1">
      <alignment horizontal="left" vertical="top"/>
    </xf>
    <xf numFmtId="0" fontId="10" fillId="6" borderId="49" xfId="0" applyFont="1" applyFill="1" applyBorder="1" applyAlignment="1">
      <alignment horizontal="left" vertical="top"/>
    </xf>
    <xf numFmtId="0" fontId="10" fillId="0" borderId="24" xfId="0" applyFont="1" applyBorder="1" applyAlignment="1">
      <alignment vertical="top"/>
    </xf>
    <xf numFmtId="0" fontId="0" fillId="0" borderId="54" xfId="0" applyBorder="1" applyAlignment="1">
      <alignment vertical="top"/>
    </xf>
    <xf numFmtId="0" fontId="10" fillId="0" borderId="17" xfId="0" applyFont="1" applyBorder="1" applyAlignment="1">
      <alignment vertical="top"/>
    </xf>
    <xf numFmtId="0" fontId="0" fillId="0" borderId="43" xfId="0" applyBorder="1" applyAlignment="1">
      <alignment vertical="top"/>
    </xf>
    <xf numFmtId="0" fontId="10" fillId="0" borderId="1" xfId="0" applyFont="1" applyBorder="1" applyAlignment="1">
      <alignment horizontal="right" vertical="top"/>
    </xf>
    <xf numFmtId="0" fontId="25" fillId="16" borderId="1" xfId="0" applyFont="1" applyFill="1" applyBorder="1" applyAlignment="1">
      <alignment vertical="top"/>
    </xf>
    <xf numFmtId="0" fontId="26" fillId="16" borderId="1" xfId="0" applyFont="1" applyFill="1" applyBorder="1" applyAlignment="1">
      <alignment vertical="top"/>
    </xf>
    <xf numFmtId="0" fontId="0" fillId="9" borderId="1" xfId="0" applyFill="1" applyBorder="1" applyAlignment="1">
      <alignment horizontal="right" vertical="top"/>
    </xf>
    <xf numFmtId="0" fontId="20" fillId="9" borderId="1" xfId="0" applyFont="1" applyFill="1" applyBorder="1" applyAlignment="1">
      <alignment horizontal="right" vertical="top"/>
    </xf>
    <xf numFmtId="0" fontId="10" fillId="0" borderId="26" xfId="0" applyFont="1" applyBorder="1" applyAlignment="1">
      <alignment vertical="top"/>
    </xf>
    <xf numFmtId="0" fontId="0" fillId="0" borderId="60" xfId="0" applyBorder="1" applyAlignment="1">
      <alignment vertical="top"/>
    </xf>
    <xf numFmtId="0" fontId="10" fillId="6" borderId="0" xfId="0" applyFont="1" applyFill="1" applyAlignment="1">
      <alignment vertical="top"/>
    </xf>
    <xf numFmtId="0" fontId="10" fillId="7" borderId="1" xfId="0" applyFont="1" applyFill="1" applyBorder="1" applyAlignment="1">
      <alignment horizontal="center" vertical="top"/>
    </xf>
    <xf numFmtId="0" fontId="10" fillId="8" borderId="1" xfId="0" applyFont="1" applyFill="1" applyBorder="1" applyAlignment="1">
      <alignment horizontal="center" vertical="top"/>
    </xf>
    <xf numFmtId="0" fontId="0" fillId="0" borderId="56" xfId="0" applyBorder="1" applyAlignment="1">
      <alignment vertical="top"/>
    </xf>
    <xf numFmtId="0" fontId="10" fillId="7" borderId="56" xfId="0" applyFont="1" applyFill="1" applyBorder="1" applyAlignment="1">
      <alignment horizontal="center" vertical="top"/>
    </xf>
    <xf numFmtId="0" fontId="10" fillId="0" borderId="54" xfId="0" applyFont="1" applyBorder="1" applyAlignment="1">
      <alignment vertical="top"/>
    </xf>
    <xf numFmtId="0" fontId="10" fillId="0" borderId="60" xfId="0" applyFont="1" applyBorder="1" applyAlignment="1">
      <alignment vertical="top"/>
    </xf>
    <xf numFmtId="0" fontId="0" fillId="7" borderId="31" xfId="0" applyFill="1" applyBorder="1" applyAlignment="1">
      <alignment horizontal="center" vertical="top"/>
    </xf>
    <xf numFmtId="0" fontId="0" fillId="8" borderId="31" xfId="0" applyFill="1" applyBorder="1" applyAlignment="1">
      <alignment horizontal="center" vertical="top"/>
    </xf>
    <xf numFmtId="0" fontId="0" fillId="0" borderId="31" xfId="0" applyBorder="1" applyAlignment="1">
      <alignment vertical="top"/>
    </xf>
    <xf numFmtId="0" fontId="0" fillId="7" borderId="23" xfId="0" applyFill="1" applyBorder="1" applyAlignment="1">
      <alignment horizontal="center" vertical="top"/>
    </xf>
    <xf numFmtId="0" fontId="0" fillId="0" borderId="15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53" xfId="0" applyBorder="1" applyAlignment="1">
      <alignment vertical="top"/>
    </xf>
    <xf numFmtId="0" fontId="10" fillId="0" borderId="35" xfId="0" applyFont="1" applyBorder="1" applyAlignment="1">
      <alignment vertical="top"/>
    </xf>
    <xf numFmtId="0" fontId="19" fillId="7" borderId="1" xfId="0" applyFont="1" applyFill="1" applyBorder="1" applyAlignment="1">
      <alignment vertical="top"/>
    </xf>
    <xf numFmtId="0" fontId="17" fillId="4" borderId="1" xfId="0" applyFont="1" applyFill="1" applyBorder="1" applyAlignment="1">
      <alignment horizontal="left" vertical="top"/>
    </xf>
    <xf numFmtId="0" fontId="0" fillId="0" borderId="0" xfId="0" applyAlignment="1">
      <alignment horizontal="center" vertical="top"/>
    </xf>
    <xf numFmtId="164" fontId="17" fillId="4" borderId="1" xfId="0" applyNumberFormat="1" applyFont="1" applyFill="1" applyBorder="1" applyAlignment="1">
      <alignment horizontal="left" vertical="top"/>
    </xf>
    <xf numFmtId="0" fontId="19" fillId="0" borderId="8" xfId="0" applyFont="1" applyBorder="1" applyAlignment="1">
      <alignment horizontal="center" vertical="top"/>
    </xf>
    <xf numFmtId="0" fontId="19" fillId="0" borderId="9" xfId="0" applyFont="1" applyBorder="1" applyAlignment="1">
      <alignment horizontal="center" vertical="top"/>
    </xf>
    <xf numFmtId="0" fontId="19" fillId="0" borderId="10" xfId="0" applyFont="1" applyBorder="1" applyAlignment="1">
      <alignment horizontal="center" vertical="top"/>
    </xf>
    <xf numFmtId="0" fontId="20" fillId="10" borderId="1" xfId="0" applyFont="1" applyFill="1" applyBorder="1" applyAlignment="1">
      <alignment horizontal="center" vertical="top"/>
    </xf>
    <xf numFmtId="0" fontId="20" fillId="10" borderId="49" xfId="0" applyFont="1" applyFill="1" applyBorder="1" applyAlignment="1">
      <alignment horizontal="center" vertical="top"/>
    </xf>
    <xf numFmtId="0" fontId="21" fillId="12" borderId="1" xfId="0" applyFont="1" applyFill="1" applyBorder="1" applyAlignment="1">
      <alignment horizontal="center" vertical="top"/>
    </xf>
    <xf numFmtId="0" fontId="21" fillId="12" borderId="49" xfId="0" applyFont="1" applyFill="1" applyBorder="1" applyAlignment="1">
      <alignment horizontal="center" vertical="top"/>
    </xf>
    <xf numFmtId="0" fontId="16" fillId="13" borderId="1" xfId="0" applyFont="1" applyFill="1" applyBorder="1" applyAlignment="1">
      <alignment horizontal="center" vertical="top"/>
    </xf>
    <xf numFmtId="0" fontId="22" fillId="12" borderId="1" xfId="0" applyFont="1" applyFill="1" applyBorder="1" applyAlignment="1">
      <alignment horizontal="center" vertical="top"/>
    </xf>
    <xf numFmtId="0" fontId="22" fillId="12" borderId="49" xfId="0" applyFont="1" applyFill="1" applyBorder="1" applyAlignment="1">
      <alignment horizontal="center" vertical="top"/>
    </xf>
    <xf numFmtId="0" fontId="16" fillId="14" borderId="1" xfId="0" applyFont="1" applyFill="1" applyBorder="1" applyAlignment="1">
      <alignment horizontal="center" vertical="top"/>
    </xf>
    <xf numFmtId="0" fontId="23" fillId="12" borderId="1" xfId="0" applyFont="1" applyFill="1" applyBorder="1" applyAlignment="1">
      <alignment horizontal="center" vertical="top"/>
    </xf>
    <xf numFmtId="0" fontId="23" fillId="12" borderId="49" xfId="0" applyFont="1" applyFill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0" fontId="16" fillId="6" borderId="1" xfId="0" applyFont="1" applyFill="1" applyBorder="1" applyAlignment="1">
      <alignment horizontal="center" vertical="top"/>
    </xf>
    <xf numFmtId="0" fontId="20" fillId="0" borderId="8" xfId="0" applyFont="1" applyBorder="1" applyAlignment="1">
      <alignment horizontal="center" vertical="top"/>
    </xf>
    <xf numFmtId="0" fontId="20" fillId="0" borderId="9" xfId="0" applyFont="1" applyBorder="1" applyAlignment="1">
      <alignment horizontal="center" vertical="top"/>
    </xf>
    <xf numFmtId="0" fontId="20" fillId="0" borderId="10" xfId="0" applyFont="1" applyBorder="1" applyAlignment="1">
      <alignment horizontal="center" vertical="top"/>
    </xf>
    <xf numFmtId="0" fontId="20" fillId="0" borderId="44" xfId="0" applyFont="1" applyBorder="1" applyAlignment="1">
      <alignment horizontal="center" vertical="top"/>
    </xf>
    <xf numFmtId="0" fontId="24" fillId="16" borderId="1" xfId="0" applyFont="1" applyFill="1" applyBorder="1" applyAlignment="1">
      <alignment horizontal="center" vertical="top"/>
    </xf>
    <xf numFmtId="0" fontId="24" fillId="15" borderId="1" xfId="0" applyFont="1" applyFill="1" applyBorder="1" applyAlignment="1">
      <alignment horizontal="center" vertical="top"/>
    </xf>
    <xf numFmtId="0" fontId="24" fillId="6" borderId="1" xfId="0" applyFont="1" applyFill="1" applyBorder="1" applyAlignment="1">
      <alignment horizontal="center" vertical="top"/>
    </xf>
    <xf numFmtId="0" fontId="25" fillId="16" borderId="1" xfId="0" applyFont="1" applyFill="1" applyBorder="1" applyAlignment="1">
      <alignment horizontal="center" vertical="top"/>
    </xf>
    <xf numFmtId="0" fontId="19" fillId="0" borderId="58" xfId="0" applyFont="1" applyBorder="1" applyAlignment="1">
      <alignment horizontal="center" vertical="top"/>
    </xf>
    <xf numFmtId="0" fontId="19" fillId="0" borderId="57" xfId="0" applyFont="1" applyBorder="1" applyAlignment="1">
      <alignment horizontal="center" vertical="top"/>
    </xf>
    <xf numFmtId="0" fontId="19" fillId="0" borderId="61" xfId="0" applyFont="1" applyBorder="1" applyAlignment="1">
      <alignment horizontal="center" vertical="top"/>
    </xf>
    <xf numFmtId="0" fontId="20" fillId="0" borderId="49" xfId="0" applyFont="1" applyBorder="1" applyAlignment="1">
      <alignment horizontal="center" vertical="top"/>
    </xf>
    <xf numFmtId="0" fontId="20" fillId="0" borderId="57" xfId="0" applyFont="1" applyBorder="1" applyAlignment="1">
      <alignment horizontal="center" vertical="top"/>
    </xf>
    <xf numFmtId="0" fontId="20" fillId="0" borderId="41" xfId="0" applyFont="1" applyBorder="1" applyAlignment="1">
      <alignment horizontal="center" vertical="top"/>
    </xf>
    <xf numFmtId="0" fontId="19" fillId="0" borderId="11" xfId="0" applyFont="1" applyBorder="1" applyAlignment="1">
      <alignment horizontal="center" vertical="top"/>
    </xf>
    <xf numFmtId="0" fontId="19" fillId="0" borderId="0" xfId="0" applyFont="1" applyAlignment="1">
      <alignment horizontal="center" vertical="top"/>
    </xf>
    <xf numFmtId="0" fontId="20" fillId="0" borderId="0" xfId="0" applyFont="1" applyAlignment="1">
      <alignment horizontal="center" vertical="top"/>
    </xf>
    <xf numFmtId="0" fontId="20" fillId="0" borderId="12" xfId="0" applyFont="1" applyBorder="1" applyAlignment="1">
      <alignment horizontal="center" vertical="top"/>
    </xf>
    <xf numFmtId="0" fontId="25" fillId="16" borderId="49" xfId="0" applyFont="1" applyFill="1" applyBorder="1" applyAlignment="1">
      <alignment horizontal="center" vertical="top"/>
    </xf>
    <xf numFmtId="0" fontId="19" fillId="0" borderId="1" xfId="0" applyFont="1" applyBorder="1" applyAlignment="1">
      <alignment horizontal="center" vertical="top"/>
    </xf>
    <xf numFmtId="0" fontId="26" fillId="16" borderId="1" xfId="0" applyFont="1" applyFill="1" applyBorder="1" applyAlignment="1">
      <alignment horizontal="right" vertical="top"/>
    </xf>
    <xf numFmtId="0" fontId="19" fillId="0" borderId="21" xfId="0" applyFont="1" applyBorder="1" applyAlignment="1">
      <alignment horizontal="center" vertical="top"/>
    </xf>
    <xf numFmtId="0" fontId="19" fillId="0" borderId="44" xfId="0" applyFont="1" applyBorder="1" applyAlignment="1">
      <alignment horizontal="center" vertical="top"/>
    </xf>
    <xf numFmtId="0" fontId="20" fillId="0" borderId="20" xfId="0" applyFont="1" applyBorder="1" applyAlignment="1">
      <alignment horizontal="center" vertical="top"/>
    </xf>
    <xf numFmtId="0" fontId="20" fillId="9" borderId="1" xfId="0" applyFont="1" applyFill="1" applyBorder="1" applyAlignment="1">
      <alignment horizontal="center" vertical="top"/>
    </xf>
    <xf numFmtId="0" fontId="20" fillId="14" borderId="1" xfId="0" applyFont="1" applyFill="1" applyBorder="1" applyAlignment="1">
      <alignment horizontal="center" vertical="top"/>
    </xf>
    <xf numFmtId="171" fontId="11" fillId="0" borderId="0" xfId="0" applyNumberFormat="1" applyFont="1" applyAlignment="1">
      <alignment horizontal="center" vertical="top"/>
    </xf>
    <xf numFmtId="0" fontId="2" fillId="2" borderId="0" xfId="0" applyFont="1" applyFill="1" applyAlignment="1" applyProtection="1">
      <alignment horizontal="left" vertical="top"/>
      <protection locked="0"/>
    </xf>
    <xf numFmtId="0" fontId="4" fillId="0" borderId="3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33" xfId="0" applyFont="1" applyBorder="1" applyAlignment="1">
      <alignment horizontal="center" vertical="top"/>
    </xf>
    <xf numFmtId="0" fontId="2" fillId="0" borderId="3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2" fontId="2" fillId="2" borderId="37" xfId="0" applyNumberFormat="1" applyFont="1" applyFill="1" applyBorder="1" applyAlignment="1" applyProtection="1">
      <alignment horizontal="center" vertical="center"/>
      <protection locked="0"/>
    </xf>
    <xf numFmtId="2" fontId="2" fillId="2" borderId="38" xfId="0" applyNumberFormat="1" applyFont="1" applyFill="1" applyBorder="1" applyAlignment="1" applyProtection="1">
      <alignment horizontal="center" vertical="center"/>
      <protection locked="0"/>
    </xf>
    <xf numFmtId="2" fontId="2" fillId="2" borderId="39" xfId="0" applyNumberFormat="1" applyFont="1" applyFill="1" applyBorder="1" applyAlignment="1" applyProtection="1">
      <alignment horizontal="center" vertical="center"/>
      <protection locked="0"/>
    </xf>
    <xf numFmtId="0" fontId="4" fillId="0" borderId="6" xfId="0" applyFont="1" applyBorder="1" applyAlignment="1">
      <alignment horizontal="left" vertical="center" wrapText="1"/>
    </xf>
    <xf numFmtId="0" fontId="4" fillId="0" borderId="33" xfId="0" applyFont="1" applyBorder="1" applyAlignment="1">
      <alignment horizontal="left" vertical="center" wrapText="1"/>
    </xf>
    <xf numFmtId="0" fontId="4" fillId="0" borderId="35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21">
    <dxf>
      <font>
        <b val="0"/>
        <i val="0"/>
        <sz val="10"/>
        <color indexed="10"/>
        <name val="Calibri"/>
      </font>
    </dxf>
    <dxf>
      <font>
        <b val="0"/>
        <i val="0"/>
        <sz val="10"/>
        <color indexed="10"/>
        <name val="Calibri"/>
      </font>
    </dxf>
    <dxf>
      <font>
        <b val="0"/>
        <i val="0"/>
        <sz val="10"/>
        <color indexed="10"/>
        <name val="Calibri"/>
      </font>
    </dxf>
    <dxf>
      <font>
        <b val="0"/>
        <i val="0"/>
        <sz val="10"/>
        <color indexed="10"/>
        <name val="Calibri"/>
      </font>
    </dxf>
    <dxf>
      <font>
        <b val="0"/>
        <i val="0"/>
        <sz val="10"/>
        <color indexed="10"/>
        <name val="Calibri"/>
      </font>
    </dxf>
    <dxf>
      <font>
        <b val="0"/>
        <i val="0"/>
        <sz val="10"/>
        <color indexed="10"/>
        <name val="Calibri"/>
      </font>
    </dxf>
    <dxf>
      <font>
        <b val="0"/>
        <i val="0"/>
        <sz val="10"/>
        <color indexed="10"/>
        <name val="Calibri"/>
      </font>
    </dxf>
    <dxf>
      <font>
        <b val="0"/>
        <i val="0"/>
        <sz val="10"/>
        <color indexed="10"/>
        <name val="Calibri"/>
      </font>
    </dxf>
    <dxf>
      <font>
        <b val="0"/>
        <i val="0"/>
        <sz val="10"/>
        <color indexed="10"/>
        <name val="Calibri"/>
      </font>
    </dxf>
    <dxf>
      <font>
        <b val="0"/>
        <i val="0"/>
        <sz val="10"/>
        <color indexed="10"/>
        <name val="Calibri"/>
      </font>
    </dxf>
    <dxf>
      <font>
        <b val="0"/>
        <i val="0"/>
        <sz val="10"/>
        <color indexed="10"/>
        <name val="Calibri"/>
      </font>
    </dxf>
    <dxf>
      <font>
        <b val="0"/>
        <i val="0"/>
        <sz val="10"/>
        <color indexed="10"/>
        <name val="Calibri"/>
      </font>
    </dxf>
    <dxf>
      <font>
        <b val="0"/>
        <i val="0"/>
        <sz val="10"/>
        <color indexed="10"/>
        <name val="Calibri"/>
      </font>
    </dxf>
    <dxf>
      <font>
        <b val="0"/>
        <i val="0"/>
        <sz val="10"/>
        <color indexed="10"/>
        <name val="Calibri"/>
      </font>
    </dxf>
    <dxf>
      <font>
        <b val="0"/>
        <i val="0"/>
        <sz val="10"/>
        <color indexed="10"/>
        <name val="Calibri"/>
      </font>
    </dxf>
    <dxf>
      <font>
        <b val="0"/>
        <i val="0"/>
        <sz val="10"/>
        <color indexed="10"/>
        <name val="Calibri"/>
      </font>
    </dxf>
    <dxf>
      <font>
        <b val="0"/>
        <i val="0"/>
        <sz val="10"/>
        <color indexed="10"/>
        <name val="Calibri"/>
      </font>
    </dxf>
    <dxf>
      <font>
        <b val="0"/>
        <i val="0"/>
        <sz val="10"/>
        <color indexed="10"/>
        <name val="Calibri"/>
      </font>
    </dxf>
    <dxf>
      <font>
        <b val="0"/>
        <i val="0"/>
        <sz val="10"/>
        <color indexed="10"/>
        <name val="Calibri"/>
      </font>
    </dxf>
    <dxf>
      <font>
        <b val="0"/>
        <i val="0"/>
        <sz val="10"/>
        <color indexed="10"/>
        <name val="Calibri"/>
      </font>
    </dxf>
    <dxf>
      <font>
        <b val="0"/>
        <i val="0"/>
        <sz val="10"/>
        <color indexed="10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7"/>
  <sheetViews>
    <sheetView workbookViewId="0">
      <selection activeCell="E4" sqref="E4"/>
    </sheetView>
  </sheetViews>
  <sheetFormatPr defaultColWidth="9" defaultRowHeight="15"/>
  <cols>
    <col min="1" max="1" width="26.7109375" customWidth="1"/>
    <col min="2" max="5" width="15.28515625" customWidth="1"/>
    <col min="6" max="6" width="17.28515625" customWidth="1"/>
    <col min="7" max="7" width="20.42578125" customWidth="1"/>
    <col min="8" max="8" width="12.28515625" customWidth="1"/>
    <col min="9" max="9" width="12.85546875" customWidth="1"/>
    <col min="10" max="10" width="6.85546875" customWidth="1"/>
    <col min="11" max="11" width="15.140625" customWidth="1"/>
    <col min="12" max="12" width="12.140625" customWidth="1"/>
    <col min="13" max="13" width="8" customWidth="1"/>
    <col min="14" max="14" width="6.85546875" customWidth="1"/>
    <col min="15" max="15" width="6.42578125" customWidth="1"/>
    <col min="16" max="16" width="9.42578125" customWidth="1"/>
    <col min="17" max="17" width="6.85546875" customWidth="1"/>
  </cols>
  <sheetData>
    <row r="1" spans="1:35" ht="15.75" customHeight="1">
      <c r="A1" s="165"/>
      <c r="B1" s="165"/>
      <c r="C1" s="165"/>
      <c r="D1" s="165"/>
      <c r="E1" s="165"/>
      <c r="F1" s="165"/>
      <c r="G1" s="165"/>
    </row>
    <row r="2" spans="1:35" ht="15.75" customHeight="1">
      <c r="A2" s="165"/>
      <c r="B2" s="165"/>
      <c r="C2" s="165"/>
      <c r="D2" s="165"/>
      <c r="E2" s="165"/>
      <c r="F2" s="165"/>
      <c r="G2" s="165"/>
    </row>
    <row r="3" spans="1:35" ht="15.75" customHeight="1">
      <c r="A3" s="165" t="s">
        <v>0</v>
      </c>
      <c r="B3" s="165"/>
      <c r="C3" s="178"/>
      <c r="D3" s="178"/>
      <c r="E3" s="178"/>
      <c r="F3" s="178"/>
      <c r="G3" s="178"/>
      <c r="H3" s="179"/>
      <c r="I3" s="179"/>
      <c r="J3" s="179"/>
      <c r="K3" s="179"/>
      <c r="L3" s="179"/>
    </row>
    <row r="4" spans="1:35" ht="15.75" customHeight="1">
      <c r="A4" s="180" t="s">
        <v>1</v>
      </c>
      <c r="B4" s="261"/>
      <c r="C4" s="261"/>
      <c r="D4" s="165"/>
      <c r="E4" s="165"/>
      <c r="F4" s="165"/>
      <c r="G4" s="165"/>
    </row>
    <row r="5" spans="1:35" ht="15.75" customHeight="1">
      <c r="A5" s="180" t="s">
        <v>2</v>
      </c>
      <c r="B5" s="261"/>
      <c r="C5" s="261"/>
      <c r="D5" s="165"/>
      <c r="E5" s="165"/>
      <c r="F5" s="165"/>
      <c r="G5" s="165"/>
    </row>
    <row r="6" spans="1:35" ht="15.75" customHeight="1">
      <c r="A6" s="180" t="s">
        <v>3</v>
      </c>
      <c r="B6" s="261"/>
      <c r="C6" s="261"/>
      <c r="D6" s="165"/>
      <c r="E6" s="165"/>
      <c r="F6" s="165"/>
      <c r="G6" s="165"/>
      <c r="L6" s="262"/>
      <c r="M6" s="262"/>
    </row>
    <row r="7" spans="1:35" ht="15.75" customHeight="1">
      <c r="A7" s="181" t="s">
        <v>4</v>
      </c>
      <c r="B7" s="263"/>
      <c r="C7" s="263"/>
      <c r="D7" s="165"/>
      <c r="E7" s="165"/>
      <c r="F7" s="165"/>
      <c r="G7" s="165"/>
    </row>
    <row r="8" spans="1:35" ht="15.75" customHeight="1">
      <c r="A8" s="180" t="s">
        <v>5</v>
      </c>
      <c r="B8" s="182"/>
      <c r="C8" s="182"/>
      <c r="D8" s="183"/>
      <c r="E8" s="183"/>
      <c r="F8" s="184"/>
    </row>
    <row r="9" spans="1:35" ht="16.5" customHeight="1">
      <c r="A9" s="185" t="s">
        <v>6</v>
      </c>
      <c r="B9" s="185" t="s">
        <v>7</v>
      </c>
      <c r="C9" s="185" t="s">
        <v>8</v>
      </c>
      <c r="D9" s="185" t="s">
        <v>9</v>
      </c>
      <c r="E9" s="185" t="s">
        <v>10</v>
      </c>
      <c r="F9" s="186" t="s">
        <v>11</v>
      </c>
    </row>
    <row r="10" spans="1:35" ht="15.75" customHeight="1">
      <c r="A10" s="187" t="s">
        <v>12</v>
      </c>
      <c r="B10" s="187"/>
      <c r="C10" s="187"/>
      <c r="D10" s="187"/>
      <c r="E10" s="187"/>
      <c r="F10" s="188"/>
      <c r="G10" s="189" t="s">
        <v>13</v>
      </c>
      <c r="H10" s="189"/>
    </row>
    <row r="11" spans="1:35" ht="15.75" customHeight="1">
      <c r="A11" s="187" t="s">
        <v>14</v>
      </c>
      <c r="B11" s="187"/>
      <c r="C11" s="187"/>
      <c r="D11" s="187"/>
      <c r="E11" s="187"/>
      <c r="F11" s="188"/>
    </row>
    <row r="12" spans="1:35" ht="16.5" customHeight="1">
      <c r="A12" s="187" t="s">
        <v>15</v>
      </c>
      <c r="B12" s="187"/>
      <c r="C12" s="187"/>
      <c r="D12" s="187"/>
      <c r="E12" s="187"/>
      <c r="F12" s="188"/>
      <c r="G12" s="262"/>
      <c r="H12" s="262"/>
      <c r="I12" s="262"/>
      <c r="J12" s="262"/>
    </row>
    <row r="13" spans="1:35" ht="16.5" customHeight="1">
      <c r="A13" s="185" t="s">
        <v>16</v>
      </c>
      <c r="B13" s="190"/>
      <c r="C13" s="190"/>
      <c r="D13" s="190"/>
      <c r="E13" s="190"/>
      <c r="F13" s="191"/>
      <c r="G13" s="264" t="s">
        <v>17</v>
      </c>
      <c r="H13" s="265"/>
      <c r="I13" s="265"/>
      <c r="J13" s="265"/>
      <c r="K13" s="265"/>
      <c r="L13" s="265"/>
      <c r="M13" s="266"/>
    </row>
    <row r="14" spans="1:35" ht="16.5" customHeight="1">
      <c r="A14" s="192" t="s">
        <v>12</v>
      </c>
      <c r="B14" s="192"/>
      <c r="C14" s="192"/>
      <c r="D14" s="192"/>
      <c r="E14" s="192"/>
      <c r="F14" s="193"/>
      <c r="G14" s="194"/>
      <c r="H14" s="195"/>
      <c r="I14" s="195"/>
      <c r="M14" s="219"/>
    </row>
    <row r="15" spans="1:35" ht="15.75" customHeight="1">
      <c r="A15" s="192" t="s">
        <v>14</v>
      </c>
      <c r="B15" s="192"/>
      <c r="C15" s="192"/>
      <c r="D15" s="192"/>
      <c r="E15" s="192"/>
      <c r="F15" s="193"/>
      <c r="G15" s="194"/>
      <c r="H15" s="196"/>
      <c r="I15" s="196"/>
      <c r="K15" s="196"/>
      <c r="L15" s="196"/>
      <c r="M15" s="219"/>
      <c r="R15" s="220"/>
      <c r="S15" s="221"/>
      <c r="T15" s="221"/>
      <c r="U15" s="221"/>
      <c r="V15" s="221"/>
      <c r="W15" s="221" t="s">
        <v>18</v>
      </c>
      <c r="X15" s="221"/>
      <c r="Y15" s="221"/>
      <c r="Z15" s="221"/>
      <c r="AA15" s="221"/>
      <c r="AB15" s="221"/>
      <c r="AC15" s="221"/>
      <c r="AD15" s="221"/>
      <c r="AE15" s="221"/>
      <c r="AF15" s="221"/>
      <c r="AG15" s="221"/>
      <c r="AH15" s="221"/>
      <c r="AI15" s="222"/>
    </row>
    <row r="16" spans="1:35" ht="15.75" customHeight="1">
      <c r="A16" s="192" t="s">
        <v>15</v>
      </c>
      <c r="B16" s="192"/>
      <c r="C16" s="192"/>
      <c r="D16" s="192"/>
      <c r="E16" s="192"/>
      <c r="F16" s="193"/>
      <c r="G16" s="197" t="s">
        <v>19</v>
      </c>
      <c r="H16" s="196"/>
      <c r="I16" s="196"/>
      <c r="K16" s="196"/>
      <c r="L16" s="196"/>
      <c r="M16" s="219"/>
      <c r="R16" s="194"/>
      <c r="AI16" s="219"/>
    </row>
    <row r="17" spans="1:13">
      <c r="A17" s="198"/>
      <c r="B17" s="198"/>
      <c r="C17" s="199"/>
      <c r="D17" s="198"/>
      <c r="E17" s="267" t="s">
        <v>20</v>
      </c>
      <c r="F17" s="268"/>
      <c r="G17" s="194"/>
      <c r="H17" s="196"/>
      <c r="I17" s="196"/>
      <c r="K17" s="196"/>
      <c r="L17" s="196"/>
      <c r="M17" s="219"/>
    </row>
    <row r="18" spans="1:13">
      <c r="A18" s="200" t="s">
        <v>21</v>
      </c>
      <c r="B18" s="201"/>
      <c r="C18" s="267" t="s">
        <v>22</v>
      </c>
      <c r="D18" s="267"/>
      <c r="E18" s="269" t="s">
        <v>23</v>
      </c>
      <c r="F18" s="270"/>
      <c r="G18" s="194"/>
      <c r="H18" s="202"/>
      <c r="I18" s="202"/>
      <c r="K18" s="202"/>
      <c r="L18" s="202"/>
      <c r="M18" s="219"/>
    </row>
    <row r="19" spans="1:13">
      <c r="A19" s="201" t="s">
        <v>24</v>
      </c>
      <c r="B19" s="200"/>
      <c r="C19" s="203" t="s">
        <v>19</v>
      </c>
      <c r="D19" s="204"/>
      <c r="E19" s="205" t="s">
        <v>25</v>
      </c>
      <c r="F19" s="206"/>
      <c r="G19" s="207" t="s">
        <v>26</v>
      </c>
      <c r="H19" s="202"/>
      <c r="I19" s="202"/>
      <c r="K19" s="202"/>
      <c r="L19" s="202"/>
      <c r="M19" s="219"/>
    </row>
    <row r="20" spans="1:13">
      <c r="A20" s="1"/>
      <c r="B20" s="1"/>
      <c r="C20" s="203" t="s">
        <v>26</v>
      </c>
      <c r="D20" s="204"/>
      <c r="E20" s="205" t="s">
        <v>27</v>
      </c>
      <c r="F20" s="206"/>
      <c r="G20" s="194"/>
      <c r="H20" s="202"/>
      <c r="I20" s="202"/>
      <c r="K20" s="202"/>
      <c r="L20" s="202"/>
      <c r="M20" s="219"/>
    </row>
    <row r="21" spans="1:13" ht="15.75" customHeight="1">
      <c r="A21" s="1"/>
      <c r="B21" s="1"/>
      <c r="C21" s="203" t="s">
        <v>28</v>
      </c>
      <c r="D21" s="204"/>
      <c r="E21" s="205" t="s">
        <v>29</v>
      </c>
      <c r="F21" s="206"/>
      <c r="G21" s="208"/>
      <c r="M21" s="219"/>
    </row>
    <row r="22" spans="1:13" ht="15.75" customHeight="1">
      <c r="A22" s="271" t="s">
        <v>30</v>
      </c>
      <c r="B22" s="271"/>
      <c r="C22" s="203" t="s">
        <v>31</v>
      </c>
      <c r="D22" s="204"/>
      <c r="E22" s="272" t="s">
        <v>32</v>
      </c>
      <c r="F22" s="273"/>
      <c r="G22" s="209"/>
      <c r="M22" s="219"/>
    </row>
    <row r="23" spans="1:13" ht="15.75" customHeight="1">
      <c r="A23" s="274" t="s">
        <v>33</v>
      </c>
      <c r="B23" s="274"/>
      <c r="C23" s="267" t="s">
        <v>34</v>
      </c>
      <c r="D23" s="267"/>
      <c r="E23" s="205" t="s">
        <v>35</v>
      </c>
      <c r="F23" s="206"/>
      <c r="G23" s="208"/>
      <c r="M23" s="219"/>
    </row>
    <row r="24" spans="1:13">
      <c r="A24" s="210">
        <v>1</v>
      </c>
      <c r="B24" s="210"/>
      <c r="C24" s="203" t="s">
        <v>19</v>
      </c>
      <c r="D24" s="204"/>
      <c r="E24" s="205" t="s">
        <v>27</v>
      </c>
      <c r="F24" s="206"/>
      <c r="G24" s="194"/>
      <c r="H24" s="196"/>
      <c r="I24" s="196"/>
      <c r="K24" s="196"/>
      <c r="L24" s="196"/>
      <c r="M24" s="219"/>
    </row>
    <row r="25" spans="1:13">
      <c r="A25" s="210">
        <v>2</v>
      </c>
      <c r="B25" s="210"/>
      <c r="C25" s="203" t="s">
        <v>26</v>
      </c>
      <c r="D25" s="204"/>
      <c r="E25" s="211" t="s">
        <v>29</v>
      </c>
      <c r="F25" s="206"/>
      <c r="G25" s="194"/>
      <c r="H25" s="196"/>
      <c r="I25" s="196"/>
      <c r="K25" s="196"/>
      <c r="L25" s="196"/>
      <c r="M25" s="219"/>
    </row>
    <row r="26" spans="1:13">
      <c r="A26" s="210">
        <v>3</v>
      </c>
      <c r="B26" s="210"/>
      <c r="C26" s="203" t="s">
        <v>28</v>
      </c>
      <c r="D26" s="204"/>
      <c r="E26" s="275" t="s">
        <v>36</v>
      </c>
      <c r="F26" s="276"/>
      <c r="G26" s="194"/>
      <c r="H26" s="196"/>
      <c r="I26" s="196"/>
      <c r="K26" s="196"/>
      <c r="L26" s="196"/>
      <c r="M26" s="219"/>
    </row>
    <row r="27" spans="1:13">
      <c r="A27" s="210">
        <v>4</v>
      </c>
      <c r="B27" s="210"/>
      <c r="C27" s="203" t="s">
        <v>31</v>
      </c>
      <c r="D27" s="204"/>
      <c r="E27" s="212" t="s">
        <v>23</v>
      </c>
      <c r="F27" s="206"/>
      <c r="G27" s="194"/>
      <c r="H27" s="202"/>
      <c r="I27" s="202"/>
      <c r="K27" s="202"/>
      <c r="L27" s="202"/>
      <c r="M27" s="219"/>
    </row>
    <row r="28" spans="1:13">
      <c r="A28" s="210">
        <v>5</v>
      </c>
      <c r="B28" s="210"/>
      <c r="C28" s="267" t="s">
        <v>37</v>
      </c>
      <c r="D28" s="267"/>
      <c r="E28" s="212" t="s">
        <v>32</v>
      </c>
      <c r="F28" s="206"/>
      <c r="G28" s="194"/>
      <c r="H28" s="202"/>
      <c r="I28" s="202"/>
      <c r="K28" s="202"/>
      <c r="L28" s="202"/>
      <c r="M28" s="219"/>
    </row>
    <row r="29" spans="1:13">
      <c r="A29" s="210">
        <v>6</v>
      </c>
      <c r="B29" s="210"/>
      <c r="C29" s="203" t="s">
        <v>19</v>
      </c>
      <c r="D29" s="204"/>
      <c r="E29" s="267" t="s">
        <v>38</v>
      </c>
      <c r="F29" s="268"/>
      <c r="G29" s="194"/>
      <c r="H29" s="202"/>
      <c r="I29" s="202"/>
      <c r="K29" s="202"/>
      <c r="L29" s="202"/>
      <c r="M29" s="219"/>
    </row>
    <row r="30" spans="1:13" ht="15.75" customHeight="1">
      <c r="A30" s="277"/>
      <c r="B30" s="277"/>
      <c r="C30" s="203" t="s">
        <v>26</v>
      </c>
      <c r="D30" s="204"/>
      <c r="E30" s="269" t="s">
        <v>23</v>
      </c>
      <c r="F30" s="270"/>
      <c r="G30" s="194"/>
      <c r="M30" s="219"/>
    </row>
    <row r="31" spans="1:13">
      <c r="A31" s="274" t="s">
        <v>39</v>
      </c>
      <c r="B31" s="274"/>
      <c r="C31" s="203" t="s">
        <v>28</v>
      </c>
      <c r="D31" s="204"/>
      <c r="E31" s="205" t="s">
        <v>25</v>
      </c>
      <c r="F31" s="206"/>
      <c r="G31" s="194"/>
      <c r="M31" s="219"/>
    </row>
    <row r="32" spans="1:13">
      <c r="A32" s="210">
        <v>1</v>
      </c>
      <c r="B32" s="210"/>
      <c r="C32" s="203" t="s">
        <v>31</v>
      </c>
      <c r="D32" s="204"/>
      <c r="E32" s="205" t="s">
        <v>27</v>
      </c>
      <c r="F32" s="206"/>
      <c r="G32" s="194"/>
      <c r="H32" s="196"/>
      <c r="I32" s="196"/>
      <c r="M32" s="219"/>
    </row>
    <row r="33" spans="1:17">
      <c r="A33" s="210">
        <v>2</v>
      </c>
      <c r="B33" s="210"/>
      <c r="C33" s="267" t="s">
        <v>40</v>
      </c>
      <c r="D33" s="267"/>
      <c r="E33" s="205" t="s">
        <v>29</v>
      </c>
      <c r="F33" s="206"/>
      <c r="G33" s="194"/>
      <c r="H33" s="196"/>
      <c r="I33" s="196"/>
      <c r="M33" s="219"/>
    </row>
    <row r="34" spans="1:17">
      <c r="A34" s="210">
        <v>3</v>
      </c>
      <c r="B34" s="210"/>
      <c r="C34" s="203" t="s">
        <v>19</v>
      </c>
      <c r="D34" s="204"/>
      <c r="E34" s="272" t="s">
        <v>32</v>
      </c>
      <c r="F34" s="273"/>
      <c r="G34" s="194"/>
      <c r="H34" s="196"/>
      <c r="I34" s="196"/>
      <c r="M34" s="219"/>
    </row>
    <row r="35" spans="1:17">
      <c r="A35" s="210">
        <v>4</v>
      </c>
      <c r="B35" s="210"/>
      <c r="C35" s="203" t="s">
        <v>26</v>
      </c>
      <c r="D35" s="204"/>
      <c r="E35" s="205" t="s">
        <v>35</v>
      </c>
      <c r="F35" s="206"/>
      <c r="G35" s="194"/>
      <c r="H35" s="202"/>
      <c r="I35" s="202"/>
      <c r="M35" s="219"/>
    </row>
    <row r="36" spans="1:17">
      <c r="A36" s="210">
        <v>5</v>
      </c>
      <c r="B36" s="210"/>
      <c r="C36" s="203" t="s">
        <v>28</v>
      </c>
      <c r="D36" s="204"/>
      <c r="E36" s="205" t="s">
        <v>27</v>
      </c>
      <c r="F36" s="206"/>
      <c r="G36" s="194"/>
      <c r="H36" s="202"/>
      <c r="I36" s="202"/>
      <c r="M36" s="219"/>
    </row>
    <row r="37" spans="1:17">
      <c r="A37" s="210">
        <v>6</v>
      </c>
      <c r="B37" s="210"/>
      <c r="C37" s="203" t="s">
        <v>31</v>
      </c>
      <c r="D37" s="204"/>
      <c r="E37" s="211" t="s">
        <v>29</v>
      </c>
      <c r="F37" s="206"/>
      <c r="G37" s="194"/>
      <c r="H37" s="202"/>
      <c r="I37" s="202"/>
      <c r="M37" s="219"/>
    </row>
    <row r="38" spans="1:17" ht="15.75" customHeight="1">
      <c r="A38" s="278"/>
      <c r="B38" s="278"/>
      <c r="C38" s="267" t="s">
        <v>41</v>
      </c>
      <c r="D38" s="267"/>
      <c r="E38" s="275" t="s">
        <v>36</v>
      </c>
      <c r="F38" s="276"/>
      <c r="G38" s="194"/>
      <c r="M38" s="219"/>
    </row>
    <row r="39" spans="1:17">
      <c r="A39" s="274" t="s">
        <v>42</v>
      </c>
      <c r="B39" s="274"/>
      <c r="C39" s="203" t="s">
        <v>19</v>
      </c>
      <c r="D39" s="204"/>
      <c r="E39" s="212" t="s">
        <v>23</v>
      </c>
      <c r="F39" s="206"/>
      <c r="G39" s="279" t="s">
        <v>43</v>
      </c>
      <c r="H39" s="280"/>
      <c r="I39" s="280"/>
      <c r="J39" s="280"/>
      <c r="K39" s="280"/>
      <c r="L39" s="280"/>
      <c r="M39" s="280"/>
      <c r="N39" s="280"/>
      <c r="O39" s="280"/>
      <c r="P39" s="280"/>
      <c r="Q39" s="281"/>
    </row>
    <row r="40" spans="1:17">
      <c r="A40" s="210">
        <v>1</v>
      </c>
      <c r="B40" s="210"/>
      <c r="C40" s="203" t="s">
        <v>26</v>
      </c>
      <c r="D40" s="204"/>
      <c r="E40" s="212" t="s">
        <v>32</v>
      </c>
      <c r="F40" s="206"/>
      <c r="G40" s="194"/>
      <c r="H40" s="282"/>
      <c r="I40" s="282"/>
      <c r="K40" s="282"/>
      <c r="L40" s="282"/>
      <c r="Q40" s="219"/>
    </row>
    <row r="41" spans="1:17" ht="15.75" customHeight="1">
      <c r="A41" s="210">
        <v>2</v>
      </c>
      <c r="B41" s="210"/>
      <c r="C41" s="203" t="s">
        <v>28</v>
      </c>
      <c r="D41" s="204"/>
      <c r="E41" s="267" t="s">
        <v>44</v>
      </c>
      <c r="F41" s="268"/>
      <c r="G41" s="208"/>
      <c r="H41" s="213"/>
      <c r="I41" s="213"/>
      <c r="K41" s="213"/>
      <c r="L41" s="213"/>
      <c r="Q41" s="219"/>
    </row>
    <row r="42" spans="1:17" ht="15.75" customHeight="1">
      <c r="A42" s="210">
        <v>3</v>
      </c>
      <c r="B42" s="210"/>
      <c r="C42" s="203" t="s">
        <v>31</v>
      </c>
      <c r="D42" s="204"/>
      <c r="E42" s="269" t="s">
        <v>23</v>
      </c>
      <c r="F42" s="270"/>
      <c r="G42" s="208"/>
      <c r="H42" s="213"/>
      <c r="I42" s="213"/>
      <c r="K42" s="213"/>
      <c r="L42" s="213"/>
      <c r="Q42" s="219"/>
    </row>
    <row r="43" spans="1:17" ht="15.75" customHeight="1">
      <c r="A43" s="210">
        <v>4</v>
      </c>
      <c r="B43" s="210"/>
      <c r="C43" s="214"/>
      <c r="D43" s="215"/>
      <c r="E43" s="205" t="s">
        <v>25</v>
      </c>
      <c r="F43" s="206"/>
      <c r="G43" s="208"/>
      <c r="H43" s="213"/>
      <c r="I43" s="213"/>
      <c r="K43" s="213"/>
      <c r="L43" s="213"/>
      <c r="Q43" s="219"/>
    </row>
    <row r="44" spans="1:17" ht="15.75" customHeight="1">
      <c r="A44" s="210">
        <v>5</v>
      </c>
      <c r="B44" s="210"/>
      <c r="C44" s="283" t="s">
        <v>45</v>
      </c>
      <c r="D44" s="283"/>
      <c r="E44" s="205" t="s">
        <v>27</v>
      </c>
      <c r="F44" s="206"/>
      <c r="G44" s="208"/>
      <c r="H44" s="213"/>
      <c r="I44" s="213"/>
      <c r="K44" s="213"/>
      <c r="L44" s="213"/>
      <c r="Q44" s="219"/>
    </row>
    <row r="45" spans="1:17" ht="15.75" customHeight="1">
      <c r="A45" s="210">
        <v>6</v>
      </c>
      <c r="B45" s="210"/>
      <c r="C45" s="214"/>
      <c r="D45" s="215"/>
      <c r="E45" s="205" t="s">
        <v>29</v>
      </c>
      <c r="F45" s="206"/>
      <c r="G45" s="208"/>
      <c r="H45" s="213"/>
      <c r="I45" s="213"/>
      <c r="K45" s="213"/>
      <c r="L45" s="213"/>
      <c r="M45" s="165"/>
      <c r="P45" s="165"/>
      <c r="Q45" s="219"/>
    </row>
    <row r="46" spans="1:17" ht="15.75" customHeight="1">
      <c r="A46" s="284"/>
      <c r="B46" s="284"/>
      <c r="C46" s="203"/>
      <c r="D46" s="204"/>
      <c r="E46" s="272" t="s">
        <v>32</v>
      </c>
      <c r="F46" s="273"/>
      <c r="G46" s="208"/>
      <c r="H46" s="213"/>
      <c r="I46" s="213"/>
      <c r="K46" s="213"/>
      <c r="L46" s="213"/>
      <c r="Q46" s="219"/>
    </row>
    <row r="47" spans="1:17" ht="15.75" customHeight="1">
      <c r="A47" s="274" t="s">
        <v>46</v>
      </c>
      <c r="B47" s="274"/>
      <c r="C47" s="203"/>
      <c r="D47" s="204"/>
      <c r="E47" s="205" t="s">
        <v>35</v>
      </c>
      <c r="F47" s="206"/>
      <c r="G47" s="208"/>
      <c r="H47" s="213"/>
      <c r="I47" s="213"/>
      <c r="K47" s="213"/>
      <c r="L47" s="213"/>
      <c r="Q47" s="219"/>
    </row>
    <row r="48" spans="1:17" ht="15.75" customHeight="1">
      <c r="A48" s="210">
        <v>1</v>
      </c>
      <c r="B48" s="210"/>
      <c r="C48" s="267" t="s">
        <v>47</v>
      </c>
      <c r="D48" s="267"/>
      <c r="E48" s="205" t="s">
        <v>27</v>
      </c>
      <c r="F48" s="206"/>
      <c r="G48" s="208"/>
      <c r="H48" s="213"/>
      <c r="I48" s="213"/>
      <c r="K48" s="213"/>
      <c r="L48" s="213"/>
      <c r="Q48" s="219"/>
    </row>
    <row r="49" spans="1:17" ht="15.75" customHeight="1">
      <c r="A49" s="210">
        <v>2</v>
      </c>
      <c r="B49" s="210"/>
      <c r="C49" s="203" t="s">
        <v>19</v>
      </c>
      <c r="D49" s="204"/>
      <c r="E49" s="211" t="s">
        <v>29</v>
      </c>
      <c r="F49" s="206"/>
      <c r="G49" s="208"/>
      <c r="H49" s="213"/>
      <c r="I49" s="213"/>
      <c r="K49" s="213"/>
      <c r="L49" s="213"/>
      <c r="Q49" s="219"/>
    </row>
    <row r="50" spans="1:17">
      <c r="A50" s="210">
        <v>3</v>
      </c>
      <c r="B50" s="210"/>
      <c r="C50" s="203" t="s">
        <v>26</v>
      </c>
      <c r="D50" s="204"/>
      <c r="E50" s="275" t="s">
        <v>36</v>
      </c>
      <c r="F50" s="276"/>
      <c r="G50" s="194"/>
      <c r="Q50" s="219"/>
    </row>
    <row r="51" spans="1:17">
      <c r="A51" s="210">
        <v>4</v>
      </c>
      <c r="B51" s="210"/>
      <c r="C51" s="203" t="s">
        <v>28</v>
      </c>
      <c r="D51" s="204"/>
      <c r="E51" s="212" t="s">
        <v>23</v>
      </c>
      <c r="F51" s="206"/>
      <c r="G51" s="194"/>
      <c r="Q51" s="219"/>
    </row>
    <row r="52" spans="1:17">
      <c r="A52" s="210">
        <v>5</v>
      </c>
      <c r="B52" s="210"/>
      <c r="C52" s="203" t="s">
        <v>31</v>
      </c>
      <c r="D52" s="204"/>
      <c r="E52" s="212" t="s">
        <v>32</v>
      </c>
      <c r="F52" s="206"/>
      <c r="G52" s="194"/>
      <c r="H52" s="282"/>
      <c r="I52" s="282"/>
      <c r="K52" s="282"/>
      <c r="L52" s="282"/>
      <c r="N52" s="282"/>
      <c r="O52" s="282"/>
      <c r="Q52" s="219"/>
    </row>
    <row r="53" spans="1:17">
      <c r="A53" s="210">
        <v>6</v>
      </c>
      <c r="B53" s="210"/>
      <c r="C53" s="267" t="s">
        <v>48</v>
      </c>
      <c r="D53" s="267"/>
      <c r="E53" s="267" t="s">
        <v>49</v>
      </c>
      <c r="F53" s="268"/>
      <c r="G53" s="194"/>
      <c r="H53" s="213"/>
      <c r="I53" s="213"/>
      <c r="K53" s="213"/>
      <c r="L53" s="213"/>
      <c r="N53" s="213"/>
      <c r="O53" s="213"/>
      <c r="Q53" s="219"/>
    </row>
    <row r="54" spans="1:17">
      <c r="A54" s="285" t="s">
        <v>50</v>
      </c>
      <c r="B54" s="285"/>
      <c r="C54" s="203" t="s">
        <v>19</v>
      </c>
      <c r="D54" s="204"/>
      <c r="E54" s="269" t="s">
        <v>23</v>
      </c>
      <c r="F54" s="270"/>
      <c r="G54" s="194"/>
      <c r="H54" s="213"/>
      <c r="I54" s="213"/>
      <c r="K54" s="213"/>
      <c r="L54" s="213"/>
      <c r="N54" s="213"/>
      <c r="O54" s="213"/>
      <c r="Q54" s="219"/>
    </row>
    <row r="55" spans="1:17">
      <c r="A55" s="274" t="s">
        <v>51</v>
      </c>
      <c r="B55" s="274"/>
      <c r="C55" s="203" t="s">
        <v>26</v>
      </c>
      <c r="D55" s="204"/>
      <c r="E55" s="205" t="s">
        <v>25</v>
      </c>
      <c r="F55" s="206"/>
      <c r="G55" s="194"/>
      <c r="H55" s="213"/>
      <c r="I55" s="213"/>
      <c r="K55" s="213"/>
      <c r="L55" s="213"/>
      <c r="N55" s="213"/>
      <c r="O55" s="213"/>
      <c r="Q55" s="219"/>
    </row>
    <row r="56" spans="1:17">
      <c r="A56" s="210">
        <v>1</v>
      </c>
      <c r="B56" s="210"/>
      <c r="C56" s="203" t="s">
        <v>28</v>
      </c>
      <c r="D56" s="204"/>
      <c r="E56" s="205" t="s">
        <v>27</v>
      </c>
      <c r="F56" s="206"/>
      <c r="G56" s="194"/>
      <c r="H56" s="213"/>
      <c r="I56" s="213"/>
      <c r="K56" s="213"/>
      <c r="L56" s="213"/>
      <c r="N56" s="213"/>
      <c r="O56" s="213"/>
      <c r="Q56" s="219"/>
    </row>
    <row r="57" spans="1:17">
      <c r="A57" s="210">
        <v>2</v>
      </c>
      <c r="B57" s="210"/>
      <c r="C57" s="203" t="s">
        <v>31</v>
      </c>
      <c r="D57" s="204"/>
      <c r="E57" s="205" t="s">
        <v>29</v>
      </c>
      <c r="F57" s="206"/>
      <c r="G57" s="194"/>
      <c r="H57" s="213"/>
      <c r="I57" s="213"/>
      <c r="K57" s="213"/>
      <c r="L57" s="213"/>
      <c r="N57" s="213"/>
      <c r="O57" s="213"/>
      <c r="Q57" s="219"/>
    </row>
    <row r="58" spans="1:17">
      <c r="A58" s="210">
        <v>3</v>
      </c>
      <c r="B58" s="210"/>
      <c r="C58" s="267" t="s">
        <v>52</v>
      </c>
      <c r="D58" s="267"/>
      <c r="E58" s="272" t="s">
        <v>32</v>
      </c>
      <c r="F58" s="273"/>
      <c r="G58" s="194"/>
      <c r="H58" s="213"/>
      <c r="I58" s="213"/>
      <c r="K58" s="213"/>
      <c r="L58" s="213"/>
      <c r="N58" s="213"/>
      <c r="O58" s="213"/>
      <c r="Q58" s="219"/>
    </row>
    <row r="59" spans="1:17">
      <c r="A59" s="210">
        <v>4</v>
      </c>
      <c r="B59" s="210"/>
      <c r="C59" s="203" t="s">
        <v>19</v>
      </c>
      <c r="D59" s="204"/>
      <c r="E59" s="205" t="s">
        <v>35</v>
      </c>
      <c r="F59" s="206"/>
      <c r="G59" s="194"/>
      <c r="H59" s="213"/>
      <c r="I59" s="213"/>
      <c r="K59" s="213"/>
      <c r="L59" s="213"/>
      <c r="N59" s="213"/>
      <c r="O59" s="213"/>
      <c r="Q59" s="219"/>
    </row>
    <row r="60" spans="1:17">
      <c r="A60" s="210">
        <v>5</v>
      </c>
      <c r="B60" s="210"/>
      <c r="C60" s="203" t="s">
        <v>26</v>
      </c>
      <c r="D60" s="204"/>
      <c r="E60" s="205" t="s">
        <v>27</v>
      </c>
      <c r="F60" s="206"/>
      <c r="G60" s="194"/>
      <c r="H60" s="213"/>
      <c r="I60" s="213"/>
      <c r="K60" s="213"/>
      <c r="L60" s="213"/>
      <c r="N60" s="213"/>
      <c r="O60" s="213"/>
      <c r="Q60" s="219"/>
    </row>
    <row r="61" spans="1:17">
      <c r="A61" s="210">
        <v>6</v>
      </c>
      <c r="B61" s="210"/>
      <c r="C61" s="203" t="s">
        <v>28</v>
      </c>
      <c r="D61" s="204"/>
      <c r="E61" s="211" t="s">
        <v>29</v>
      </c>
      <c r="F61" s="206"/>
      <c r="G61" s="194"/>
      <c r="H61" s="213"/>
      <c r="I61" s="213"/>
      <c r="K61" s="213"/>
      <c r="L61" s="213"/>
      <c r="N61" s="213"/>
      <c r="O61" s="213"/>
      <c r="Q61" s="219"/>
    </row>
    <row r="62" spans="1:17" ht="16.5" customHeight="1">
      <c r="A62" s="216"/>
      <c r="B62" s="183"/>
      <c r="C62" s="203" t="s">
        <v>31</v>
      </c>
      <c r="D62" s="204"/>
      <c r="E62" s="275" t="s">
        <v>36</v>
      </c>
      <c r="F62" s="276"/>
      <c r="G62" s="194"/>
      <c r="Q62" s="219"/>
    </row>
    <row r="63" spans="1:17" ht="17.25" customHeight="1">
      <c r="A63" s="286" t="s">
        <v>53</v>
      </c>
      <c r="B63" s="286"/>
      <c r="C63" s="267" t="s">
        <v>54</v>
      </c>
      <c r="D63" s="267"/>
      <c r="E63" s="212" t="s">
        <v>23</v>
      </c>
      <c r="F63" s="206"/>
      <c r="G63" s="217"/>
      <c r="H63" s="218"/>
      <c r="I63" s="218"/>
      <c r="J63" s="218"/>
      <c r="K63" s="218"/>
      <c r="L63" s="218"/>
      <c r="M63" s="218"/>
      <c r="N63" s="218"/>
      <c r="O63" s="218"/>
      <c r="P63" s="218"/>
      <c r="Q63" s="2"/>
    </row>
    <row r="64" spans="1:17" ht="16.5" customHeight="1">
      <c r="A64" s="271" t="s">
        <v>30</v>
      </c>
      <c r="B64" s="271"/>
      <c r="C64" s="203" t="s">
        <v>19</v>
      </c>
      <c r="D64" s="204"/>
      <c r="E64" s="212" t="s">
        <v>32</v>
      </c>
      <c r="F64" s="206"/>
      <c r="G64" s="264" t="s">
        <v>55</v>
      </c>
      <c r="H64" s="265"/>
      <c r="I64" s="265"/>
      <c r="J64" s="265"/>
      <c r="K64" s="265"/>
      <c r="L64" s="265"/>
      <c r="M64" s="265"/>
      <c r="N64" s="265"/>
      <c r="O64" s="265"/>
      <c r="P64" s="265"/>
      <c r="Q64" s="266"/>
    </row>
    <row r="65" spans="1:17" ht="16.5" customHeight="1">
      <c r="A65" s="274" t="s">
        <v>33</v>
      </c>
      <c r="B65" s="274"/>
      <c r="C65" s="203" t="s">
        <v>26</v>
      </c>
      <c r="D65" s="204"/>
      <c r="E65" s="267" t="s">
        <v>56</v>
      </c>
      <c r="F65" s="268"/>
      <c r="G65" s="287"/>
      <c r="H65" s="288"/>
      <c r="I65" s="288"/>
      <c r="J65" s="288"/>
      <c r="K65" s="289"/>
      <c r="L65" s="1"/>
      <c r="M65" s="290"/>
      <c r="N65" s="291"/>
      <c r="O65" s="291"/>
      <c r="P65" s="291"/>
      <c r="Q65" s="292"/>
    </row>
    <row r="66" spans="1:17" ht="15.75" customHeight="1">
      <c r="A66" s="210">
        <v>1</v>
      </c>
      <c r="B66" s="210"/>
      <c r="C66" s="203" t="s">
        <v>28</v>
      </c>
      <c r="D66" s="204"/>
      <c r="E66" s="269" t="s">
        <v>23</v>
      </c>
      <c r="F66" s="270"/>
      <c r="G66" s="223" t="s">
        <v>57</v>
      </c>
      <c r="H66" s="224" t="s">
        <v>58</v>
      </c>
      <c r="I66" s="224" t="s">
        <v>59</v>
      </c>
      <c r="J66" s="224" t="s">
        <v>60</v>
      </c>
      <c r="K66" s="224" t="s">
        <v>61</v>
      </c>
      <c r="L66" s="1"/>
      <c r="M66" s="246" t="s">
        <v>57</v>
      </c>
      <c r="N66" s="224" t="s">
        <v>58</v>
      </c>
      <c r="O66" s="224" t="s">
        <v>59</v>
      </c>
      <c r="P66" s="224" t="s">
        <v>60</v>
      </c>
      <c r="Q66" s="252" t="s">
        <v>61</v>
      </c>
    </row>
    <row r="67" spans="1:17" ht="15.75" customHeight="1">
      <c r="A67" s="210">
        <v>2</v>
      </c>
      <c r="B67" s="210"/>
      <c r="C67" s="203" t="s">
        <v>31</v>
      </c>
      <c r="D67" s="204"/>
      <c r="E67" s="205" t="s">
        <v>25</v>
      </c>
      <c r="F67" s="206"/>
      <c r="G67" s="225" t="s">
        <v>62</v>
      </c>
      <c r="H67" s="226" t="s">
        <v>63</v>
      </c>
      <c r="I67" s="226" t="s">
        <v>64</v>
      </c>
      <c r="J67" s="226" t="s">
        <v>65</v>
      </c>
      <c r="K67" s="226" t="s">
        <v>66</v>
      </c>
      <c r="L67" s="1"/>
      <c r="M67" s="247" t="s">
        <v>62</v>
      </c>
      <c r="N67" s="226" t="s">
        <v>63</v>
      </c>
      <c r="O67" s="226" t="s">
        <v>64</v>
      </c>
      <c r="P67" s="226" t="s">
        <v>65</v>
      </c>
      <c r="Q67" s="253" t="s">
        <v>66</v>
      </c>
    </row>
    <row r="68" spans="1:17" ht="15.75" customHeight="1">
      <c r="A68" s="210">
        <v>3</v>
      </c>
      <c r="B68" s="210"/>
      <c r="C68" s="267" t="s">
        <v>67</v>
      </c>
      <c r="D68" s="267"/>
      <c r="E68" s="205" t="s">
        <v>27</v>
      </c>
      <c r="F68" s="206"/>
      <c r="G68" s="227"/>
      <c r="H68" s="1"/>
      <c r="I68" s="1"/>
      <c r="J68" s="1"/>
      <c r="K68" s="1"/>
      <c r="L68" s="1"/>
      <c r="M68" s="190"/>
      <c r="N68" s="1"/>
      <c r="O68" s="1"/>
      <c r="P68" s="1"/>
      <c r="Q68" s="254"/>
    </row>
    <row r="69" spans="1:17" ht="15.75" customHeight="1">
      <c r="A69" s="210">
        <v>4</v>
      </c>
      <c r="B69" s="210"/>
      <c r="C69" s="203" t="s">
        <v>19</v>
      </c>
      <c r="D69" s="204"/>
      <c r="E69" s="205" t="s">
        <v>29</v>
      </c>
      <c r="F69" s="206"/>
      <c r="G69" s="228"/>
      <c r="H69" s="1"/>
      <c r="I69" s="1"/>
      <c r="J69" s="1"/>
      <c r="K69" s="1"/>
      <c r="L69" s="1"/>
      <c r="M69" s="183"/>
      <c r="N69" s="1"/>
      <c r="O69" s="1"/>
      <c r="P69" s="1"/>
      <c r="Q69" s="254"/>
    </row>
    <row r="70" spans="1:17" ht="15.75" customHeight="1">
      <c r="A70" s="210">
        <v>5</v>
      </c>
      <c r="B70" s="210"/>
      <c r="C70" s="203" t="s">
        <v>26</v>
      </c>
      <c r="D70" s="204"/>
      <c r="E70" s="272" t="s">
        <v>32</v>
      </c>
      <c r="F70" s="273"/>
      <c r="G70" s="228"/>
      <c r="H70" s="1"/>
      <c r="I70" s="1"/>
      <c r="J70" s="1"/>
      <c r="K70" s="1"/>
      <c r="L70" s="1"/>
      <c r="M70" s="183"/>
      <c r="N70" s="1"/>
      <c r="O70" s="1"/>
      <c r="P70" s="1"/>
      <c r="Q70" s="254"/>
    </row>
    <row r="71" spans="1:17" ht="15.75" customHeight="1">
      <c r="A71" s="210">
        <v>6</v>
      </c>
      <c r="B71" s="210"/>
      <c r="C71" s="203" t="s">
        <v>28</v>
      </c>
      <c r="D71" s="204"/>
      <c r="E71" s="205" t="s">
        <v>35</v>
      </c>
      <c r="F71" s="206"/>
      <c r="G71" s="228"/>
      <c r="H71" s="1"/>
      <c r="I71" s="1"/>
      <c r="J71" s="1"/>
      <c r="K71" s="1"/>
      <c r="L71" s="1"/>
      <c r="M71" s="183"/>
      <c r="N71" s="1"/>
      <c r="O71" s="1"/>
      <c r="P71" s="1"/>
      <c r="Q71" s="254"/>
    </row>
    <row r="72" spans="1:17" ht="15.75" customHeight="1">
      <c r="A72" s="277"/>
      <c r="B72" s="277"/>
      <c r="C72" s="203" t="s">
        <v>31</v>
      </c>
      <c r="D72" s="204"/>
      <c r="E72" s="205" t="s">
        <v>27</v>
      </c>
      <c r="F72" s="206"/>
      <c r="G72" s="228"/>
      <c r="H72" s="1"/>
      <c r="I72" s="1"/>
      <c r="J72" s="1"/>
      <c r="K72" s="1"/>
      <c r="L72" s="1"/>
      <c r="M72" s="183"/>
      <c r="N72" s="1"/>
      <c r="O72" s="1"/>
      <c r="P72" s="1"/>
      <c r="Q72" s="254"/>
    </row>
    <row r="73" spans="1:17" ht="15.75" customHeight="1">
      <c r="A73" s="274" t="s">
        <v>39</v>
      </c>
      <c r="B73" s="274"/>
      <c r="C73" s="214"/>
      <c r="D73" s="215"/>
      <c r="E73" s="211" t="s">
        <v>29</v>
      </c>
      <c r="F73" s="206"/>
      <c r="G73" s="228"/>
      <c r="H73" s="1"/>
      <c r="I73" s="1"/>
      <c r="J73" s="1"/>
      <c r="K73" s="1"/>
      <c r="L73" s="1"/>
      <c r="M73" s="183"/>
      <c r="N73" s="1"/>
      <c r="O73" s="1"/>
      <c r="P73" s="1"/>
      <c r="Q73" s="254"/>
    </row>
    <row r="74" spans="1:17" ht="15.75" customHeight="1">
      <c r="A74" s="210">
        <v>1</v>
      </c>
      <c r="B74" s="210"/>
      <c r="C74" s="214"/>
      <c r="D74" s="215"/>
      <c r="E74" s="275" t="s">
        <v>36</v>
      </c>
      <c r="F74" s="276"/>
      <c r="G74" s="208"/>
      <c r="Q74" s="219"/>
    </row>
    <row r="75" spans="1:17" ht="16.5" customHeight="1">
      <c r="A75" s="210">
        <v>2</v>
      </c>
      <c r="B75" s="210"/>
      <c r="C75" s="214"/>
      <c r="D75" s="215"/>
      <c r="E75" s="212" t="s">
        <v>23</v>
      </c>
      <c r="F75" s="206"/>
      <c r="G75" s="293"/>
      <c r="H75" s="294"/>
      <c r="I75" s="294"/>
      <c r="J75" s="294"/>
      <c r="K75" s="294"/>
      <c r="M75" s="295"/>
      <c r="N75" s="295"/>
      <c r="O75" s="295"/>
      <c r="P75" s="295"/>
      <c r="Q75" s="296"/>
    </row>
    <row r="76" spans="1:17" ht="15.75" customHeight="1">
      <c r="A76" s="210">
        <v>3</v>
      </c>
      <c r="B76" s="210"/>
      <c r="C76" s="214"/>
      <c r="D76" s="215"/>
      <c r="E76" s="212" t="s">
        <v>32</v>
      </c>
      <c r="F76" s="206"/>
      <c r="G76" s="229" t="s">
        <v>57</v>
      </c>
      <c r="H76" s="230" t="s">
        <v>58</v>
      </c>
      <c r="I76" s="230" t="s">
        <v>59</v>
      </c>
      <c r="J76" s="230" t="s">
        <v>60</v>
      </c>
      <c r="K76" s="230" t="s">
        <v>61</v>
      </c>
      <c r="L76" s="248"/>
      <c r="M76" s="249" t="s">
        <v>57</v>
      </c>
      <c r="N76" s="230" t="s">
        <v>58</v>
      </c>
      <c r="O76" s="230" t="s">
        <v>59</v>
      </c>
      <c r="P76" s="230" t="s">
        <v>60</v>
      </c>
      <c r="Q76" s="255" t="s">
        <v>61</v>
      </c>
    </row>
    <row r="77" spans="1:17" ht="15.75" customHeight="1">
      <c r="A77" s="210">
        <v>4</v>
      </c>
      <c r="B77" s="210"/>
      <c r="C77" s="183"/>
      <c r="D77" s="183"/>
      <c r="E77" s="215"/>
      <c r="F77" s="231"/>
      <c r="G77" s="225" t="s">
        <v>62</v>
      </c>
      <c r="H77" s="226" t="s">
        <v>63</v>
      </c>
      <c r="I77" s="226" t="s">
        <v>64</v>
      </c>
      <c r="J77" s="226" t="s">
        <v>65</v>
      </c>
      <c r="K77" s="226" t="s">
        <v>66</v>
      </c>
      <c r="L77" s="1"/>
      <c r="M77" s="247" t="s">
        <v>62</v>
      </c>
      <c r="N77" s="226" t="s">
        <v>63</v>
      </c>
      <c r="O77" s="226" t="s">
        <v>64</v>
      </c>
      <c r="P77" s="226" t="s">
        <v>65</v>
      </c>
      <c r="Q77" s="253" t="s">
        <v>66</v>
      </c>
    </row>
    <row r="78" spans="1:17" ht="16.5" customHeight="1">
      <c r="A78" s="210">
        <v>5</v>
      </c>
      <c r="B78" s="210"/>
      <c r="C78" s="183"/>
      <c r="D78" s="183"/>
      <c r="E78" s="286" t="s">
        <v>68</v>
      </c>
      <c r="F78" s="297"/>
      <c r="G78" s="227"/>
      <c r="H78" s="1"/>
      <c r="I78" s="1"/>
      <c r="J78" s="1"/>
      <c r="K78" s="1"/>
      <c r="L78" s="1"/>
      <c r="M78" s="190"/>
      <c r="N78" s="1"/>
      <c r="O78" s="1"/>
      <c r="P78" s="1"/>
      <c r="Q78" s="254"/>
    </row>
    <row r="79" spans="1:17" ht="15.75" customHeight="1">
      <c r="A79" s="210">
        <v>6</v>
      </c>
      <c r="B79" s="210"/>
      <c r="C79" s="183"/>
      <c r="D79" s="183"/>
      <c r="E79" s="232"/>
      <c r="F79" s="233"/>
      <c r="G79" s="228"/>
      <c r="H79" s="1"/>
      <c r="I79" s="1"/>
      <c r="J79" s="1"/>
      <c r="K79" s="1"/>
      <c r="L79" s="1"/>
      <c r="M79" s="183"/>
      <c r="N79" s="1"/>
      <c r="O79" s="1"/>
      <c r="P79" s="1"/>
      <c r="Q79" s="254"/>
    </row>
    <row r="80" spans="1:17" ht="15.75" customHeight="1">
      <c r="A80" s="278"/>
      <c r="B80" s="278"/>
      <c r="C80" s="278"/>
      <c r="D80" s="278"/>
      <c r="E80" s="267" t="s">
        <v>20</v>
      </c>
      <c r="F80" s="268"/>
      <c r="G80" s="228"/>
      <c r="H80" s="1"/>
      <c r="I80" s="1"/>
      <c r="J80" s="1"/>
      <c r="K80" s="1"/>
      <c r="L80" s="1"/>
      <c r="M80" s="183"/>
      <c r="N80" s="1"/>
      <c r="O80" s="1"/>
      <c r="P80" s="1"/>
      <c r="Q80" s="254"/>
    </row>
    <row r="81" spans="1:17" ht="15.75" customHeight="1">
      <c r="A81" s="274" t="s">
        <v>42</v>
      </c>
      <c r="B81" s="274"/>
      <c r="C81" s="183"/>
      <c r="D81" s="183"/>
      <c r="E81" s="269" t="s">
        <v>23</v>
      </c>
      <c r="F81" s="270"/>
      <c r="G81" s="228"/>
      <c r="H81" s="1"/>
      <c r="I81" s="1"/>
      <c r="J81" s="1"/>
      <c r="K81" s="1"/>
      <c r="L81" s="1"/>
      <c r="M81" s="183"/>
      <c r="N81" s="1"/>
      <c r="O81" s="1"/>
      <c r="P81" s="1"/>
      <c r="Q81" s="254"/>
    </row>
    <row r="82" spans="1:17" ht="15.75" customHeight="1">
      <c r="A82" s="210">
        <v>1</v>
      </c>
      <c r="B82" s="210"/>
      <c r="C82" s="183"/>
      <c r="D82" s="183"/>
      <c r="E82" s="205" t="s">
        <v>25</v>
      </c>
      <c r="F82" s="206"/>
      <c r="G82" s="228"/>
      <c r="H82" s="1"/>
      <c r="I82" s="1"/>
      <c r="J82" s="1"/>
      <c r="K82" s="1"/>
      <c r="L82" s="1"/>
      <c r="M82" s="183"/>
      <c r="N82" s="1"/>
      <c r="O82" s="1"/>
      <c r="P82" s="1"/>
      <c r="Q82" s="254"/>
    </row>
    <row r="83" spans="1:17" ht="15.75" customHeight="1">
      <c r="A83" s="210">
        <v>2</v>
      </c>
      <c r="B83" s="210"/>
      <c r="C83" s="183"/>
      <c r="D83" s="183"/>
      <c r="E83" s="205" t="s">
        <v>27</v>
      </c>
      <c r="F83" s="206"/>
      <c r="G83" s="234"/>
      <c r="H83" s="235"/>
      <c r="I83" s="235"/>
      <c r="J83" s="235"/>
      <c r="K83" s="235"/>
      <c r="L83" s="235"/>
      <c r="M83" s="250"/>
      <c r="N83" s="235"/>
      <c r="O83" s="235"/>
      <c r="P83" s="235"/>
      <c r="Q83" s="256"/>
    </row>
    <row r="84" spans="1:17" ht="15.75" customHeight="1">
      <c r="A84" s="210">
        <v>3</v>
      </c>
      <c r="B84" s="210"/>
      <c r="C84" s="183"/>
      <c r="D84" s="183"/>
      <c r="E84" s="205" t="s">
        <v>29</v>
      </c>
      <c r="F84" s="206"/>
      <c r="G84" s="236"/>
      <c r="H84" s="237"/>
      <c r="I84" s="237"/>
      <c r="J84" s="237"/>
      <c r="K84" s="237"/>
      <c r="L84" s="237"/>
      <c r="M84" s="237"/>
      <c r="N84" s="237"/>
      <c r="O84" s="237"/>
      <c r="P84" s="237"/>
      <c r="Q84" s="257"/>
    </row>
    <row r="85" spans="1:17" ht="16.5" customHeight="1">
      <c r="A85" s="210">
        <v>4</v>
      </c>
      <c r="B85" s="210"/>
      <c r="C85" s="238"/>
      <c r="D85" s="183"/>
      <c r="E85" s="272" t="s">
        <v>32</v>
      </c>
      <c r="F85" s="273"/>
      <c r="G85" s="293"/>
      <c r="H85" s="294"/>
      <c r="I85" s="294"/>
      <c r="J85" s="294"/>
      <c r="K85" s="294"/>
      <c r="M85" s="295"/>
      <c r="N85" s="295"/>
      <c r="O85" s="295"/>
      <c r="P85" s="295"/>
      <c r="Q85" s="296"/>
    </row>
    <row r="86" spans="1:17" ht="15.75" customHeight="1">
      <c r="A86" s="210">
        <v>5</v>
      </c>
      <c r="B86" s="210"/>
      <c r="C86" s="238"/>
      <c r="D86" s="183"/>
      <c r="E86" s="205" t="s">
        <v>35</v>
      </c>
      <c r="F86" s="206"/>
      <c r="G86" s="229" t="s">
        <v>57</v>
      </c>
      <c r="H86" s="230" t="s">
        <v>58</v>
      </c>
      <c r="I86" s="230" t="s">
        <v>59</v>
      </c>
      <c r="J86" s="230" t="s">
        <v>60</v>
      </c>
      <c r="K86" s="230" t="s">
        <v>61</v>
      </c>
      <c r="L86" s="248"/>
      <c r="M86" s="249" t="s">
        <v>57</v>
      </c>
      <c r="N86" s="230" t="s">
        <v>58</v>
      </c>
      <c r="O86" s="230" t="s">
        <v>59</v>
      </c>
      <c r="P86" s="230" t="s">
        <v>60</v>
      </c>
      <c r="Q86" s="255" t="s">
        <v>61</v>
      </c>
    </row>
    <row r="87" spans="1:17" ht="15.75" customHeight="1">
      <c r="A87" s="210">
        <v>6</v>
      </c>
      <c r="B87" s="210"/>
      <c r="C87" s="238"/>
      <c r="D87" s="183"/>
      <c r="E87" s="205" t="s">
        <v>27</v>
      </c>
      <c r="F87" s="206"/>
      <c r="G87" s="225" t="s">
        <v>62</v>
      </c>
      <c r="H87" s="226" t="s">
        <v>63</v>
      </c>
      <c r="I87" s="226" t="s">
        <v>64</v>
      </c>
      <c r="J87" s="226" t="s">
        <v>65</v>
      </c>
      <c r="K87" s="226" t="s">
        <v>66</v>
      </c>
      <c r="L87" s="1"/>
      <c r="M87" s="247" t="s">
        <v>62</v>
      </c>
      <c r="N87" s="226" t="s">
        <v>63</v>
      </c>
      <c r="O87" s="226" t="s">
        <v>64</v>
      </c>
      <c r="P87" s="226" t="s">
        <v>65</v>
      </c>
      <c r="Q87" s="253" t="s">
        <v>66</v>
      </c>
    </row>
    <row r="88" spans="1:17" ht="15.75" customHeight="1">
      <c r="A88" s="285"/>
      <c r="B88" s="285"/>
      <c r="C88" s="285"/>
      <c r="D88" s="285"/>
      <c r="E88" s="211" t="s">
        <v>29</v>
      </c>
      <c r="F88" s="206"/>
      <c r="G88" s="227"/>
      <c r="H88" s="1"/>
      <c r="I88" s="1"/>
      <c r="J88" s="1"/>
      <c r="K88" s="1"/>
      <c r="L88" s="1"/>
      <c r="M88" s="190"/>
      <c r="N88" s="1"/>
      <c r="O88" s="1"/>
      <c r="P88" s="1"/>
      <c r="Q88" s="254"/>
    </row>
    <row r="89" spans="1:17" ht="15.75" customHeight="1">
      <c r="A89" s="274" t="s">
        <v>46</v>
      </c>
      <c r="B89" s="274"/>
      <c r="C89" s="238"/>
      <c r="D89" s="183"/>
      <c r="E89" s="275" t="s">
        <v>36</v>
      </c>
      <c r="F89" s="276"/>
      <c r="G89" s="228"/>
      <c r="H89" s="1"/>
      <c r="I89" s="1"/>
      <c r="J89" s="1"/>
      <c r="K89" s="1"/>
      <c r="L89" s="1"/>
      <c r="M89" s="183"/>
      <c r="N89" s="1"/>
      <c r="O89" s="1"/>
      <c r="P89" s="1"/>
      <c r="Q89" s="254"/>
    </row>
    <row r="90" spans="1:17" ht="15.75" customHeight="1">
      <c r="A90" s="210">
        <v>1</v>
      </c>
      <c r="B90" s="210"/>
      <c r="C90" s="238"/>
      <c r="D90" s="183"/>
      <c r="E90" s="212" t="s">
        <v>23</v>
      </c>
      <c r="F90" s="206"/>
      <c r="G90" s="228"/>
      <c r="H90" s="1"/>
      <c r="I90" s="1"/>
      <c r="J90" s="1"/>
      <c r="K90" s="1"/>
      <c r="L90" s="1"/>
      <c r="M90" s="183"/>
      <c r="N90" s="1"/>
      <c r="O90" s="1"/>
      <c r="P90" s="1"/>
      <c r="Q90" s="254"/>
    </row>
    <row r="91" spans="1:17" ht="15.75" customHeight="1">
      <c r="A91" s="210">
        <v>2</v>
      </c>
      <c r="B91" s="210"/>
      <c r="C91" s="238"/>
      <c r="D91" s="183"/>
      <c r="E91" s="212" t="s">
        <v>32</v>
      </c>
      <c r="F91" s="206"/>
      <c r="G91" s="228"/>
      <c r="H91" s="1"/>
      <c r="I91" s="1"/>
      <c r="J91" s="1"/>
      <c r="K91" s="1"/>
      <c r="L91" s="1"/>
      <c r="M91" s="183"/>
      <c r="N91" s="1"/>
      <c r="O91" s="1"/>
      <c r="P91" s="1"/>
      <c r="Q91" s="254"/>
    </row>
    <row r="92" spans="1:17" ht="15.75" customHeight="1">
      <c r="A92" s="210">
        <v>3</v>
      </c>
      <c r="B92" s="210"/>
      <c r="C92" s="238"/>
      <c r="D92" s="183"/>
      <c r="E92" s="267" t="s">
        <v>38</v>
      </c>
      <c r="F92" s="268"/>
      <c r="G92" s="228"/>
      <c r="H92" s="1"/>
      <c r="I92" s="1"/>
      <c r="J92" s="1"/>
      <c r="K92" s="1"/>
      <c r="L92" s="1"/>
      <c r="M92" s="183"/>
      <c r="N92" s="1"/>
      <c r="O92" s="1"/>
      <c r="P92" s="1"/>
      <c r="Q92" s="254"/>
    </row>
    <row r="93" spans="1:17" ht="15.75" customHeight="1">
      <c r="A93" s="210">
        <v>4</v>
      </c>
      <c r="B93" s="210"/>
      <c r="C93" s="238"/>
      <c r="D93" s="183"/>
      <c r="E93" s="269" t="s">
        <v>23</v>
      </c>
      <c r="F93" s="270"/>
      <c r="G93" s="234"/>
      <c r="H93" s="235"/>
      <c r="I93" s="235"/>
      <c r="J93" s="235"/>
      <c r="K93" s="235"/>
      <c r="L93" s="235"/>
      <c r="M93" s="250"/>
      <c r="N93" s="235"/>
      <c r="O93" s="235"/>
      <c r="P93" s="235"/>
      <c r="Q93" s="256"/>
    </row>
    <row r="94" spans="1:17" ht="15.75" customHeight="1">
      <c r="A94" s="210">
        <v>5</v>
      </c>
      <c r="B94" s="210"/>
      <c r="C94" s="238"/>
      <c r="D94" s="183"/>
      <c r="E94" s="205" t="s">
        <v>25</v>
      </c>
      <c r="F94" s="206"/>
      <c r="G94" s="236"/>
      <c r="H94" s="237"/>
      <c r="I94" s="237"/>
      <c r="J94" s="237"/>
      <c r="K94" s="237"/>
      <c r="L94" s="237"/>
      <c r="M94" s="237"/>
      <c r="N94" s="237"/>
      <c r="O94" s="237"/>
      <c r="P94" s="237"/>
      <c r="Q94" s="257"/>
    </row>
    <row r="95" spans="1:17" ht="16.5" customHeight="1">
      <c r="A95" s="210">
        <v>6</v>
      </c>
      <c r="B95" s="210"/>
      <c r="C95" s="238"/>
      <c r="D95" s="183"/>
      <c r="E95" s="205" t="s">
        <v>27</v>
      </c>
      <c r="F95" s="206"/>
      <c r="G95" s="293"/>
      <c r="H95" s="294"/>
      <c r="I95" s="294"/>
      <c r="J95" s="294"/>
      <c r="K95" s="294"/>
      <c r="M95" s="295"/>
      <c r="N95" s="295"/>
      <c r="O95" s="295"/>
      <c r="P95" s="295"/>
      <c r="Q95" s="296"/>
    </row>
    <row r="96" spans="1:17" ht="15.75" customHeight="1">
      <c r="A96" s="285" t="s">
        <v>50</v>
      </c>
      <c r="B96" s="285"/>
      <c r="C96" s="285"/>
      <c r="D96" s="285"/>
      <c r="E96" s="205" t="s">
        <v>29</v>
      </c>
      <c r="F96" s="206"/>
      <c r="G96" s="229" t="s">
        <v>57</v>
      </c>
      <c r="H96" s="230" t="s">
        <v>58</v>
      </c>
      <c r="I96" s="230" t="s">
        <v>59</v>
      </c>
      <c r="J96" s="230" t="s">
        <v>60</v>
      </c>
      <c r="K96" s="230" t="s">
        <v>61</v>
      </c>
      <c r="L96" s="248"/>
      <c r="M96" s="249" t="s">
        <v>57</v>
      </c>
      <c r="N96" s="230" t="s">
        <v>58</v>
      </c>
      <c r="O96" s="230" t="s">
        <v>59</v>
      </c>
      <c r="P96" s="230" t="s">
        <v>60</v>
      </c>
      <c r="Q96" s="255" t="s">
        <v>61</v>
      </c>
    </row>
    <row r="97" spans="1:17" ht="15.75" customHeight="1">
      <c r="A97" s="274" t="s">
        <v>51</v>
      </c>
      <c r="B97" s="274"/>
      <c r="C97" s="238"/>
      <c r="D97" s="183"/>
      <c r="E97" s="272" t="s">
        <v>32</v>
      </c>
      <c r="F97" s="273"/>
      <c r="G97" s="225" t="s">
        <v>62</v>
      </c>
      <c r="H97" s="226" t="s">
        <v>63</v>
      </c>
      <c r="I97" s="226" t="s">
        <v>64</v>
      </c>
      <c r="J97" s="226" t="s">
        <v>65</v>
      </c>
      <c r="K97" s="226" t="s">
        <v>66</v>
      </c>
      <c r="L97" s="1"/>
      <c r="M97" s="247" t="s">
        <v>62</v>
      </c>
      <c r="N97" s="226" t="s">
        <v>63</v>
      </c>
      <c r="O97" s="226" t="s">
        <v>64</v>
      </c>
      <c r="P97" s="226" t="s">
        <v>65</v>
      </c>
      <c r="Q97" s="253" t="s">
        <v>66</v>
      </c>
    </row>
    <row r="98" spans="1:17" ht="15.75" customHeight="1">
      <c r="A98" s="210">
        <v>1</v>
      </c>
      <c r="B98" s="210"/>
      <c r="C98" s="238"/>
      <c r="D98" s="183"/>
      <c r="E98" s="205" t="s">
        <v>35</v>
      </c>
      <c r="F98" s="206"/>
      <c r="G98" s="227"/>
      <c r="H98" s="1"/>
      <c r="I98" s="1"/>
      <c r="J98" s="1"/>
      <c r="K98" s="1"/>
      <c r="L98" s="1"/>
      <c r="M98" s="190"/>
      <c r="N98" s="1"/>
      <c r="O98" s="1"/>
      <c r="P98" s="1"/>
      <c r="Q98" s="254"/>
    </row>
    <row r="99" spans="1:17" ht="15.75" customHeight="1">
      <c r="A99" s="210">
        <v>2</v>
      </c>
      <c r="B99" s="210"/>
      <c r="C99" s="238"/>
      <c r="D99" s="183"/>
      <c r="E99" s="205" t="s">
        <v>27</v>
      </c>
      <c r="F99" s="206"/>
      <c r="G99" s="228"/>
      <c r="H99" s="1"/>
      <c r="I99" s="1"/>
      <c r="J99" s="1"/>
      <c r="K99" s="1"/>
      <c r="L99" s="1"/>
      <c r="M99" s="183"/>
      <c r="N99" s="1"/>
      <c r="O99" s="1"/>
      <c r="P99" s="1"/>
      <c r="Q99" s="254"/>
    </row>
    <row r="100" spans="1:17" ht="15.75" customHeight="1">
      <c r="A100" s="210">
        <v>3</v>
      </c>
      <c r="B100" s="210"/>
      <c r="C100" s="238"/>
      <c r="D100" s="183"/>
      <c r="E100" s="211" t="s">
        <v>29</v>
      </c>
      <c r="F100" s="206"/>
      <c r="G100" s="228"/>
      <c r="H100" s="1"/>
      <c r="I100" s="1"/>
      <c r="J100" s="1"/>
      <c r="K100" s="1"/>
      <c r="L100" s="1"/>
      <c r="M100" s="183"/>
      <c r="N100" s="1"/>
      <c r="O100" s="1"/>
      <c r="P100" s="1"/>
      <c r="Q100" s="254"/>
    </row>
    <row r="101" spans="1:17" ht="15.75" customHeight="1">
      <c r="A101" s="210">
        <v>4</v>
      </c>
      <c r="B101" s="210"/>
      <c r="C101" s="238"/>
      <c r="D101" s="183"/>
      <c r="E101" s="275" t="s">
        <v>36</v>
      </c>
      <c r="F101" s="276"/>
      <c r="G101" s="228"/>
      <c r="H101" s="1"/>
      <c r="I101" s="1"/>
      <c r="J101" s="1"/>
      <c r="K101" s="1"/>
      <c r="L101" s="1"/>
      <c r="M101" s="183"/>
      <c r="N101" s="1"/>
      <c r="O101" s="1"/>
      <c r="P101" s="1"/>
      <c r="Q101" s="254"/>
    </row>
    <row r="102" spans="1:17" ht="15.75" customHeight="1">
      <c r="A102" s="210">
        <v>5</v>
      </c>
      <c r="B102" s="210"/>
      <c r="C102" s="238"/>
      <c r="D102" s="183"/>
      <c r="E102" s="212" t="s">
        <v>23</v>
      </c>
      <c r="F102" s="206"/>
      <c r="G102" s="228"/>
      <c r="H102" s="1"/>
      <c r="I102" s="1"/>
      <c r="J102" s="1"/>
      <c r="K102" s="1"/>
      <c r="L102" s="1"/>
      <c r="M102" s="183"/>
      <c r="N102" s="1"/>
      <c r="O102" s="1"/>
      <c r="P102" s="1"/>
      <c r="Q102" s="254"/>
    </row>
    <row r="103" spans="1:17" ht="15.75" customHeight="1">
      <c r="A103" s="210">
        <v>6</v>
      </c>
      <c r="B103" s="210"/>
      <c r="C103" s="238"/>
      <c r="D103" s="183"/>
      <c r="E103" s="212" t="s">
        <v>32</v>
      </c>
      <c r="F103" s="206"/>
      <c r="G103" s="228"/>
      <c r="H103" s="1"/>
      <c r="I103" s="1"/>
      <c r="J103" s="1"/>
      <c r="K103" s="1"/>
      <c r="L103" s="1"/>
      <c r="M103" s="183"/>
      <c r="N103" s="1"/>
      <c r="O103" s="1"/>
      <c r="P103" s="1"/>
      <c r="Q103" s="254"/>
    </row>
    <row r="104" spans="1:17" ht="16.5" customHeight="1">
      <c r="A104" s="298"/>
      <c r="B104" s="298"/>
      <c r="C104" s="298"/>
      <c r="D104" s="298"/>
      <c r="E104" s="267" t="s">
        <v>44</v>
      </c>
      <c r="F104" s="268"/>
      <c r="G104" s="208"/>
      <c r="Q104" s="219"/>
    </row>
    <row r="105" spans="1:17" ht="16.5" customHeight="1">
      <c r="A105" s="239"/>
      <c r="B105" s="299" t="s">
        <v>69</v>
      </c>
      <c r="C105" s="299"/>
      <c r="D105" s="240"/>
      <c r="E105" s="269" t="s">
        <v>23</v>
      </c>
      <c r="F105" s="270"/>
      <c r="G105" s="300"/>
      <c r="H105" s="301"/>
      <c r="I105" s="301"/>
      <c r="J105" s="301"/>
      <c r="K105" s="301"/>
      <c r="L105" s="195"/>
      <c r="M105" s="282"/>
      <c r="N105" s="282"/>
      <c r="O105" s="282"/>
      <c r="P105" s="282"/>
      <c r="Q105" s="302"/>
    </row>
    <row r="106" spans="1:17" ht="15.75" customHeight="1">
      <c r="A106" s="303" t="s">
        <v>70</v>
      </c>
      <c r="B106" s="303"/>
      <c r="C106" s="303"/>
      <c r="D106" s="183"/>
      <c r="E106" s="205" t="s">
        <v>25</v>
      </c>
      <c r="F106" s="206"/>
      <c r="G106" s="229" t="s">
        <v>57</v>
      </c>
      <c r="H106" s="230" t="s">
        <v>58</v>
      </c>
      <c r="I106" s="230" t="s">
        <v>59</v>
      </c>
      <c r="J106" s="230" t="s">
        <v>60</v>
      </c>
      <c r="K106" s="230" t="s">
        <v>61</v>
      </c>
      <c r="L106" s="248"/>
      <c r="M106" s="249" t="s">
        <v>57</v>
      </c>
      <c r="N106" s="230" t="s">
        <v>58</v>
      </c>
      <c r="O106" s="230" t="s">
        <v>59</v>
      </c>
      <c r="P106" s="230" t="s">
        <v>60</v>
      </c>
      <c r="Q106" s="255" t="s">
        <v>61</v>
      </c>
    </row>
    <row r="107" spans="1:17" ht="15.75" customHeight="1">
      <c r="A107" s="241" t="s">
        <v>28</v>
      </c>
      <c r="B107" s="196"/>
      <c r="C107" s="196"/>
      <c r="D107" s="183"/>
      <c r="E107" s="205" t="s">
        <v>27</v>
      </c>
      <c r="F107" s="206"/>
      <c r="G107" s="225" t="s">
        <v>62</v>
      </c>
      <c r="H107" s="226" t="s">
        <v>63</v>
      </c>
      <c r="I107" s="226" t="s">
        <v>64</v>
      </c>
      <c r="J107" s="226" t="s">
        <v>65</v>
      </c>
      <c r="K107" s="226" t="s">
        <v>66</v>
      </c>
      <c r="L107" s="1"/>
      <c r="M107" s="247" t="s">
        <v>62</v>
      </c>
      <c r="N107" s="226" t="s">
        <v>63</v>
      </c>
      <c r="O107" s="226" t="s">
        <v>64</v>
      </c>
      <c r="P107" s="226" t="s">
        <v>65</v>
      </c>
      <c r="Q107" s="253" t="s">
        <v>66</v>
      </c>
    </row>
    <row r="108" spans="1:17" ht="15.75" customHeight="1">
      <c r="A108" s="241" t="s">
        <v>19</v>
      </c>
      <c r="B108" s="196"/>
      <c r="C108" s="196"/>
      <c r="D108" s="183"/>
      <c r="E108" s="205" t="s">
        <v>29</v>
      </c>
      <c r="F108" s="206"/>
      <c r="G108" s="227"/>
      <c r="H108" s="1"/>
      <c r="I108" s="1"/>
      <c r="J108" s="1"/>
      <c r="K108" s="1"/>
      <c r="L108" s="1"/>
      <c r="M108" s="190"/>
      <c r="N108" s="1"/>
      <c r="O108" s="1"/>
      <c r="P108" s="1"/>
      <c r="Q108" s="254"/>
    </row>
    <row r="109" spans="1:17" ht="15.75" customHeight="1">
      <c r="A109" s="241" t="s">
        <v>26</v>
      </c>
      <c r="B109" s="196"/>
      <c r="C109" s="196"/>
      <c r="D109" s="183"/>
      <c r="E109" s="272" t="s">
        <v>32</v>
      </c>
      <c r="F109" s="273"/>
      <c r="G109" s="228"/>
      <c r="H109" s="1"/>
      <c r="I109" s="1"/>
      <c r="J109" s="1"/>
      <c r="K109" s="1"/>
      <c r="L109" s="1"/>
      <c r="M109" s="183"/>
      <c r="N109" s="1"/>
      <c r="O109" s="1"/>
      <c r="P109" s="1"/>
      <c r="Q109" s="254"/>
    </row>
    <row r="110" spans="1:17" ht="15.75" customHeight="1">
      <c r="A110" s="241" t="s">
        <v>31</v>
      </c>
      <c r="B110" s="196"/>
      <c r="C110" s="196"/>
      <c r="D110" s="183"/>
      <c r="E110" s="205" t="s">
        <v>35</v>
      </c>
      <c r="F110" s="206"/>
      <c r="G110" s="228"/>
      <c r="H110" s="1"/>
      <c r="I110" s="1"/>
      <c r="J110" s="1"/>
      <c r="K110" s="1"/>
      <c r="L110" s="1"/>
      <c r="M110" s="183"/>
      <c r="N110" s="1"/>
      <c r="O110" s="1"/>
      <c r="P110" s="1"/>
      <c r="Q110" s="254"/>
    </row>
    <row r="111" spans="1:17" ht="15.75" customHeight="1">
      <c r="A111" s="241" t="s">
        <v>71</v>
      </c>
      <c r="B111" s="196"/>
      <c r="C111" s="196"/>
      <c r="D111" s="183"/>
      <c r="E111" s="205" t="s">
        <v>27</v>
      </c>
      <c r="F111" s="206"/>
      <c r="G111" s="228"/>
      <c r="H111" s="1"/>
      <c r="I111" s="1"/>
      <c r="J111" s="1"/>
      <c r="K111" s="1"/>
      <c r="L111" s="1"/>
      <c r="M111" s="183"/>
      <c r="N111" s="1"/>
      <c r="O111" s="1"/>
      <c r="P111" s="1"/>
      <c r="Q111" s="254"/>
    </row>
    <row r="112" spans="1:17" ht="15.75" customHeight="1">
      <c r="A112" s="241"/>
      <c r="B112" s="304" t="s">
        <v>8</v>
      </c>
      <c r="C112" s="304"/>
      <c r="D112" s="183"/>
      <c r="E112" s="211" t="s">
        <v>29</v>
      </c>
      <c r="F112" s="206"/>
      <c r="G112" s="228"/>
      <c r="H112" s="1"/>
      <c r="I112" s="1"/>
      <c r="J112" s="1"/>
      <c r="K112" s="1"/>
      <c r="L112" s="1"/>
      <c r="M112" s="183"/>
      <c r="N112" s="1"/>
      <c r="O112" s="1"/>
      <c r="P112" s="1"/>
      <c r="Q112" s="254"/>
    </row>
    <row r="113" spans="1:17" ht="16.5" customHeight="1">
      <c r="A113" s="242" t="s">
        <v>72</v>
      </c>
      <c r="B113" s="196"/>
      <c r="C113" s="196"/>
      <c r="D113" s="183"/>
      <c r="E113" s="275" t="s">
        <v>36</v>
      </c>
      <c r="F113" s="276"/>
      <c r="G113" s="243"/>
      <c r="H113" s="244"/>
      <c r="I113" s="244"/>
      <c r="J113" s="244"/>
      <c r="K113" s="244"/>
      <c r="L113" s="244"/>
      <c r="M113" s="251"/>
      <c r="N113" s="244"/>
      <c r="O113" s="244"/>
      <c r="P113" s="244"/>
      <c r="Q113" s="258"/>
    </row>
    <row r="114" spans="1:17" ht="15.75" customHeight="1">
      <c r="A114" s="241" t="s">
        <v>28</v>
      </c>
      <c r="B114" s="196"/>
      <c r="C114" s="196"/>
      <c r="D114" s="183"/>
      <c r="E114" s="212" t="s">
        <v>23</v>
      </c>
      <c r="F114" s="206"/>
      <c r="G114" s="165"/>
    </row>
    <row r="115" spans="1:17" ht="15.75" customHeight="1">
      <c r="A115" s="241" t="s">
        <v>19</v>
      </c>
      <c r="B115" s="196"/>
      <c r="C115" s="196"/>
      <c r="D115" s="183"/>
      <c r="E115" s="212" t="s">
        <v>32</v>
      </c>
      <c r="F115" s="206"/>
      <c r="G115" s="165"/>
    </row>
    <row r="116" spans="1:17" ht="15.75" customHeight="1">
      <c r="A116" s="241" t="s">
        <v>26</v>
      </c>
      <c r="B116" s="196"/>
      <c r="C116" s="196"/>
      <c r="D116" s="183"/>
      <c r="E116" s="267" t="s">
        <v>49</v>
      </c>
      <c r="F116" s="268"/>
      <c r="G116" s="245"/>
    </row>
    <row r="117" spans="1:17" ht="16.5" customHeight="1">
      <c r="A117" s="241" t="s">
        <v>31</v>
      </c>
      <c r="B117" s="196"/>
      <c r="C117" s="196"/>
      <c r="D117" s="183"/>
      <c r="E117" s="269" t="s">
        <v>23</v>
      </c>
      <c r="F117" s="270"/>
      <c r="G117" s="165"/>
    </row>
    <row r="118" spans="1:17" ht="15.75" customHeight="1">
      <c r="A118" s="241" t="s">
        <v>71</v>
      </c>
      <c r="B118" s="196"/>
      <c r="C118" s="196"/>
      <c r="D118" s="183"/>
      <c r="E118" s="205" t="s">
        <v>25</v>
      </c>
      <c r="F118" s="206"/>
      <c r="G118" s="279" t="s">
        <v>73</v>
      </c>
      <c r="H118" s="280"/>
      <c r="I118" s="280"/>
      <c r="J118" s="280"/>
      <c r="K118" s="280"/>
      <c r="L118" s="280"/>
      <c r="M118" s="280"/>
      <c r="N118" s="280"/>
      <c r="O118" s="280"/>
      <c r="P118" s="280"/>
      <c r="Q118" s="281"/>
    </row>
    <row r="119" spans="1:17" ht="15.75" customHeight="1">
      <c r="A119" s="241"/>
      <c r="B119" s="304" t="s">
        <v>9</v>
      </c>
      <c r="C119" s="304"/>
      <c r="D119" s="183"/>
      <c r="E119" s="205" t="s">
        <v>27</v>
      </c>
      <c r="F119" s="206"/>
      <c r="G119" s="209"/>
      <c r="H119" s="282"/>
      <c r="I119" s="282"/>
      <c r="K119" s="282"/>
      <c r="L119" s="282"/>
      <c r="N119" s="282"/>
      <c r="O119" s="282"/>
      <c r="Q119" s="219"/>
    </row>
    <row r="120" spans="1:17" ht="15.75" customHeight="1">
      <c r="A120" s="242" t="s">
        <v>72</v>
      </c>
      <c r="B120" s="196"/>
      <c r="C120" s="196"/>
      <c r="D120" s="183"/>
      <c r="E120" s="205" t="s">
        <v>29</v>
      </c>
      <c r="F120" s="206"/>
      <c r="G120" s="208"/>
      <c r="H120" s="1"/>
      <c r="I120" s="1"/>
      <c r="K120" s="1"/>
      <c r="L120" s="1"/>
      <c r="N120" s="1"/>
      <c r="O120" s="1"/>
      <c r="Q120" s="219"/>
    </row>
    <row r="121" spans="1:17" ht="15.75" customHeight="1">
      <c r="A121" s="241" t="s">
        <v>28</v>
      </c>
      <c r="B121" s="196"/>
      <c r="C121" s="196"/>
      <c r="D121" s="183"/>
      <c r="E121" s="272" t="s">
        <v>32</v>
      </c>
      <c r="F121" s="273"/>
      <c r="G121" s="208"/>
      <c r="H121" s="1"/>
      <c r="I121" s="1"/>
      <c r="K121" s="1"/>
      <c r="L121" s="1"/>
      <c r="N121" s="1"/>
      <c r="O121" s="1"/>
      <c r="Q121" s="219"/>
    </row>
    <row r="122" spans="1:17" ht="15.75" customHeight="1">
      <c r="A122" s="241" t="s">
        <v>19</v>
      </c>
      <c r="B122" s="196"/>
      <c r="C122" s="196"/>
      <c r="D122" s="183"/>
      <c r="E122" s="205" t="s">
        <v>35</v>
      </c>
      <c r="F122" s="206"/>
      <c r="G122" s="208"/>
      <c r="H122" s="1"/>
      <c r="I122" s="1"/>
      <c r="K122" s="1"/>
      <c r="L122" s="1"/>
      <c r="N122" s="1"/>
      <c r="O122" s="1"/>
      <c r="Q122" s="219"/>
    </row>
    <row r="123" spans="1:17" ht="15.75" customHeight="1">
      <c r="A123" s="241" t="s">
        <v>26</v>
      </c>
      <c r="B123" s="196"/>
      <c r="C123" s="196"/>
      <c r="D123" s="183"/>
      <c r="E123" s="205" t="s">
        <v>27</v>
      </c>
      <c r="F123" s="206"/>
      <c r="G123" s="208"/>
      <c r="H123" s="196"/>
      <c r="I123" s="196"/>
      <c r="K123" s="196"/>
      <c r="L123" s="196"/>
      <c r="N123" s="196"/>
      <c r="O123" s="196"/>
      <c r="Q123" s="219"/>
    </row>
    <row r="124" spans="1:17" ht="15.75" customHeight="1">
      <c r="A124" s="241" t="s">
        <v>31</v>
      </c>
      <c r="B124" s="196"/>
      <c r="C124" s="196"/>
      <c r="D124" s="183"/>
      <c r="E124" s="211" t="s">
        <v>29</v>
      </c>
      <c r="F124" s="206"/>
      <c r="G124" s="208"/>
      <c r="H124" s="196"/>
      <c r="I124" s="196"/>
      <c r="K124" s="196"/>
      <c r="L124" s="196"/>
      <c r="N124" s="196"/>
      <c r="O124" s="196"/>
      <c r="Q124" s="219"/>
    </row>
    <row r="125" spans="1:17" ht="15.75" customHeight="1">
      <c r="A125" s="241" t="s">
        <v>71</v>
      </c>
      <c r="B125" s="196"/>
      <c r="C125" s="196"/>
      <c r="D125" s="183"/>
      <c r="E125" s="275" t="s">
        <v>36</v>
      </c>
      <c r="F125" s="276"/>
      <c r="G125" s="208"/>
      <c r="H125" s="196"/>
      <c r="I125" s="196"/>
      <c r="K125" s="196"/>
      <c r="L125" s="196"/>
      <c r="N125" s="196"/>
      <c r="O125" s="196"/>
      <c r="Q125" s="219"/>
    </row>
    <row r="126" spans="1:17" ht="15.75" customHeight="1">
      <c r="A126" s="241"/>
      <c r="B126" s="304" t="s">
        <v>10</v>
      </c>
      <c r="C126" s="304"/>
      <c r="D126" s="183"/>
      <c r="E126" s="212" t="s">
        <v>23</v>
      </c>
      <c r="F126" s="206"/>
      <c r="G126" s="208"/>
      <c r="Q126" s="219"/>
    </row>
    <row r="127" spans="1:17" ht="15.75" customHeight="1">
      <c r="A127" s="242" t="s">
        <v>72</v>
      </c>
      <c r="B127" s="196"/>
      <c r="C127" s="196"/>
      <c r="D127" s="183"/>
      <c r="E127" s="212" t="s">
        <v>32</v>
      </c>
      <c r="F127" s="206"/>
      <c r="G127" s="208"/>
      <c r="H127" s="282"/>
      <c r="I127" s="282"/>
      <c r="K127" s="282"/>
      <c r="L127" s="282"/>
      <c r="Q127" s="219"/>
    </row>
    <row r="128" spans="1:17" ht="15.75" customHeight="1">
      <c r="A128" s="241" t="s">
        <v>28</v>
      </c>
      <c r="B128" s="196"/>
      <c r="C128" s="196"/>
      <c r="D128" s="183"/>
      <c r="E128" s="267" t="s">
        <v>56</v>
      </c>
      <c r="F128" s="268"/>
      <c r="G128" s="208"/>
      <c r="H128" s="1"/>
      <c r="I128" s="1"/>
      <c r="K128" s="1"/>
      <c r="L128" s="1"/>
      <c r="Q128" s="219"/>
    </row>
    <row r="129" spans="1:17" ht="15.75" customHeight="1">
      <c r="A129" s="241" t="s">
        <v>19</v>
      </c>
      <c r="B129" s="196"/>
      <c r="C129" s="196"/>
      <c r="D129" s="183"/>
      <c r="E129" s="269" t="s">
        <v>23</v>
      </c>
      <c r="F129" s="270"/>
      <c r="G129" s="208"/>
      <c r="H129" s="1"/>
      <c r="I129" s="1"/>
      <c r="K129" s="1"/>
      <c r="L129" s="1"/>
      <c r="Q129" s="219"/>
    </row>
    <row r="130" spans="1:17" ht="15.75" customHeight="1">
      <c r="A130" s="241" t="s">
        <v>26</v>
      </c>
      <c r="B130" s="196"/>
      <c r="C130" s="196"/>
      <c r="D130" s="183"/>
      <c r="E130" s="205" t="s">
        <v>25</v>
      </c>
      <c r="F130" s="206"/>
      <c r="G130" s="208"/>
      <c r="H130" s="1"/>
      <c r="I130" s="1"/>
      <c r="K130" s="1"/>
      <c r="L130" s="1"/>
      <c r="Q130" s="219"/>
    </row>
    <row r="131" spans="1:17" ht="15.75" customHeight="1">
      <c r="A131" s="241" t="s">
        <v>31</v>
      </c>
      <c r="B131" s="196"/>
      <c r="C131" s="196"/>
      <c r="D131" s="183"/>
      <c r="E131" s="205" t="s">
        <v>27</v>
      </c>
      <c r="F131" s="206"/>
      <c r="G131" s="209"/>
      <c r="H131" s="196"/>
      <c r="I131" s="196"/>
      <c r="K131" s="196"/>
      <c r="L131" s="196"/>
      <c r="Q131" s="219"/>
    </row>
    <row r="132" spans="1:17" ht="15.75" customHeight="1">
      <c r="A132" s="241" t="s">
        <v>71</v>
      </c>
      <c r="B132" s="196"/>
      <c r="C132" s="196"/>
      <c r="D132" s="183"/>
      <c r="E132" s="205" t="s">
        <v>29</v>
      </c>
      <c r="F132" s="206"/>
      <c r="G132" s="208"/>
      <c r="H132" s="196"/>
      <c r="I132" s="196"/>
      <c r="K132" s="196"/>
      <c r="L132" s="196"/>
      <c r="Q132" s="219"/>
    </row>
    <row r="133" spans="1:17" ht="15.75" customHeight="1">
      <c r="A133" s="241"/>
      <c r="B133" s="304" t="s">
        <v>11</v>
      </c>
      <c r="C133" s="304"/>
      <c r="D133" s="183"/>
      <c r="E133" s="272" t="s">
        <v>32</v>
      </c>
      <c r="F133" s="273"/>
      <c r="G133" s="208"/>
      <c r="H133" s="196"/>
      <c r="I133" s="196"/>
      <c r="K133" s="196"/>
      <c r="L133" s="196"/>
      <c r="Q133" s="219"/>
    </row>
    <row r="134" spans="1:17" ht="16.5" customHeight="1">
      <c r="A134" s="242" t="s">
        <v>72</v>
      </c>
      <c r="B134" s="196"/>
      <c r="C134" s="196"/>
      <c r="D134" s="183"/>
      <c r="E134" s="205" t="s">
        <v>35</v>
      </c>
      <c r="F134" s="206"/>
      <c r="G134" s="259"/>
      <c r="H134" s="218"/>
      <c r="I134" s="218"/>
      <c r="J134" s="218"/>
      <c r="K134" s="218"/>
      <c r="L134" s="218"/>
      <c r="M134" s="218"/>
      <c r="N134" s="218"/>
      <c r="O134" s="218"/>
      <c r="P134" s="218"/>
      <c r="Q134" s="2"/>
    </row>
    <row r="135" spans="1:17" ht="15.75" customHeight="1">
      <c r="A135" s="241" t="s">
        <v>28</v>
      </c>
      <c r="B135" s="196"/>
      <c r="C135" s="196"/>
      <c r="D135" s="183"/>
      <c r="E135" s="205" t="s">
        <v>27</v>
      </c>
      <c r="F135" s="206"/>
      <c r="G135" s="165"/>
    </row>
    <row r="136" spans="1:17" ht="15.75" customHeight="1">
      <c r="A136" s="241" t="s">
        <v>19</v>
      </c>
      <c r="B136" s="196"/>
      <c r="C136" s="196"/>
      <c r="D136" s="183"/>
      <c r="E136" s="211" t="s">
        <v>29</v>
      </c>
      <c r="F136" s="206"/>
      <c r="G136" s="165"/>
    </row>
    <row r="137" spans="1:17" ht="15.75" customHeight="1">
      <c r="A137" s="241" t="s">
        <v>26</v>
      </c>
      <c r="B137" s="196"/>
      <c r="C137" s="196"/>
      <c r="D137" s="183"/>
      <c r="E137" s="275" t="s">
        <v>36</v>
      </c>
      <c r="F137" s="276"/>
      <c r="G137" s="165"/>
    </row>
    <row r="138" spans="1:17" ht="15.75" customHeight="1">
      <c r="A138" s="241" t="s">
        <v>31</v>
      </c>
      <c r="B138" s="196"/>
      <c r="C138" s="196"/>
      <c r="D138" s="183"/>
      <c r="E138" s="212" t="s">
        <v>23</v>
      </c>
      <c r="F138" s="206"/>
      <c r="G138" s="165"/>
    </row>
    <row r="139" spans="1:17" ht="15.75" customHeight="1">
      <c r="A139" s="241" t="s">
        <v>71</v>
      </c>
      <c r="B139" s="196"/>
      <c r="C139" s="196"/>
      <c r="D139" s="183"/>
      <c r="E139" s="212" t="s">
        <v>32</v>
      </c>
      <c r="F139" s="206"/>
      <c r="G139" s="165"/>
    </row>
    <row r="140" spans="1:17" ht="15.75" customHeight="1">
      <c r="A140" s="241"/>
      <c r="B140" s="196"/>
      <c r="C140" s="196"/>
      <c r="D140" s="183"/>
      <c r="E140" s="238"/>
      <c r="F140" s="184"/>
      <c r="G140" s="165"/>
    </row>
    <row r="141" spans="1:17" ht="16.5" customHeight="1">
      <c r="A141" s="260" t="s">
        <v>74</v>
      </c>
      <c r="B141" s="187"/>
      <c r="C141" s="238"/>
      <c r="D141" s="183"/>
      <c r="E141" s="238"/>
      <c r="F141" s="184"/>
      <c r="G141" s="165"/>
    </row>
    <row r="142" spans="1:17" ht="16.5" customHeight="1">
      <c r="A142" s="216"/>
      <c r="B142" s="183"/>
      <c r="C142" s="238"/>
      <c r="D142" s="183"/>
      <c r="E142" s="238"/>
      <c r="F142" s="184"/>
      <c r="G142" s="165"/>
    </row>
    <row r="143" spans="1:17" ht="16.5" customHeight="1">
      <c r="A143" s="216"/>
      <c r="B143" s="183"/>
      <c r="C143" s="238"/>
      <c r="D143" s="183"/>
      <c r="E143" s="238"/>
      <c r="F143" s="184"/>
      <c r="G143" s="165"/>
    </row>
    <row r="144" spans="1:17" ht="16.5" customHeight="1">
      <c r="A144" s="216"/>
      <c r="B144" s="183"/>
      <c r="C144" s="238"/>
      <c r="D144" s="183"/>
      <c r="E144" s="238"/>
      <c r="F144" s="184"/>
      <c r="G144" s="165"/>
    </row>
    <row r="145" spans="1:7" ht="16.5" customHeight="1">
      <c r="A145" s="216"/>
      <c r="B145" s="183"/>
      <c r="C145" s="238"/>
      <c r="D145" s="183"/>
      <c r="E145" s="238"/>
      <c r="F145" s="184"/>
      <c r="G145" s="165"/>
    </row>
    <row r="146" spans="1:7" ht="16.5" customHeight="1">
      <c r="A146" s="216"/>
      <c r="B146" s="183"/>
      <c r="C146" s="238"/>
      <c r="D146" s="183"/>
      <c r="E146" s="238"/>
      <c r="F146" s="184"/>
      <c r="G146" s="165"/>
    </row>
    <row r="147" spans="1:7" ht="16.5" customHeight="1">
      <c r="A147" s="216"/>
      <c r="B147" s="183"/>
      <c r="C147" s="238"/>
      <c r="D147" s="183"/>
      <c r="E147" s="238"/>
      <c r="F147" s="184"/>
      <c r="G147" s="165"/>
    </row>
  </sheetData>
  <mergeCells count="110">
    <mergeCell ref="H127:I127"/>
    <mergeCell ref="K127:L127"/>
    <mergeCell ref="E128:F128"/>
    <mergeCell ref="E129:F129"/>
    <mergeCell ref="B133:C133"/>
    <mergeCell ref="E133:F133"/>
    <mergeCell ref="E137:F137"/>
    <mergeCell ref="E117:F117"/>
    <mergeCell ref="G118:Q118"/>
    <mergeCell ref="B119:C119"/>
    <mergeCell ref="H119:I119"/>
    <mergeCell ref="K119:L119"/>
    <mergeCell ref="N119:O119"/>
    <mergeCell ref="E121:F121"/>
    <mergeCell ref="E125:F125"/>
    <mergeCell ref="B126:C126"/>
    <mergeCell ref="B105:C105"/>
    <mergeCell ref="E105:F105"/>
    <mergeCell ref="G105:K105"/>
    <mergeCell ref="M105:Q105"/>
    <mergeCell ref="A106:C106"/>
    <mergeCell ref="E109:F109"/>
    <mergeCell ref="B112:C112"/>
    <mergeCell ref="E113:F113"/>
    <mergeCell ref="E116:F116"/>
    <mergeCell ref="E92:F92"/>
    <mergeCell ref="E93:F93"/>
    <mergeCell ref="G95:K95"/>
    <mergeCell ref="M95:Q95"/>
    <mergeCell ref="A96:D96"/>
    <mergeCell ref="A97:B97"/>
    <mergeCell ref="E97:F97"/>
    <mergeCell ref="E101:F101"/>
    <mergeCell ref="A104:D104"/>
    <mergeCell ref="E104:F104"/>
    <mergeCell ref="A80:D80"/>
    <mergeCell ref="E80:F80"/>
    <mergeCell ref="A81:B81"/>
    <mergeCell ref="E81:F81"/>
    <mergeCell ref="E85:F85"/>
    <mergeCell ref="G85:K85"/>
    <mergeCell ref="M85:Q85"/>
    <mergeCell ref="A88:D88"/>
    <mergeCell ref="A89:B89"/>
    <mergeCell ref="E89:F89"/>
    <mergeCell ref="E66:F66"/>
    <mergeCell ref="C68:D68"/>
    <mergeCell ref="E70:F70"/>
    <mergeCell ref="A72:B72"/>
    <mergeCell ref="A73:B73"/>
    <mergeCell ref="E74:F74"/>
    <mergeCell ref="G75:K75"/>
    <mergeCell ref="M75:Q75"/>
    <mergeCell ref="E78:F78"/>
    <mergeCell ref="E62:F62"/>
    <mergeCell ref="A63:B63"/>
    <mergeCell ref="C63:D63"/>
    <mergeCell ref="A64:B64"/>
    <mergeCell ref="G64:Q64"/>
    <mergeCell ref="A65:B65"/>
    <mergeCell ref="E65:F65"/>
    <mergeCell ref="G65:K65"/>
    <mergeCell ref="M65:Q65"/>
    <mergeCell ref="K52:L52"/>
    <mergeCell ref="N52:O52"/>
    <mergeCell ref="C53:D53"/>
    <mergeCell ref="E53:F53"/>
    <mergeCell ref="A54:B54"/>
    <mergeCell ref="E54:F54"/>
    <mergeCell ref="A55:B55"/>
    <mergeCell ref="C58:D58"/>
    <mergeCell ref="E58:F58"/>
    <mergeCell ref="E41:F41"/>
    <mergeCell ref="E42:F42"/>
    <mergeCell ref="C44:D44"/>
    <mergeCell ref="A46:B46"/>
    <mergeCell ref="E46:F46"/>
    <mergeCell ref="A47:B47"/>
    <mergeCell ref="C48:D48"/>
    <mergeCell ref="E50:F50"/>
    <mergeCell ref="H52:I52"/>
    <mergeCell ref="A31:B31"/>
    <mergeCell ref="C33:D33"/>
    <mergeCell ref="E34:F34"/>
    <mergeCell ref="A38:B38"/>
    <mergeCell ref="C38:D38"/>
    <mergeCell ref="E38:F38"/>
    <mergeCell ref="A39:B39"/>
    <mergeCell ref="G39:Q39"/>
    <mergeCell ref="H40:I40"/>
    <mergeCell ref="K40:L40"/>
    <mergeCell ref="A22:B22"/>
    <mergeCell ref="E22:F22"/>
    <mergeCell ref="A23:B23"/>
    <mergeCell ref="C23:D23"/>
    <mergeCell ref="E26:F26"/>
    <mergeCell ref="C28:D28"/>
    <mergeCell ref="E29:F29"/>
    <mergeCell ref="A30:B30"/>
    <mergeCell ref="E30:F30"/>
    <mergeCell ref="B4:C4"/>
    <mergeCell ref="B5:C5"/>
    <mergeCell ref="B6:C6"/>
    <mergeCell ref="L6:M6"/>
    <mergeCell ref="B7:C7"/>
    <mergeCell ref="G12:J12"/>
    <mergeCell ref="G13:M13"/>
    <mergeCell ref="E17:F17"/>
    <mergeCell ref="C18:D18"/>
    <mergeCell ref="E18:F18"/>
  </mergeCells>
  <pageMargins left="0.69930555555555596" right="0.69930555555555596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B23" sqref="B23"/>
    </sheetView>
  </sheetViews>
  <sheetFormatPr defaultColWidth="9" defaultRowHeight="15.75"/>
  <cols>
    <col min="1" max="1" width="13.140625" style="165" customWidth="1"/>
    <col min="2" max="2" width="11" style="165" customWidth="1"/>
    <col min="3" max="3" width="4.42578125" style="165" customWidth="1"/>
    <col min="4" max="4" width="12.28515625" style="165" customWidth="1"/>
    <col min="5" max="5" width="9.140625" style="165" customWidth="1"/>
    <col min="6" max="6" width="3.28515625" style="165" customWidth="1"/>
    <col min="7" max="7" width="12.28515625" style="165" customWidth="1"/>
    <col min="8" max="8" width="9.140625" style="165" customWidth="1"/>
  </cols>
  <sheetData>
    <row r="1" spans="1:5" ht="15" customHeight="1">
      <c r="A1" s="305" t="s">
        <v>75</v>
      </c>
      <c r="B1" s="305"/>
      <c r="C1" s="166"/>
      <c r="D1" s="305"/>
      <c r="E1" s="305"/>
    </row>
    <row r="2" spans="1:5" ht="13.5" customHeight="1">
      <c r="A2" s="167" t="s">
        <v>76</v>
      </c>
      <c r="B2" s="49"/>
      <c r="C2" s="167"/>
      <c r="D2" s="167"/>
      <c r="E2" s="49"/>
    </row>
    <row r="3" spans="1:5" ht="15.75" customHeight="1">
      <c r="A3" s="168">
        <v>1046.56</v>
      </c>
      <c r="B3" s="169">
        <f t="shared" ref="B3" si="0">(A3-$A$25)/$A$25</f>
        <v>9.1095368003755962E-4</v>
      </c>
      <c r="C3" s="110"/>
      <c r="D3" s="170"/>
      <c r="E3" s="169"/>
    </row>
    <row r="4" spans="1:5" ht="15.75" customHeight="1">
      <c r="A4" s="168">
        <v>1044.8499999999999</v>
      </c>
      <c r="B4" s="169">
        <f t="shared" ref="B4:B22" si="1">(A4-$A$25)/$A$25</f>
        <v>-7.2445922585689536E-4</v>
      </c>
      <c r="C4" s="110"/>
      <c r="D4" s="170"/>
      <c r="E4" s="169"/>
    </row>
    <row r="5" spans="1:5" ht="15.75" customHeight="1">
      <c r="A5" s="168">
        <v>1039.1600000000001</v>
      </c>
      <c r="B5" s="169">
        <f t="shared" si="1"/>
        <v>-6.1662717606750048E-3</v>
      </c>
      <c r="C5" s="110"/>
      <c r="D5" s="170"/>
      <c r="E5" s="169"/>
    </row>
    <row r="6" spans="1:5" ht="15.75" customHeight="1">
      <c r="A6" s="168">
        <v>1047.1199999999999</v>
      </c>
      <c r="B6" s="169">
        <f t="shared" si="1"/>
        <v>1.4465274971725221E-3</v>
      </c>
      <c r="C6" s="110"/>
      <c r="D6" s="170"/>
      <c r="E6" s="169"/>
    </row>
    <row r="7" spans="1:5" ht="15.75" customHeight="1">
      <c r="A7" s="168">
        <v>1045.76</v>
      </c>
      <c r="B7" s="169">
        <f t="shared" si="1"/>
        <v>1.4584822698758199E-4</v>
      </c>
      <c r="C7" s="110"/>
      <c r="D7" s="170"/>
      <c r="E7" s="169"/>
    </row>
    <row r="8" spans="1:5" ht="15.75" customHeight="1">
      <c r="A8" s="168">
        <v>1049.23</v>
      </c>
      <c r="B8" s="169">
        <f t="shared" si="1"/>
        <v>3.4644931295920748E-3</v>
      </c>
      <c r="C8" s="110"/>
      <c r="D8" s="170"/>
      <c r="E8" s="169"/>
    </row>
    <row r="9" spans="1:5" ht="15.75" customHeight="1">
      <c r="A9" s="168">
        <v>1040.83</v>
      </c>
      <c r="B9" s="169">
        <f t="shared" si="1"/>
        <v>-4.5691141274332341E-3</v>
      </c>
      <c r="C9" s="110"/>
      <c r="D9" s="170"/>
      <c r="E9" s="169"/>
    </row>
    <row r="10" spans="1:5" ht="15.75" customHeight="1">
      <c r="A10" s="168">
        <v>1038.51</v>
      </c>
      <c r="B10" s="169">
        <f t="shared" si="1"/>
        <v>-6.7879199412782341E-3</v>
      </c>
      <c r="C10" s="110"/>
      <c r="D10" s="170"/>
      <c r="E10" s="169"/>
    </row>
    <row r="11" spans="1:5" ht="15.75" customHeight="1">
      <c r="A11" s="168">
        <v>1046.32</v>
      </c>
      <c r="B11" s="169">
        <f t="shared" si="1"/>
        <v>6.8142204412254459E-4</v>
      </c>
      <c r="C11" s="110"/>
      <c r="D11" s="170"/>
      <c r="E11" s="169"/>
    </row>
    <row r="12" spans="1:5" ht="15.75" customHeight="1">
      <c r="A12" s="168">
        <v>1048.07</v>
      </c>
      <c r="B12" s="169">
        <f t="shared" si="1"/>
        <v>2.3550902226694656E-3</v>
      </c>
      <c r="C12" s="110"/>
      <c r="D12" s="170"/>
      <c r="E12" s="169"/>
    </row>
    <row r="13" spans="1:5" ht="15.75" customHeight="1">
      <c r="A13" s="168">
        <v>1041.8399999999999</v>
      </c>
      <c r="B13" s="169">
        <f t="shared" si="1"/>
        <v>-3.6031684929575909E-3</v>
      </c>
      <c r="C13" s="110"/>
      <c r="D13" s="170"/>
      <c r="E13" s="169"/>
    </row>
    <row r="14" spans="1:5" ht="15.75" customHeight="1">
      <c r="A14" s="168">
        <v>1052.07</v>
      </c>
      <c r="B14" s="169">
        <f t="shared" si="1"/>
        <v>6.1806174879195713E-3</v>
      </c>
      <c r="C14" s="110"/>
      <c r="D14" s="170"/>
      <c r="E14" s="169"/>
    </row>
    <row r="15" spans="1:5" ht="15.75" customHeight="1">
      <c r="A15" s="168">
        <v>1040.92</v>
      </c>
      <c r="B15" s="169">
        <f t="shared" si="1"/>
        <v>-4.4830397639649671E-3</v>
      </c>
      <c r="C15" s="110"/>
      <c r="D15" s="170"/>
      <c r="E15" s="169"/>
    </row>
    <row r="16" spans="1:5" ht="15.75" customHeight="1">
      <c r="A16" s="168">
        <v>1041.9100000000001</v>
      </c>
      <c r="B16" s="169">
        <f t="shared" si="1"/>
        <v>-3.5362217658155577E-3</v>
      </c>
      <c r="C16" s="110"/>
      <c r="D16" s="170"/>
      <c r="E16" s="169"/>
    </row>
    <row r="17" spans="1:7" ht="15.75" customHeight="1">
      <c r="A17" s="168">
        <v>1048.28</v>
      </c>
      <c r="B17" s="169">
        <f t="shared" si="1"/>
        <v>2.5559304040951311E-3</v>
      </c>
      <c r="C17" s="110"/>
      <c r="D17" s="170"/>
      <c r="E17" s="169"/>
    </row>
    <row r="18" spans="1:7" ht="15.75" customHeight="1">
      <c r="A18" s="168">
        <v>1052.52</v>
      </c>
      <c r="B18" s="169">
        <f t="shared" si="1"/>
        <v>6.6109893052602514E-3</v>
      </c>
      <c r="C18" s="110"/>
      <c r="D18" s="170"/>
      <c r="E18" s="169"/>
    </row>
    <row r="19" spans="1:7" ht="15.75" customHeight="1">
      <c r="A19" s="168">
        <v>1051.28</v>
      </c>
      <c r="B19" s="169">
        <f t="shared" si="1"/>
        <v>5.4250758530327101E-3</v>
      </c>
      <c r="C19" s="110"/>
      <c r="D19" s="170"/>
      <c r="E19" s="169"/>
    </row>
    <row r="20" spans="1:7" ht="15.75" customHeight="1">
      <c r="A20" s="168">
        <v>1044.22</v>
      </c>
      <c r="B20" s="169">
        <f t="shared" si="1"/>
        <v>-1.3269797701336739E-3</v>
      </c>
      <c r="C20" s="110"/>
      <c r="D20" s="170"/>
      <c r="E20" s="169"/>
    </row>
    <row r="21" spans="1:7" ht="15.75" customHeight="1">
      <c r="A21" s="168">
        <v>1046.1199999999999</v>
      </c>
      <c r="B21" s="169">
        <f t="shared" si="1"/>
        <v>4.9014568085999576E-4</v>
      </c>
      <c r="C21" s="110"/>
      <c r="D21" s="170"/>
      <c r="E21" s="169"/>
    </row>
    <row r="22" spans="1:7" ht="15.75" customHeight="1">
      <c r="A22" s="168">
        <v>1046.58</v>
      </c>
      <c r="B22" s="169">
        <f t="shared" si="1"/>
        <v>9.3008131636379272E-4</v>
      </c>
      <c r="C22" s="110"/>
      <c r="D22" s="170"/>
      <c r="E22" s="169"/>
    </row>
    <row r="23" spans="1:7" ht="15.75" customHeight="1">
      <c r="A23" s="171"/>
      <c r="B23" s="169"/>
      <c r="C23" s="171"/>
      <c r="D23" s="171"/>
      <c r="E23" s="172"/>
    </row>
    <row r="24" spans="1:7" ht="13.5" customHeight="1">
      <c r="A24" s="171">
        <f>SUM(A3:A22)</f>
        <v>20912.150000000001</v>
      </c>
      <c r="B24" s="171"/>
      <c r="C24" s="171"/>
      <c r="D24" s="171"/>
      <c r="E24" s="171"/>
    </row>
    <row r="25" spans="1:7">
      <c r="A25" s="173">
        <f>AVERAGE(A3:A22)</f>
        <v>1045.6075000000001</v>
      </c>
      <c r="B25" s="174">
        <f>IF(A25&lt;250,A25*0.925,A25*0.95)</f>
        <v>993.32712500000002</v>
      </c>
      <c r="C25" s="175"/>
      <c r="D25" s="173"/>
      <c r="E25" s="174"/>
    </row>
    <row r="26" spans="1:7">
      <c r="A26" s="176"/>
      <c r="B26" s="174">
        <f>IF(A25&lt;250,A25*1.075,A25*1.05)</f>
        <v>1097.8878750000001</v>
      </c>
      <c r="C26" s="177"/>
      <c r="D26" s="176"/>
      <c r="E26" s="174"/>
    </row>
    <row r="27" spans="1:7">
      <c r="A27" s="176"/>
      <c r="C27" s="177"/>
      <c r="D27" s="176"/>
      <c r="G27" s="176"/>
    </row>
  </sheetData>
  <mergeCells count="2">
    <mergeCell ref="A1:B1"/>
    <mergeCell ref="D1:E1"/>
  </mergeCells>
  <conditionalFormatting sqref="B3">
    <cfRule type="cellIs" dxfId="20" priority="1" stopIfTrue="1" operator="notBetween">
      <formula>IF(+$A$25&lt;250,-7.5%,-5.5%)</formula>
      <formula>IF(+$A$25&lt;250,7.5%,5.5%)</formula>
    </cfRule>
  </conditionalFormatting>
  <conditionalFormatting sqref="B4">
    <cfRule type="cellIs" dxfId="19" priority="2" stopIfTrue="1" operator="notBetween">
      <formula>IF(+$A$25&lt;250,-7.5%,-5.5%)</formula>
      <formula>IF(+$A$25&lt;250,7.5%,5.5%)</formula>
    </cfRule>
  </conditionalFormatting>
  <conditionalFormatting sqref="B5">
    <cfRule type="cellIs" dxfId="18" priority="3" stopIfTrue="1" operator="notBetween">
      <formula>IF(+$A$25&lt;250,-7.5%,-5.5%)</formula>
      <formula>IF(+$A$25&lt;250,7.5%,5.5%)</formula>
    </cfRule>
  </conditionalFormatting>
  <conditionalFormatting sqref="B6">
    <cfRule type="cellIs" dxfId="17" priority="4" stopIfTrue="1" operator="notBetween">
      <formula>IF(+$A$25&lt;250,-7.5%,-5.5%)</formula>
      <formula>IF(+$A$25&lt;250,7.5%,5.5%)</formula>
    </cfRule>
  </conditionalFormatting>
  <conditionalFormatting sqref="B7">
    <cfRule type="cellIs" dxfId="16" priority="5" stopIfTrue="1" operator="notBetween">
      <formula>IF(+$A$25&lt;250,-7.5%,-5.5%)</formula>
      <formula>IF(+$A$25&lt;250,7.5%,5.5%)</formula>
    </cfRule>
  </conditionalFormatting>
  <conditionalFormatting sqref="B8">
    <cfRule type="cellIs" dxfId="15" priority="6" stopIfTrue="1" operator="notBetween">
      <formula>IF(+$A$25&lt;250,-7.5%,-5.5%)</formula>
      <formula>IF(+$A$25&lt;250,7.5%,5.5%)</formula>
    </cfRule>
  </conditionalFormatting>
  <conditionalFormatting sqref="B9">
    <cfRule type="cellIs" dxfId="14" priority="7" stopIfTrue="1" operator="notBetween">
      <formula>IF(+$A$25&lt;250,-7.5%,-5.5%)</formula>
      <formula>IF(+$A$25&lt;250,7.5%,5.5%)</formula>
    </cfRule>
  </conditionalFormatting>
  <conditionalFormatting sqref="B10">
    <cfRule type="cellIs" dxfId="13" priority="8" stopIfTrue="1" operator="notBetween">
      <formula>IF(+$A$25&lt;250,-7.5%,-5.5%)</formula>
      <formula>IF(+$A$25&lt;250,7.5%,5.5%)</formula>
    </cfRule>
  </conditionalFormatting>
  <conditionalFormatting sqref="B11">
    <cfRule type="cellIs" dxfId="12" priority="9" stopIfTrue="1" operator="notBetween">
      <formula>IF(+$A$25&lt;250,-7.5%,-5.5%)</formula>
      <formula>IF(+$A$25&lt;250,7.5%,5.5%)</formula>
    </cfRule>
  </conditionalFormatting>
  <conditionalFormatting sqref="B12">
    <cfRule type="cellIs" dxfId="11" priority="10" stopIfTrue="1" operator="notBetween">
      <formula>IF(+$A$25&lt;250,-7.5%,-5.5%)</formula>
      <formula>IF(+$A$25&lt;250,7.5%,5.5%)</formula>
    </cfRule>
  </conditionalFormatting>
  <conditionalFormatting sqref="B13">
    <cfRule type="cellIs" dxfId="10" priority="11" stopIfTrue="1" operator="notBetween">
      <formula>IF(+$A$25&lt;250,-7.5%,-5.5%)</formula>
      <formula>IF(+$A$25&lt;250,7.5%,5.5%)</formula>
    </cfRule>
  </conditionalFormatting>
  <conditionalFormatting sqref="B14">
    <cfRule type="cellIs" dxfId="9" priority="12" stopIfTrue="1" operator="notBetween">
      <formula>IF(+$A$25&lt;250,-7.5%,-5.5%)</formula>
      <formula>IF(+$A$25&lt;250,7.5%,5.5%)</formula>
    </cfRule>
  </conditionalFormatting>
  <conditionalFormatting sqref="B15">
    <cfRule type="cellIs" dxfId="8" priority="13" stopIfTrue="1" operator="notBetween">
      <formula>IF(+$A$25&lt;250,-7.5%,-5.5%)</formula>
      <formula>IF(+$A$25&lt;250,7.5%,5.5%)</formula>
    </cfRule>
  </conditionalFormatting>
  <conditionalFormatting sqref="B16">
    <cfRule type="cellIs" dxfId="7" priority="14" stopIfTrue="1" operator="notBetween">
      <formula>IF(+$A$25&lt;250,-7.5%,-5.5%)</formula>
      <formula>IF(+$A$25&lt;250,7.5%,5.5%)</formula>
    </cfRule>
  </conditionalFormatting>
  <conditionalFormatting sqref="B17">
    <cfRule type="cellIs" dxfId="6" priority="15" stopIfTrue="1" operator="notBetween">
      <formula>IF(+$A$25&lt;250,-7.5%,-5.5%)</formula>
      <formula>IF(+$A$25&lt;250,7.5%,5.5%)</formula>
    </cfRule>
  </conditionalFormatting>
  <conditionalFormatting sqref="B18">
    <cfRule type="cellIs" dxfId="5" priority="16" stopIfTrue="1" operator="notBetween">
      <formula>IF(+$A$25&lt;250,-7.5%,-5.5%)</formula>
      <formula>IF(+$A$25&lt;250,7.5%,5.5%)</formula>
    </cfRule>
  </conditionalFormatting>
  <conditionalFormatting sqref="B19">
    <cfRule type="cellIs" dxfId="4" priority="17" stopIfTrue="1" operator="notBetween">
      <formula>IF(+$A$25&lt;250,-7.5%,-5.5%)</formula>
      <formula>IF(+$A$25&lt;250,7.5%,5.5%)</formula>
    </cfRule>
  </conditionalFormatting>
  <conditionalFormatting sqref="B20">
    <cfRule type="cellIs" dxfId="3" priority="18" stopIfTrue="1" operator="notBetween">
      <formula>IF(+$A$25&lt;250,-7.5%,-5.5%)</formula>
      <formula>IF(+$A$25&lt;250,7.5%,5.5%)</formula>
    </cfRule>
  </conditionalFormatting>
  <conditionalFormatting sqref="B21">
    <cfRule type="cellIs" dxfId="2" priority="19" stopIfTrue="1" operator="notBetween">
      <formula>IF(+$A$25&lt;250,-7.5%,-5.5%)</formula>
      <formula>IF(+$A$25&lt;250,7.5%,5.5%)</formula>
    </cfRule>
  </conditionalFormatting>
  <conditionalFormatting sqref="B22">
    <cfRule type="cellIs" dxfId="1" priority="20" stopIfTrue="1" operator="notBetween">
      <formula>IF(+$A$25&lt;250,-7.5%,-5.5%)</formula>
      <formula>IF(+$A$25&lt;250,7.5%,5.5%)</formula>
    </cfRule>
  </conditionalFormatting>
  <conditionalFormatting sqref="B23">
    <cfRule type="cellIs" dxfId="0" priority="21" stopIfTrue="1" operator="notBetween">
      <formula>IF(+$A$25&lt;250,-7.5%,-5.5%)</formula>
      <formula>IF(+$A$25&lt;250,7.5%,5.5%)</formula>
    </cfRule>
  </conditionalFormatting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7:N174"/>
  <sheetViews>
    <sheetView tabSelected="1" view="pageBreakPreview" topLeftCell="A109" zoomScale="55" zoomScaleNormal="75" zoomScaleSheetLayoutView="55" workbookViewId="0">
      <selection activeCell="D111" sqref="D111"/>
    </sheetView>
  </sheetViews>
  <sheetFormatPr defaultColWidth="9" defaultRowHeight="1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41.140625" style="2" customWidth="1"/>
    <col min="9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7" spans="1:14" ht="18.75">
      <c r="A17" s="3" t="s">
        <v>77</v>
      </c>
      <c r="B17" s="3"/>
    </row>
    <row r="18" spans="1:14" ht="18.75">
      <c r="A18" s="4" t="s">
        <v>1</v>
      </c>
      <c r="B18" s="306" t="s">
        <v>78</v>
      </c>
      <c r="C18" s="306"/>
      <c r="D18" s="5"/>
      <c r="E18" s="5"/>
    </row>
    <row r="19" spans="1:14" ht="18.75">
      <c r="A19" s="4" t="s">
        <v>2</v>
      </c>
      <c r="B19" s="6" t="s">
        <v>75</v>
      </c>
    </row>
    <row r="20" spans="1:14" ht="18.75">
      <c r="A20" s="4" t="s">
        <v>3</v>
      </c>
      <c r="B20" s="6" t="s">
        <v>79</v>
      </c>
    </row>
    <row r="21" spans="1:14" ht="18.75">
      <c r="A21" s="4" t="s">
        <v>80</v>
      </c>
      <c r="B21" s="7" t="s">
        <v>81</v>
      </c>
      <c r="C21" s="7"/>
      <c r="D21" s="7"/>
      <c r="E21" s="7"/>
      <c r="F21" s="7"/>
      <c r="G21" s="7"/>
      <c r="H21" s="7"/>
      <c r="I21" s="7"/>
    </row>
    <row r="22" spans="1:14" ht="18.75">
      <c r="A22" s="4" t="s">
        <v>82</v>
      </c>
      <c r="B22" s="8" t="s">
        <v>83</v>
      </c>
    </row>
    <row r="23" spans="1:14" ht="18.75">
      <c r="A23" s="4" t="s">
        <v>5</v>
      </c>
      <c r="B23" s="8"/>
    </row>
    <row r="24" spans="1:14" ht="18.75">
      <c r="A24" s="4"/>
      <c r="B24" s="9"/>
    </row>
    <row r="25" spans="1:14" ht="18.75">
      <c r="A25" s="10" t="s">
        <v>84</v>
      </c>
      <c r="B25" s="9"/>
    </row>
    <row r="26" spans="1:14" ht="18.75">
      <c r="A26" s="11" t="s">
        <v>85</v>
      </c>
      <c r="B26" s="12" t="s">
        <v>86</v>
      </c>
    </row>
    <row r="27" spans="1:14" ht="18.75">
      <c r="A27" s="13" t="s">
        <v>87</v>
      </c>
      <c r="B27" s="12" t="s">
        <v>88</v>
      </c>
    </row>
    <row r="28" spans="1:14" ht="19.5" customHeight="1">
      <c r="A28" s="13" t="s">
        <v>89</v>
      </c>
      <c r="B28" s="12">
        <v>98.74</v>
      </c>
    </row>
    <row r="29" spans="1:14" s="1" customFormat="1" ht="15.75" customHeight="1">
      <c r="A29" s="13" t="s">
        <v>90</v>
      </c>
      <c r="B29" s="12">
        <v>0</v>
      </c>
      <c r="C29" s="307" t="s">
        <v>91</v>
      </c>
      <c r="D29" s="308"/>
      <c r="E29" s="308"/>
      <c r="F29" s="308"/>
      <c r="G29" s="309"/>
      <c r="I29" s="87"/>
      <c r="J29" s="87"/>
      <c r="K29" s="87"/>
      <c r="L29" s="87"/>
    </row>
    <row r="30" spans="1:14" s="1" customFormat="1" ht="19.5" customHeight="1">
      <c r="A30" s="13" t="s">
        <v>92</v>
      </c>
      <c r="B30" s="14">
        <f>B28-B29</f>
        <v>98.74</v>
      </c>
      <c r="C30" s="15"/>
      <c r="D30" s="15"/>
      <c r="E30" s="15"/>
      <c r="F30" s="15"/>
      <c r="G30" s="16"/>
      <c r="I30" s="87"/>
      <c r="J30" s="87"/>
      <c r="K30" s="87"/>
      <c r="L30" s="87"/>
    </row>
    <row r="31" spans="1:14" s="1" customFormat="1" ht="17.25" customHeight="1">
      <c r="A31" s="13" t="s">
        <v>93</v>
      </c>
      <c r="B31" s="17">
        <v>1</v>
      </c>
      <c r="C31" s="310" t="s">
        <v>94</v>
      </c>
      <c r="D31" s="311"/>
      <c r="E31" s="311"/>
      <c r="F31" s="311"/>
      <c r="G31" s="311"/>
      <c r="H31" s="312"/>
      <c r="I31" s="87"/>
      <c r="J31" s="87"/>
      <c r="K31" s="87"/>
      <c r="L31" s="87"/>
    </row>
    <row r="32" spans="1:14" s="1" customFormat="1" ht="17.25" customHeight="1">
      <c r="A32" s="13" t="s">
        <v>95</v>
      </c>
      <c r="B32" s="17">
        <v>1</v>
      </c>
      <c r="C32" s="310" t="s">
        <v>96</v>
      </c>
      <c r="D32" s="311"/>
      <c r="E32" s="311"/>
      <c r="F32" s="311"/>
      <c r="G32" s="311"/>
      <c r="H32" s="312"/>
      <c r="I32" s="87"/>
      <c r="J32" s="87"/>
      <c r="K32" s="87"/>
      <c r="L32" s="88"/>
      <c r="M32" s="88"/>
      <c r="N32" s="89"/>
    </row>
    <row r="33" spans="1:14" s="1" customFormat="1" ht="17.25" customHeight="1">
      <c r="A33" s="13"/>
      <c r="B33" s="18"/>
      <c r="C33" s="19"/>
      <c r="D33" s="19"/>
      <c r="E33" s="19"/>
      <c r="F33" s="19"/>
      <c r="G33" s="19"/>
      <c r="H33" s="19"/>
      <c r="I33" s="87"/>
      <c r="J33" s="87"/>
      <c r="K33" s="87"/>
      <c r="L33" s="88"/>
      <c r="M33" s="88"/>
      <c r="N33" s="89"/>
    </row>
    <row r="34" spans="1:14" s="1" customFormat="1" ht="18.75">
      <c r="A34" s="13" t="s">
        <v>97</v>
      </c>
      <c r="B34" s="20">
        <f>B31/B32</f>
        <v>1</v>
      </c>
      <c r="C34" s="21" t="s">
        <v>98</v>
      </c>
      <c r="D34" s="21"/>
      <c r="E34" s="21"/>
      <c r="F34" s="21"/>
      <c r="G34" s="21"/>
      <c r="I34" s="87"/>
      <c r="J34" s="87"/>
      <c r="K34" s="87"/>
      <c r="L34" s="88"/>
      <c r="M34" s="88"/>
      <c r="N34" s="89"/>
    </row>
    <row r="35" spans="1:14" s="1" customFormat="1" ht="19.5" customHeight="1">
      <c r="A35" s="13"/>
      <c r="B35" s="14"/>
      <c r="G35" s="21"/>
      <c r="I35" s="87"/>
      <c r="J35" s="87"/>
      <c r="K35" s="87"/>
      <c r="L35" s="88"/>
      <c r="M35" s="88"/>
      <c r="N35" s="89"/>
    </row>
    <row r="36" spans="1:14" s="1" customFormat="1" ht="15.75" customHeight="1">
      <c r="A36" s="22" t="s">
        <v>99</v>
      </c>
      <c r="B36" s="23">
        <v>25</v>
      </c>
      <c r="C36" s="21"/>
      <c r="D36" s="313" t="s">
        <v>19</v>
      </c>
      <c r="E36" s="314"/>
      <c r="F36" s="313" t="s">
        <v>26</v>
      </c>
      <c r="G36" s="315"/>
      <c r="J36" s="87"/>
      <c r="K36" s="87"/>
      <c r="L36" s="88"/>
      <c r="M36" s="88"/>
      <c r="N36" s="89"/>
    </row>
    <row r="37" spans="1:14" s="1" customFormat="1" ht="15.75" customHeight="1">
      <c r="A37" s="26" t="s">
        <v>100</v>
      </c>
      <c r="B37" s="27">
        <v>2</v>
      </c>
      <c r="C37" s="28" t="s">
        <v>101</v>
      </c>
      <c r="D37" s="29" t="s">
        <v>102</v>
      </c>
      <c r="E37" s="30" t="s">
        <v>103</v>
      </c>
      <c r="F37" s="29" t="s">
        <v>102</v>
      </c>
      <c r="G37" s="31" t="s">
        <v>103</v>
      </c>
      <c r="J37" s="87"/>
      <c r="K37" s="87"/>
      <c r="L37" s="88"/>
      <c r="M37" s="88"/>
      <c r="N37" s="89"/>
    </row>
    <row r="38" spans="1:14" s="1" customFormat="1" ht="21.75" customHeight="1">
      <c r="A38" s="26" t="s">
        <v>104</v>
      </c>
      <c r="B38" s="27">
        <v>50</v>
      </c>
      <c r="C38" s="32">
        <v>1</v>
      </c>
      <c r="D38" s="33">
        <v>28296337</v>
      </c>
      <c r="E38" s="34">
        <f t="shared" ref="E38" si="0">IF(ISBLANK(D38),"-",$D$48/$D$45*D38)</f>
        <v>26959003.290948547</v>
      </c>
      <c r="F38" s="33">
        <v>26668715</v>
      </c>
      <c r="G38" s="35">
        <f t="shared" ref="G38" si="1">IF(ISBLANK(F38),"-",$D$48/$F$45*F38)</f>
        <v>26388889.850909937</v>
      </c>
      <c r="J38" s="87"/>
      <c r="K38" s="87"/>
      <c r="L38" s="88"/>
      <c r="M38" s="88"/>
      <c r="N38" s="89"/>
    </row>
    <row r="39" spans="1:14" s="1" customFormat="1" ht="21.75" customHeight="1">
      <c r="A39" s="26" t="s">
        <v>105</v>
      </c>
      <c r="B39" s="27">
        <v>1</v>
      </c>
      <c r="C39" s="36">
        <v>2</v>
      </c>
      <c r="D39" s="37">
        <v>28296784</v>
      </c>
      <c r="E39" s="38">
        <f>IF(ISBLANK(D39),"-",$D$48/$D$45*D39)</f>
        <v>26959429.164957296</v>
      </c>
      <c r="F39" s="37">
        <v>26667582</v>
      </c>
      <c r="G39" s="39">
        <f>IF(ISBLANK(F39),"-",$D$48/$F$45*F39)</f>
        <v>26387768.7390678</v>
      </c>
      <c r="J39" s="87"/>
      <c r="K39" s="87"/>
      <c r="L39" s="88"/>
      <c r="M39" s="88"/>
      <c r="N39" s="89"/>
    </row>
    <row r="40" spans="1:14" ht="21.75" customHeight="1">
      <c r="A40" s="26" t="s">
        <v>106</v>
      </c>
      <c r="B40" s="27">
        <v>1</v>
      </c>
      <c r="C40" s="36">
        <v>3</v>
      </c>
      <c r="D40" s="37">
        <v>28273852</v>
      </c>
      <c r="E40" s="38">
        <f>IF(ISBLANK(D40),"-",$D$48/$D$45*D40)</f>
        <v>26937580.970844112</v>
      </c>
      <c r="F40" s="37">
        <v>26668408</v>
      </c>
      <c r="G40" s="39">
        <f>IF(ISBLANK(F40),"-",$D$48/$F$45*F40)</f>
        <v>26388586.072149538</v>
      </c>
      <c r="L40" s="88"/>
      <c r="M40" s="88"/>
      <c r="N40" s="21"/>
    </row>
    <row r="41" spans="1:14" ht="21.75" customHeight="1">
      <c r="A41" s="26" t="s">
        <v>107</v>
      </c>
      <c r="B41" s="27">
        <v>1</v>
      </c>
      <c r="C41" s="40">
        <v>4</v>
      </c>
      <c r="D41" s="41"/>
      <c r="E41" s="42" t="str">
        <f>IF(ISBLANK(D41),"-",$D$48/$D$45*D41)</f>
        <v>-</v>
      </c>
      <c r="F41" s="41"/>
      <c r="G41" s="43" t="str">
        <f>IF(ISBLANK(F41),"-",$D$48/$F$45*F41)</f>
        <v>-</v>
      </c>
      <c r="L41" s="88"/>
      <c r="M41" s="88"/>
      <c r="N41" s="21"/>
    </row>
    <row r="42" spans="1:14" ht="22.5" customHeight="1">
      <c r="A42" s="26" t="s">
        <v>108</v>
      </c>
      <c r="B42" s="27">
        <v>1</v>
      </c>
      <c r="C42" s="44" t="s">
        <v>109</v>
      </c>
      <c r="D42" s="45">
        <f t="shared" ref="D42" si="2">AVERAGE(D38:D41)</f>
        <v>28288991</v>
      </c>
      <c r="E42" s="46">
        <f>AVERAGE(E38:E41)</f>
        <v>26952004.475583315</v>
      </c>
      <c r="F42" s="47">
        <f>AVERAGE(F38:F41)</f>
        <v>26668235</v>
      </c>
      <c r="G42" s="48">
        <f>AVERAGE(G38:G41)</f>
        <v>26388414.887375761</v>
      </c>
      <c r="H42" s="49"/>
    </row>
    <row r="43" spans="1:14" ht="21.75" customHeight="1">
      <c r="A43" s="26" t="s">
        <v>110</v>
      </c>
      <c r="B43" s="12">
        <v>1</v>
      </c>
      <c r="C43" s="50" t="s">
        <v>111</v>
      </c>
      <c r="D43" s="51">
        <v>21.26</v>
      </c>
      <c r="E43" s="21"/>
      <c r="F43" s="52">
        <v>20.47</v>
      </c>
      <c r="H43" s="49"/>
    </row>
    <row r="44" spans="1:14" ht="21.75" customHeight="1">
      <c r="A44" s="26" t="s">
        <v>112</v>
      </c>
      <c r="B44" s="12">
        <v>1</v>
      </c>
      <c r="C44" s="53" t="s">
        <v>113</v>
      </c>
      <c r="D44" s="54">
        <f>D43*$B$34</f>
        <v>21.26</v>
      </c>
      <c r="E44" s="55"/>
      <c r="F44" s="56">
        <f>F43*$B$34</f>
        <v>20.47</v>
      </c>
      <c r="H44" s="49"/>
    </row>
    <row r="45" spans="1:14" ht="19.5" customHeight="1">
      <c r="A45" s="26" t="s">
        <v>114</v>
      </c>
      <c r="B45" s="14">
        <f>(B44/B43)*(B42/B41)*(B40/B39)*(B38/B37)*B36</f>
        <v>625</v>
      </c>
      <c r="C45" s="53" t="s">
        <v>115</v>
      </c>
      <c r="D45" s="54">
        <f>D44*$B$30/100</f>
        <v>20.992124</v>
      </c>
      <c r="E45" s="57"/>
      <c r="F45" s="56">
        <f>F44*$B$30/100</f>
        <v>20.212077999999998</v>
      </c>
      <c r="H45" s="49"/>
    </row>
    <row r="46" spans="1:14" ht="19.5" customHeight="1">
      <c r="A46" s="324" t="s">
        <v>116</v>
      </c>
      <c r="B46" s="325"/>
      <c r="C46" s="53" t="s">
        <v>117</v>
      </c>
      <c r="D46" s="54">
        <f>D45/$B$45</f>
        <v>3.3587398400000003E-2</v>
      </c>
      <c r="E46" s="57"/>
      <c r="F46" s="58">
        <f>F45/$B$45</f>
        <v>3.2339324799999999E-2</v>
      </c>
      <c r="H46" s="49"/>
    </row>
    <row r="47" spans="1:14" ht="19.5" customHeight="1">
      <c r="A47" s="326"/>
      <c r="B47" s="327"/>
      <c r="C47" s="53" t="s">
        <v>118</v>
      </c>
      <c r="D47" s="60">
        <v>3.2000000000000001E-2</v>
      </c>
      <c r="F47" s="61"/>
      <c r="H47" s="49"/>
    </row>
    <row r="48" spans="1:14" ht="18.75">
      <c r="C48" s="53" t="s">
        <v>119</v>
      </c>
      <c r="D48" s="54">
        <f>D47*$B$45</f>
        <v>20</v>
      </c>
      <c r="F48" s="61"/>
      <c r="H48" s="49"/>
    </row>
    <row r="49" spans="1:12" ht="19.5" customHeight="1">
      <c r="C49" s="62" t="s">
        <v>120</v>
      </c>
      <c r="D49" s="63">
        <f>D48/B34</f>
        <v>20</v>
      </c>
      <c r="F49" s="64"/>
      <c r="H49" s="49"/>
    </row>
    <row r="50" spans="1:12" ht="18.75">
      <c r="C50" s="65" t="s">
        <v>121</v>
      </c>
      <c r="D50" s="66">
        <f>AVERAGE(E38:E41,G38:G41)</f>
        <v>26670209.68147954</v>
      </c>
      <c r="F50" s="64"/>
      <c r="H50" s="49"/>
    </row>
    <row r="51" spans="1:12" ht="18.75">
      <c r="C51" s="67" t="s">
        <v>122</v>
      </c>
      <c r="D51" s="68">
        <f>STDEV(E38:E41,G38:G41)/D50</f>
        <v>1.1578163619549461E-2</v>
      </c>
      <c r="F51" s="64"/>
    </row>
    <row r="52" spans="1:12" ht="19.5" customHeight="1">
      <c r="C52" s="69" t="s">
        <v>123</v>
      </c>
      <c r="D52" s="70">
        <f>COUNT(E38:E41,G38:G41)</f>
        <v>6</v>
      </c>
      <c r="F52" s="64"/>
    </row>
    <row r="54" spans="1:12" ht="18.75">
      <c r="A54" s="3" t="s">
        <v>84</v>
      </c>
      <c r="B54" s="71" t="s">
        <v>124</v>
      </c>
    </row>
    <row r="55" spans="1:12" ht="18.75">
      <c r="A55" s="21" t="s">
        <v>125</v>
      </c>
      <c r="B55" s="72">
        <v>160</v>
      </c>
      <c r="C55" s="2" t="s">
        <v>86</v>
      </c>
    </row>
    <row r="56" spans="1:12" ht="18.75">
      <c r="A56" s="72" t="s">
        <v>126</v>
      </c>
      <c r="B56" s="12">
        <v>160</v>
      </c>
      <c r="C56" s="21" t="str">
        <f>B20</f>
        <v>each tablets contains sulphamethoxazole 900mg Trimethoprim 160mg.</v>
      </c>
      <c r="H56" s="55"/>
    </row>
    <row r="57" spans="1:12" ht="18.75">
      <c r="A57" s="72" t="s">
        <v>127</v>
      </c>
      <c r="B57" s="73">
        <f>Uniformity!A25</f>
        <v>1045.6075000000001</v>
      </c>
      <c r="H57" s="55"/>
    </row>
    <row r="58" spans="1:12" ht="19.5" customHeight="1">
      <c r="H58" s="55"/>
    </row>
    <row r="59" spans="1:12" s="1" customFormat="1" ht="15.75" customHeight="1">
      <c r="A59" s="22" t="s">
        <v>128</v>
      </c>
      <c r="B59" s="23">
        <v>100</v>
      </c>
      <c r="C59" s="21"/>
      <c r="D59" s="74" t="s">
        <v>129</v>
      </c>
      <c r="E59" s="75" t="s">
        <v>130</v>
      </c>
      <c r="F59" s="75" t="s">
        <v>102</v>
      </c>
      <c r="G59" s="75" t="s">
        <v>131</v>
      </c>
      <c r="H59" s="28" t="s">
        <v>132</v>
      </c>
      <c r="L59" s="87"/>
    </row>
    <row r="60" spans="1:12" s="1" customFormat="1" ht="22.5" customHeight="1">
      <c r="A60" s="26" t="s">
        <v>133</v>
      </c>
      <c r="B60" s="27">
        <v>5</v>
      </c>
      <c r="C60" s="317" t="s">
        <v>134</v>
      </c>
      <c r="D60" s="321">
        <v>203.49</v>
      </c>
      <c r="E60" s="76">
        <v>1</v>
      </c>
      <c r="F60" s="77">
        <v>24935030</v>
      </c>
      <c r="G60" s="78">
        <f t="shared" ref="G60" si="3">IF(ISBLANK(F60),"-",(F60/$D$50*$D$47*$B$68)*($B$57/$D$60))</f>
        <v>153.73015362834363</v>
      </c>
      <c r="H60" s="79">
        <f t="shared" ref="H60" si="4">IF(ISBLANK(F60),"-",G60/$B$56)</f>
        <v>0.96081346017714764</v>
      </c>
      <c r="L60" s="87"/>
    </row>
    <row r="61" spans="1:12" s="1" customFormat="1" ht="21.75" customHeight="1">
      <c r="A61" s="26" t="s">
        <v>135</v>
      </c>
      <c r="B61" s="27">
        <v>50</v>
      </c>
      <c r="C61" s="318"/>
      <c r="D61" s="322"/>
      <c r="E61" s="80">
        <v>2</v>
      </c>
      <c r="F61" s="37">
        <v>24885544</v>
      </c>
      <c r="G61" s="81">
        <f>IF(ISBLANK(F61),"-",(F61/$D$50*$D$47*$B$68)*($B$57/$D$60))</f>
        <v>153.42506113868342</v>
      </c>
      <c r="H61" s="82">
        <f t="shared" ref="H61:H71" si="5">IF(ISBLANK(F61),"-",G61/$B$56)</f>
        <v>0.95890663211677141</v>
      </c>
      <c r="L61" s="87"/>
    </row>
    <row r="62" spans="1:12" s="1" customFormat="1" ht="21.75" customHeight="1">
      <c r="A62" s="26" t="s">
        <v>136</v>
      </c>
      <c r="B62" s="27">
        <v>1</v>
      </c>
      <c r="C62" s="318"/>
      <c r="D62" s="322"/>
      <c r="E62" s="80">
        <v>3</v>
      </c>
      <c r="F62" s="37">
        <v>24847231</v>
      </c>
      <c r="G62" s="81">
        <f>IF(ISBLANK(F62),"-",(F62/$D$50*$D$47*$B$68)*($B$57/$D$60))</f>
        <v>153.18885274527213</v>
      </c>
      <c r="H62" s="82">
        <f t="shared" si="5"/>
        <v>0.95743032965795083</v>
      </c>
      <c r="L62" s="87"/>
    </row>
    <row r="63" spans="1:12" ht="21" customHeight="1">
      <c r="A63" s="26" t="s">
        <v>137</v>
      </c>
      <c r="B63" s="27">
        <v>1</v>
      </c>
      <c r="C63" s="319"/>
      <c r="D63" s="323"/>
      <c r="E63" s="83">
        <v>4</v>
      </c>
      <c r="F63" s="84"/>
      <c r="G63" s="81" t="str">
        <f>IF(ISBLANK(F63),"-",(F63/$D$50*$D$47*$B$68)*($B$57/$D$60))</f>
        <v>-</v>
      </c>
      <c r="H63" s="82" t="str">
        <f t="shared" si="5"/>
        <v>-</v>
      </c>
    </row>
    <row r="64" spans="1:12" ht="21.75" customHeight="1">
      <c r="A64" s="26" t="s">
        <v>138</v>
      </c>
      <c r="B64" s="27">
        <v>1</v>
      </c>
      <c r="C64" s="317" t="s">
        <v>139</v>
      </c>
      <c r="D64" s="321">
        <v>208.25</v>
      </c>
      <c r="E64" s="76">
        <v>1</v>
      </c>
      <c r="F64" s="77">
        <v>25791167</v>
      </c>
      <c r="G64" s="85">
        <f t="shared" ref="G64" si="6">IF(ISBLANK(F64),"-",(F64/$D$50*$D$47*$B$68)*($B$57/$D$64))</f>
        <v>155.37395523900992</v>
      </c>
      <c r="H64" s="86">
        <f t="shared" si="5"/>
        <v>0.971087220243812</v>
      </c>
    </row>
    <row r="65" spans="1:8" ht="21.75" customHeight="1">
      <c r="A65" s="26" t="s">
        <v>140</v>
      </c>
      <c r="B65" s="27">
        <v>1</v>
      </c>
      <c r="C65" s="318"/>
      <c r="D65" s="322"/>
      <c r="E65" s="80">
        <v>2</v>
      </c>
      <c r="F65" s="37">
        <v>25706227</v>
      </c>
      <c r="G65" s="90">
        <f>IF(ISBLANK(F65),"-",(F65/$D$50*$D$47*$B$68)*($B$57/$D$64))</f>
        <v>154.86225044651246</v>
      </c>
      <c r="H65" s="91">
        <f t="shared" si="5"/>
        <v>0.96788906529070284</v>
      </c>
    </row>
    <row r="66" spans="1:8" ht="21.75" customHeight="1">
      <c r="A66" s="26" t="s">
        <v>141</v>
      </c>
      <c r="B66" s="27">
        <v>1</v>
      </c>
      <c r="C66" s="318"/>
      <c r="D66" s="322"/>
      <c r="E66" s="80">
        <v>3</v>
      </c>
      <c r="F66" s="37">
        <v>25679572</v>
      </c>
      <c r="G66" s="90">
        <f>IF(ISBLANK(F66),"-",(F66/$D$50*$D$47*$B$68)*($B$57/$D$64))</f>
        <v>154.70167249449906</v>
      </c>
      <c r="H66" s="91">
        <f t="shared" si="5"/>
        <v>0.96688545309061913</v>
      </c>
    </row>
    <row r="67" spans="1:8" ht="21" customHeight="1">
      <c r="A67" s="26" t="s">
        <v>142</v>
      </c>
      <c r="B67" s="27">
        <v>1</v>
      </c>
      <c r="C67" s="319"/>
      <c r="D67" s="323"/>
      <c r="E67" s="83">
        <v>4</v>
      </c>
      <c r="F67" s="84"/>
      <c r="G67" s="92" t="str">
        <f>IF(ISBLANK(F67),"-",(F67/$D$50*$D$47*$B$68)*($B$57/$D$64))</f>
        <v>-</v>
      </c>
      <c r="H67" s="93" t="str">
        <f t="shared" si="5"/>
        <v>-</v>
      </c>
    </row>
    <row r="68" spans="1:8" ht="21.75" customHeight="1">
      <c r="A68" s="26" t="s">
        <v>143</v>
      </c>
      <c r="B68" s="94">
        <f>(B67/B66)*(B65/B64)*(B63/B62)*(B61/B60)*B59</f>
        <v>1000</v>
      </c>
      <c r="C68" s="317" t="s">
        <v>144</v>
      </c>
      <c r="D68" s="321">
        <v>211.64</v>
      </c>
      <c r="E68" s="76">
        <v>1</v>
      </c>
      <c r="F68" s="77">
        <v>26664362</v>
      </c>
      <c r="G68" s="85">
        <f t="shared" ref="G68" si="7">IF(ISBLANK(F68),"-",(F68/$D$50*$D$47*$B$68)*($B$57/$D$68))</f>
        <v>158.06134813449984</v>
      </c>
      <c r="H68" s="82">
        <f t="shared" si="5"/>
        <v>0.98788342584062394</v>
      </c>
    </row>
    <row r="69" spans="1:8" ht="21.75" customHeight="1">
      <c r="A69" s="95" t="s">
        <v>145</v>
      </c>
      <c r="B69" s="96">
        <f>(D47*B68)/B56*B57</f>
        <v>209.12150000000003</v>
      </c>
      <c r="C69" s="318"/>
      <c r="D69" s="322"/>
      <c r="E69" s="80">
        <v>2</v>
      </c>
      <c r="F69" s="37">
        <v>26633016</v>
      </c>
      <c r="G69" s="90">
        <f>IF(ISBLANK(F69),"-",(F69/$D$50*$D$47*$B$68)*($B$57/$D$68))</f>
        <v>157.87553491239373</v>
      </c>
      <c r="H69" s="82">
        <f t="shared" si="5"/>
        <v>0.98672209320246085</v>
      </c>
    </row>
    <row r="70" spans="1:8" ht="22.5" customHeight="1">
      <c r="A70" s="330" t="s">
        <v>116</v>
      </c>
      <c r="B70" s="331"/>
      <c r="C70" s="318"/>
      <c r="D70" s="322"/>
      <c r="E70" s="80">
        <v>3</v>
      </c>
      <c r="F70" s="37">
        <v>26595842</v>
      </c>
      <c r="G70" s="90">
        <f>IF(ISBLANK(F70),"-",(F70/$D$50*$D$47*$B$68)*($B$57/$D$68))</f>
        <v>157.65517439690299</v>
      </c>
      <c r="H70" s="82">
        <f t="shared" si="5"/>
        <v>0.98534483998064371</v>
      </c>
    </row>
    <row r="71" spans="1:8" ht="21.75" customHeight="1">
      <c r="A71" s="332"/>
      <c r="B71" s="333"/>
      <c r="C71" s="320"/>
      <c r="D71" s="323"/>
      <c r="E71" s="83">
        <v>4</v>
      </c>
      <c r="F71" s="84"/>
      <c r="G71" s="92" t="str">
        <f>IF(ISBLANK(F71),"-",(F71/$D$50*$D$47*$B$68)*($B$57/$D$68))</f>
        <v>-</v>
      </c>
      <c r="H71" s="97" t="str">
        <f t="shared" si="5"/>
        <v>-</v>
      </c>
    </row>
    <row r="72" spans="1:8" ht="18.75">
      <c r="A72" s="55"/>
      <c r="B72" s="55"/>
      <c r="C72" s="55"/>
      <c r="D72" s="55"/>
      <c r="E72" s="55"/>
      <c r="F72" s="55"/>
      <c r="G72" s="98" t="s">
        <v>109</v>
      </c>
      <c r="H72" s="99">
        <f>AVERAGE(H60:H71)</f>
        <v>0.97144027995563698</v>
      </c>
    </row>
    <row r="73" spans="1:8" ht="18.75">
      <c r="C73" s="55"/>
      <c r="D73" s="55"/>
      <c r="E73" s="55"/>
      <c r="F73" s="55"/>
      <c r="G73" s="67" t="s">
        <v>122</v>
      </c>
      <c r="H73" s="100">
        <f>STDEV(H60:H71)/H72</f>
        <v>1.2591905479068995E-2</v>
      </c>
    </row>
    <row r="74" spans="1:8" ht="19.5" customHeight="1">
      <c r="A74" s="55"/>
      <c r="B74" s="55"/>
      <c r="C74" s="55"/>
      <c r="D74" s="55"/>
      <c r="E74" s="57"/>
      <c r="F74" s="55"/>
      <c r="G74" s="69" t="s">
        <v>123</v>
      </c>
      <c r="H74" s="101">
        <f>COUNT(H60:H71)</f>
        <v>9</v>
      </c>
    </row>
    <row r="75" spans="1:8" ht="18.75">
      <c r="A75" s="55"/>
      <c r="B75" s="55"/>
      <c r="C75" s="55"/>
      <c r="D75" s="55"/>
      <c r="E75" s="57"/>
      <c r="F75" s="55"/>
      <c r="G75" s="13"/>
      <c r="H75" s="14"/>
    </row>
    <row r="76" spans="1:8" ht="18.75">
      <c r="A76" s="55"/>
      <c r="B76" s="55"/>
      <c r="C76" s="55"/>
      <c r="D76" s="55"/>
      <c r="E76" s="57"/>
      <c r="F76" s="55"/>
      <c r="G76" s="13"/>
      <c r="H76" s="14"/>
    </row>
    <row r="77" spans="1:8" ht="18.75">
      <c r="A77" s="55"/>
      <c r="B77" s="55"/>
      <c r="C77" s="55"/>
      <c r="D77" s="55"/>
      <c r="E77" s="57"/>
      <c r="F77" s="55"/>
      <c r="G77" s="13"/>
      <c r="H77" s="14"/>
    </row>
    <row r="78" spans="1:8" ht="18.75">
      <c r="A78" s="10" t="s">
        <v>146</v>
      </c>
      <c r="B78" s="10" t="s">
        <v>147</v>
      </c>
    </row>
    <row r="79" spans="1:8" ht="18.75">
      <c r="A79" s="10"/>
      <c r="B79" s="10"/>
    </row>
    <row r="80" spans="1:8" ht="18.75">
      <c r="A80" s="11" t="s">
        <v>85</v>
      </c>
      <c r="B80" s="12" t="str">
        <f t="shared" ref="B80" si="8">B26</f>
        <v>Trimethoprim</v>
      </c>
    </row>
    <row r="81" spans="1:12" ht="18.75">
      <c r="A81" s="13" t="s">
        <v>87</v>
      </c>
      <c r="B81" s="12" t="str">
        <f>B27</f>
        <v>NQCL-WRS-T7-1</v>
      </c>
    </row>
    <row r="82" spans="1:12" ht="19.5" customHeight="1">
      <c r="A82" s="13" t="s">
        <v>89</v>
      </c>
      <c r="B82" s="12">
        <f>B28</f>
        <v>98.74</v>
      </c>
    </row>
    <row r="83" spans="1:12" s="1" customFormat="1" ht="15.75" customHeight="1">
      <c r="A83" s="13" t="s">
        <v>90</v>
      </c>
      <c r="B83" s="12">
        <f>B29</f>
        <v>0</v>
      </c>
      <c r="C83" s="307" t="s">
        <v>91</v>
      </c>
      <c r="D83" s="308"/>
      <c r="E83" s="308"/>
      <c r="F83" s="308"/>
      <c r="G83" s="309"/>
      <c r="I83" s="87"/>
      <c r="J83" s="87"/>
      <c r="K83" s="87"/>
      <c r="L83" s="87"/>
    </row>
    <row r="84" spans="1:12" s="1" customFormat="1" ht="18.75">
      <c r="A84" s="13" t="s">
        <v>92</v>
      </c>
      <c r="B84" s="14">
        <f>B82-B83</f>
        <v>98.74</v>
      </c>
      <c r="C84" s="15"/>
      <c r="D84" s="15"/>
      <c r="E84" s="15"/>
      <c r="F84" s="15"/>
      <c r="G84" s="16"/>
      <c r="I84" s="87"/>
      <c r="J84" s="87"/>
      <c r="K84" s="87"/>
      <c r="L84" s="87"/>
    </row>
    <row r="85" spans="1:12" ht="19.5" customHeight="1">
      <c r="A85" s="10"/>
      <c r="B85" s="10"/>
    </row>
    <row r="86" spans="1:12" ht="19.5" customHeight="1">
      <c r="A86" s="22" t="s">
        <v>99</v>
      </c>
      <c r="B86" s="23">
        <v>25</v>
      </c>
      <c r="D86" s="24" t="s">
        <v>19</v>
      </c>
      <c r="E86" s="25"/>
      <c r="F86" s="313" t="s">
        <v>26</v>
      </c>
      <c r="G86" s="315"/>
    </row>
    <row r="87" spans="1:12" ht="21.75" customHeight="1">
      <c r="A87" s="26" t="s">
        <v>100</v>
      </c>
      <c r="B87" s="27">
        <v>1</v>
      </c>
      <c r="C87" s="102" t="s">
        <v>101</v>
      </c>
      <c r="D87" s="29" t="s">
        <v>102</v>
      </c>
      <c r="E87" s="30" t="s">
        <v>103</v>
      </c>
      <c r="F87" s="29" t="s">
        <v>102</v>
      </c>
      <c r="G87" s="31" t="s">
        <v>103</v>
      </c>
    </row>
    <row r="88" spans="1:12" ht="21.75" customHeight="1">
      <c r="A88" s="26" t="s">
        <v>104</v>
      </c>
      <c r="B88" s="27">
        <v>1</v>
      </c>
      <c r="C88" s="103">
        <v>1</v>
      </c>
      <c r="D88" s="33">
        <v>28296337</v>
      </c>
      <c r="E88" s="34">
        <f t="shared" ref="E88" si="9">IF(ISBLANK(D88),"-",$D$98/$D$95*D88)</f>
        <v>29954448.101053942</v>
      </c>
      <c r="F88" s="33">
        <v>26668715</v>
      </c>
      <c r="G88" s="35">
        <f t="shared" ref="G88" si="10">IF(ISBLANK(F88),"-",$D$98/$F$95*F88)</f>
        <v>29320988.723233264</v>
      </c>
    </row>
    <row r="89" spans="1:12" ht="21.75" customHeight="1">
      <c r="A89" s="26" t="s">
        <v>105</v>
      </c>
      <c r="B89" s="27">
        <v>1</v>
      </c>
      <c r="C89" s="55">
        <v>2</v>
      </c>
      <c r="D89" s="37">
        <v>28296784</v>
      </c>
      <c r="E89" s="38">
        <f>IF(ISBLANK(D89),"-",$D$98/$D$95*D89)</f>
        <v>29954921.294396996</v>
      </c>
      <c r="F89" s="37">
        <v>26667582</v>
      </c>
      <c r="G89" s="39">
        <f>IF(ISBLANK(F89),"-",$D$98/$F$95*F89)</f>
        <v>29319743.043408666</v>
      </c>
    </row>
    <row r="90" spans="1:12" ht="21.75" customHeight="1">
      <c r="A90" s="26" t="s">
        <v>106</v>
      </c>
      <c r="B90" s="27">
        <v>1</v>
      </c>
      <c r="C90" s="55">
        <v>3</v>
      </c>
      <c r="D90" s="37">
        <v>28273852</v>
      </c>
      <c r="E90" s="38">
        <f>IF(ISBLANK(D90),"-",$D$98/$D$95*D90)</f>
        <v>29930645.523160126</v>
      </c>
      <c r="F90" s="37">
        <v>26668408</v>
      </c>
      <c r="G90" s="39">
        <f>IF(ISBLANK(F90),"-",$D$98/$F$95*F90)</f>
        <v>29320651.191277262</v>
      </c>
    </row>
    <row r="91" spans="1:12" ht="21.75" customHeight="1">
      <c r="A91" s="26" t="s">
        <v>107</v>
      </c>
      <c r="B91" s="27">
        <v>1</v>
      </c>
      <c r="C91" s="104">
        <v>4</v>
      </c>
      <c r="D91" s="41"/>
      <c r="E91" s="42" t="str">
        <f>IF(ISBLANK(D91),"-",$D$98/$D$95*D91)</f>
        <v>-</v>
      </c>
      <c r="F91" s="105"/>
      <c r="G91" s="43" t="str">
        <f>IF(ISBLANK(F91),"-",$D$98/$D$95*F91)</f>
        <v>-</v>
      </c>
    </row>
    <row r="92" spans="1:12" ht="22.5" customHeight="1">
      <c r="A92" s="26" t="s">
        <v>108</v>
      </c>
      <c r="B92" s="27">
        <v>1</v>
      </c>
      <c r="C92" s="13" t="s">
        <v>109</v>
      </c>
      <c r="D92" s="106">
        <f t="shared" ref="D92" si="11">AVERAGE(D88:D91)</f>
        <v>28288991</v>
      </c>
      <c r="E92" s="46">
        <f>AVERAGE(E88:E91)</f>
        <v>29946671.639537022</v>
      </c>
      <c r="F92" s="107">
        <f>AVERAGE(F88:F91)</f>
        <v>26668235</v>
      </c>
      <c r="G92" s="108">
        <f>AVERAGE(G88:G91)</f>
        <v>29320460.985973064</v>
      </c>
    </row>
    <row r="93" spans="1:12" ht="21.75" customHeight="1">
      <c r="A93" s="26" t="s">
        <v>110</v>
      </c>
      <c r="B93" s="12">
        <v>1</v>
      </c>
      <c r="C93" s="50" t="s">
        <v>111</v>
      </c>
      <c r="D93" s="51">
        <v>21.26</v>
      </c>
      <c r="E93" s="21"/>
      <c r="F93" s="52">
        <v>20.47</v>
      </c>
    </row>
    <row r="94" spans="1:12" ht="21.75" customHeight="1">
      <c r="A94" s="26" t="s">
        <v>112</v>
      </c>
      <c r="B94" s="12">
        <v>1</v>
      </c>
      <c r="C94" s="53" t="s">
        <v>113</v>
      </c>
      <c r="D94" s="54">
        <f>D93*$B$34</f>
        <v>21.26</v>
      </c>
      <c r="E94" s="55"/>
      <c r="F94" s="56">
        <f>F93*$B$34</f>
        <v>20.47</v>
      </c>
    </row>
    <row r="95" spans="1:12" ht="19.5" customHeight="1">
      <c r="A95" s="26" t="s">
        <v>114</v>
      </c>
      <c r="B95" s="14">
        <f>(B94/B93)*(B92/B91)*(B90/B89)*(B88/B87)*B86</f>
        <v>25</v>
      </c>
      <c r="C95" s="53" t="s">
        <v>115</v>
      </c>
      <c r="D95" s="54">
        <f>D94*$B$84/100</f>
        <v>20.992124</v>
      </c>
      <c r="E95" s="57"/>
      <c r="F95" s="56">
        <f>F94*$B$84/100</f>
        <v>20.212077999999998</v>
      </c>
    </row>
    <row r="96" spans="1:12" ht="19.5" customHeight="1">
      <c r="A96" s="324" t="s">
        <v>116</v>
      </c>
      <c r="B96" s="325"/>
      <c r="C96" s="53" t="s">
        <v>117</v>
      </c>
      <c r="D96" s="54">
        <f>D95/$B$95</f>
        <v>0.83968496000000004</v>
      </c>
      <c r="E96" s="57"/>
      <c r="F96" s="58">
        <f>F95/$B$95</f>
        <v>0.80848311999999989</v>
      </c>
      <c r="G96" s="109"/>
      <c r="H96" s="49"/>
    </row>
    <row r="97" spans="1:10" ht="19.5" customHeight="1">
      <c r="A97" s="326"/>
      <c r="B97" s="327"/>
      <c r="C97" s="53" t="s">
        <v>118</v>
      </c>
      <c r="D97" s="54">
        <f>$B$56/$B$113</f>
        <v>0.88888888888888884</v>
      </c>
      <c r="F97" s="61"/>
      <c r="G97" s="110"/>
      <c r="H97" s="49"/>
    </row>
    <row r="98" spans="1:10" ht="18.75">
      <c r="C98" s="53" t="s">
        <v>119</v>
      </c>
      <c r="D98" s="54">
        <f>D97*$B$95</f>
        <v>22.222222222222221</v>
      </c>
      <c r="F98" s="61"/>
      <c r="G98" s="109"/>
      <c r="H98" s="49"/>
    </row>
    <row r="99" spans="1:10" ht="19.5" customHeight="1">
      <c r="C99" s="62" t="s">
        <v>120</v>
      </c>
      <c r="D99" s="63">
        <f>D98/B34</f>
        <v>22.222222222222221</v>
      </c>
      <c r="F99" s="64"/>
      <c r="G99" s="109"/>
      <c r="H99" s="49"/>
      <c r="J99" s="138"/>
    </row>
    <row r="100" spans="1:10" ht="18.75">
      <c r="C100" s="65" t="s">
        <v>148</v>
      </c>
      <c r="D100" s="66">
        <f>AVERAGE(E88:E91,G88:G91)</f>
        <v>29633566.312755045</v>
      </c>
      <c r="F100" s="64"/>
      <c r="G100" s="110"/>
      <c r="H100" s="49"/>
      <c r="J100" s="139"/>
    </row>
    <row r="101" spans="1:10" ht="18.75">
      <c r="C101" s="67" t="s">
        <v>122</v>
      </c>
      <c r="D101" s="111">
        <f>STDEV(E88:E91,G88:G91)/D100</f>
        <v>1.1578163619549494E-2</v>
      </c>
      <c r="F101" s="64"/>
      <c r="G101" s="109"/>
      <c r="H101" s="49"/>
      <c r="J101" s="139"/>
    </row>
    <row r="102" spans="1:10" ht="19.5" customHeight="1">
      <c r="C102" s="69" t="s">
        <v>123</v>
      </c>
      <c r="D102" s="112">
        <f>COUNT(E88:E91,G88:G91)</f>
        <v>6</v>
      </c>
      <c r="F102" s="64"/>
      <c r="G102" s="109"/>
      <c r="H102" s="49"/>
      <c r="J102" s="139"/>
    </row>
    <row r="103" spans="1:10" ht="19.5" customHeight="1">
      <c r="A103" s="3"/>
      <c r="B103" s="3"/>
      <c r="C103" s="3"/>
      <c r="D103" s="3"/>
      <c r="E103" s="3"/>
    </row>
    <row r="104" spans="1:10" ht="17.25" customHeight="1">
      <c r="A104" s="22" t="s">
        <v>149</v>
      </c>
      <c r="B104" s="23">
        <v>900</v>
      </c>
      <c r="C104" s="24" t="s">
        <v>150</v>
      </c>
      <c r="D104" s="113" t="s">
        <v>102</v>
      </c>
      <c r="E104" s="114" t="s">
        <v>151</v>
      </c>
      <c r="F104" s="115" t="s">
        <v>152</v>
      </c>
    </row>
    <row r="105" spans="1:10" ht="21.75" customHeight="1">
      <c r="A105" s="26" t="s">
        <v>133</v>
      </c>
      <c r="B105" s="27">
        <v>5</v>
      </c>
      <c r="C105" s="116">
        <v>1</v>
      </c>
      <c r="D105" s="117">
        <v>28358660</v>
      </c>
      <c r="E105" s="118">
        <f t="shared" ref="E105" si="12">IF(ISBLANK(D105),"-",D105/$D$100*$D$97*$B$113)</f>
        <v>153.11642048452984</v>
      </c>
      <c r="F105" s="119">
        <f t="shared" ref="F105" si="13">IF(ISBLANK(D105),"-",E105/$B$56)</f>
        <v>0.95697762802831154</v>
      </c>
    </row>
    <row r="106" spans="1:10" ht="21.75" customHeight="1">
      <c r="A106" s="26" t="s">
        <v>135</v>
      </c>
      <c r="B106" s="27">
        <v>1</v>
      </c>
      <c r="C106" s="116">
        <v>2</v>
      </c>
      <c r="D106" s="117">
        <v>27866461</v>
      </c>
      <c r="E106" s="120">
        <f>IF(ISBLANK(D106),"-",D106/$D$100*$D$97*$B$113)</f>
        <v>150.45889897095813</v>
      </c>
      <c r="F106" s="121">
        <f>IF(ISBLANK(D106),"-",E106/$B$56)</f>
        <v>0.94036811856848834</v>
      </c>
    </row>
    <row r="107" spans="1:10" ht="21.75" customHeight="1">
      <c r="A107" s="26" t="s">
        <v>136</v>
      </c>
      <c r="B107" s="27">
        <v>1</v>
      </c>
      <c r="C107" s="116">
        <v>3</v>
      </c>
      <c r="D107" s="117">
        <v>28268855</v>
      </c>
      <c r="E107" s="120">
        <f>IF(ISBLANK(D107),"-",D107/$D$100*$D$97*$B$113)</f>
        <v>152.63153790751056</v>
      </c>
      <c r="F107" s="121">
        <f>IF(ISBLANK(D107),"-",E107/$B$56)</f>
        <v>0.95394711192194104</v>
      </c>
    </row>
    <row r="108" spans="1:10" ht="21.75" customHeight="1">
      <c r="A108" s="26" t="s">
        <v>137</v>
      </c>
      <c r="B108" s="27">
        <v>1</v>
      </c>
      <c r="C108" s="116">
        <v>4</v>
      </c>
      <c r="D108" s="117">
        <v>25752599</v>
      </c>
      <c r="E108" s="120">
        <f>IF(ISBLANK(D108),"-",D108/$D$100*$D$97*$B$113)</f>
        <v>139.04556058196977</v>
      </c>
      <c r="F108" s="121">
        <f>IF(ISBLANK(D108),"-",E108/$B$56)</f>
        <v>0.86903475363731109</v>
      </c>
    </row>
    <row r="109" spans="1:10" ht="21.75" customHeight="1">
      <c r="A109" s="26" t="s">
        <v>138</v>
      </c>
      <c r="B109" s="27">
        <v>1</v>
      </c>
      <c r="C109" s="116">
        <v>5</v>
      </c>
      <c r="D109" s="117">
        <v>28336785</v>
      </c>
      <c r="E109" s="120">
        <f>IF(ISBLANK(D109),"-",D109/$D$100*$D$97*$B$113)</f>
        <v>152.99831117689331</v>
      </c>
      <c r="F109" s="121">
        <f>IF(ISBLANK(D109),"-",E109/$B$56)</f>
        <v>0.95623944485558321</v>
      </c>
    </row>
    <row r="110" spans="1:10" ht="21.75" customHeight="1">
      <c r="A110" s="26" t="s">
        <v>140</v>
      </c>
      <c r="B110" s="27">
        <v>1</v>
      </c>
      <c r="C110" s="122">
        <v>6</v>
      </c>
      <c r="D110" s="123">
        <v>28233008</v>
      </c>
      <c r="E110" s="124">
        <f>IF(ISBLANK(D110),"-",D110/$D$100*$D$97*$B$113)</f>
        <v>152.43798982290048</v>
      </c>
      <c r="F110" s="125">
        <f>IF(ISBLANK(D110),"-",E110/$B$56)</f>
        <v>0.95273743639312802</v>
      </c>
    </row>
    <row r="111" spans="1:10" ht="21.75" customHeight="1">
      <c r="A111" s="26" t="s">
        <v>141</v>
      </c>
      <c r="B111" s="27">
        <v>1</v>
      </c>
      <c r="C111" s="116"/>
      <c r="D111" s="55"/>
      <c r="E111" s="21"/>
      <c r="F111" s="126"/>
    </row>
    <row r="112" spans="1:10" ht="21.75" customHeight="1">
      <c r="A112" s="26" t="s">
        <v>142</v>
      </c>
      <c r="B112" s="27">
        <v>1</v>
      </c>
      <c r="C112" s="116"/>
      <c r="D112" s="127"/>
      <c r="E112" s="128" t="s">
        <v>109</v>
      </c>
      <c r="F112" s="129">
        <f>AVERAGE(F105:F110)</f>
        <v>0.93821741556746063</v>
      </c>
    </row>
    <row r="113" spans="1:12" ht="19.5" customHeight="1">
      <c r="A113" s="26" t="s">
        <v>143</v>
      </c>
      <c r="B113" s="94">
        <f>(B112/B111)*(B110/B109)*(B108/B107)*(B106/B105)*B104</f>
        <v>180</v>
      </c>
      <c r="C113" s="130"/>
      <c r="D113" s="131"/>
      <c r="E113" s="13" t="s">
        <v>122</v>
      </c>
      <c r="F113" s="129">
        <f>STDEV(F105:F110)/F112</f>
        <v>3.6693335348589588E-2</v>
      </c>
      <c r="I113" s="21"/>
    </row>
    <row r="114" spans="1:12" ht="19.5" customHeight="1">
      <c r="A114" s="324" t="s">
        <v>116</v>
      </c>
      <c r="B114" s="328"/>
      <c r="C114" s="132"/>
      <c r="D114" s="133"/>
      <c r="E114" s="134" t="s">
        <v>123</v>
      </c>
      <c r="F114" s="112">
        <f>COUNT(F105:F110)</f>
        <v>6</v>
      </c>
      <c r="I114" s="21"/>
      <c r="J114" s="139"/>
    </row>
    <row r="115" spans="1:12" ht="19.5" customHeight="1">
      <c r="A115" s="326"/>
      <c r="B115" s="329"/>
      <c r="C115" s="21"/>
      <c r="D115" s="21"/>
      <c r="E115" s="21"/>
      <c r="F115" s="55"/>
      <c r="G115" s="21"/>
      <c r="H115" s="21"/>
      <c r="I115" s="21"/>
    </row>
    <row r="116" spans="1:12" ht="18.75">
      <c r="A116" s="19"/>
      <c r="B116" s="19"/>
      <c r="C116" s="21"/>
      <c r="D116" s="21"/>
      <c r="E116" s="21"/>
      <c r="F116" s="55"/>
      <c r="G116" s="21"/>
      <c r="H116" s="21"/>
      <c r="I116" s="21"/>
    </row>
    <row r="117" spans="1:12" ht="18.75">
      <c r="A117" s="10" t="s">
        <v>146</v>
      </c>
      <c r="B117" s="10" t="s">
        <v>153</v>
      </c>
    </row>
    <row r="118" spans="1:12" ht="18.75">
      <c r="A118" s="10"/>
      <c r="B118" s="10"/>
    </row>
    <row r="119" spans="1:12" ht="18.75">
      <c r="A119" s="11" t="s">
        <v>85</v>
      </c>
      <c r="B119" s="12" t="str">
        <f t="shared" ref="B119" si="14">B26</f>
        <v>Trimethoprim</v>
      </c>
    </row>
    <row r="120" spans="1:12" ht="18.75">
      <c r="A120" s="13" t="s">
        <v>87</v>
      </c>
      <c r="B120" s="12" t="str">
        <f>B27</f>
        <v>NQCL-WRS-T7-1</v>
      </c>
    </row>
    <row r="121" spans="1:12" ht="19.5" customHeight="1">
      <c r="A121" s="13" t="s">
        <v>89</v>
      </c>
      <c r="B121" s="12">
        <f>B28</f>
        <v>98.74</v>
      </c>
    </row>
    <row r="122" spans="1:12" s="1" customFormat="1" ht="15.75" customHeight="1">
      <c r="A122" s="13" t="s">
        <v>90</v>
      </c>
      <c r="B122" s="12">
        <f>B29</f>
        <v>0</v>
      </c>
      <c r="C122" s="307" t="s">
        <v>91</v>
      </c>
      <c r="D122" s="308"/>
      <c r="E122" s="308"/>
      <c r="F122" s="308"/>
      <c r="G122" s="309"/>
      <c r="I122" s="87"/>
      <c r="J122" s="87"/>
      <c r="K122" s="87"/>
      <c r="L122" s="87"/>
    </row>
    <row r="123" spans="1:12" s="1" customFormat="1" ht="18.75">
      <c r="A123" s="13" t="s">
        <v>92</v>
      </c>
      <c r="B123" s="14">
        <f>B121-B122</f>
        <v>98.74</v>
      </c>
      <c r="C123" s="15"/>
      <c r="D123" s="15"/>
      <c r="E123" s="15"/>
      <c r="F123" s="15"/>
      <c r="G123" s="16"/>
      <c r="I123" s="87"/>
      <c r="J123" s="87"/>
      <c r="K123" s="87"/>
      <c r="L123" s="87"/>
    </row>
    <row r="124" spans="1:12" ht="18.75">
      <c r="A124" s="10"/>
      <c r="B124" s="10"/>
    </row>
    <row r="125" spans="1:12" ht="19.5" customHeight="1">
      <c r="A125" s="10"/>
      <c r="B125" s="10"/>
    </row>
    <row r="126" spans="1:12" ht="19.5" customHeight="1">
      <c r="A126" s="22" t="s">
        <v>99</v>
      </c>
      <c r="B126" s="135">
        <v>1</v>
      </c>
      <c r="D126" s="24" t="s">
        <v>19</v>
      </c>
      <c r="E126" s="25"/>
      <c r="F126" s="313" t="s">
        <v>26</v>
      </c>
      <c r="G126" s="315"/>
    </row>
    <row r="127" spans="1:12" ht="21.75" customHeight="1">
      <c r="A127" s="26" t="s">
        <v>100</v>
      </c>
      <c r="B127" s="136">
        <v>1</v>
      </c>
      <c r="C127" s="102" t="s">
        <v>101</v>
      </c>
      <c r="D127" s="29" t="s">
        <v>102</v>
      </c>
      <c r="E127" s="30" t="s">
        <v>103</v>
      </c>
      <c r="F127" s="29" t="s">
        <v>102</v>
      </c>
      <c r="G127" s="31" t="s">
        <v>103</v>
      </c>
    </row>
    <row r="128" spans="1:12" ht="21.75" customHeight="1">
      <c r="A128" s="26" t="s">
        <v>104</v>
      </c>
      <c r="B128" s="136">
        <v>1</v>
      </c>
      <c r="C128" s="103">
        <v>1</v>
      </c>
      <c r="D128" s="137"/>
      <c r="E128" s="34" t="str">
        <f t="shared" ref="E128" si="15">IF(ISBLANK(D128),"-",$D$98/$D$95*D128)</f>
        <v>-</v>
      </c>
      <c r="F128" s="137"/>
      <c r="G128" s="35" t="str">
        <f t="shared" ref="G128" si="16">IF(ISBLANK(F128),"-",$D$98/$F$95*F128)</f>
        <v>-</v>
      </c>
    </row>
    <row r="129" spans="1:10" ht="21.75" customHeight="1">
      <c r="A129" s="26" t="s">
        <v>105</v>
      </c>
      <c r="B129" s="136">
        <v>1</v>
      </c>
      <c r="C129" s="55">
        <v>2</v>
      </c>
      <c r="D129" s="140"/>
      <c r="E129" s="38" t="str">
        <f>IF(ISBLANK(D129),"-",$D$98/$D$95*D129)</f>
        <v>-</v>
      </c>
      <c r="F129" s="140"/>
      <c r="G129" s="39" t="str">
        <f>IF(ISBLANK(F129),"-",$D$98/$F$95*F129)</f>
        <v>-</v>
      </c>
    </row>
    <row r="130" spans="1:10" ht="21.75" customHeight="1">
      <c r="A130" s="26" t="s">
        <v>106</v>
      </c>
      <c r="B130" s="136">
        <v>1</v>
      </c>
      <c r="C130" s="55">
        <v>3</v>
      </c>
      <c r="D130" s="140"/>
      <c r="E130" s="38" t="str">
        <f>IF(ISBLANK(D130),"-",$D$98/$D$95*D130)</f>
        <v>-</v>
      </c>
      <c r="F130" s="140"/>
      <c r="G130" s="39" t="str">
        <f>IF(ISBLANK(F130),"-",$D$98/$F$95*F130)</f>
        <v>-</v>
      </c>
    </row>
    <row r="131" spans="1:10" ht="21.75" customHeight="1">
      <c r="A131" s="26" t="s">
        <v>107</v>
      </c>
      <c r="B131" s="136">
        <v>1</v>
      </c>
      <c r="C131" s="104">
        <v>4</v>
      </c>
      <c r="D131" s="141"/>
      <c r="E131" s="42" t="str">
        <f>IF(ISBLANK(D131),"-",$D$98/$D$95*D131)</f>
        <v>-</v>
      </c>
      <c r="F131" s="142"/>
      <c r="G131" s="43" t="str">
        <f>IF(ISBLANK(F131),"-",$D$98/$D$95*F131)</f>
        <v>-</v>
      </c>
    </row>
    <row r="132" spans="1:10" ht="22.5" customHeight="1">
      <c r="A132" s="26" t="s">
        <v>108</v>
      </c>
      <c r="B132" s="136">
        <v>1</v>
      </c>
      <c r="C132" s="13" t="s">
        <v>109</v>
      </c>
      <c r="D132" s="106" t="e">
        <f t="shared" ref="D132" si="17">AVERAGE(D128:D131)</f>
        <v>#DIV/0!</v>
      </c>
      <c r="E132" s="46" t="e">
        <f>AVERAGE(E128:E131)</f>
        <v>#DIV/0!</v>
      </c>
      <c r="F132" s="107" t="e">
        <f>AVERAGE(F128:F131)</f>
        <v>#DIV/0!</v>
      </c>
      <c r="G132" s="108" t="e">
        <f>AVERAGE(G128:G131)</f>
        <v>#DIV/0!</v>
      </c>
    </row>
    <row r="133" spans="1:10" ht="21.75" customHeight="1">
      <c r="A133" s="26" t="s">
        <v>110</v>
      </c>
      <c r="B133" s="143">
        <v>1</v>
      </c>
      <c r="C133" s="50" t="s">
        <v>111</v>
      </c>
      <c r="D133" s="144"/>
      <c r="E133" s="21"/>
      <c r="F133" s="145"/>
    </row>
    <row r="134" spans="1:10" ht="21.75" customHeight="1">
      <c r="A134" s="26" t="s">
        <v>112</v>
      </c>
      <c r="B134" s="143">
        <v>1</v>
      </c>
      <c r="C134" s="53" t="s">
        <v>113</v>
      </c>
      <c r="D134" s="54">
        <f>D133*$B$34</f>
        <v>0</v>
      </c>
      <c r="E134" s="55"/>
      <c r="F134" s="56">
        <f>F133*$B$34</f>
        <v>0</v>
      </c>
    </row>
    <row r="135" spans="1:10" ht="19.5" customHeight="1">
      <c r="A135" s="26" t="s">
        <v>114</v>
      </c>
      <c r="B135" s="143">
        <f>(B134/B133)*(B132/B131)*(B130/B129)*(B128/B127)*B126</f>
        <v>1</v>
      </c>
      <c r="C135" s="53" t="s">
        <v>115</v>
      </c>
      <c r="D135" s="54">
        <f>D134*$B$123/100</f>
        <v>0</v>
      </c>
      <c r="E135" s="57"/>
      <c r="F135" s="56">
        <f>F134*$B$123/100</f>
        <v>0</v>
      </c>
    </row>
    <row r="136" spans="1:10" ht="19.5" customHeight="1">
      <c r="A136" s="324" t="s">
        <v>116</v>
      </c>
      <c r="B136" s="325"/>
      <c r="C136" s="53" t="s">
        <v>117</v>
      </c>
      <c r="D136" s="54">
        <f>D135/$B$135</f>
        <v>0</v>
      </c>
      <c r="E136" s="57"/>
      <c r="F136" s="58">
        <f>F135/$B$135</f>
        <v>0</v>
      </c>
      <c r="G136" s="109"/>
      <c r="H136" s="49"/>
    </row>
    <row r="137" spans="1:10" ht="19.5" customHeight="1">
      <c r="A137" s="326"/>
      <c r="B137" s="327"/>
      <c r="C137" s="53" t="s">
        <v>118</v>
      </c>
      <c r="D137" s="54">
        <f>$B$56/$B$153</f>
        <v>160</v>
      </c>
      <c r="F137" s="61"/>
      <c r="G137" s="110"/>
      <c r="H137" s="49"/>
    </row>
    <row r="138" spans="1:10" ht="18.75">
      <c r="C138" s="53" t="s">
        <v>119</v>
      </c>
      <c r="D138" s="54">
        <f>D137*$B$135</f>
        <v>160</v>
      </c>
      <c r="F138" s="61"/>
      <c r="G138" s="109"/>
      <c r="H138" s="49"/>
    </row>
    <row r="139" spans="1:10" ht="19.5" customHeight="1">
      <c r="C139" s="146" t="s">
        <v>120</v>
      </c>
      <c r="D139" s="147">
        <f>D138/B34</f>
        <v>160</v>
      </c>
      <c r="F139" s="64"/>
      <c r="G139" s="109"/>
      <c r="H139" s="49"/>
      <c r="J139" s="138"/>
    </row>
    <row r="140" spans="1:10" ht="18.75">
      <c r="C140" s="98" t="s">
        <v>148</v>
      </c>
      <c r="D140" s="148" t="e">
        <f>AVERAGE(E128:E131,G128:G131)</f>
        <v>#DIV/0!</v>
      </c>
      <c r="F140" s="64"/>
      <c r="G140" s="110"/>
      <c r="H140" s="49"/>
      <c r="J140" s="139"/>
    </row>
    <row r="141" spans="1:10" ht="18.75">
      <c r="C141" s="67" t="s">
        <v>122</v>
      </c>
      <c r="D141" s="111" t="e">
        <f>STDEV(E128:E131,G128:G131)/D140</f>
        <v>#DIV/0!</v>
      </c>
      <c r="F141" s="64"/>
      <c r="G141" s="109"/>
      <c r="H141" s="49"/>
      <c r="J141" s="139"/>
    </row>
    <row r="142" spans="1:10" ht="19.5" customHeight="1">
      <c r="C142" s="69" t="s">
        <v>123</v>
      </c>
      <c r="D142" s="112">
        <f>COUNT(E128:E131,G128:G131)</f>
        <v>0</v>
      </c>
      <c r="F142" s="64"/>
      <c r="G142" s="109"/>
      <c r="H142" s="49"/>
      <c r="J142" s="139"/>
    </row>
    <row r="143" spans="1:10" ht="19.5" customHeight="1">
      <c r="A143" s="3"/>
      <c r="B143" s="3"/>
      <c r="C143" s="3"/>
      <c r="D143" s="3"/>
      <c r="E143" s="3"/>
    </row>
    <row r="144" spans="1:10" ht="17.25" customHeight="1">
      <c r="A144" s="22" t="s">
        <v>149</v>
      </c>
      <c r="B144" s="135">
        <v>1</v>
      </c>
      <c r="C144" s="24" t="s">
        <v>150</v>
      </c>
      <c r="D144" s="113" t="s">
        <v>102</v>
      </c>
      <c r="E144" s="114" t="s">
        <v>151</v>
      </c>
      <c r="F144" s="115" t="s">
        <v>152</v>
      </c>
    </row>
    <row r="145" spans="1:10" ht="21.75" customHeight="1">
      <c r="A145" s="26" t="s">
        <v>133</v>
      </c>
      <c r="B145" s="136">
        <v>1</v>
      </c>
      <c r="C145" s="116">
        <v>1</v>
      </c>
      <c r="D145" s="149"/>
      <c r="E145" s="150" t="str">
        <f t="shared" ref="E145" si="18">IF(ISBLANK(D145),"-",D145/$D$140*$D$137*$B$153)</f>
        <v>-</v>
      </c>
      <c r="F145" s="151" t="str">
        <f t="shared" ref="F145" si="19">IF(ISBLANK(D145),"-",E145/$B$56)</f>
        <v>-</v>
      </c>
    </row>
    <row r="146" spans="1:10" ht="21.75" customHeight="1">
      <c r="A146" s="26" t="s">
        <v>135</v>
      </c>
      <c r="B146" s="136">
        <v>1</v>
      </c>
      <c r="C146" s="116">
        <v>2</v>
      </c>
      <c r="D146" s="149"/>
      <c r="E146" s="152" t="str">
        <f>IF(ISBLANK(D146),"-",D146/$D$140*$D$137*$B$153)</f>
        <v>-</v>
      </c>
      <c r="F146" s="153" t="str">
        <f>IF(ISBLANK(D146),"-",E146/$B$56)</f>
        <v>-</v>
      </c>
    </row>
    <row r="147" spans="1:10" ht="21.75" customHeight="1">
      <c r="A147" s="26" t="s">
        <v>136</v>
      </c>
      <c r="B147" s="136">
        <v>1</v>
      </c>
      <c r="C147" s="116">
        <v>3</v>
      </c>
      <c r="D147" s="149"/>
      <c r="E147" s="152" t="str">
        <f>IF(ISBLANK(D147),"-",D147/$D$140*$D$137*$B$153)</f>
        <v>-</v>
      </c>
      <c r="F147" s="153" t="str">
        <f>IF(ISBLANK(D147),"-",E147/$B$56)</f>
        <v>-</v>
      </c>
    </row>
    <row r="148" spans="1:10" ht="21.75" customHeight="1">
      <c r="A148" s="26" t="s">
        <v>137</v>
      </c>
      <c r="B148" s="136">
        <v>1</v>
      </c>
      <c r="C148" s="116">
        <v>4</v>
      </c>
      <c r="D148" s="149"/>
      <c r="E148" s="152" t="str">
        <f>IF(ISBLANK(D148),"-",D148/$D$140*$D$137*$B$153)</f>
        <v>-</v>
      </c>
      <c r="F148" s="153" t="str">
        <f>IF(ISBLANK(D148),"-",E148/$B$56)</f>
        <v>-</v>
      </c>
    </row>
    <row r="149" spans="1:10" ht="21.75" customHeight="1">
      <c r="A149" s="26" t="s">
        <v>138</v>
      </c>
      <c r="B149" s="136">
        <v>1</v>
      </c>
      <c r="C149" s="116">
        <v>5</v>
      </c>
      <c r="D149" s="149"/>
      <c r="E149" s="152" t="str">
        <f>IF(ISBLANK(D149),"-",D149/$D$140*$D$137*$B$153)</f>
        <v>-</v>
      </c>
      <c r="F149" s="153" t="str">
        <f>IF(ISBLANK(D149),"-",E149/$B$56)</f>
        <v>-</v>
      </c>
    </row>
    <row r="150" spans="1:10" ht="21.75" customHeight="1">
      <c r="A150" s="26" t="s">
        <v>140</v>
      </c>
      <c r="B150" s="136">
        <v>1</v>
      </c>
      <c r="C150" s="122">
        <v>6</v>
      </c>
      <c r="D150" s="154"/>
      <c r="E150" s="155" t="str">
        <f>IF(ISBLANK(D150),"-",D150/$D$140*$D$137*$B$153)</f>
        <v>-</v>
      </c>
      <c r="F150" s="156" t="str">
        <f>IF(ISBLANK(D150),"-",E150/$B$56)</f>
        <v>-</v>
      </c>
    </row>
    <row r="151" spans="1:10" ht="21.75" customHeight="1">
      <c r="A151" s="26" t="s">
        <v>141</v>
      </c>
      <c r="B151" s="136">
        <v>1</v>
      </c>
      <c r="C151" s="116"/>
      <c r="D151" s="55"/>
      <c r="E151" s="21"/>
      <c r="F151" s="126"/>
    </row>
    <row r="152" spans="1:10" ht="21.75" customHeight="1">
      <c r="A152" s="26" t="s">
        <v>142</v>
      </c>
      <c r="B152" s="136">
        <v>1</v>
      </c>
      <c r="C152" s="116"/>
      <c r="D152" s="127"/>
      <c r="E152" s="128" t="s">
        <v>109</v>
      </c>
      <c r="F152" s="129" t="e">
        <f>AVERAGE(F145:F150)</f>
        <v>#DIV/0!</v>
      </c>
    </row>
    <row r="153" spans="1:10" ht="19.5" customHeight="1">
      <c r="A153" s="26" t="s">
        <v>143</v>
      </c>
      <c r="B153" s="136">
        <f>(B152/B151)*(B150/B149)*(B148/B147)*(B146/B145)*B144</f>
        <v>1</v>
      </c>
      <c r="C153" s="130"/>
      <c r="D153" s="131"/>
      <c r="E153" s="13" t="s">
        <v>122</v>
      </c>
      <c r="F153" s="129" t="e">
        <f>STDEV(F145:F150)/F152</f>
        <v>#DIV/0!</v>
      </c>
      <c r="I153" s="21"/>
    </row>
    <row r="154" spans="1:10" ht="19.5" customHeight="1">
      <c r="A154" s="324" t="s">
        <v>116</v>
      </c>
      <c r="B154" s="328"/>
      <c r="C154" s="132"/>
      <c r="D154" s="133"/>
      <c r="E154" s="134" t="s">
        <v>123</v>
      </c>
      <c r="F154" s="112">
        <f>COUNT(F145:F150)</f>
        <v>0</v>
      </c>
      <c r="I154" s="21"/>
      <c r="J154" s="139"/>
    </row>
    <row r="155" spans="1:10" ht="19.5" customHeight="1">
      <c r="A155" s="326"/>
      <c r="B155" s="329"/>
      <c r="C155" s="21"/>
      <c r="D155" s="21"/>
      <c r="E155" s="21"/>
      <c r="F155" s="55"/>
      <c r="G155" s="21"/>
      <c r="H155" s="21"/>
      <c r="I155" s="21"/>
    </row>
    <row r="156" spans="1:10" ht="18.75">
      <c r="A156" s="19"/>
      <c r="B156" s="19"/>
      <c r="C156" s="21"/>
      <c r="D156" s="21"/>
      <c r="E156" s="21"/>
      <c r="F156" s="55"/>
      <c r="G156" s="21"/>
      <c r="H156" s="21"/>
      <c r="I156" s="21"/>
    </row>
    <row r="157" spans="1:10" ht="18.75">
      <c r="A157" s="10" t="s">
        <v>146</v>
      </c>
      <c r="B157" s="157" t="s">
        <v>154</v>
      </c>
      <c r="C157" s="21"/>
      <c r="D157" s="21"/>
      <c r="E157" s="21"/>
      <c r="F157" s="55"/>
      <c r="G157" s="21"/>
      <c r="H157" s="21"/>
      <c r="I157" s="21"/>
    </row>
    <row r="158" spans="1:10" ht="18.75">
      <c r="A158" s="19"/>
      <c r="B158" s="19"/>
      <c r="C158" s="21"/>
      <c r="D158" s="21"/>
      <c r="E158" s="21"/>
      <c r="F158" s="55"/>
      <c r="G158" s="21"/>
      <c r="H158" s="21"/>
      <c r="I158" s="21"/>
    </row>
    <row r="159" spans="1:10" ht="18.75">
      <c r="A159" s="128" t="s">
        <v>109</v>
      </c>
      <c r="B159" s="158">
        <f>AVERAGE(F105:F110,F145:F150)</f>
        <v>0.93821741556746063</v>
      </c>
      <c r="C159" s="21"/>
      <c r="D159" s="21"/>
      <c r="E159" s="21"/>
      <c r="F159" s="55"/>
      <c r="G159" s="21"/>
      <c r="H159" s="21"/>
      <c r="I159" s="21"/>
    </row>
    <row r="160" spans="1:10" ht="18.75">
      <c r="A160" s="13" t="s">
        <v>122</v>
      </c>
      <c r="B160" s="159">
        <f>STDEV(F105:F110,F145:F150)/B159</f>
        <v>3.6693335348589588E-2</v>
      </c>
      <c r="C160" s="21"/>
      <c r="D160" s="21"/>
      <c r="E160" s="21"/>
      <c r="F160" s="55"/>
      <c r="G160" s="21"/>
      <c r="H160" s="21"/>
      <c r="I160" s="21"/>
    </row>
    <row r="161" spans="1:9" ht="19.5" customHeight="1">
      <c r="A161" s="134" t="s">
        <v>123</v>
      </c>
      <c r="B161" s="112">
        <f>COUNT(F105:F110,F145:F150)</f>
        <v>6</v>
      </c>
      <c r="C161" s="21"/>
      <c r="D161" s="21"/>
      <c r="E161" s="21"/>
      <c r="F161" s="55"/>
      <c r="G161" s="21"/>
      <c r="H161" s="21"/>
      <c r="I161" s="21"/>
    </row>
    <row r="162" spans="1:9" ht="19.5" customHeight="1">
      <c r="A162" s="59"/>
      <c r="B162" s="59"/>
      <c r="C162" s="160"/>
      <c r="D162" s="160"/>
      <c r="E162" s="160"/>
      <c r="F162" s="160"/>
      <c r="G162" s="160"/>
      <c r="H162" s="160"/>
    </row>
    <row r="163" spans="1:9" ht="18.75">
      <c r="B163" s="316" t="s">
        <v>155</v>
      </c>
      <c r="C163" s="316"/>
      <c r="E163" s="102" t="s">
        <v>156</v>
      </c>
      <c r="F163" s="161"/>
      <c r="G163" s="316" t="s">
        <v>157</v>
      </c>
      <c r="H163" s="316"/>
    </row>
    <row r="164" spans="1:9" ht="45" customHeight="1">
      <c r="A164" s="11" t="s">
        <v>158</v>
      </c>
      <c r="B164" s="162"/>
      <c r="C164" s="162"/>
      <c r="E164" s="162"/>
      <c r="F164" s="21"/>
      <c r="G164" s="162"/>
      <c r="H164" s="162"/>
    </row>
    <row r="165" spans="1:9" ht="45" customHeight="1">
      <c r="A165" s="11" t="s">
        <v>159</v>
      </c>
      <c r="B165" s="163"/>
      <c r="C165" s="163"/>
      <c r="E165" s="163"/>
      <c r="F165" s="21"/>
      <c r="G165" s="164"/>
      <c r="H165" s="164"/>
    </row>
    <row r="166" spans="1:9" ht="18.75">
      <c r="A166" s="55"/>
      <c r="B166" s="55"/>
      <c r="C166" s="55"/>
      <c r="D166" s="55"/>
      <c r="E166" s="55"/>
      <c r="F166" s="57"/>
      <c r="G166" s="55"/>
      <c r="H166" s="55"/>
      <c r="I166" s="21"/>
    </row>
    <row r="167" spans="1:9" ht="18.75">
      <c r="A167" s="55"/>
      <c r="B167" s="55"/>
      <c r="C167" s="55"/>
      <c r="D167" s="55"/>
      <c r="E167" s="55"/>
      <c r="F167" s="57"/>
      <c r="G167" s="55"/>
      <c r="H167" s="55"/>
      <c r="I167" s="21"/>
    </row>
    <row r="168" spans="1:9" ht="18.75">
      <c r="A168" s="55"/>
      <c r="B168" s="55"/>
      <c r="C168" s="55"/>
      <c r="D168" s="55"/>
      <c r="E168" s="55"/>
      <c r="F168" s="57"/>
      <c r="G168" s="55"/>
      <c r="H168" s="55"/>
      <c r="I168" s="21"/>
    </row>
    <row r="169" spans="1:9" ht="18.75">
      <c r="A169" s="55"/>
      <c r="B169" s="55"/>
      <c r="C169" s="55"/>
      <c r="D169" s="55"/>
      <c r="E169" s="55"/>
      <c r="F169" s="57"/>
      <c r="G169" s="55"/>
      <c r="H169" s="55"/>
      <c r="I169" s="21"/>
    </row>
    <row r="170" spans="1:9" ht="18.75">
      <c r="A170" s="55"/>
      <c r="B170" s="55"/>
      <c r="C170" s="55"/>
      <c r="D170" s="55"/>
      <c r="E170" s="55"/>
      <c r="F170" s="57"/>
      <c r="G170" s="55"/>
      <c r="H170" s="55"/>
      <c r="I170" s="21"/>
    </row>
    <row r="171" spans="1:9" ht="18.75">
      <c r="A171" s="55"/>
      <c r="B171" s="55"/>
      <c r="C171" s="55"/>
      <c r="D171" s="55"/>
      <c r="E171" s="55"/>
      <c r="F171" s="57"/>
      <c r="G171" s="55"/>
      <c r="H171" s="55"/>
      <c r="I171" s="21"/>
    </row>
    <row r="172" spans="1:9" ht="18.75">
      <c r="A172" s="55"/>
      <c r="B172" s="55"/>
      <c r="C172" s="55"/>
      <c r="D172" s="55"/>
      <c r="E172" s="55"/>
      <c r="F172" s="57"/>
      <c r="G172" s="55"/>
      <c r="H172" s="55"/>
      <c r="I172" s="21"/>
    </row>
    <row r="173" spans="1:9" ht="18.75">
      <c r="A173" s="55"/>
      <c r="B173" s="55"/>
      <c r="C173" s="55"/>
      <c r="D173" s="55"/>
      <c r="E173" s="55"/>
      <c r="F173" s="57"/>
      <c r="G173" s="55"/>
      <c r="H173" s="55"/>
      <c r="I173" s="21"/>
    </row>
    <row r="174" spans="1:9" ht="18.75">
      <c r="A174" s="55"/>
      <c r="B174" s="55"/>
      <c r="C174" s="55"/>
      <c r="D174" s="55"/>
      <c r="E174" s="55"/>
      <c r="F174" s="57"/>
      <c r="G174" s="55"/>
      <c r="H174" s="55"/>
      <c r="I174" s="21"/>
    </row>
  </sheetData>
  <mergeCells count="24">
    <mergeCell ref="A46:B47"/>
    <mergeCell ref="A70:B71"/>
    <mergeCell ref="C60:C63"/>
    <mergeCell ref="C64:C67"/>
    <mergeCell ref="C68:C71"/>
    <mergeCell ref="D60:D63"/>
    <mergeCell ref="D64:D67"/>
    <mergeCell ref="D68:D71"/>
    <mergeCell ref="C83:G83"/>
    <mergeCell ref="F86:G86"/>
    <mergeCell ref="C122:G122"/>
    <mergeCell ref="F126:G126"/>
    <mergeCell ref="B163:C163"/>
    <mergeCell ref="G163:H163"/>
    <mergeCell ref="A136:B137"/>
    <mergeCell ref="A154:B155"/>
    <mergeCell ref="A96:B97"/>
    <mergeCell ref="A114:B115"/>
    <mergeCell ref="B18:C18"/>
    <mergeCell ref="C29:G29"/>
    <mergeCell ref="C31:H31"/>
    <mergeCell ref="C32:H32"/>
    <mergeCell ref="D36:E36"/>
    <mergeCell ref="F36:G36"/>
  </mergeCells>
  <printOptions horizontalCentered="1" verticalCentered="1"/>
  <pageMargins left="0.69930555555555596" right="0.69930555555555596" top="0.75" bottom="0.75" header="0.3" footer="0.3"/>
  <pageSetup paperSize="9" scale="23" orientation="portrait" r:id="rId1"/>
  <headerFooter alignWithMargins="0">
    <oddFooter>&amp;C&amp;P of &amp;N&amp;R&amp;D &amp;T</oddFooter>
  </headerFooter>
  <rowBreaks count="1" manualBreakCount="1">
    <brk id="7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7:N174"/>
  <sheetViews>
    <sheetView view="pageBreakPreview" topLeftCell="C129" zoomScale="60" zoomScaleNormal="75" workbookViewId="0">
      <selection activeCell="H72" sqref="H72"/>
    </sheetView>
  </sheetViews>
  <sheetFormatPr defaultColWidth="9" defaultRowHeight="1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41.140625" style="2" customWidth="1"/>
    <col min="9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7" spans="1:14" ht="18.75">
      <c r="A17" s="3" t="s">
        <v>77</v>
      </c>
      <c r="B17" s="3"/>
    </row>
    <row r="18" spans="1:14" ht="18.75">
      <c r="A18" s="4" t="s">
        <v>1</v>
      </c>
      <c r="B18" s="306" t="s">
        <v>78</v>
      </c>
      <c r="C18" s="306"/>
      <c r="D18" s="5"/>
      <c r="E18" s="5"/>
    </row>
    <row r="19" spans="1:14" ht="18.75">
      <c r="A19" s="4" t="s">
        <v>2</v>
      </c>
      <c r="B19" s="6" t="s">
        <v>75</v>
      </c>
    </row>
    <row r="20" spans="1:14" ht="18.75">
      <c r="A20" s="4" t="s">
        <v>3</v>
      </c>
      <c r="B20" s="6" t="s">
        <v>79</v>
      </c>
    </row>
    <row r="21" spans="1:14" ht="18.75">
      <c r="A21" s="4" t="s">
        <v>80</v>
      </c>
      <c r="B21" s="7" t="s">
        <v>81</v>
      </c>
      <c r="C21" s="7"/>
      <c r="D21" s="7"/>
      <c r="E21" s="7"/>
      <c r="F21" s="7"/>
      <c r="G21" s="7"/>
      <c r="H21" s="7"/>
      <c r="I21" s="7"/>
    </row>
    <row r="22" spans="1:14" ht="18.75">
      <c r="A22" s="4" t="s">
        <v>82</v>
      </c>
      <c r="B22" s="8" t="s">
        <v>83</v>
      </c>
    </row>
    <row r="23" spans="1:14" ht="18.75">
      <c r="A23" s="4" t="s">
        <v>5</v>
      </c>
      <c r="B23" s="8"/>
    </row>
    <row r="24" spans="1:14" ht="18.75">
      <c r="A24" s="4"/>
      <c r="B24" s="9"/>
    </row>
    <row r="25" spans="1:14" ht="18.75">
      <c r="A25" s="10" t="s">
        <v>84</v>
      </c>
      <c r="B25" s="9"/>
    </row>
    <row r="26" spans="1:14" ht="18.75">
      <c r="A26" s="11" t="s">
        <v>85</v>
      </c>
      <c r="B26" s="12" t="s">
        <v>160</v>
      </c>
    </row>
    <row r="27" spans="1:14" ht="18.75">
      <c r="A27" s="13" t="s">
        <v>87</v>
      </c>
      <c r="B27" s="12" t="s">
        <v>161</v>
      </c>
    </row>
    <row r="28" spans="1:14" ht="19.5" customHeight="1">
      <c r="A28" s="13" t="s">
        <v>89</v>
      </c>
      <c r="B28" s="12">
        <v>0.998</v>
      </c>
    </row>
    <row r="29" spans="1:14" s="1" customFormat="1" ht="15.75" customHeight="1">
      <c r="A29" s="13" t="s">
        <v>90</v>
      </c>
      <c r="B29" s="12">
        <v>0</v>
      </c>
      <c r="C29" s="307" t="s">
        <v>91</v>
      </c>
      <c r="D29" s="308"/>
      <c r="E29" s="308"/>
      <c r="F29" s="308"/>
      <c r="G29" s="309"/>
      <c r="I29" s="87"/>
      <c r="J29" s="87"/>
      <c r="K29" s="87"/>
      <c r="L29" s="87"/>
    </row>
    <row r="30" spans="1:14" s="1" customFormat="1" ht="19.5" customHeight="1">
      <c r="A30" s="13" t="s">
        <v>92</v>
      </c>
      <c r="B30" s="14">
        <f>B28-B29</f>
        <v>0.998</v>
      </c>
      <c r="C30" s="15"/>
      <c r="D30" s="15"/>
      <c r="E30" s="15"/>
      <c r="F30" s="15"/>
      <c r="G30" s="16"/>
      <c r="I30" s="87"/>
      <c r="J30" s="87"/>
      <c r="K30" s="87"/>
      <c r="L30" s="87"/>
    </row>
    <row r="31" spans="1:14" s="1" customFormat="1" ht="17.25" customHeight="1">
      <c r="A31" s="13" t="s">
        <v>93</v>
      </c>
      <c r="B31" s="17">
        <v>1</v>
      </c>
      <c r="C31" s="310" t="s">
        <v>94</v>
      </c>
      <c r="D31" s="311"/>
      <c r="E31" s="311"/>
      <c r="F31" s="311"/>
      <c r="G31" s="311"/>
      <c r="H31" s="312"/>
      <c r="I31" s="87"/>
      <c r="J31" s="87"/>
      <c r="K31" s="87"/>
      <c r="L31" s="87"/>
    </row>
    <row r="32" spans="1:14" s="1" customFormat="1" ht="17.25" customHeight="1">
      <c r="A32" s="13" t="s">
        <v>95</v>
      </c>
      <c r="B32" s="17">
        <v>1</v>
      </c>
      <c r="C32" s="310" t="s">
        <v>96</v>
      </c>
      <c r="D32" s="311"/>
      <c r="E32" s="311"/>
      <c r="F32" s="311"/>
      <c r="G32" s="311"/>
      <c r="H32" s="312"/>
      <c r="I32" s="87"/>
      <c r="J32" s="87"/>
      <c r="K32" s="87"/>
      <c r="L32" s="88"/>
      <c r="M32" s="88"/>
      <c r="N32" s="89"/>
    </row>
    <row r="33" spans="1:14" s="1" customFormat="1" ht="17.25" customHeight="1">
      <c r="A33" s="13"/>
      <c r="B33" s="18"/>
      <c r="C33" s="19"/>
      <c r="D33" s="19"/>
      <c r="E33" s="19"/>
      <c r="F33" s="19"/>
      <c r="G33" s="19"/>
      <c r="H33" s="19"/>
      <c r="I33" s="87"/>
      <c r="J33" s="87"/>
      <c r="K33" s="87"/>
      <c r="L33" s="88"/>
      <c r="M33" s="88"/>
      <c r="N33" s="89"/>
    </row>
    <row r="34" spans="1:14" s="1" customFormat="1" ht="18.75">
      <c r="A34" s="13" t="s">
        <v>97</v>
      </c>
      <c r="B34" s="20">
        <f>B31/B32</f>
        <v>1</v>
      </c>
      <c r="C34" s="21" t="s">
        <v>98</v>
      </c>
      <c r="D34" s="21"/>
      <c r="E34" s="21"/>
      <c r="F34" s="21"/>
      <c r="G34" s="21"/>
      <c r="I34" s="87"/>
      <c r="J34" s="87"/>
      <c r="K34" s="87"/>
      <c r="L34" s="88"/>
      <c r="M34" s="88"/>
      <c r="N34" s="89"/>
    </row>
    <row r="35" spans="1:14" s="1" customFormat="1" ht="19.5" customHeight="1">
      <c r="A35" s="13"/>
      <c r="B35" s="14"/>
      <c r="G35" s="21"/>
      <c r="I35" s="87"/>
      <c r="J35" s="87"/>
      <c r="K35" s="87"/>
      <c r="L35" s="88"/>
      <c r="M35" s="88"/>
      <c r="N35" s="89"/>
    </row>
    <row r="36" spans="1:14" s="1" customFormat="1" ht="15.75" customHeight="1">
      <c r="A36" s="22" t="s">
        <v>99</v>
      </c>
      <c r="B36" s="23">
        <v>25</v>
      </c>
      <c r="C36" s="21"/>
      <c r="D36" s="313" t="s">
        <v>19</v>
      </c>
      <c r="E36" s="314"/>
      <c r="F36" s="313" t="s">
        <v>26</v>
      </c>
      <c r="G36" s="315"/>
      <c r="J36" s="87"/>
      <c r="K36" s="87"/>
      <c r="L36" s="88"/>
      <c r="M36" s="88"/>
      <c r="N36" s="89"/>
    </row>
    <row r="37" spans="1:14" s="1" customFormat="1" ht="15.75" customHeight="1">
      <c r="A37" s="26" t="s">
        <v>100</v>
      </c>
      <c r="B37" s="27">
        <v>10</v>
      </c>
      <c r="C37" s="28" t="s">
        <v>101</v>
      </c>
      <c r="D37" s="29" t="s">
        <v>102</v>
      </c>
      <c r="E37" s="30" t="s">
        <v>103</v>
      </c>
      <c r="F37" s="29" t="s">
        <v>102</v>
      </c>
      <c r="G37" s="31" t="s">
        <v>103</v>
      </c>
      <c r="J37" s="87"/>
      <c r="K37" s="87"/>
      <c r="L37" s="88"/>
      <c r="M37" s="88"/>
      <c r="N37" s="89"/>
    </row>
    <row r="38" spans="1:14" s="1" customFormat="1" ht="21.75" customHeight="1">
      <c r="A38" s="26" t="s">
        <v>104</v>
      </c>
      <c r="B38" s="27">
        <v>50</v>
      </c>
      <c r="C38" s="32">
        <v>1</v>
      </c>
      <c r="D38" s="33">
        <v>355632787</v>
      </c>
      <c r="E38" s="34">
        <f t="shared" ref="E38" si="0">IF(ISBLANK(D38),"-",$D$48/$D$45*D38)</f>
        <v>34198222452.58271</v>
      </c>
      <c r="F38" s="33">
        <v>343210986</v>
      </c>
      <c r="G38" s="35">
        <f t="shared" ref="G38" si="1">IF(ISBLANK(F38),"-",$D$48/$F$45*F38)</f>
        <v>33682544913.529312</v>
      </c>
      <c r="J38" s="87"/>
      <c r="K38" s="87"/>
      <c r="L38" s="88"/>
      <c r="M38" s="88"/>
      <c r="N38" s="89"/>
    </row>
    <row r="39" spans="1:14" s="1" customFormat="1" ht="21.75" customHeight="1">
      <c r="A39" s="26" t="s">
        <v>105</v>
      </c>
      <c r="B39" s="27">
        <v>1</v>
      </c>
      <c r="C39" s="36">
        <v>2</v>
      </c>
      <c r="D39" s="37">
        <v>355911470</v>
      </c>
      <c r="E39" s="38">
        <f>IF(ISBLANK(D39),"-",$D$48/$D$45*D39)</f>
        <v>34225021059.393261</v>
      </c>
      <c r="F39" s="37">
        <v>343373153</v>
      </c>
      <c r="G39" s="39">
        <f>IF(ISBLANK(F39),"-",$D$48/$F$45*F39)</f>
        <v>33698459897.267601</v>
      </c>
      <c r="J39" s="87"/>
      <c r="K39" s="87"/>
      <c r="L39" s="88"/>
      <c r="M39" s="88"/>
      <c r="N39" s="89"/>
    </row>
    <row r="40" spans="1:14" ht="21.75" customHeight="1">
      <c r="A40" s="26" t="s">
        <v>106</v>
      </c>
      <c r="B40" s="27">
        <v>1</v>
      </c>
      <c r="C40" s="36">
        <v>3</v>
      </c>
      <c r="D40" s="37">
        <v>355822903</v>
      </c>
      <c r="E40" s="38">
        <f>IF(ISBLANK(D40),"-",$D$48/$D$45*D40)</f>
        <v>34216504313.809963</v>
      </c>
      <c r="F40" s="37">
        <v>343481291</v>
      </c>
      <c r="G40" s="39">
        <f>IF(ISBLANK(F40),"-",$D$48/$F$45*F40)</f>
        <v>33709072503.479042</v>
      </c>
      <c r="L40" s="88"/>
      <c r="M40" s="88"/>
      <c r="N40" s="21"/>
    </row>
    <row r="41" spans="1:14" ht="21.75" customHeight="1">
      <c r="A41" s="26" t="s">
        <v>107</v>
      </c>
      <c r="B41" s="27">
        <v>1</v>
      </c>
      <c r="C41" s="40">
        <v>4</v>
      </c>
      <c r="D41" s="41"/>
      <c r="E41" s="42" t="str">
        <f>IF(ISBLANK(D41),"-",$D$48/$D$45*D41)</f>
        <v>-</v>
      </c>
      <c r="F41" s="41"/>
      <c r="G41" s="43" t="str">
        <f>IF(ISBLANK(F41),"-",$D$48/$F$45*F41)</f>
        <v>-</v>
      </c>
      <c r="L41" s="88"/>
      <c r="M41" s="88"/>
      <c r="N41" s="21"/>
    </row>
    <row r="42" spans="1:14" ht="22.5" customHeight="1">
      <c r="A42" s="26" t="s">
        <v>108</v>
      </c>
      <c r="B42" s="27">
        <v>1</v>
      </c>
      <c r="C42" s="44" t="s">
        <v>109</v>
      </c>
      <c r="D42" s="45">
        <f t="shared" ref="D42" si="2">AVERAGE(D38:D41)</f>
        <v>355789053.33333331</v>
      </c>
      <c r="E42" s="46">
        <f>AVERAGE(E38:E41)</f>
        <v>34213249275.261978</v>
      </c>
      <c r="F42" s="47">
        <f>AVERAGE(F38:F41)</f>
        <v>343355143.33333331</v>
      </c>
      <c r="G42" s="48">
        <f>AVERAGE(G38:G41)</f>
        <v>33696692438.091984</v>
      </c>
      <c r="H42" s="49"/>
    </row>
    <row r="43" spans="1:14" ht="21.75" customHeight="1">
      <c r="A43" s="26" t="s">
        <v>110</v>
      </c>
      <c r="B43" s="12">
        <v>1</v>
      </c>
      <c r="C43" s="50" t="s">
        <v>111</v>
      </c>
      <c r="D43" s="51">
        <v>20.84</v>
      </c>
      <c r="E43" s="21"/>
      <c r="F43" s="52">
        <v>20.420000000000002</v>
      </c>
      <c r="H43" s="49"/>
    </row>
    <row r="44" spans="1:14" ht="21.75" customHeight="1">
      <c r="A44" s="26" t="s">
        <v>112</v>
      </c>
      <c r="B44" s="12">
        <v>1</v>
      </c>
      <c r="C44" s="53" t="s">
        <v>113</v>
      </c>
      <c r="D44" s="54">
        <f>D43*$B$34</f>
        <v>20.84</v>
      </c>
      <c r="E44" s="55"/>
      <c r="F44" s="56">
        <f>F43*$B$34</f>
        <v>20.420000000000002</v>
      </c>
      <c r="H44" s="49"/>
    </row>
    <row r="45" spans="1:14" ht="19.5" customHeight="1">
      <c r="A45" s="26" t="s">
        <v>114</v>
      </c>
      <c r="B45" s="14">
        <f>(B44/B43)*(B42/B41)*(B40/B39)*(B38/B37)*B36</f>
        <v>125</v>
      </c>
      <c r="C45" s="53" t="s">
        <v>115</v>
      </c>
      <c r="D45" s="54">
        <f>D44*$B$30/100</f>
        <v>0.20798320000000001</v>
      </c>
      <c r="E45" s="57"/>
      <c r="F45" s="56">
        <f>F44*$B$30/100</f>
        <v>0.20379160000000002</v>
      </c>
      <c r="H45" s="49"/>
    </row>
    <row r="46" spans="1:14" ht="19.5" customHeight="1">
      <c r="A46" s="324" t="s">
        <v>116</v>
      </c>
      <c r="B46" s="325"/>
      <c r="C46" s="53" t="s">
        <v>117</v>
      </c>
      <c r="D46" s="54">
        <f>D45/$B$45</f>
        <v>1.6638656E-3</v>
      </c>
      <c r="E46" s="57"/>
      <c r="F46" s="58">
        <f>F45/$B$45</f>
        <v>1.6303328000000002E-3</v>
      </c>
      <c r="H46" s="49"/>
    </row>
    <row r="47" spans="1:14" ht="19.5" customHeight="1">
      <c r="A47" s="326"/>
      <c r="B47" s="327"/>
      <c r="C47" s="53" t="s">
        <v>118</v>
      </c>
      <c r="D47" s="60">
        <v>0.16</v>
      </c>
      <c r="F47" s="61"/>
      <c r="H47" s="49"/>
    </row>
    <row r="48" spans="1:14" ht="18.75">
      <c r="C48" s="53" t="s">
        <v>119</v>
      </c>
      <c r="D48" s="54">
        <f>D47*$B$45</f>
        <v>20</v>
      </c>
      <c r="F48" s="61"/>
      <c r="H48" s="49"/>
    </row>
    <row r="49" spans="1:12" ht="19.5" customHeight="1">
      <c r="C49" s="62" t="s">
        <v>120</v>
      </c>
      <c r="D49" s="63">
        <f>D48/B34</f>
        <v>20</v>
      </c>
      <c r="F49" s="64"/>
      <c r="H49" s="49"/>
    </row>
    <row r="50" spans="1:12" ht="18.75">
      <c r="C50" s="65" t="s">
        <v>121</v>
      </c>
      <c r="D50" s="66">
        <f>AVERAGE(E38:E41,G38:G41)</f>
        <v>33954970856.676983</v>
      </c>
      <c r="F50" s="64"/>
      <c r="H50" s="49"/>
    </row>
    <row r="51" spans="1:12" ht="18.75">
      <c r="C51" s="67" t="s">
        <v>122</v>
      </c>
      <c r="D51" s="68">
        <f>STDEV(E38:E41,G38:G41)/D50</f>
        <v>8.3401121484061713E-3</v>
      </c>
      <c r="F51" s="64"/>
    </row>
    <row r="52" spans="1:12" ht="19.5" customHeight="1">
      <c r="C52" s="69" t="s">
        <v>123</v>
      </c>
      <c r="D52" s="70">
        <f>COUNT(E38:E41,G38:G41)</f>
        <v>6</v>
      </c>
      <c r="F52" s="64"/>
    </row>
    <row r="54" spans="1:12" ht="18.75">
      <c r="A54" s="3" t="s">
        <v>84</v>
      </c>
      <c r="B54" s="71" t="s">
        <v>124</v>
      </c>
    </row>
    <row r="55" spans="1:12" ht="18.75">
      <c r="A55" s="21" t="s">
        <v>125</v>
      </c>
      <c r="B55" s="72">
        <v>800</v>
      </c>
      <c r="C55" s="2" t="s">
        <v>160</v>
      </c>
    </row>
    <row r="56" spans="1:12" ht="18.75">
      <c r="A56" s="72" t="s">
        <v>126</v>
      </c>
      <c r="B56" s="12">
        <v>800</v>
      </c>
      <c r="C56" s="21" t="str">
        <f>B20</f>
        <v>each tablets contains sulphamethoxazole 900mg Trimethoprim 160mg.</v>
      </c>
      <c r="H56" s="55"/>
    </row>
    <row r="57" spans="1:12" ht="18.75">
      <c r="A57" s="72" t="s">
        <v>127</v>
      </c>
      <c r="B57" s="73">
        <f>Uniformity!A25</f>
        <v>1045.6075000000001</v>
      </c>
      <c r="H57" s="55"/>
    </row>
    <row r="58" spans="1:12" ht="19.5" customHeight="1">
      <c r="H58" s="55"/>
    </row>
    <row r="59" spans="1:12" s="1" customFormat="1" ht="15.75" customHeight="1">
      <c r="A59" s="22" t="s">
        <v>128</v>
      </c>
      <c r="B59" s="23">
        <v>100</v>
      </c>
      <c r="C59" s="21"/>
      <c r="D59" s="74" t="s">
        <v>129</v>
      </c>
      <c r="E59" s="75" t="s">
        <v>130</v>
      </c>
      <c r="F59" s="75" t="s">
        <v>102</v>
      </c>
      <c r="G59" s="75" t="s">
        <v>131</v>
      </c>
      <c r="H59" s="28" t="s">
        <v>132</v>
      </c>
      <c r="L59" s="87"/>
    </row>
    <row r="60" spans="1:12" s="1" customFormat="1" ht="22.5" customHeight="1">
      <c r="A60" s="26" t="s">
        <v>133</v>
      </c>
      <c r="B60" s="27">
        <v>5</v>
      </c>
      <c r="C60" s="317" t="s">
        <v>134</v>
      </c>
      <c r="D60" s="321">
        <v>203.49</v>
      </c>
      <c r="E60" s="76">
        <v>1</v>
      </c>
      <c r="F60" s="77">
        <v>319506594</v>
      </c>
      <c r="G60" s="78">
        <f t="shared" ref="G60" si="3">IF(ISBLANK(F60),"-",(F60/$D$50*$D$47*$B$68)*($B$57/$D$60))</f>
        <v>7.7360998066739599</v>
      </c>
      <c r="H60" s="79">
        <f t="shared" ref="H60" si="4">IF(ISBLANK(F60),"-",G60/$B$56)</f>
        <v>9.67012475834245E-3</v>
      </c>
      <c r="L60" s="87"/>
    </row>
    <row r="61" spans="1:12" s="1" customFormat="1" ht="21.75" customHeight="1">
      <c r="A61" s="26" t="s">
        <v>135</v>
      </c>
      <c r="B61" s="27">
        <v>50</v>
      </c>
      <c r="C61" s="318"/>
      <c r="D61" s="322"/>
      <c r="E61" s="80">
        <v>2</v>
      </c>
      <c r="F61" s="37">
        <v>319629032</v>
      </c>
      <c r="G61" s="81">
        <f>IF(ISBLANK(F61),"-",(F61/$D$50*$D$47*$B$68)*($B$57/$D$60))</f>
        <v>7.7390643545296758</v>
      </c>
      <c r="H61" s="82">
        <f t="shared" ref="H61:H71" si="5">IF(ISBLANK(F61),"-",G61/$B$56)</f>
        <v>9.6738304431620951E-3</v>
      </c>
      <c r="L61" s="87"/>
    </row>
    <row r="62" spans="1:12" s="1" customFormat="1" ht="21.75" customHeight="1">
      <c r="A62" s="26" t="s">
        <v>136</v>
      </c>
      <c r="B62" s="27">
        <v>1</v>
      </c>
      <c r="C62" s="318"/>
      <c r="D62" s="322"/>
      <c r="E62" s="80">
        <v>3</v>
      </c>
      <c r="F62" s="37">
        <v>319695314</v>
      </c>
      <c r="G62" s="81">
        <f>IF(ISBLANK(F62),"-",(F62/$D$50*$D$47*$B$68)*($B$57/$D$60))</f>
        <v>7.7406692170802938</v>
      </c>
      <c r="H62" s="82">
        <f t="shared" si="5"/>
        <v>9.6758365213503676E-3</v>
      </c>
      <c r="L62" s="87"/>
    </row>
    <row r="63" spans="1:12" ht="21" customHeight="1">
      <c r="A63" s="26" t="s">
        <v>137</v>
      </c>
      <c r="B63" s="27">
        <v>1</v>
      </c>
      <c r="C63" s="319"/>
      <c r="D63" s="323"/>
      <c r="E63" s="83">
        <v>4</v>
      </c>
      <c r="F63" s="84"/>
      <c r="G63" s="81" t="str">
        <f>IF(ISBLANK(F63),"-",(F63/$D$50*$D$47*$B$68)*($B$57/$D$60))</f>
        <v>-</v>
      </c>
      <c r="H63" s="82" t="str">
        <f t="shared" si="5"/>
        <v>-</v>
      </c>
    </row>
    <row r="64" spans="1:12" ht="21.75" customHeight="1">
      <c r="A64" s="26" t="s">
        <v>138</v>
      </c>
      <c r="B64" s="27">
        <v>1</v>
      </c>
      <c r="C64" s="317" t="s">
        <v>139</v>
      </c>
      <c r="D64" s="321">
        <v>208.25</v>
      </c>
      <c r="E64" s="76">
        <v>1</v>
      </c>
      <c r="F64" s="77">
        <v>331938763</v>
      </c>
      <c r="G64" s="85">
        <f t="shared" ref="G64" si="6">IF(ISBLANK(F64),"-",(F64/$D$50*$D$47*$B$68)*($B$57/$D$64))</f>
        <v>7.8534100067787431</v>
      </c>
      <c r="H64" s="86">
        <f t="shared" si="5"/>
        <v>9.8167625084734297E-3</v>
      </c>
    </row>
    <row r="65" spans="1:8" ht="21.75" customHeight="1">
      <c r="A65" s="26" t="s">
        <v>140</v>
      </c>
      <c r="B65" s="27">
        <v>1</v>
      </c>
      <c r="C65" s="318"/>
      <c r="D65" s="322"/>
      <c r="E65" s="80">
        <v>2</v>
      </c>
      <c r="F65" s="37">
        <v>332163900</v>
      </c>
      <c r="G65" s="90">
        <f>IF(ISBLANK(F65),"-",(F65/$D$50*$D$47*$B$68)*($B$57/$D$64))</f>
        <v>7.8587365710905344</v>
      </c>
      <c r="H65" s="91">
        <f t="shared" si="5"/>
        <v>9.8234207138631676E-3</v>
      </c>
    </row>
    <row r="66" spans="1:8" ht="21.75" customHeight="1">
      <c r="A66" s="26" t="s">
        <v>141</v>
      </c>
      <c r="B66" s="27">
        <v>1</v>
      </c>
      <c r="C66" s="318"/>
      <c r="D66" s="322"/>
      <c r="E66" s="80">
        <v>3</v>
      </c>
      <c r="F66" s="37">
        <v>332095477</v>
      </c>
      <c r="G66" s="90">
        <f>IF(ISBLANK(F66),"-",(F66/$D$50*$D$47*$B$68)*($B$57/$D$64))</f>
        <v>7.8571177367367611</v>
      </c>
      <c r="H66" s="91">
        <f t="shared" si="5"/>
        <v>9.8213971709209518E-3</v>
      </c>
    </row>
    <row r="67" spans="1:8" ht="21" customHeight="1">
      <c r="A67" s="26" t="s">
        <v>142</v>
      </c>
      <c r="B67" s="27">
        <v>1</v>
      </c>
      <c r="C67" s="319"/>
      <c r="D67" s="323"/>
      <c r="E67" s="83">
        <v>4</v>
      </c>
      <c r="F67" s="84"/>
      <c r="G67" s="92" t="str">
        <f>IF(ISBLANK(F67),"-",(F67/$D$50*$D$47*$B$68)*($B$57/$D$64))</f>
        <v>-</v>
      </c>
      <c r="H67" s="93" t="str">
        <f t="shared" si="5"/>
        <v>-</v>
      </c>
    </row>
    <row r="68" spans="1:8" ht="21.75" customHeight="1">
      <c r="A68" s="26" t="s">
        <v>143</v>
      </c>
      <c r="B68" s="94">
        <f>(B67/B66)*(B65/B64)*(B63/B62)*(B61/B60)*B59</f>
        <v>1000</v>
      </c>
      <c r="C68" s="317" t="s">
        <v>144</v>
      </c>
      <c r="D68" s="321">
        <v>211.64</v>
      </c>
      <c r="E68" s="76">
        <v>1</v>
      </c>
      <c r="F68" s="77">
        <v>339106027</v>
      </c>
      <c r="G68" s="85">
        <f t="shared" ref="G68" si="7">IF(ISBLANK(F68),"-",(F68/$D$50*$D$47*$B$68)*($B$57/$D$68))</f>
        <v>7.8944715889632944</v>
      </c>
      <c r="H68" s="82">
        <f t="shared" si="5"/>
        <v>9.8680894862041187E-3</v>
      </c>
    </row>
    <row r="69" spans="1:8" ht="21.75" customHeight="1">
      <c r="A69" s="95" t="s">
        <v>145</v>
      </c>
      <c r="B69" s="96">
        <f>(D47*B68)/B56*B57</f>
        <v>209.12150000000003</v>
      </c>
      <c r="C69" s="318"/>
      <c r="D69" s="322"/>
      <c r="E69" s="80">
        <v>2</v>
      </c>
      <c r="F69" s="37">
        <v>339401343</v>
      </c>
      <c r="G69" s="90">
        <f>IF(ISBLANK(F69),"-",(F69/$D$50*$D$47*$B$68)*($B$57/$D$68))</f>
        <v>7.9013466179693861</v>
      </c>
      <c r="H69" s="82">
        <f t="shared" si="5"/>
        <v>9.8766832724617327E-3</v>
      </c>
    </row>
    <row r="70" spans="1:8" ht="22.5" customHeight="1">
      <c r="A70" s="330" t="s">
        <v>116</v>
      </c>
      <c r="B70" s="331"/>
      <c r="C70" s="318"/>
      <c r="D70" s="322"/>
      <c r="E70" s="80">
        <v>3</v>
      </c>
      <c r="F70" s="37">
        <v>339380248</v>
      </c>
      <c r="G70" s="90">
        <f>IF(ISBLANK(F70),"-",(F70/$D$50*$D$47*$B$68)*($B$57/$D$68))</f>
        <v>7.9008555211887055</v>
      </c>
      <c r="H70" s="82">
        <f t="shared" si="5"/>
        <v>9.8760694014858822E-3</v>
      </c>
    </row>
    <row r="71" spans="1:8" ht="21.75" customHeight="1">
      <c r="A71" s="332"/>
      <c r="B71" s="333"/>
      <c r="C71" s="320"/>
      <c r="D71" s="323"/>
      <c r="E71" s="83">
        <v>4</v>
      </c>
      <c r="F71" s="84"/>
      <c r="G71" s="92" t="str">
        <f>IF(ISBLANK(F71),"-",(F71/$D$50*$D$47*$B$68)*($B$57/$D$68))</f>
        <v>-</v>
      </c>
      <c r="H71" s="97" t="str">
        <f t="shared" si="5"/>
        <v>-</v>
      </c>
    </row>
    <row r="72" spans="1:8" ht="18.75">
      <c r="A72" s="55"/>
      <c r="B72" s="55"/>
      <c r="C72" s="55"/>
      <c r="D72" s="55"/>
      <c r="E72" s="55"/>
      <c r="F72" s="55"/>
      <c r="G72" s="98" t="s">
        <v>109</v>
      </c>
      <c r="H72" s="99">
        <f>AVERAGE(H60:H71)</f>
        <v>9.7891349195849114E-3</v>
      </c>
    </row>
    <row r="73" spans="1:8" ht="18.75">
      <c r="C73" s="55"/>
      <c r="D73" s="55"/>
      <c r="E73" s="55"/>
      <c r="F73" s="55"/>
      <c r="G73" s="67" t="s">
        <v>122</v>
      </c>
      <c r="H73" s="100">
        <f>STDEV(H60:H71)/H72</f>
        <v>9.1889605485769108E-3</v>
      </c>
    </row>
    <row r="74" spans="1:8" ht="19.5" customHeight="1">
      <c r="A74" s="55"/>
      <c r="B74" s="55"/>
      <c r="C74" s="55"/>
      <c r="D74" s="55"/>
      <c r="E74" s="57"/>
      <c r="F74" s="55"/>
      <c r="G74" s="69" t="s">
        <v>123</v>
      </c>
      <c r="H74" s="101">
        <f>COUNT(H60:H71)</f>
        <v>9</v>
      </c>
    </row>
    <row r="75" spans="1:8" ht="18.75">
      <c r="A75" s="55"/>
      <c r="B75" s="55"/>
      <c r="C75" s="55"/>
      <c r="D75" s="55"/>
      <c r="E75" s="57"/>
      <c r="F75" s="55"/>
      <c r="G75" s="13"/>
      <c r="H75" s="14"/>
    </row>
    <row r="76" spans="1:8" ht="18.75">
      <c r="A76" s="55"/>
      <c r="B76" s="55"/>
      <c r="C76" s="55"/>
      <c r="D76" s="55"/>
      <c r="E76" s="57"/>
      <c r="F76" s="55"/>
      <c r="G76" s="13"/>
      <c r="H76" s="14"/>
    </row>
    <row r="77" spans="1:8" ht="18.75">
      <c r="A77" s="55"/>
      <c r="B77" s="55"/>
      <c r="C77" s="55"/>
      <c r="D77" s="55"/>
      <c r="E77" s="57"/>
      <c r="F77" s="55"/>
      <c r="G77" s="13"/>
      <c r="H77" s="14"/>
    </row>
    <row r="78" spans="1:8" ht="18.75">
      <c r="A78" s="10" t="s">
        <v>146</v>
      </c>
      <c r="B78" s="10" t="s">
        <v>147</v>
      </c>
    </row>
    <row r="79" spans="1:8" ht="18.75">
      <c r="A79" s="10"/>
      <c r="B79" s="10"/>
    </row>
    <row r="80" spans="1:8" ht="18.75">
      <c r="A80" s="11" t="s">
        <v>85</v>
      </c>
      <c r="B80" s="12" t="str">
        <f t="shared" ref="B80" si="8">B26</f>
        <v>Sulfamethoxazole</v>
      </c>
    </row>
    <row r="81" spans="1:12" ht="18.75">
      <c r="A81" s="13" t="s">
        <v>87</v>
      </c>
      <c r="B81" s="12" t="str">
        <f>B27</f>
        <v>NQCL-PRS-S12-1</v>
      </c>
    </row>
    <row r="82" spans="1:12" ht="19.5" customHeight="1">
      <c r="A82" s="13" t="s">
        <v>89</v>
      </c>
      <c r="B82" s="12">
        <f>B28</f>
        <v>0.998</v>
      </c>
    </row>
    <row r="83" spans="1:12" s="1" customFormat="1" ht="15.75" customHeight="1">
      <c r="A83" s="13" t="s">
        <v>90</v>
      </c>
      <c r="B83" s="12">
        <f>B29</f>
        <v>0</v>
      </c>
      <c r="C83" s="307" t="s">
        <v>91</v>
      </c>
      <c r="D83" s="308"/>
      <c r="E83" s="308"/>
      <c r="F83" s="308"/>
      <c r="G83" s="309"/>
      <c r="I83" s="87"/>
      <c r="J83" s="87"/>
      <c r="K83" s="87"/>
      <c r="L83" s="87"/>
    </row>
    <row r="84" spans="1:12" s="1" customFormat="1" ht="18.75">
      <c r="A84" s="13" t="s">
        <v>92</v>
      </c>
      <c r="B84" s="14">
        <f>B82-B83</f>
        <v>0.998</v>
      </c>
      <c r="C84" s="15"/>
      <c r="D84" s="15"/>
      <c r="E84" s="15"/>
      <c r="F84" s="15"/>
      <c r="G84" s="16"/>
      <c r="I84" s="87"/>
      <c r="J84" s="87"/>
      <c r="K84" s="87"/>
      <c r="L84" s="87"/>
    </row>
    <row r="85" spans="1:12" ht="19.5" customHeight="1">
      <c r="A85" s="10"/>
      <c r="B85" s="10"/>
    </row>
    <row r="86" spans="1:12" ht="19.5" customHeight="1">
      <c r="A86" s="22" t="s">
        <v>99</v>
      </c>
      <c r="B86" s="23">
        <v>25</v>
      </c>
      <c r="D86" s="24" t="s">
        <v>19</v>
      </c>
      <c r="E86" s="25"/>
      <c r="F86" s="313" t="s">
        <v>26</v>
      </c>
      <c r="G86" s="315"/>
    </row>
    <row r="87" spans="1:12" ht="21.75" customHeight="1">
      <c r="A87" s="26" t="s">
        <v>100</v>
      </c>
      <c r="B87" s="27">
        <v>1</v>
      </c>
      <c r="C87" s="102" t="s">
        <v>101</v>
      </c>
      <c r="D87" s="29" t="s">
        <v>102</v>
      </c>
      <c r="E87" s="30" t="s">
        <v>103</v>
      </c>
      <c r="F87" s="29" t="s">
        <v>102</v>
      </c>
      <c r="G87" s="31" t="s">
        <v>103</v>
      </c>
    </row>
    <row r="88" spans="1:12" ht="21.75" customHeight="1">
      <c r="A88" s="26" t="s">
        <v>104</v>
      </c>
      <c r="B88" s="27">
        <v>1</v>
      </c>
      <c r="C88" s="103">
        <v>1</v>
      </c>
      <c r="D88" s="33">
        <v>355632787</v>
      </c>
      <c r="E88" s="34">
        <f t="shared" ref="E88" si="9">IF(ISBLANK(D88),"-",$D$98/$D$95*D88)</f>
        <v>189990124736.57062</v>
      </c>
      <c r="F88" s="33">
        <v>343210986</v>
      </c>
      <c r="G88" s="35">
        <f t="shared" ref="G88" si="10">IF(ISBLANK(F88),"-",$D$98/$F$95*F88)</f>
        <v>187125249519.60727</v>
      </c>
    </row>
    <row r="89" spans="1:12" ht="21.75" customHeight="1">
      <c r="A89" s="26" t="s">
        <v>105</v>
      </c>
      <c r="B89" s="27">
        <v>1</v>
      </c>
      <c r="C89" s="55">
        <v>2</v>
      </c>
      <c r="D89" s="37">
        <v>355911470</v>
      </c>
      <c r="E89" s="38">
        <f>IF(ISBLANK(D89),"-",$D$98/$D$95*D89)</f>
        <v>190139005885.5181</v>
      </c>
      <c r="F89" s="37">
        <v>343373153</v>
      </c>
      <c r="G89" s="39">
        <f>IF(ISBLANK(F89),"-",$D$98/$F$95*F89)</f>
        <v>187213666095.93112</v>
      </c>
    </row>
    <row r="90" spans="1:12" ht="21.75" customHeight="1">
      <c r="A90" s="26" t="s">
        <v>106</v>
      </c>
      <c r="B90" s="27">
        <v>1</v>
      </c>
      <c r="C90" s="55">
        <v>3</v>
      </c>
      <c r="D90" s="37">
        <v>355822903</v>
      </c>
      <c r="E90" s="38">
        <f>IF(ISBLANK(D90),"-",$D$98/$D$95*D90)</f>
        <v>190091690632.27756</v>
      </c>
      <c r="F90" s="37">
        <v>343481291</v>
      </c>
      <c r="G90" s="39">
        <f>IF(ISBLANK(F90),"-",$D$98/$F$95*F90)</f>
        <v>187272625019.328</v>
      </c>
    </row>
    <row r="91" spans="1:12" ht="21.75" customHeight="1">
      <c r="A91" s="26" t="s">
        <v>107</v>
      </c>
      <c r="B91" s="27">
        <v>1</v>
      </c>
      <c r="C91" s="104">
        <v>4</v>
      </c>
      <c r="D91" s="41"/>
      <c r="E91" s="42" t="str">
        <f>IF(ISBLANK(D91),"-",$D$98/$D$95*D91)</f>
        <v>-</v>
      </c>
      <c r="F91" s="105"/>
      <c r="G91" s="43" t="str">
        <f>IF(ISBLANK(F91),"-",$D$98/$D$95*F91)</f>
        <v>-</v>
      </c>
    </row>
    <row r="92" spans="1:12" ht="22.5" customHeight="1">
      <c r="A92" s="26" t="s">
        <v>108</v>
      </c>
      <c r="B92" s="27">
        <v>1</v>
      </c>
      <c r="C92" s="13" t="s">
        <v>109</v>
      </c>
      <c r="D92" s="106">
        <f t="shared" ref="D92" si="11">AVERAGE(D88:D91)</f>
        <v>355789053.33333331</v>
      </c>
      <c r="E92" s="46">
        <f>AVERAGE(E88:E91)</f>
        <v>190073607084.78879</v>
      </c>
      <c r="F92" s="107">
        <f>AVERAGE(F88:F91)</f>
        <v>343355143.33333331</v>
      </c>
      <c r="G92" s="108">
        <f>AVERAGE(G88:G91)</f>
        <v>187203846878.28882</v>
      </c>
    </row>
    <row r="93" spans="1:12" ht="21.75" customHeight="1">
      <c r="A93" s="26" t="s">
        <v>110</v>
      </c>
      <c r="B93" s="12">
        <v>1</v>
      </c>
      <c r="C93" s="50" t="s">
        <v>111</v>
      </c>
      <c r="D93" s="51">
        <v>20.84</v>
      </c>
      <c r="E93" s="21"/>
      <c r="F93" s="52">
        <v>20.420000000000002</v>
      </c>
    </row>
    <row r="94" spans="1:12" ht="21.75" customHeight="1">
      <c r="A94" s="26" t="s">
        <v>112</v>
      </c>
      <c r="B94" s="12">
        <v>1</v>
      </c>
      <c r="C94" s="53" t="s">
        <v>113</v>
      </c>
      <c r="D94" s="54">
        <f>D93*$B$34</f>
        <v>20.84</v>
      </c>
      <c r="E94" s="55"/>
      <c r="F94" s="56">
        <f>F93*$B$34</f>
        <v>20.420000000000002</v>
      </c>
    </row>
    <row r="95" spans="1:12" ht="19.5" customHeight="1">
      <c r="A95" s="26" t="s">
        <v>114</v>
      </c>
      <c r="B95" s="14">
        <f>(B94/B93)*(B92/B91)*(B90/B89)*(B88/B87)*B86</f>
        <v>25</v>
      </c>
      <c r="C95" s="53" t="s">
        <v>115</v>
      </c>
      <c r="D95" s="54">
        <f>D94*$B$84/100</f>
        <v>0.20798320000000001</v>
      </c>
      <c r="E95" s="57"/>
      <c r="F95" s="56">
        <f>F94*$B$84/100</f>
        <v>0.20379160000000002</v>
      </c>
    </row>
    <row r="96" spans="1:12" ht="19.5" customHeight="1">
      <c r="A96" s="324" t="s">
        <v>116</v>
      </c>
      <c r="B96" s="325"/>
      <c r="C96" s="53" t="s">
        <v>117</v>
      </c>
      <c r="D96" s="54">
        <f>D95/$B$95</f>
        <v>8.3193280000000008E-3</v>
      </c>
      <c r="E96" s="57"/>
      <c r="F96" s="58">
        <f>F95/$B$95</f>
        <v>8.1516640000000012E-3</v>
      </c>
      <c r="G96" s="109"/>
      <c r="H96" s="49"/>
    </row>
    <row r="97" spans="1:10" ht="19.5" customHeight="1">
      <c r="A97" s="326"/>
      <c r="B97" s="327"/>
      <c r="C97" s="53" t="s">
        <v>118</v>
      </c>
      <c r="D97" s="54">
        <f>$B$56/$B$113</f>
        <v>4.4444444444444446</v>
      </c>
      <c r="F97" s="61"/>
      <c r="G97" s="110"/>
      <c r="H97" s="49"/>
    </row>
    <row r="98" spans="1:10" ht="18.75">
      <c r="C98" s="53" t="s">
        <v>119</v>
      </c>
      <c r="D98" s="54">
        <f>D97*$B$95</f>
        <v>111.11111111111111</v>
      </c>
      <c r="F98" s="61"/>
      <c r="G98" s="109"/>
      <c r="H98" s="49"/>
    </row>
    <row r="99" spans="1:10" ht="19.5" customHeight="1">
      <c r="C99" s="62" t="s">
        <v>120</v>
      </c>
      <c r="D99" s="63">
        <f>D98/B34</f>
        <v>111.11111111111111</v>
      </c>
      <c r="F99" s="64"/>
      <c r="G99" s="109"/>
      <c r="H99" s="49"/>
      <c r="J99" s="138"/>
    </row>
    <row r="100" spans="1:10" ht="18.75">
      <c r="C100" s="65" t="s">
        <v>148</v>
      </c>
      <c r="D100" s="66">
        <f>AVERAGE(E88:E91,G88:G91)</f>
        <v>188638726981.53882</v>
      </c>
      <c r="F100" s="64"/>
      <c r="G100" s="110"/>
      <c r="H100" s="49"/>
      <c r="J100" s="139"/>
    </row>
    <row r="101" spans="1:10" ht="18.75">
      <c r="C101" s="67" t="s">
        <v>122</v>
      </c>
      <c r="D101" s="111">
        <f>STDEV(E88:E91,G88:G91)/D100</f>
        <v>8.3401121484061626E-3</v>
      </c>
      <c r="F101" s="64"/>
      <c r="G101" s="109"/>
      <c r="H101" s="49"/>
      <c r="J101" s="139"/>
    </row>
    <row r="102" spans="1:10" ht="19.5" customHeight="1">
      <c r="C102" s="69" t="s">
        <v>123</v>
      </c>
      <c r="D102" s="112">
        <f>COUNT(E88:E91,G88:G91)</f>
        <v>6</v>
      </c>
      <c r="F102" s="64"/>
      <c r="G102" s="109"/>
      <c r="H102" s="49"/>
      <c r="J102" s="139"/>
    </row>
    <row r="103" spans="1:10" ht="19.5" customHeight="1">
      <c r="A103" s="3"/>
      <c r="B103" s="3"/>
      <c r="C103" s="3"/>
      <c r="D103" s="3"/>
      <c r="E103" s="3"/>
    </row>
    <row r="104" spans="1:10" ht="17.25" customHeight="1">
      <c r="A104" s="22" t="s">
        <v>149</v>
      </c>
      <c r="B104" s="23">
        <v>900</v>
      </c>
      <c r="C104" s="24" t="s">
        <v>150</v>
      </c>
      <c r="D104" s="113" t="s">
        <v>102</v>
      </c>
      <c r="E104" s="114" t="s">
        <v>151</v>
      </c>
      <c r="F104" s="115" t="s">
        <v>152</v>
      </c>
    </row>
    <row r="105" spans="1:10" ht="21.75" customHeight="1">
      <c r="A105" s="26" t="s">
        <v>133</v>
      </c>
      <c r="B105" s="27">
        <v>5</v>
      </c>
      <c r="C105" s="116">
        <v>1</v>
      </c>
      <c r="D105" s="117">
        <v>360259087</v>
      </c>
      <c r="E105" s="118">
        <f t="shared" ref="E105" si="12">IF(ISBLANK(D105),"-",D105/$D$100*$D$97*$B$113)</f>
        <v>1.5278266250609585</v>
      </c>
      <c r="F105" s="119">
        <f t="shared" ref="F105" si="13">IF(ISBLANK(D105),"-",E105/$B$56)</f>
        <v>1.909783281326198E-3</v>
      </c>
    </row>
    <row r="106" spans="1:10" ht="21.75" customHeight="1">
      <c r="A106" s="26" t="s">
        <v>135</v>
      </c>
      <c r="B106" s="27">
        <v>1</v>
      </c>
      <c r="C106" s="116">
        <v>2</v>
      </c>
      <c r="D106" s="117">
        <v>354719983</v>
      </c>
      <c r="E106" s="120">
        <f>IF(ISBLANK(D106),"-",D106/$D$100*$D$97*$B$113)</f>
        <v>1.5043357795124002</v>
      </c>
      <c r="F106" s="121">
        <f>IF(ISBLANK(D106),"-",E106/$B$56)</f>
        <v>1.8804197243905002E-3</v>
      </c>
    </row>
    <row r="107" spans="1:10" ht="21.75" customHeight="1">
      <c r="A107" s="26" t="s">
        <v>136</v>
      </c>
      <c r="B107" s="27">
        <v>1</v>
      </c>
      <c r="C107" s="116">
        <v>3</v>
      </c>
      <c r="D107" s="117">
        <v>358138045</v>
      </c>
      <c r="E107" s="120">
        <f>IF(ISBLANK(D107),"-",D107/$D$100*$D$97*$B$113)</f>
        <v>1.5188314752995522</v>
      </c>
      <c r="F107" s="121">
        <f>IF(ISBLANK(D107),"-",E107/$B$56)</f>
        <v>1.8985393441244402E-3</v>
      </c>
    </row>
    <row r="108" spans="1:10" ht="21.75" customHeight="1">
      <c r="A108" s="26" t="s">
        <v>137</v>
      </c>
      <c r="B108" s="27">
        <v>1</v>
      </c>
      <c r="C108" s="116">
        <v>4</v>
      </c>
      <c r="D108" s="117">
        <v>326854748</v>
      </c>
      <c r="E108" s="120">
        <f>IF(ISBLANK(D108),"-",D108/$D$100*$D$97*$B$113)</f>
        <v>1.3861618056062803</v>
      </c>
      <c r="F108" s="121">
        <f>IF(ISBLANK(D108),"-",E108/$B$56)</f>
        <v>1.7327022570078504E-3</v>
      </c>
    </row>
    <row r="109" spans="1:10" ht="21.75" customHeight="1">
      <c r="A109" s="26" t="s">
        <v>138</v>
      </c>
      <c r="B109" s="27">
        <v>1</v>
      </c>
      <c r="C109" s="116">
        <v>5</v>
      </c>
      <c r="D109" s="117">
        <v>360389792</v>
      </c>
      <c r="E109" s="120">
        <f>IF(ISBLANK(D109),"-",D109/$D$100*$D$97*$B$113)</f>
        <v>1.5283809332969882</v>
      </c>
      <c r="F109" s="121">
        <f>IF(ISBLANK(D109),"-",E109/$B$56)</f>
        <v>1.9104761666212352E-3</v>
      </c>
    </row>
    <row r="110" spans="1:10" ht="21.75" customHeight="1">
      <c r="A110" s="26" t="s">
        <v>140</v>
      </c>
      <c r="B110" s="27">
        <v>1</v>
      </c>
      <c r="C110" s="122">
        <v>6</v>
      </c>
      <c r="D110" s="123">
        <v>357615558</v>
      </c>
      <c r="E110" s="124">
        <f>IF(ISBLANK(D110),"-",D110/$D$100*$D$97*$B$113)</f>
        <v>1.5166156545787044</v>
      </c>
      <c r="F110" s="125">
        <f>IF(ISBLANK(D110),"-",E110/$B$56)</f>
        <v>1.8957695682233805E-3</v>
      </c>
    </row>
    <row r="111" spans="1:10" ht="21.75" customHeight="1">
      <c r="A111" s="26" t="s">
        <v>141</v>
      </c>
      <c r="B111" s="27">
        <v>1</v>
      </c>
      <c r="C111" s="116"/>
      <c r="D111" s="55"/>
      <c r="E111" s="21"/>
      <c r="F111" s="126"/>
    </row>
    <row r="112" spans="1:10" ht="21.75" customHeight="1">
      <c r="A112" s="26" t="s">
        <v>142</v>
      </c>
      <c r="B112" s="27">
        <v>1</v>
      </c>
      <c r="C112" s="116"/>
      <c r="D112" s="127"/>
      <c r="E112" s="128" t="s">
        <v>109</v>
      </c>
      <c r="F112" s="129">
        <f>AVERAGE(F105:F110)</f>
        <v>1.8712817236156006E-3</v>
      </c>
    </row>
    <row r="113" spans="1:12" ht="19.5" customHeight="1">
      <c r="A113" s="26" t="s">
        <v>143</v>
      </c>
      <c r="B113" s="94">
        <f>(B112/B111)*(B110/B109)*(B108/B107)*(B106/B105)*B104</f>
        <v>180</v>
      </c>
      <c r="C113" s="130"/>
      <c r="D113" s="131"/>
      <c r="E113" s="13" t="s">
        <v>122</v>
      </c>
      <c r="F113" s="129">
        <f>STDEV(F105:F110)/F112</f>
        <v>3.6752087653891818E-2</v>
      </c>
      <c r="I113" s="21"/>
    </row>
    <row r="114" spans="1:12" ht="19.5" customHeight="1">
      <c r="A114" s="324" t="s">
        <v>116</v>
      </c>
      <c r="B114" s="328"/>
      <c r="C114" s="132"/>
      <c r="D114" s="133"/>
      <c r="E114" s="134" t="s">
        <v>123</v>
      </c>
      <c r="F114" s="112">
        <f>COUNT(F105:F110)</f>
        <v>6</v>
      </c>
      <c r="I114" s="21"/>
      <c r="J114" s="139"/>
    </row>
    <row r="115" spans="1:12" ht="19.5" customHeight="1">
      <c r="A115" s="326"/>
      <c r="B115" s="329"/>
      <c r="C115" s="21"/>
      <c r="D115" s="21"/>
      <c r="E115" s="21"/>
      <c r="F115" s="55"/>
      <c r="G115" s="21"/>
      <c r="H115" s="21"/>
      <c r="I115" s="21"/>
    </row>
    <row r="116" spans="1:12" ht="18.75">
      <c r="A116" s="19"/>
      <c r="B116" s="19"/>
      <c r="C116" s="21"/>
      <c r="D116" s="21"/>
      <c r="E116" s="21"/>
      <c r="F116" s="55"/>
      <c r="G116" s="21"/>
      <c r="H116" s="21"/>
      <c r="I116" s="21"/>
    </row>
    <row r="117" spans="1:12" ht="18.75">
      <c r="A117" s="10" t="s">
        <v>146</v>
      </c>
      <c r="B117" s="10" t="s">
        <v>153</v>
      </c>
    </row>
    <row r="118" spans="1:12" ht="18.75">
      <c r="A118" s="10"/>
      <c r="B118" s="10"/>
    </row>
    <row r="119" spans="1:12" ht="18.75">
      <c r="A119" s="11" t="s">
        <v>85</v>
      </c>
      <c r="B119" s="12" t="str">
        <f t="shared" ref="B119" si="14">B26</f>
        <v>Sulfamethoxazole</v>
      </c>
    </row>
    <row r="120" spans="1:12" ht="18.75">
      <c r="A120" s="13" t="s">
        <v>87</v>
      </c>
      <c r="B120" s="12" t="str">
        <f>B27</f>
        <v>NQCL-PRS-S12-1</v>
      </c>
    </row>
    <row r="121" spans="1:12" ht="19.5" customHeight="1">
      <c r="A121" s="13" t="s">
        <v>89</v>
      </c>
      <c r="B121" s="12">
        <f>B28</f>
        <v>0.998</v>
      </c>
    </row>
    <row r="122" spans="1:12" s="1" customFormat="1" ht="15.75" customHeight="1">
      <c r="A122" s="13" t="s">
        <v>90</v>
      </c>
      <c r="B122" s="12">
        <f>B29</f>
        <v>0</v>
      </c>
      <c r="C122" s="307" t="s">
        <v>91</v>
      </c>
      <c r="D122" s="308"/>
      <c r="E122" s="308"/>
      <c r="F122" s="308"/>
      <c r="G122" s="309"/>
      <c r="I122" s="87"/>
      <c r="J122" s="87"/>
      <c r="K122" s="87"/>
      <c r="L122" s="87"/>
    </row>
    <row r="123" spans="1:12" s="1" customFormat="1" ht="18.75">
      <c r="A123" s="13" t="s">
        <v>92</v>
      </c>
      <c r="B123" s="14">
        <f>B121-B122</f>
        <v>0.998</v>
      </c>
      <c r="C123" s="15"/>
      <c r="D123" s="15"/>
      <c r="E123" s="15"/>
      <c r="F123" s="15"/>
      <c r="G123" s="16"/>
      <c r="I123" s="87"/>
      <c r="J123" s="87"/>
      <c r="K123" s="87"/>
      <c r="L123" s="87"/>
    </row>
    <row r="124" spans="1:12" ht="18.75">
      <c r="A124" s="10"/>
      <c r="B124" s="10"/>
    </row>
    <row r="125" spans="1:12" ht="19.5" customHeight="1">
      <c r="A125" s="10"/>
      <c r="B125" s="10"/>
    </row>
    <row r="126" spans="1:12" ht="19.5" customHeight="1">
      <c r="A126" s="22" t="s">
        <v>99</v>
      </c>
      <c r="B126" s="135">
        <v>1</v>
      </c>
      <c r="D126" s="24" t="s">
        <v>19</v>
      </c>
      <c r="E126" s="25"/>
      <c r="F126" s="313" t="s">
        <v>26</v>
      </c>
      <c r="G126" s="315"/>
    </row>
    <row r="127" spans="1:12" ht="21.75" customHeight="1">
      <c r="A127" s="26" t="s">
        <v>100</v>
      </c>
      <c r="B127" s="136">
        <v>1</v>
      </c>
      <c r="C127" s="102" t="s">
        <v>101</v>
      </c>
      <c r="D127" s="29" t="s">
        <v>102</v>
      </c>
      <c r="E127" s="30" t="s">
        <v>103</v>
      </c>
      <c r="F127" s="29" t="s">
        <v>102</v>
      </c>
      <c r="G127" s="31" t="s">
        <v>103</v>
      </c>
    </row>
    <row r="128" spans="1:12" ht="21.75" customHeight="1">
      <c r="A128" s="26" t="s">
        <v>104</v>
      </c>
      <c r="B128" s="136">
        <v>1</v>
      </c>
      <c r="C128" s="103">
        <v>1</v>
      </c>
      <c r="D128" s="137"/>
      <c r="E128" s="34" t="str">
        <f t="shared" ref="E128" si="15">IF(ISBLANK(D128),"-",$D$98/$D$95*D128)</f>
        <v>-</v>
      </c>
      <c r="F128" s="137"/>
      <c r="G128" s="35" t="str">
        <f t="shared" ref="G128" si="16">IF(ISBLANK(F128),"-",$D$98/$F$95*F128)</f>
        <v>-</v>
      </c>
    </row>
    <row r="129" spans="1:10" ht="21.75" customHeight="1">
      <c r="A129" s="26" t="s">
        <v>105</v>
      </c>
      <c r="B129" s="136">
        <v>1</v>
      </c>
      <c r="C129" s="55">
        <v>2</v>
      </c>
      <c r="D129" s="140"/>
      <c r="E129" s="38" t="str">
        <f>IF(ISBLANK(D129),"-",$D$98/$D$95*D129)</f>
        <v>-</v>
      </c>
      <c r="F129" s="140"/>
      <c r="G129" s="39" t="str">
        <f>IF(ISBLANK(F129),"-",$D$98/$F$95*F129)</f>
        <v>-</v>
      </c>
    </row>
    <row r="130" spans="1:10" ht="21.75" customHeight="1">
      <c r="A130" s="26" t="s">
        <v>106</v>
      </c>
      <c r="B130" s="136">
        <v>1</v>
      </c>
      <c r="C130" s="55">
        <v>3</v>
      </c>
      <c r="D130" s="140"/>
      <c r="E130" s="38" t="str">
        <f>IF(ISBLANK(D130),"-",$D$98/$D$95*D130)</f>
        <v>-</v>
      </c>
      <c r="F130" s="140"/>
      <c r="G130" s="39" t="str">
        <f>IF(ISBLANK(F130),"-",$D$98/$F$95*F130)</f>
        <v>-</v>
      </c>
    </row>
    <row r="131" spans="1:10" ht="21.75" customHeight="1">
      <c r="A131" s="26" t="s">
        <v>107</v>
      </c>
      <c r="B131" s="136">
        <v>1</v>
      </c>
      <c r="C131" s="104">
        <v>4</v>
      </c>
      <c r="D131" s="141"/>
      <c r="E131" s="42" t="str">
        <f>IF(ISBLANK(D131),"-",$D$98/$D$95*D131)</f>
        <v>-</v>
      </c>
      <c r="F131" s="142"/>
      <c r="G131" s="43" t="str">
        <f>IF(ISBLANK(F131),"-",$D$98/$D$95*F131)</f>
        <v>-</v>
      </c>
    </row>
    <row r="132" spans="1:10" ht="22.5" customHeight="1">
      <c r="A132" s="26" t="s">
        <v>108</v>
      </c>
      <c r="B132" s="136">
        <v>1</v>
      </c>
      <c r="C132" s="13" t="s">
        <v>109</v>
      </c>
      <c r="D132" s="106" t="e">
        <f t="shared" ref="D132" si="17">AVERAGE(D128:D131)</f>
        <v>#DIV/0!</v>
      </c>
      <c r="E132" s="46" t="e">
        <f>AVERAGE(E128:E131)</f>
        <v>#DIV/0!</v>
      </c>
      <c r="F132" s="107" t="e">
        <f>AVERAGE(F128:F131)</f>
        <v>#DIV/0!</v>
      </c>
      <c r="G132" s="108" t="e">
        <f>AVERAGE(G128:G131)</f>
        <v>#DIV/0!</v>
      </c>
    </row>
    <row r="133" spans="1:10" ht="21.75" customHeight="1">
      <c r="A133" s="26" t="s">
        <v>110</v>
      </c>
      <c r="B133" s="143">
        <v>1</v>
      </c>
      <c r="C133" s="50" t="s">
        <v>111</v>
      </c>
      <c r="D133" s="144"/>
      <c r="E133" s="21"/>
      <c r="F133" s="145"/>
    </row>
    <row r="134" spans="1:10" ht="21.75" customHeight="1">
      <c r="A134" s="26" t="s">
        <v>112</v>
      </c>
      <c r="B134" s="143">
        <v>1</v>
      </c>
      <c r="C134" s="53" t="s">
        <v>113</v>
      </c>
      <c r="D134" s="54">
        <f>D133*$B$34</f>
        <v>0</v>
      </c>
      <c r="E134" s="55"/>
      <c r="F134" s="56">
        <f>F133*$B$34</f>
        <v>0</v>
      </c>
    </row>
    <row r="135" spans="1:10" ht="19.5" customHeight="1">
      <c r="A135" s="26" t="s">
        <v>114</v>
      </c>
      <c r="B135" s="143">
        <f>(B134/B133)*(B132/B131)*(B130/B129)*(B128/B127)*B126</f>
        <v>1</v>
      </c>
      <c r="C135" s="53" t="s">
        <v>115</v>
      </c>
      <c r="D135" s="54">
        <f>D134*$B$123/100</f>
        <v>0</v>
      </c>
      <c r="E135" s="57"/>
      <c r="F135" s="56">
        <f>F134*$B$123/100</f>
        <v>0</v>
      </c>
    </row>
    <row r="136" spans="1:10" ht="19.5" customHeight="1">
      <c r="A136" s="324" t="s">
        <v>116</v>
      </c>
      <c r="B136" s="325"/>
      <c r="C136" s="53" t="s">
        <v>117</v>
      </c>
      <c r="D136" s="54">
        <f>D135/$B$135</f>
        <v>0</v>
      </c>
      <c r="E136" s="57"/>
      <c r="F136" s="58">
        <f>F135/$B$135</f>
        <v>0</v>
      </c>
      <c r="G136" s="109"/>
      <c r="H136" s="49"/>
    </row>
    <row r="137" spans="1:10" ht="19.5" customHeight="1">
      <c r="A137" s="326"/>
      <c r="B137" s="327"/>
      <c r="C137" s="53" t="s">
        <v>118</v>
      </c>
      <c r="D137" s="54">
        <f>$B$56/$B$153</f>
        <v>800</v>
      </c>
      <c r="F137" s="61"/>
      <c r="G137" s="110"/>
      <c r="H137" s="49"/>
    </row>
    <row r="138" spans="1:10" ht="18.75">
      <c r="C138" s="53" t="s">
        <v>119</v>
      </c>
      <c r="D138" s="54">
        <f>D137*$B$135</f>
        <v>800</v>
      </c>
      <c r="F138" s="61"/>
      <c r="G138" s="109"/>
      <c r="H138" s="49"/>
    </row>
    <row r="139" spans="1:10" ht="19.5" customHeight="1">
      <c r="C139" s="146" t="s">
        <v>120</v>
      </c>
      <c r="D139" s="147">
        <f>D138/B34</f>
        <v>800</v>
      </c>
      <c r="F139" s="64"/>
      <c r="G139" s="109"/>
      <c r="H139" s="49"/>
      <c r="J139" s="138"/>
    </row>
    <row r="140" spans="1:10" ht="18.75">
      <c r="C140" s="98" t="s">
        <v>148</v>
      </c>
      <c r="D140" s="148" t="e">
        <f>AVERAGE(E128:E131,G128:G131)</f>
        <v>#DIV/0!</v>
      </c>
      <c r="F140" s="64"/>
      <c r="G140" s="110"/>
      <c r="H140" s="49"/>
      <c r="J140" s="139"/>
    </row>
    <row r="141" spans="1:10" ht="18.75">
      <c r="C141" s="67" t="s">
        <v>122</v>
      </c>
      <c r="D141" s="111" t="e">
        <f>STDEV(E128:E131,G128:G131)/D140</f>
        <v>#DIV/0!</v>
      </c>
      <c r="F141" s="64"/>
      <c r="G141" s="109"/>
      <c r="H141" s="49"/>
      <c r="J141" s="139"/>
    </row>
    <row r="142" spans="1:10" ht="19.5" customHeight="1">
      <c r="C142" s="69" t="s">
        <v>123</v>
      </c>
      <c r="D142" s="112">
        <f>COUNT(E128:E131,G128:G131)</f>
        <v>0</v>
      </c>
      <c r="F142" s="64"/>
      <c r="G142" s="109"/>
      <c r="H142" s="49"/>
      <c r="J142" s="139"/>
    </row>
    <row r="143" spans="1:10" ht="19.5" customHeight="1">
      <c r="A143" s="3"/>
      <c r="B143" s="3"/>
      <c r="C143" s="3"/>
      <c r="D143" s="3"/>
      <c r="E143" s="3"/>
    </row>
    <row r="144" spans="1:10" ht="17.25" customHeight="1">
      <c r="A144" s="22" t="s">
        <v>149</v>
      </c>
      <c r="B144" s="135">
        <v>1</v>
      </c>
      <c r="C144" s="24" t="s">
        <v>150</v>
      </c>
      <c r="D144" s="113" t="s">
        <v>102</v>
      </c>
      <c r="E144" s="114" t="s">
        <v>151</v>
      </c>
      <c r="F144" s="115" t="s">
        <v>152</v>
      </c>
    </row>
    <row r="145" spans="1:10" ht="21.75" customHeight="1">
      <c r="A145" s="26" t="s">
        <v>133</v>
      </c>
      <c r="B145" s="136">
        <v>1</v>
      </c>
      <c r="C145" s="116">
        <v>1</v>
      </c>
      <c r="D145" s="149"/>
      <c r="E145" s="150" t="str">
        <f t="shared" ref="E145" si="18">IF(ISBLANK(D145),"-",D145/$D$140*$D$137*$B$153)</f>
        <v>-</v>
      </c>
      <c r="F145" s="151" t="str">
        <f t="shared" ref="F145" si="19">IF(ISBLANK(D145),"-",E145/$B$56)</f>
        <v>-</v>
      </c>
    </row>
    <row r="146" spans="1:10" ht="21.75" customHeight="1">
      <c r="A146" s="26" t="s">
        <v>135</v>
      </c>
      <c r="B146" s="136">
        <v>1</v>
      </c>
      <c r="C146" s="116">
        <v>2</v>
      </c>
      <c r="D146" s="149"/>
      <c r="E146" s="152" t="str">
        <f>IF(ISBLANK(D146),"-",D146/$D$140*$D$137*$B$153)</f>
        <v>-</v>
      </c>
      <c r="F146" s="153" t="str">
        <f>IF(ISBLANK(D146),"-",E146/$B$56)</f>
        <v>-</v>
      </c>
    </row>
    <row r="147" spans="1:10" ht="21.75" customHeight="1">
      <c r="A147" s="26" t="s">
        <v>136</v>
      </c>
      <c r="B147" s="136">
        <v>1</v>
      </c>
      <c r="C147" s="116">
        <v>3</v>
      </c>
      <c r="D147" s="149"/>
      <c r="E147" s="152" t="str">
        <f>IF(ISBLANK(D147),"-",D147/$D$140*$D$137*$B$153)</f>
        <v>-</v>
      </c>
      <c r="F147" s="153" t="str">
        <f>IF(ISBLANK(D147),"-",E147/$B$56)</f>
        <v>-</v>
      </c>
    </row>
    <row r="148" spans="1:10" ht="21.75" customHeight="1">
      <c r="A148" s="26" t="s">
        <v>137</v>
      </c>
      <c r="B148" s="136">
        <v>1</v>
      </c>
      <c r="C148" s="116">
        <v>4</v>
      </c>
      <c r="D148" s="149"/>
      <c r="E148" s="152" t="str">
        <f>IF(ISBLANK(D148),"-",D148/$D$140*$D$137*$B$153)</f>
        <v>-</v>
      </c>
      <c r="F148" s="153" t="str">
        <f>IF(ISBLANK(D148),"-",E148/$B$56)</f>
        <v>-</v>
      </c>
    </row>
    <row r="149" spans="1:10" ht="21.75" customHeight="1">
      <c r="A149" s="26" t="s">
        <v>138</v>
      </c>
      <c r="B149" s="136">
        <v>1</v>
      </c>
      <c r="C149" s="116">
        <v>5</v>
      </c>
      <c r="D149" s="149"/>
      <c r="E149" s="152" t="str">
        <f>IF(ISBLANK(D149),"-",D149/$D$140*$D$137*$B$153)</f>
        <v>-</v>
      </c>
      <c r="F149" s="153" t="str">
        <f>IF(ISBLANK(D149),"-",E149/$B$56)</f>
        <v>-</v>
      </c>
    </row>
    <row r="150" spans="1:10" ht="21.75" customHeight="1">
      <c r="A150" s="26" t="s">
        <v>140</v>
      </c>
      <c r="B150" s="136">
        <v>1</v>
      </c>
      <c r="C150" s="122">
        <v>6</v>
      </c>
      <c r="D150" s="154"/>
      <c r="E150" s="155" t="str">
        <f>IF(ISBLANK(D150),"-",D150/$D$140*$D$137*$B$153)</f>
        <v>-</v>
      </c>
      <c r="F150" s="156" t="str">
        <f>IF(ISBLANK(D150),"-",E150/$B$56)</f>
        <v>-</v>
      </c>
    </row>
    <row r="151" spans="1:10" ht="21.75" customHeight="1">
      <c r="A151" s="26" t="s">
        <v>141</v>
      </c>
      <c r="B151" s="136">
        <v>1</v>
      </c>
      <c r="C151" s="116"/>
      <c r="D151" s="55"/>
      <c r="E151" s="21"/>
      <c r="F151" s="126"/>
    </row>
    <row r="152" spans="1:10" ht="21.75" customHeight="1">
      <c r="A152" s="26" t="s">
        <v>142</v>
      </c>
      <c r="B152" s="136">
        <v>1</v>
      </c>
      <c r="C152" s="116"/>
      <c r="D152" s="127"/>
      <c r="E152" s="128" t="s">
        <v>109</v>
      </c>
      <c r="F152" s="129" t="e">
        <f>AVERAGE(F145:F150)</f>
        <v>#DIV/0!</v>
      </c>
    </row>
    <row r="153" spans="1:10" ht="19.5" customHeight="1">
      <c r="A153" s="26" t="s">
        <v>143</v>
      </c>
      <c r="B153" s="136">
        <f>(B152/B151)*(B150/B149)*(B148/B147)*(B146/B145)*B144</f>
        <v>1</v>
      </c>
      <c r="C153" s="130"/>
      <c r="D153" s="131"/>
      <c r="E153" s="13" t="s">
        <v>122</v>
      </c>
      <c r="F153" s="129" t="e">
        <f>STDEV(F145:F150)/F152</f>
        <v>#DIV/0!</v>
      </c>
      <c r="I153" s="21"/>
    </row>
    <row r="154" spans="1:10" ht="19.5" customHeight="1">
      <c r="A154" s="324" t="s">
        <v>116</v>
      </c>
      <c r="B154" s="328"/>
      <c r="C154" s="132"/>
      <c r="D154" s="133"/>
      <c r="E154" s="134" t="s">
        <v>123</v>
      </c>
      <c r="F154" s="112">
        <f>COUNT(F145:F150)</f>
        <v>0</v>
      </c>
      <c r="I154" s="21"/>
      <c r="J154" s="139"/>
    </row>
    <row r="155" spans="1:10" ht="19.5" customHeight="1">
      <c r="A155" s="326"/>
      <c r="B155" s="329"/>
      <c r="C155" s="21"/>
      <c r="D155" s="21"/>
      <c r="E155" s="21"/>
      <c r="F155" s="55"/>
      <c r="G155" s="21"/>
      <c r="H155" s="21"/>
      <c r="I155" s="21"/>
    </row>
    <row r="156" spans="1:10" ht="18.75">
      <c r="A156" s="19"/>
      <c r="B156" s="19"/>
      <c r="C156" s="21"/>
      <c r="D156" s="21"/>
      <c r="E156" s="21"/>
      <c r="F156" s="55"/>
      <c r="G156" s="21"/>
      <c r="H156" s="21"/>
      <c r="I156" s="21"/>
    </row>
    <row r="157" spans="1:10" ht="18.75">
      <c r="A157" s="10" t="s">
        <v>146</v>
      </c>
      <c r="B157" s="157" t="s">
        <v>154</v>
      </c>
      <c r="C157" s="21"/>
      <c r="D157" s="21"/>
      <c r="E157" s="21"/>
      <c r="F157" s="55"/>
      <c r="G157" s="21"/>
      <c r="H157" s="21"/>
      <c r="I157" s="21"/>
    </row>
    <row r="158" spans="1:10" ht="18.75">
      <c r="A158" s="19"/>
      <c r="B158" s="19"/>
      <c r="C158" s="21"/>
      <c r="D158" s="21"/>
      <c r="E158" s="21"/>
      <c r="F158" s="55"/>
      <c r="G158" s="21"/>
      <c r="H158" s="21"/>
      <c r="I158" s="21"/>
    </row>
    <row r="159" spans="1:10" ht="18.75">
      <c r="A159" s="128" t="s">
        <v>109</v>
      </c>
      <c r="B159" s="158">
        <f>AVERAGE(F105:F110,F145:F150)</f>
        <v>1.8712817236156006E-3</v>
      </c>
      <c r="C159" s="21"/>
      <c r="D159" s="21"/>
      <c r="E159" s="21"/>
      <c r="F159" s="55"/>
      <c r="G159" s="21"/>
      <c r="H159" s="21"/>
      <c r="I159" s="21"/>
    </row>
    <row r="160" spans="1:10" ht="18.75">
      <c r="A160" s="13" t="s">
        <v>122</v>
      </c>
      <c r="B160" s="159">
        <f>STDEV(F105:F110,F145:F150)/B159</f>
        <v>3.6752087653891818E-2</v>
      </c>
      <c r="C160" s="21"/>
      <c r="D160" s="21"/>
      <c r="E160" s="21"/>
      <c r="F160" s="55"/>
      <c r="G160" s="21"/>
      <c r="H160" s="21"/>
      <c r="I160" s="21"/>
    </row>
    <row r="161" spans="1:9" ht="19.5" customHeight="1">
      <c r="A161" s="134" t="s">
        <v>123</v>
      </c>
      <c r="B161" s="112">
        <f>COUNT(F105:F110,F145:F150)</f>
        <v>6</v>
      </c>
      <c r="C161" s="21"/>
      <c r="D161" s="21"/>
      <c r="E161" s="21"/>
      <c r="F161" s="55"/>
      <c r="G161" s="21"/>
      <c r="H161" s="21"/>
      <c r="I161" s="21"/>
    </row>
    <row r="162" spans="1:9" ht="19.5" customHeight="1">
      <c r="A162" s="59"/>
      <c r="B162" s="59"/>
      <c r="C162" s="160"/>
      <c r="D162" s="160"/>
      <c r="E162" s="160"/>
      <c r="F162" s="160"/>
      <c r="G162" s="160"/>
      <c r="H162" s="160"/>
    </row>
    <row r="163" spans="1:9" ht="18.75">
      <c r="B163" s="316" t="s">
        <v>155</v>
      </c>
      <c r="C163" s="316"/>
      <c r="E163" s="102" t="s">
        <v>156</v>
      </c>
      <c r="F163" s="161"/>
      <c r="G163" s="316" t="s">
        <v>157</v>
      </c>
      <c r="H163" s="316"/>
    </row>
    <row r="164" spans="1:9" ht="45" customHeight="1">
      <c r="A164" s="11" t="s">
        <v>158</v>
      </c>
      <c r="B164" s="162"/>
      <c r="C164" s="162"/>
      <c r="E164" s="162"/>
      <c r="F164" s="21"/>
      <c r="G164" s="162"/>
      <c r="H164" s="162"/>
    </row>
    <row r="165" spans="1:9" ht="45" customHeight="1">
      <c r="A165" s="11" t="s">
        <v>159</v>
      </c>
      <c r="B165" s="163"/>
      <c r="C165" s="163"/>
      <c r="E165" s="163"/>
      <c r="F165" s="21"/>
      <c r="G165" s="164"/>
      <c r="H165" s="164"/>
    </row>
    <row r="166" spans="1:9" ht="18.75">
      <c r="A166" s="55"/>
      <c r="B166" s="55"/>
      <c r="C166" s="55"/>
      <c r="D166" s="55"/>
      <c r="E166" s="55"/>
      <c r="F166" s="57"/>
      <c r="G166" s="55"/>
      <c r="H166" s="55"/>
      <c r="I166" s="21"/>
    </row>
    <row r="167" spans="1:9" ht="18.75">
      <c r="A167" s="55"/>
      <c r="B167" s="55"/>
      <c r="C167" s="55"/>
      <c r="D167" s="55"/>
      <c r="E167" s="55"/>
      <c r="F167" s="57"/>
      <c r="G167" s="55"/>
      <c r="H167" s="55"/>
      <c r="I167" s="21"/>
    </row>
    <row r="168" spans="1:9" ht="18.75">
      <c r="A168" s="55"/>
      <c r="B168" s="55"/>
      <c r="C168" s="55"/>
      <c r="D168" s="55"/>
      <c r="E168" s="55"/>
      <c r="F168" s="57"/>
      <c r="G168" s="55"/>
      <c r="H168" s="55"/>
      <c r="I168" s="21"/>
    </row>
    <row r="169" spans="1:9" ht="18.75">
      <c r="A169" s="55"/>
      <c r="B169" s="55"/>
      <c r="C169" s="55"/>
      <c r="D169" s="55"/>
      <c r="E169" s="55"/>
      <c r="F169" s="57"/>
      <c r="G169" s="55"/>
      <c r="H169" s="55"/>
      <c r="I169" s="21"/>
    </row>
    <row r="170" spans="1:9" ht="18.75">
      <c r="A170" s="55"/>
      <c r="B170" s="55"/>
      <c r="C170" s="55"/>
      <c r="D170" s="55"/>
      <c r="E170" s="55"/>
      <c r="F170" s="57"/>
      <c r="G170" s="55"/>
      <c r="H170" s="55"/>
      <c r="I170" s="21"/>
    </row>
    <row r="171" spans="1:9" ht="18.75">
      <c r="A171" s="55"/>
      <c r="B171" s="55"/>
      <c r="C171" s="55"/>
      <c r="D171" s="55"/>
      <c r="E171" s="55"/>
      <c r="F171" s="57"/>
      <c r="G171" s="55"/>
      <c r="H171" s="55"/>
      <c r="I171" s="21"/>
    </row>
    <row r="172" spans="1:9" ht="18.75">
      <c r="A172" s="55"/>
      <c r="B172" s="55"/>
      <c r="C172" s="55"/>
      <c r="D172" s="55"/>
      <c r="E172" s="55"/>
      <c r="F172" s="57"/>
      <c r="G172" s="55"/>
      <c r="H172" s="55"/>
      <c r="I172" s="21"/>
    </row>
    <row r="173" spans="1:9" ht="18.75">
      <c r="A173" s="55"/>
      <c r="B173" s="55"/>
      <c r="C173" s="55"/>
      <c r="D173" s="55"/>
      <c r="E173" s="55"/>
      <c r="F173" s="57"/>
      <c r="G173" s="55"/>
      <c r="H173" s="55"/>
      <c r="I173" s="21"/>
    </row>
    <row r="174" spans="1:9" ht="18.75">
      <c r="A174" s="55"/>
      <c r="B174" s="55"/>
      <c r="C174" s="55"/>
      <c r="D174" s="55"/>
      <c r="E174" s="55"/>
      <c r="F174" s="57"/>
      <c r="G174" s="55"/>
      <c r="H174" s="55"/>
      <c r="I174" s="21"/>
    </row>
  </sheetData>
  <mergeCells count="24">
    <mergeCell ref="A46:B47"/>
    <mergeCell ref="A70:B71"/>
    <mergeCell ref="C60:C63"/>
    <mergeCell ref="C64:C67"/>
    <mergeCell ref="C68:C71"/>
    <mergeCell ref="D60:D63"/>
    <mergeCell ref="D64:D67"/>
    <mergeCell ref="D68:D71"/>
    <mergeCell ref="C83:G83"/>
    <mergeCell ref="F86:G86"/>
    <mergeCell ref="C122:G122"/>
    <mergeCell ref="F126:G126"/>
    <mergeCell ref="B163:C163"/>
    <mergeCell ref="G163:H163"/>
    <mergeCell ref="A136:B137"/>
    <mergeCell ref="A154:B155"/>
    <mergeCell ref="A96:B97"/>
    <mergeCell ref="A114:B115"/>
    <mergeCell ref="B18:C18"/>
    <mergeCell ref="C29:G29"/>
    <mergeCell ref="C31:H31"/>
    <mergeCell ref="C32:H32"/>
    <mergeCell ref="D36:E36"/>
    <mergeCell ref="F36:G36"/>
  </mergeCells>
  <printOptions horizontalCentered="1" verticalCentered="1"/>
  <pageMargins left="0.69930555555555596" right="0.69930555555555596" top="0.75" bottom="0.75" header="0.3" footer="0.3"/>
  <pageSetup paperSize="9" scale="23" orientation="portrait" r:id="rId1"/>
  <headerFooter alignWithMargins="0">
    <oddFooter>&amp;C&amp;P of &amp;N&amp;R&amp;D &amp;T</oddFooter>
  </headerFooter>
  <rowBreaks count="1" manualBreakCount="1">
    <brk id="7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Sample Summary</vt:lpstr>
      <vt:lpstr>Uniformity</vt:lpstr>
      <vt:lpstr>AD_Trimethoprim</vt:lpstr>
      <vt:lpstr>AD_Sulfamethoxazole</vt:lpstr>
      <vt:lpstr>AD_Sulfamethoxazole!Print_Area</vt:lpstr>
      <vt:lpstr>AD_Trimethoprim!Print_Area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alphy poxy</dc:creator>
  <cp:lastModifiedBy>AlphyP</cp:lastModifiedBy>
  <dcterms:created xsi:type="dcterms:W3CDTF">2014-09-25T14:01:50Z</dcterms:created>
  <dcterms:modified xsi:type="dcterms:W3CDTF">2014-09-25T14:29:09Z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