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5"/>
  </bookViews>
  <sheets>
    <sheet name="Sample Summary" sheetId="1" r:id="rId1"/>
    <sheet name="Uniformity" sheetId="2" r:id="rId2"/>
    <sheet name="Uniformity 1" sheetId="3" r:id="rId3"/>
    <sheet name="Uniformity 2" sheetId="4" r:id="rId4"/>
    <sheet name="Uniformity 3" sheetId="5" r:id="rId5"/>
    <sheet name="AD_celecoxib" sheetId="6" r:id="rId6"/>
  </sheets>
  <definedNames>
    <definedName name="_xlnm.Print_Area" localSheetId="5">AD_celecoxib!$A$1:$H$165</definedName>
  </definedNames>
  <calcPr calcId="145621"/>
</workbook>
</file>

<file path=xl/calcChain.xml><?xml version="1.0" encoding="utf-8"?>
<calcChain xmlns="http://schemas.openxmlformats.org/spreadsheetml/2006/main">
  <c r="B57" i="6" l="1"/>
  <c r="B153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D137" i="6"/>
  <c r="D138" i="6" s="1"/>
  <c r="B135" i="6"/>
  <c r="F132" i="6"/>
  <c r="D132" i="6"/>
  <c r="G131" i="6"/>
  <c r="E131" i="6"/>
  <c r="G130" i="6"/>
  <c r="E130" i="6"/>
  <c r="G129" i="6"/>
  <c r="E129" i="6"/>
  <c r="G128" i="6"/>
  <c r="E128" i="6"/>
  <c r="B122" i="6"/>
  <c r="B121" i="6"/>
  <c r="B123" i="6" s="1"/>
  <c r="B120" i="6"/>
  <c r="B119" i="6"/>
  <c r="B113" i="6"/>
  <c r="D97" i="6"/>
  <c r="D98" i="6" s="1"/>
  <c r="B95" i="6"/>
  <c r="F92" i="6"/>
  <c r="D92" i="6"/>
  <c r="G91" i="6"/>
  <c r="E91" i="6"/>
  <c r="B84" i="6"/>
  <c r="B83" i="6"/>
  <c r="B82" i="6"/>
  <c r="B81" i="6"/>
  <c r="B80" i="6"/>
  <c r="H71" i="6"/>
  <c r="G71" i="6"/>
  <c r="B68" i="6"/>
  <c r="B69" i="6" s="1"/>
  <c r="H67" i="6"/>
  <c r="G67" i="6"/>
  <c r="H63" i="6"/>
  <c r="G63" i="6"/>
  <c r="C56" i="6"/>
  <c r="D48" i="6"/>
  <c r="B45" i="6"/>
  <c r="F42" i="6"/>
  <c r="D42" i="6"/>
  <c r="G41" i="6"/>
  <c r="E41" i="6"/>
  <c r="B34" i="6"/>
  <c r="B30" i="6"/>
  <c r="A26" i="5"/>
  <c r="A25" i="5"/>
  <c r="C24" i="5"/>
  <c r="B24" i="5"/>
  <c r="B25" i="5" s="1"/>
  <c r="A24" i="5"/>
  <c r="B23" i="5"/>
  <c r="A23" i="5"/>
  <c r="C21" i="5"/>
  <c r="C20" i="5"/>
  <c r="C19" i="5"/>
  <c r="D19" i="5" s="1"/>
  <c r="C18" i="5"/>
  <c r="C17" i="5"/>
  <c r="D16" i="5"/>
  <c r="C16" i="5"/>
  <c r="C15" i="5"/>
  <c r="C14" i="5"/>
  <c r="C13" i="5"/>
  <c r="D12" i="5"/>
  <c r="C12" i="5"/>
  <c r="C11" i="5"/>
  <c r="D11" i="5" s="1"/>
  <c r="C10" i="5"/>
  <c r="C9" i="5"/>
  <c r="D8" i="5"/>
  <c r="C8" i="5"/>
  <c r="C7" i="5"/>
  <c r="D7" i="5" s="1"/>
  <c r="C6" i="5"/>
  <c r="C5" i="5"/>
  <c r="D4" i="5"/>
  <c r="C4" i="5"/>
  <c r="C3" i="5"/>
  <c r="D3" i="5" s="1"/>
  <c r="C2" i="5"/>
  <c r="C23" i="5" s="1"/>
  <c r="A26" i="4"/>
  <c r="A25" i="4"/>
  <c r="C24" i="4"/>
  <c r="D20" i="4" s="1"/>
  <c r="B24" i="4"/>
  <c r="B25" i="4" s="1"/>
  <c r="A24" i="4"/>
  <c r="B23" i="4"/>
  <c r="A23" i="4"/>
  <c r="C21" i="4"/>
  <c r="D21" i="4" s="1"/>
  <c r="C20" i="4"/>
  <c r="C19" i="4"/>
  <c r="D19" i="4" s="1"/>
  <c r="D18" i="4"/>
  <c r="C18" i="4"/>
  <c r="C17" i="4"/>
  <c r="D17" i="4" s="1"/>
  <c r="D16" i="4"/>
  <c r="C16" i="4"/>
  <c r="C15" i="4"/>
  <c r="D14" i="4"/>
  <c r="C14" i="4"/>
  <c r="C13" i="4"/>
  <c r="D13" i="4" s="1"/>
  <c r="C12" i="4"/>
  <c r="C11" i="4"/>
  <c r="D11" i="4" s="1"/>
  <c r="D10" i="4"/>
  <c r="C10" i="4"/>
  <c r="C9" i="4"/>
  <c r="D9" i="4" s="1"/>
  <c r="D8" i="4"/>
  <c r="C8" i="4"/>
  <c r="C7" i="4"/>
  <c r="D7" i="4" s="1"/>
  <c r="D6" i="4"/>
  <c r="C6" i="4"/>
  <c r="C5" i="4"/>
  <c r="D5" i="4" s="1"/>
  <c r="D4" i="4"/>
  <c r="C4" i="4"/>
  <c r="C3" i="4"/>
  <c r="D3" i="4" s="1"/>
  <c r="D2" i="4"/>
  <c r="C2" i="4"/>
  <c r="C23" i="4" s="1"/>
  <c r="A26" i="3"/>
  <c r="A25" i="3"/>
  <c r="C24" i="3"/>
  <c r="D16" i="3" s="1"/>
  <c r="B24" i="3"/>
  <c r="B25" i="3" s="1"/>
  <c r="A24" i="3"/>
  <c r="B23" i="3"/>
  <c r="A23" i="3"/>
  <c r="C21" i="3"/>
  <c r="C20" i="3"/>
  <c r="C19" i="3"/>
  <c r="C18" i="3"/>
  <c r="C17" i="3"/>
  <c r="C16" i="3"/>
  <c r="C15" i="3"/>
  <c r="D15" i="3" s="1"/>
  <c r="C14" i="3"/>
  <c r="C13" i="3"/>
  <c r="D12" i="3"/>
  <c r="C12" i="3"/>
  <c r="C11" i="3"/>
  <c r="D11" i="3" s="1"/>
  <c r="C10" i="3"/>
  <c r="C9" i="3"/>
  <c r="D8" i="3"/>
  <c r="C8" i="3"/>
  <c r="C7" i="3"/>
  <c r="D7" i="3" s="1"/>
  <c r="C6" i="3"/>
  <c r="C5" i="3"/>
  <c r="D4" i="3"/>
  <c r="C4" i="3"/>
  <c r="C3" i="3"/>
  <c r="D3" i="3" s="1"/>
  <c r="C2" i="3"/>
  <c r="C23" i="3" s="1"/>
  <c r="A26" i="2"/>
  <c r="A25" i="2"/>
  <c r="C24" i="2"/>
  <c r="B24" i="2"/>
  <c r="B25" i="2" s="1"/>
  <c r="A24" i="2"/>
  <c r="B23" i="2"/>
  <c r="A23" i="2"/>
  <c r="C21" i="2"/>
  <c r="D21" i="2" s="1"/>
  <c r="C20" i="2"/>
  <c r="C19" i="2"/>
  <c r="D19" i="2" s="1"/>
  <c r="D18" i="2"/>
  <c r="C18" i="2"/>
  <c r="C17" i="2"/>
  <c r="D17" i="2" s="1"/>
  <c r="D16" i="2"/>
  <c r="C16" i="2"/>
  <c r="C15" i="2"/>
  <c r="D14" i="2"/>
  <c r="C14" i="2"/>
  <c r="C13" i="2"/>
  <c r="D13" i="2" s="1"/>
  <c r="D12" i="2"/>
  <c r="C12" i="2"/>
  <c r="C11" i="2"/>
  <c r="D11" i="2" s="1"/>
  <c r="D10" i="2"/>
  <c r="C10" i="2"/>
  <c r="C9" i="2"/>
  <c r="D9" i="2" s="1"/>
  <c r="D8" i="2"/>
  <c r="C8" i="2"/>
  <c r="C7" i="2"/>
  <c r="D7" i="2" s="1"/>
  <c r="D6" i="2"/>
  <c r="C6" i="2"/>
  <c r="C5" i="2"/>
  <c r="D5" i="2" s="1"/>
  <c r="D4" i="2"/>
  <c r="C4" i="2"/>
  <c r="C3" i="2"/>
  <c r="D3" i="2" s="1"/>
  <c r="D2" i="2"/>
  <c r="C2" i="2"/>
  <c r="C23" i="2" s="1"/>
  <c r="D140" i="6" l="1"/>
  <c r="D141" i="6" s="1"/>
  <c r="F152" i="6"/>
  <c r="F153" i="6" s="1"/>
  <c r="G132" i="6"/>
  <c r="E132" i="6"/>
  <c r="C26" i="5"/>
  <c r="C25" i="5"/>
  <c r="F94" i="6"/>
  <c r="F95" i="6" s="1"/>
  <c r="F96" i="6" s="1"/>
  <c r="F44" i="6"/>
  <c r="F45" i="6" s="1"/>
  <c r="D94" i="6"/>
  <c r="D95" i="6" s="1"/>
  <c r="D96" i="6" s="1"/>
  <c r="D44" i="6"/>
  <c r="D45" i="6" s="1"/>
  <c r="D46" i="6" s="1"/>
  <c r="F134" i="6"/>
  <c r="F135" i="6" s="1"/>
  <c r="F136" i="6" s="1"/>
  <c r="D134" i="6"/>
  <c r="D135" i="6" s="1"/>
  <c r="D136" i="6" s="1"/>
  <c r="D99" i="6"/>
  <c r="G88" i="6"/>
  <c r="E90" i="6"/>
  <c r="E88" i="6"/>
  <c r="E89" i="6"/>
  <c r="D20" i="3"/>
  <c r="C26" i="2"/>
  <c r="C25" i="2"/>
  <c r="D2" i="3"/>
  <c r="D5" i="3"/>
  <c r="D10" i="3"/>
  <c r="D13" i="3"/>
  <c r="D18" i="3"/>
  <c r="D21" i="3"/>
  <c r="D12" i="4"/>
  <c r="D15" i="4"/>
  <c r="D6" i="5"/>
  <c r="D9" i="5"/>
  <c r="D14" i="5"/>
  <c r="D17" i="5"/>
  <c r="G38" i="6"/>
  <c r="D49" i="6"/>
  <c r="E38" i="6"/>
  <c r="E39" i="6"/>
  <c r="D19" i="3"/>
  <c r="D15" i="5"/>
  <c r="D20" i="5"/>
  <c r="D139" i="6"/>
  <c r="C26" i="3"/>
  <c r="C25" i="3"/>
  <c r="D15" i="2"/>
  <c r="D20" i="2"/>
  <c r="D6" i="3"/>
  <c r="D9" i="3"/>
  <c r="D14" i="3"/>
  <c r="D17" i="3"/>
  <c r="C26" i="4"/>
  <c r="C25" i="4"/>
  <c r="D2" i="5"/>
  <c r="D5" i="5"/>
  <c r="D10" i="5"/>
  <c r="D13" i="5"/>
  <c r="D18" i="5"/>
  <c r="D21" i="5"/>
  <c r="D142" i="6"/>
  <c r="F154" i="6"/>
  <c r="B26" i="3"/>
  <c r="B26" i="4"/>
  <c r="B26" i="5"/>
  <c r="B26" i="2"/>
  <c r="G90" i="6" l="1"/>
  <c r="G89" i="6"/>
  <c r="D100" i="6" s="1"/>
  <c r="G92" i="6"/>
  <c r="E40" i="6"/>
  <c r="F46" i="6"/>
  <c r="G39" i="6"/>
  <c r="D52" i="6" s="1"/>
  <c r="D50" i="6"/>
  <c r="E42" i="6"/>
  <c r="G40" i="6"/>
  <c r="E92" i="6"/>
  <c r="D102" i="6"/>
  <c r="G42" i="6" l="1"/>
  <c r="G68" i="6"/>
  <c r="H68" i="6" s="1"/>
  <c r="G70" i="6"/>
  <c r="H70" i="6" s="1"/>
  <c r="G65" i="6"/>
  <c r="H65" i="6" s="1"/>
  <c r="G61" i="6"/>
  <c r="H61" i="6" s="1"/>
  <c r="G69" i="6"/>
  <c r="H69" i="6" s="1"/>
  <c r="G66" i="6"/>
  <c r="H66" i="6" s="1"/>
  <c r="G64" i="6"/>
  <c r="H64" i="6" s="1"/>
  <c r="G62" i="6"/>
  <c r="H62" i="6" s="1"/>
  <c r="G60" i="6"/>
  <c r="H60" i="6" s="1"/>
  <c r="D51" i="6"/>
  <c r="E109" i="6"/>
  <c r="F109" i="6" s="1"/>
  <c r="E107" i="6"/>
  <c r="F107" i="6" s="1"/>
  <c r="E105" i="6"/>
  <c r="F105" i="6" s="1"/>
  <c r="E110" i="6"/>
  <c r="F110" i="6" s="1"/>
  <c r="E106" i="6"/>
  <c r="F106" i="6" s="1"/>
  <c r="E108" i="6"/>
  <c r="F108" i="6" s="1"/>
  <c r="D101" i="6"/>
  <c r="B161" i="6" l="1"/>
  <c r="F112" i="6"/>
  <c r="F113" i="6" s="1"/>
  <c r="F114" i="6"/>
  <c r="B159" i="6"/>
  <c r="B160" i="6" s="1"/>
  <c r="H72" i="6"/>
  <c r="H73" i="6" s="1"/>
  <c r="H74" i="6"/>
</calcChain>
</file>

<file path=xl/sharedStrings.xml><?xml version="1.0" encoding="utf-8"?>
<sst xmlns="http://schemas.openxmlformats.org/spreadsheetml/2006/main" count="567" uniqueCount="161">
  <si>
    <t>DISSOLUTION MULTISTAGE</t>
  </si>
  <si>
    <t>Sample Name:</t>
  </si>
  <si>
    <t>Laboratory Ref No:</t>
  </si>
  <si>
    <t>Active Ingredient:</t>
  </si>
  <si>
    <t>Label Claim</t>
  </si>
  <si>
    <t>Date Analysis Completed:</t>
  </si>
  <si>
    <t>ASSAY</t>
  </si>
  <si>
    <t>Component 1</t>
  </si>
  <si>
    <t>Component 2</t>
  </si>
  <si>
    <t>Component 3</t>
  </si>
  <si>
    <t>Component 4</t>
  </si>
  <si>
    <t>Component 5</t>
  </si>
  <si>
    <t>Average</t>
  </si>
  <si>
    <t>Sample Concetration</t>
  </si>
  <si>
    <t>Rsd</t>
  </si>
  <si>
    <t>n</t>
  </si>
  <si>
    <t>DISSOLUTION</t>
  </si>
  <si>
    <t>ASSAY STD PEAK AREAS</t>
  </si>
  <si>
    <t>PASTE YOUR WORKSHEET HERE</t>
  </si>
  <si>
    <t>Standard A</t>
  </si>
  <si>
    <t>Sample Assay ABC - Component 1</t>
  </si>
  <si>
    <t>Uniformity of Weight</t>
  </si>
  <si>
    <t>Assay Standards 1</t>
  </si>
  <si>
    <t>Powder Weight</t>
  </si>
  <si>
    <t>Tablet/Caps Average Weight</t>
  </si>
  <si>
    <t xml:space="preserve">Sample A </t>
  </si>
  <si>
    <t>Standard B</t>
  </si>
  <si>
    <t>Sample B</t>
  </si>
  <si>
    <t>Desired Weight</t>
  </si>
  <si>
    <t>Sample C</t>
  </si>
  <si>
    <t>Dissolution Tablet/Capsule Weights Component 1</t>
  </si>
  <si>
    <t>Concetration</t>
  </si>
  <si>
    <t>API Weight</t>
  </si>
  <si>
    <t>Tablet/Capsule</t>
  </si>
  <si>
    <t>Assay Standards 2</t>
  </si>
  <si>
    <t>Sample A</t>
  </si>
  <si>
    <t>Desired Weight Sample ABC</t>
  </si>
  <si>
    <t>Assay Standards 3</t>
  </si>
  <si>
    <t>Sample Assay ABC - Component 2</t>
  </si>
  <si>
    <t>Dissolution component 2</t>
  </si>
  <si>
    <t>Assay Standards 4</t>
  </si>
  <si>
    <t>Assay Standards 5</t>
  </si>
  <si>
    <t>Dissolution component 3</t>
  </si>
  <si>
    <t xml:space="preserve"> ASSAY SAMPLE PEAK AREAS</t>
  </si>
  <si>
    <t>Sample Assay ABC - Component 3</t>
  </si>
  <si>
    <t>ASSAY STANDARDS REPEATS</t>
  </si>
  <si>
    <t>Dissolution component 4</t>
  </si>
  <si>
    <t xml:space="preserve">Assay Standards 1 repeat </t>
  </si>
  <si>
    <t xml:space="preserve">Assay Standards 2 repeat </t>
  </si>
  <si>
    <t>Sample Assay ABC - Component 4</t>
  </si>
  <si>
    <t>Dissolution Tablet/Capsule Weights</t>
  </si>
  <si>
    <t>Dissolution component 5</t>
  </si>
  <si>
    <t xml:space="preserve">Assay Standards 3 repeat </t>
  </si>
  <si>
    <t>DISSOLUTION REPEAT</t>
  </si>
  <si>
    <t xml:space="preserve">Assay Standards 4 repeat </t>
  </si>
  <si>
    <t>DISSOLUTION ABSORBANCES/AREAS</t>
  </si>
  <si>
    <t>Sample Assay ABC - Component 5</t>
  </si>
  <si>
    <t>RUN 1</t>
  </si>
  <si>
    <t>RUN 2</t>
  </si>
  <si>
    <t>RUN 3</t>
  </si>
  <si>
    <t>RUN 4</t>
  </si>
  <si>
    <t>RUN 5</t>
  </si>
  <si>
    <t>Time 1</t>
  </si>
  <si>
    <t>Time 2</t>
  </si>
  <si>
    <t>Time3</t>
  </si>
  <si>
    <t>Time 4</t>
  </si>
  <si>
    <t>Time 5</t>
  </si>
  <si>
    <t xml:space="preserve">Assay Standards 5 repeat </t>
  </si>
  <si>
    <t>SAMPLE ASSAY REPEAT</t>
  </si>
  <si>
    <t>REPEAT VALUES</t>
  </si>
  <si>
    <t>Other Dissolution Data for components and repeats</t>
  </si>
  <si>
    <t>Tablet  Average  Weight</t>
  </si>
  <si>
    <t>Other Dissolution Data</t>
  </si>
  <si>
    <t>DISSOLUTION STD AREAS/ABSORBANCES</t>
  </si>
  <si>
    <t>LABEL CLAIMS</t>
  </si>
  <si>
    <t>Intact Capsule</t>
  </si>
  <si>
    <t>Empty Shell</t>
  </si>
  <si>
    <t>Capsule Content</t>
  </si>
  <si>
    <t>Analysis Report</t>
  </si>
  <si>
    <t>Celebib 100mg</t>
  </si>
  <si>
    <t>NDQD201406547</t>
  </si>
  <si>
    <t xml:space="preserve">Celecoxib 100mg </t>
  </si>
  <si>
    <t>Label Claim:</t>
  </si>
  <si>
    <t>Each capsules contains Celecoxib 100mg</t>
  </si>
  <si>
    <t>Date Analysis Started:</t>
  </si>
  <si>
    <t>2014-08-06 10:52:51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</si>
  <si>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</si>
  <si>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</si>
  <si>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</si>
  <si>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</si>
  <si>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</si>
  <si>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</si>
  <si>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</si>
  <si>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</si>
  <si>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</si>
  <si>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</si>
  <si>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</si>
  <si>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</si>
  <si>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</si>
  <si>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</si>
  <si>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</si>
  <si>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</si>
  <si>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</si>
  <si>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</si>
  <si>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</si>
  <si>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</si>
  <si>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</si>
  <si>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</si>
  <si>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</si>
  <si>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</si>
  <si>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</si>
  <si>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</si>
  <si>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</si>
  <si>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</si>
  <si>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</si>
  <si>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</si>
  <si>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</si>
  <si>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</si>
  <si>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</si>
  <si>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</si>
  <si>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</si>
  <si>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</si>
  <si>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</si>
  <si>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</si>
  <si>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</si>
  <si>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</si>
  <si>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celecoxib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</si>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</sst>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%"/>
    <numFmt numFmtId="167" formatCode="0.0000\ &quot;mg&quot;"/>
    <numFmt numFmtId="168" formatCode="0.000"/>
  </numFmts>
  <fonts count="28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sz val="11"/>
      <color rgb="FF000000"/>
      <name val="Calibri"/>
    </font>
    <font>
      <b/>
      <sz val="11"/>
      <color rgb="FF3F3F3F"/>
      <name val="Calibri"/>
    </font>
    <font>
      <b/>
      <sz val="12"/>
      <color rgb="FFFFFFFF"/>
      <name val="Book Antiqua"/>
    </font>
    <font>
      <sz val="12"/>
      <color rgb="FFFFFFFF"/>
      <name val="Book Antiqua"/>
    </font>
    <font>
      <b/>
      <sz val="11"/>
      <color rgb="FF262626"/>
      <name val="Calibri"/>
    </font>
    <font>
      <sz val="12"/>
      <color rgb="FF262626"/>
      <name val="Book Antiqua"/>
    </font>
    <font>
      <b/>
      <sz val="11"/>
      <color rgb="FFFFFFFF"/>
      <name val="Calibri"/>
    </font>
    <font>
      <b/>
      <sz val="11"/>
      <color rgb="FF0070C0"/>
      <name val="Calibri"/>
    </font>
    <font>
      <b/>
      <sz val="11"/>
      <color rgb="FF7891B0"/>
      <name val="Calibri"/>
    </font>
    <font>
      <b/>
      <sz val="11"/>
      <color rgb="FF7B4B23"/>
      <name val="Calibri"/>
    </font>
    <font>
      <sz val="11"/>
      <color rgb="FF262626"/>
      <name val="Calibri"/>
    </font>
    <font>
      <sz val="12"/>
      <color rgb="FFFFFF00"/>
      <name val="Book Antiqua"/>
    </font>
    <font>
      <sz val="11"/>
      <color rgb="FFFFFF00"/>
      <name val="Calibri"/>
    </font>
    <font>
      <sz val="10"/>
      <color rgb="FF000000"/>
      <name val="Arial"/>
    </font>
    <font>
      <sz val="10"/>
      <color rgb="FF000000"/>
      <name val="Book Antiqua"/>
    </font>
    <font>
      <b/>
      <sz val="10"/>
      <color rgb="FF000000"/>
      <name val="Arial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vertAlign val="superscript"/>
      <sz val="14"/>
      <color rgb="FF000000"/>
      <name val="Book Antiqua"/>
    </font>
  </fonts>
  <fills count="22">
    <fill>
      <patternFill patternType="none"/>
    </fill>
    <fill>
      <patternFill patternType="gray125"/>
    </fill>
    <fill>
      <patternFill patternType="none"/>
    </fill>
    <fill>
      <patternFill patternType="solid">
        <fgColor rgb="FFD2DAE4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00B0F0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D6E3BC"/>
        <bgColor rgb="FF000000"/>
      </patternFill>
    </fill>
    <fill>
      <patternFill patternType="solid">
        <fgColor rgb="FFD6E3B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7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1" fillId="2" borderId="0" xfId="0" applyFont="1" applyFill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4" borderId="5" xfId="0" applyFill="1" applyBorder="1"/>
    <xf numFmtId="0" fontId="0" fillId="2" borderId="0" xfId="0" applyFill="1"/>
    <xf numFmtId="0" fontId="0" fillId="5" borderId="5" xfId="0" applyFill="1" applyBorder="1"/>
    <xf numFmtId="0" fontId="0" fillId="2" borderId="0" xfId="0" applyFill="1"/>
    <xf numFmtId="0" fontId="0" fillId="2" borderId="5" xfId="0" applyFill="1" applyBorder="1"/>
    <xf numFmtId="0" fontId="1" fillId="2" borderId="5" xfId="0" applyFont="1" applyFill="1" applyBorder="1"/>
    <xf numFmtId="0" fontId="2" fillId="6" borderId="5" xfId="0" applyFont="1" applyFill="1" applyBorder="1"/>
    <xf numFmtId="0" fontId="1" fillId="4" borderId="5" xfId="0" applyFont="1" applyFill="1" applyBorder="1"/>
    <xf numFmtId="0" fontId="1" fillId="6" borderId="5" xfId="0" applyFont="1" applyFill="1" applyBorder="1"/>
    <xf numFmtId="0" fontId="1" fillId="3" borderId="5" xfId="0" applyFont="1" applyFill="1" applyBorder="1"/>
    <xf numFmtId="0" fontId="0" fillId="6" borderId="5" xfId="0" applyFill="1" applyBorder="1"/>
    <xf numFmtId="0" fontId="0" fillId="6" borderId="5" xfId="0" applyFill="1" applyBorder="1" applyAlignment="1">
      <alignment horizontal="right"/>
    </xf>
    <xf numFmtId="0" fontId="3" fillId="7" borderId="5" xfId="0" applyFont="1" applyFill="1" applyBorder="1"/>
    <xf numFmtId="0" fontId="0" fillId="7" borderId="5" xfId="0" applyFill="1" applyBorder="1"/>
    <xf numFmtId="0" fontId="0" fillId="5" borderId="5" xfId="0" applyFill="1" applyBorder="1" applyAlignment="1">
      <alignment horizontal="left"/>
    </xf>
    <xf numFmtId="0" fontId="3" fillId="5" borderId="5" xfId="0" applyFont="1" applyFill="1" applyBorder="1"/>
    <xf numFmtId="0" fontId="0" fillId="8" borderId="5" xfId="0" applyFill="1" applyBorder="1" applyAlignment="1">
      <alignment horizontal="left"/>
    </xf>
    <xf numFmtId="0" fontId="4" fillId="9" borderId="5" xfId="0" applyFont="1" applyFill="1" applyBorder="1"/>
    <xf numFmtId="0" fontId="0" fillId="8" borderId="5" xfId="0" applyFill="1" applyBorder="1"/>
    <xf numFmtId="0" fontId="0" fillId="8" borderId="5" xfId="0" applyFill="1" applyBorder="1" applyAlignment="1">
      <alignment horizontal="right"/>
    </xf>
    <xf numFmtId="0" fontId="0" fillId="6" borderId="5" xfId="0" applyFill="1" applyBorder="1" applyAlignment="1">
      <alignment horizontal="left"/>
    </xf>
    <xf numFmtId="0" fontId="3" fillId="6" borderId="5" xfId="0" applyFont="1" applyFill="1" applyBorder="1"/>
    <xf numFmtId="0" fontId="2" fillId="2" borderId="5" xfId="0" applyFont="1" applyFill="1" applyBorder="1"/>
    <xf numFmtId="0" fontId="1" fillId="6" borderId="5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right"/>
    </xf>
    <xf numFmtId="0" fontId="5" fillId="10" borderId="5" xfId="0" applyFont="1" applyFill="1" applyBorder="1"/>
    <xf numFmtId="0" fontId="6" fillId="10" borderId="5" xfId="0" applyFont="1" applyFill="1" applyBorder="1"/>
    <xf numFmtId="0" fontId="0" fillId="11" borderId="5" xfId="0" applyFill="1" applyBorder="1" applyAlignment="1">
      <alignment horizontal="right"/>
    </xf>
    <xf numFmtId="0" fontId="0" fillId="11" borderId="5" xfId="0" applyFill="1" applyBorder="1"/>
    <xf numFmtId="0" fontId="3" fillId="11" borderId="5" xfId="0" applyFont="1" applyFill="1" applyBorder="1" applyAlignment="1">
      <alignment horizontal="right"/>
    </xf>
    <xf numFmtId="0" fontId="2" fillId="12" borderId="5" xfId="0" applyFont="1" applyFill="1" applyBorder="1"/>
    <xf numFmtId="0" fontId="1" fillId="12" borderId="5" xfId="0" applyFont="1" applyFill="1" applyBorder="1"/>
    <xf numFmtId="0" fontId="1" fillId="2" borderId="6" xfId="0" applyFont="1" applyFill="1" applyBorder="1"/>
    <xf numFmtId="0" fontId="2" fillId="6" borderId="6" xfId="0" applyFont="1" applyFill="1" applyBorder="1"/>
    <xf numFmtId="0" fontId="1" fillId="4" borderId="6" xfId="0" applyFont="1" applyFill="1" applyBorder="1"/>
    <xf numFmtId="0" fontId="1" fillId="6" borderId="6" xfId="0" applyFont="1" applyFill="1" applyBorder="1"/>
    <xf numFmtId="0" fontId="1" fillId="3" borderId="6" xfId="0" applyFont="1" applyFill="1" applyBorder="1"/>
    <xf numFmtId="0" fontId="3" fillId="8" borderId="6" xfId="0" applyFont="1" applyFill="1" applyBorder="1"/>
    <xf numFmtId="0" fontId="0" fillId="6" borderId="6" xfId="0" applyFill="1" applyBorder="1"/>
    <xf numFmtId="0" fontId="1" fillId="6" borderId="6" xfId="0" applyFont="1" applyFill="1" applyBorder="1" applyAlignment="1">
      <alignment horizontal="left"/>
    </xf>
    <xf numFmtId="0" fontId="1" fillId="6" borderId="0" xfId="0" applyFont="1" applyFill="1"/>
    <xf numFmtId="0" fontId="0" fillId="2" borderId="7" xfId="0" applyFill="1" applyBorder="1"/>
    <xf numFmtId="0" fontId="0" fillId="2" borderId="8" xfId="0" applyFill="1" applyBorder="1"/>
    <xf numFmtId="0" fontId="0" fillId="3" borderId="8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0" fontId="1" fillId="2" borderId="8" xfId="0" applyFont="1" applyFill="1" applyBorder="1"/>
    <xf numFmtId="0" fontId="1" fillId="6" borderId="8" xfId="0" applyFont="1" applyFill="1" applyBorder="1"/>
    <xf numFmtId="0" fontId="0" fillId="2" borderId="9" xfId="0" applyFill="1" applyBorder="1"/>
    <xf numFmtId="0" fontId="0" fillId="2" borderId="10" xfId="0" applyFill="1" applyBorder="1"/>
    <xf numFmtId="0" fontId="1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1" fillId="6" borderId="5" xfId="0" applyFont="1" applyFill="1" applyBorder="1"/>
    <xf numFmtId="0" fontId="1" fillId="2" borderId="11" xfId="0" applyFont="1" applyFill="1" applyBorder="1"/>
    <xf numFmtId="0" fontId="1" fillId="4" borderId="11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1" fillId="6" borderId="11" xfId="0" applyFont="1" applyFill="1" applyBorder="1"/>
    <xf numFmtId="0" fontId="1" fillId="2" borderId="12" xfId="0" applyFont="1" applyFill="1" applyBorder="1"/>
    <xf numFmtId="0" fontId="0" fillId="2" borderId="13" xfId="0" applyFill="1" applyBorder="1"/>
    <xf numFmtId="0" fontId="1" fillId="2" borderId="13" xfId="0" applyFont="1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5" xfId="0" applyFill="1" applyBorder="1"/>
    <xf numFmtId="0" fontId="0" fillId="2" borderId="3" xfId="0" applyFill="1" applyBorder="1"/>
    <xf numFmtId="0" fontId="0" fillId="2" borderId="16" xfId="0" applyFill="1" applyBorder="1"/>
    <xf numFmtId="0" fontId="0" fillId="13" borderId="0" xfId="0" applyFill="1"/>
    <xf numFmtId="0" fontId="1" fillId="2" borderId="17" xfId="0" applyFont="1" applyFill="1" applyBorder="1"/>
    <xf numFmtId="0" fontId="0" fillId="2" borderId="18" xfId="0" applyFill="1" applyBorder="1"/>
    <xf numFmtId="0" fontId="1" fillId="2" borderId="18" xfId="0" applyFont="1" applyFill="1" applyBorder="1"/>
    <xf numFmtId="0" fontId="0" fillId="2" borderId="19" xfId="0" applyFill="1" applyBorder="1"/>
    <xf numFmtId="0" fontId="1" fillId="4" borderId="20" xfId="0" applyFont="1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2" borderId="21" xfId="0" applyFill="1" applyBorder="1"/>
    <xf numFmtId="0" fontId="1" fillId="4" borderId="21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2" borderId="23" xfId="0" applyFill="1" applyBorder="1"/>
    <xf numFmtId="0" fontId="0" fillId="2" borderId="15" xfId="0" applyFill="1" applyBorder="1"/>
    <xf numFmtId="0" fontId="1" fillId="6" borderId="8" xfId="0" applyFont="1" applyFill="1" applyBorder="1"/>
    <xf numFmtId="0" fontId="1" fillId="2" borderId="16" xfId="0" applyFont="1" applyFill="1" applyBorder="1"/>
    <xf numFmtId="0" fontId="1" fillId="2" borderId="24" xfId="0" applyFont="1" applyFill="1" applyBorder="1"/>
    <xf numFmtId="0" fontId="0" fillId="2" borderId="25" xfId="0" applyFill="1" applyBorder="1"/>
    <xf numFmtId="0" fontId="7" fillId="14" borderId="5" xfId="0" applyFont="1" applyFill="1" applyBorder="1"/>
    <xf numFmtId="0" fontId="7" fillId="15" borderId="0" xfId="0" applyFont="1" applyFill="1"/>
    <xf numFmtId="0" fontId="8" fillId="15" borderId="5" xfId="0" applyFont="1" applyFill="1" applyBorder="1"/>
    <xf numFmtId="0" fontId="14" fillId="2" borderId="0" xfId="0" applyFont="1" applyFill="1"/>
    <xf numFmtId="0" fontId="15" fillId="2" borderId="0" xfId="0" applyFont="1" applyFill="1"/>
    <xf numFmtId="0" fontId="16" fillId="2" borderId="0" xfId="0" applyFont="1" applyFill="1"/>
    <xf numFmtId="164" fontId="17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10" fontId="17" fillId="2" borderId="0" xfId="0" applyNumberFormat="1" applyFont="1" applyFill="1" applyAlignment="1">
      <alignment horizontal="center"/>
    </xf>
    <xf numFmtId="165" fontId="18" fillId="2" borderId="0" xfId="0" applyNumberFormat="1" applyFont="1" applyFill="1" applyAlignment="1">
      <alignment horizontal="center"/>
    </xf>
    <xf numFmtId="164" fontId="18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right"/>
    </xf>
    <xf numFmtId="2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/>
    <xf numFmtId="10" fontId="17" fillId="2" borderId="0" xfId="0" applyNumberFormat="1" applyFont="1" applyFill="1" applyAlignment="1">
      <alignment horizontal="center"/>
    </xf>
    <xf numFmtId="2" fontId="17" fillId="19" borderId="0" xfId="0" applyNumberFormat="1" applyFont="1" applyFill="1" applyAlignment="1" applyProtection="1">
      <alignment horizontal="center"/>
      <protection locked="0"/>
    </xf>
    <xf numFmtId="0" fontId="17" fillId="19" borderId="0" xfId="0" applyFont="1" applyFill="1" applyAlignment="1" applyProtection="1">
      <alignment horizontal="center"/>
      <protection locked="0"/>
    </xf>
    <xf numFmtId="166" fontId="17" fillId="2" borderId="0" xfId="0" applyNumberFormat="1" applyFont="1" applyFill="1" applyAlignment="1">
      <alignment horizontal="center"/>
    </xf>
    <xf numFmtId="2" fontId="17" fillId="19" borderId="0" xfId="0" applyNumberFormat="1" applyFont="1" applyFill="1" applyAlignment="1" applyProtection="1">
      <alignment horizontal="center" wrapText="1"/>
      <protection locked="0"/>
    </xf>
    <xf numFmtId="2" fontId="17" fillId="2" borderId="0" xfId="0" applyNumberFormat="1" applyFont="1" applyFill="1" applyAlignment="1">
      <alignment horizontal="center" wrapText="1"/>
    </xf>
    <xf numFmtId="10" fontId="18" fillId="2" borderId="0" xfId="0" applyNumberFormat="1" applyFont="1" applyFill="1" applyAlignment="1">
      <alignment horizontal="center"/>
    </xf>
    <xf numFmtId="164" fontId="16" fillId="2" borderId="0" xfId="0" applyNumberFormat="1" applyFont="1" applyFill="1"/>
    <xf numFmtId="10" fontId="16" fillId="2" borderId="0" xfId="0" applyNumberFormat="1" applyFont="1" applyFill="1"/>
    <xf numFmtId="0" fontId="16" fillId="2" borderId="0" xfId="0" applyFont="1" applyFill="1" applyAlignment="1">
      <alignment horizontal="right"/>
    </xf>
    <xf numFmtId="10" fontId="16" fillId="2" borderId="0" xfId="0" applyNumberFormat="1" applyFont="1" applyFill="1"/>
    <xf numFmtId="0" fontId="16" fillId="2" borderId="0" xfId="0" applyFont="1" applyFill="1"/>
    <xf numFmtId="164" fontId="17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10" fontId="17" fillId="2" borderId="0" xfId="0" applyNumberFormat="1" applyFont="1" applyFill="1" applyAlignment="1">
      <alignment horizontal="center"/>
    </xf>
    <xf numFmtId="165" fontId="18" fillId="2" borderId="0" xfId="0" applyNumberFormat="1" applyFont="1" applyFill="1" applyAlignment="1">
      <alignment horizontal="center"/>
    </xf>
    <xf numFmtId="164" fontId="18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right"/>
    </xf>
    <xf numFmtId="2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/>
    <xf numFmtId="10" fontId="17" fillId="2" borderId="0" xfId="0" applyNumberFormat="1" applyFont="1" applyFill="1" applyAlignment="1">
      <alignment horizontal="center"/>
    </xf>
    <xf numFmtId="2" fontId="17" fillId="19" borderId="0" xfId="0" applyNumberFormat="1" applyFont="1" applyFill="1" applyAlignment="1" applyProtection="1">
      <alignment horizontal="center"/>
      <protection locked="0"/>
    </xf>
    <xf numFmtId="0" fontId="17" fillId="19" borderId="0" xfId="0" applyFont="1" applyFill="1" applyAlignment="1" applyProtection="1">
      <alignment horizontal="center"/>
      <protection locked="0"/>
    </xf>
    <xf numFmtId="166" fontId="17" fillId="2" borderId="0" xfId="0" applyNumberFormat="1" applyFont="1" applyFill="1" applyAlignment="1">
      <alignment horizontal="center"/>
    </xf>
    <xf numFmtId="2" fontId="17" fillId="19" borderId="0" xfId="0" applyNumberFormat="1" applyFont="1" applyFill="1" applyAlignment="1" applyProtection="1">
      <alignment horizontal="center" wrapText="1"/>
      <protection locked="0"/>
    </xf>
    <xf numFmtId="2" fontId="17" fillId="2" borderId="0" xfId="0" applyNumberFormat="1" applyFont="1" applyFill="1" applyAlignment="1">
      <alignment horizontal="center" wrapText="1"/>
    </xf>
    <xf numFmtId="10" fontId="18" fillId="2" borderId="0" xfId="0" applyNumberFormat="1" applyFont="1" applyFill="1" applyAlignment="1">
      <alignment horizontal="center"/>
    </xf>
    <xf numFmtId="164" fontId="16" fillId="2" borderId="0" xfId="0" applyNumberFormat="1" applyFont="1" applyFill="1"/>
    <xf numFmtId="10" fontId="16" fillId="2" borderId="0" xfId="0" applyNumberFormat="1" applyFont="1" applyFill="1"/>
    <xf numFmtId="0" fontId="16" fillId="2" borderId="0" xfId="0" applyFont="1" applyFill="1" applyAlignment="1">
      <alignment horizontal="right"/>
    </xf>
    <xf numFmtId="10" fontId="16" fillId="2" borderId="0" xfId="0" applyNumberFormat="1" applyFont="1" applyFill="1"/>
    <xf numFmtId="0" fontId="16" fillId="2" borderId="0" xfId="0" applyFont="1" applyFill="1"/>
    <xf numFmtId="164" fontId="17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10" fontId="17" fillId="2" borderId="0" xfId="0" applyNumberFormat="1" applyFont="1" applyFill="1" applyAlignment="1">
      <alignment horizontal="center"/>
    </xf>
    <xf numFmtId="165" fontId="18" fillId="2" borderId="0" xfId="0" applyNumberFormat="1" applyFont="1" applyFill="1" applyAlignment="1">
      <alignment horizontal="center"/>
    </xf>
    <xf numFmtId="164" fontId="18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right"/>
    </xf>
    <xf numFmtId="2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/>
    <xf numFmtId="10" fontId="17" fillId="2" borderId="0" xfId="0" applyNumberFormat="1" applyFont="1" applyFill="1" applyAlignment="1">
      <alignment horizontal="center"/>
    </xf>
    <xf numFmtId="2" fontId="17" fillId="19" borderId="0" xfId="0" applyNumberFormat="1" applyFont="1" applyFill="1" applyAlignment="1" applyProtection="1">
      <alignment horizontal="center"/>
      <protection locked="0"/>
    </xf>
    <xf numFmtId="0" fontId="17" fillId="19" borderId="0" xfId="0" applyFont="1" applyFill="1" applyAlignment="1" applyProtection="1">
      <alignment horizontal="center"/>
      <protection locked="0"/>
    </xf>
    <xf numFmtId="166" fontId="17" fillId="2" borderId="0" xfId="0" applyNumberFormat="1" applyFont="1" applyFill="1" applyAlignment="1">
      <alignment horizontal="center"/>
    </xf>
    <xf numFmtId="2" fontId="17" fillId="19" borderId="0" xfId="0" applyNumberFormat="1" applyFont="1" applyFill="1" applyAlignment="1" applyProtection="1">
      <alignment horizontal="center" wrapText="1"/>
      <protection locked="0"/>
    </xf>
    <xf numFmtId="2" fontId="17" fillId="2" borderId="0" xfId="0" applyNumberFormat="1" applyFont="1" applyFill="1" applyAlignment="1">
      <alignment horizontal="center" wrapText="1"/>
    </xf>
    <xf numFmtId="10" fontId="18" fillId="2" borderId="0" xfId="0" applyNumberFormat="1" applyFont="1" applyFill="1" applyAlignment="1">
      <alignment horizontal="center"/>
    </xf>
    <xf numFmtId="164" fontId="16" fillId="2" borderId="0" xfId="0" applyNumberFormat="1" applyFont="1" applyFill="1"/>
    <xf numFmtId="10" fontId="16" fillId="2" borderId="0" xfId="0" applyNumberFormat="1" applyFont="1" applyFill="1"/>
    <xf numFmtId="0" fontId="16" fillId="2" borderId="0" xfId="0" applyFont="1" applyFill="1" applyAlignment="1">
      <alignment horizontal="right"/>
    </xf>
    <xf numFmtId="10" fontId="16" fillId="2" borderId="0" xfId="0" applyNumberFormat="1" applyFont="1" applyFill="1"/>
    <xf numFmtId="0" fontId="16" fillId="2" borderId="0" xfId="0" applyFont="1" applyFill="1"/>
    <xf numFmtId="164" fontId="17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10" fontId="17" fillId="2" borderId="0" xfId="0" applyNumberFormat="1" applyFont="1" applyFill="1" applyAlignment="1">
      <alignment horizontal="center"/>
    </xf>
    <xf numFmtId="165" fontId="18" fillId="2" borderId="0" xfId="0" applyNumberFormat="1" applyFont="1" applyFill="1" applyAlignment="1">
      <alignment horizontal="center"/>
    </xf>
    <xf numFmtId="164" fontId="18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right"/>
    </xf>
    <xf numFmtId="2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/>
    <xf numFmtId="10" fontId="17" fillId="2" borderId="0" xfId="0" applyNumberFormat="1" applyFont="1" applyFill="1" applyAlignment="1">
      <alignment horizontal="center"/>
    </xf>
    <xf numFmtId="2" fontId="17" fillId="19" borderId="0" xfId="0" applyNumberFormat="1" applyFont="1" applyFill="1" applyAlignment="1" applyProtection="1">
      <alignment horizontal="center"/>
      <protection locked="0"/>
    </xf>
    <xf numFmtId="0" fontId="17" fillId="19" borderId="0" xfId="0" applyFont="1" applyFill="1" applyAlignment="1" applyProtection="1">
      <alignment horizontal="center"/>
      <protection locked="0"/>
    </xf>
    <xf numFmtId="166" fontId="17" fillId="2" borderId="0" xfId="0" applyNumberFormat="1" applyFont="1" applyFill="1" applyAlignment="1">
      <alignment horizontal="center"/>
    </xf>
    <xf numFmtId="2" fontId="17" fillId="19" borderId="0" xfId="0" applyNumberFormat="1" applyFont="1" applyFill="1" applyAlignment="1" applyProtection="1">
      <alignment horizontal="center" wrapText="1"/>
      <protection locked="0"/>
    </xf>
    <xf numFmtId="2" fontId="17" fillId="2" borderId="0" xfId="0" applyNumberFormat="1" applyFont="1" applyFill="1" applyAlignment="1">
      <alignment horizontal="center" wrapText="1"/>
    </xf>
    <xf numFmtId="10" fontId="18" fillId="2" borderId="0" xfId="0" applyNumberFormat="1" applyFont="1" applyFill="1" applyAlignment="1">
      <alignment horizontal="center"/>
    </xf>
    <xf numFmtId="164" fontId="16" fillId="2" borderId="0" xfId="0" applyNumberFormat="1" applyFont="1" applyFill="1"/>
    <xf numFmtId="10" fontId="16" fillId="2" borderId="0" xfId="0" applyNumberFormat="1" applyFont="1" applyFill="1"/>
    <xf numFmtId="0" fontId="16" fillId="2" borderId="0" xfId="0" applyFont="1" applyFill="1" applyAlignment="1">
      <alignment horizontal="right"/>
    </xf>
    <xf numFmtId="10" fontId="16" fillId="2" borderId="0" xfId="0" applyNumberFormat="1" applyFont="1" applyFill="1"/>
    <xf numFmtId="0" fontId="19" fillId="2" borderId="0" xfId="0" applyFont="1" applyFill="1"/>
    <xf numFmtId="0" fontId="20" fillId="2" borderId="0" xfId="0" applyFont="1" applyFill="1"/>
    <xf numFmtId="0" fontId="21" fillId="2" borderId="0" xfId="0" applyFont="1" applyFill="1"/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horizontal="left"/>
    </xf>
    <xf numFmtId="15" fontId="20" fillId="2" borderId="0" xfId="0" applyNumberFormat="1" applyFont="1" applyFill="1" applyAlignment="1">
      <alignment horizontal="left"/>
    </xf>
    <xf numFmtId="0" fontId="19" fillId="2" borderId="0" xfId="0" applyFont="1" applyFill="1" applyAlignment="1">
      <alignment horizontal="left"/>
    </xf>
    <xf numFmtId="0" fontId="21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/>
    </xf>
    <xf numFmtId="0" fontId="20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/>
    </xf>
    <xf numFmtId="0" fontId="22" fillId="2" borderId="0" xfId="0" applyFont="1" applyFill="1" applyAlignment="1">
      <alignment vertical="center" wrapText="1"/>
    </xf>
    <xf numFmtId="0" fontId="23" fillId="2" borderId="0" xfId="0" applyFont="1" applyFill="1"/>
    <xf numFmtId="0" fontId="24" fillId="2" borderId="0" xfId="0" applyFont="1" applyFill="1"/>
    <xf numFmtId="2" fontId="21" fillId="2" borderId="0" xfId="0" applyNumberFormat="1" applyFont="1" applyFill="1" applyAlignment="1">
      <alignment horizontal="center"/>
    </xf>
    <xf numFmtId="0" fontId="21" fillId="2" borderId="0" xfId="0" applyFont="1" applyFill="1" applyAlignment="1">
      <alignment vertical="center" wrapText="1"/>
    </xf>
    <xf numFmtId="0" fontId="25" fillId="2" borderId="0" xfId="0" applyFont="1" applyFill="1"/>
    <xf numFmtId="0" fontId="26" fillId="2" borderId="0" xfId="0" applyFont="1" applyFill="1" applyAlignment="1">
      <alignment horizontal="left" vertical="center" wrapText="1"/>
    </xf>
    <xf numFmtId="167" fontId="21" fillId="2" borderId="0" xfId="0" applyNumberFormat="1" applyFont="1" applyFill="1" applyAlignment="1">
      <alignment horizontal="center"/>
    </xf>
    <xf numFmtId="0" fontId="20" fillId="2" borderId="4" xfId="0" applyFont="1" applyFill="1" applyBorder="1" applyAlignment="1">
      <alignment horizontal="right"/>
    </xf>
    <xf numFmtId="0" fontId="20" fillId="2" borderId="8" xfId="0" applyFont="1" applyFill="1" applyBorder="1" applyAlignment="1">
      <alignment horizontal="right"/>
    </xf>
    <xf numFmtId="0" fontId="20" fillId="2" borderId="3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20" fillId="2" borderId="25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0" fillId="2" borderId="0" xfId="0" applyFont="1" applyFill="1"/>
    <xf numFmtId="0" fontId="20" fillId="2" borderId="27" xfId="0" applyFont="1" applyFill="1" applyBorder="1" applyAlignment="1">
      <alignment horizontal="center"/>
    </xf>
    <xf numFmtId="0" fontId="20" fillId="2" borderId="2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right"/>
    </xf>
    <xf numFmtId="1" fontId="21" fillId="20" borderId="12" xfId="0" applyNumberFormat="1" applyFont="1" applyFill="1" applyBorder="1" applyAlignment="1">
      <alignment horizontal="center"/>
    </xf>
    <xf numFmtId="168" fontId="21" fillId="20" borderId="35" xfId="0" applyNumberFormat="1" applyFont="1" applyFill="1" applyBorder="1" applyAlignment="1">
      <alignment horizontal="center"/>
    </xf>
    <xf numFmtId="2" fontId="20" fillId="20" borderId="36" xfId="0" applyNumberFormat="1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2" fontId="20" fillId="21" borderId="36" xfId="0" applyNumberFormat="1" applyFont="1" applyFill="1" applyBorder="1" applyAlignment="1">
      <alignment horizontal="center"/>
    </xf>
    <xf numFmtId="2" fontId="20" fillId="2" borderId="0" xfId="0" applyNumberFormat="1" applyFont="1" applyFill="1" applyAlignment="1">
      <alignment horizontal="center"/>
    </xf>
    <xf numFmtId="2" fontId="20" fillId="20" borderId="37" xfId="0" applyNumberFormat="1" applyFont="1" applyFill="1" applyBorder="1" applyAlignment="1">
      <alignment horizontal="center"/>
    </xf>
    <xf numFmtId="0" fontId="20" fillId="2" borderId="36" xfId="0" applyFont="1" applyFill="1" applyBorder="1" applyAlignment="1">
      <alignment horizontal="right"/>
    </xf>
    <xf numFmtId="1" fontId="20" fillId="2" borderId="0" xfId="0" applyNumberFormat="1" applyFont="1" applyFill="1" applyAlignment="1">
      <alignment horizontal="center"/>
    </xf>
    <xf numFmtId="0" fontId="20" fillId="2" borderId="37" xfId="0" applyFont="1" applyFill="1" applyBorder="1" applyAlignment="1">
      <alignment horizontal="right"/>
    </xf>
    <xf numFmtId="0" fontId="20" fillId="2" borderId="38" xfId="0" applyFont="1" applyFill="1" applyBorder="1" applyAlignment="1">
      <alignment horizontal="right"/>
    </xf>
    <xf numFmtId="168" fontId="21" fillId="21" borderId="38" xfId="0" applyNumberFormat="1" applyFont="1" applyFill="1" applyBorder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0" fontId="20" fillId="20" borderId="36" xfId="0" applyNumberFormat="1" applyFont="1" applyFill="1" applyBorder="1" applyAlignment="1">
      <alignment horizontal="center"/>
    </xf>
    <xf numFmtId="0" fontId="20" fillId="21" borderId="37" xfId="0" applyFont="1" applyFill="1" applyBorder="1" applyAlignment="1">
      <alignment horizontal="center"/>
    </xf>
    <xf numFmtId="0" fontId="21" fillId="2" borderId="0" xfId="0" applyFont="1" applyFill="1" applyAlignment="1">
      <alignment horizontal="left"/>
    </xf>
    <xf numFmtId="0" fontId="21" fillId="2" borderId="39" xfId="0" applyFont="1" applyFill="1" applyBorder="1" applyAlignment="1">
      <alignment horizontal="center"/>
    </xf>
    <xf numFmtId="2" fontId="21" fillId="2" borderId="39" xfId="0" applyNumberFormat="1" applyFont="1" applyFill="1" applyBorder="1" applyAlignment="1">
      <alignment horizontal="center"/>
    </xf>
    <xf numFmtId="0" fontId="20" fillId="2" borderId="39" xfId="0" applyFont="1" applyFill="1" applyBorder="1" applyAlignment="1">
      <alignment horizontal="center"/>
    </xf>
    <xf numFmtId="0" fontId="20" fillId="2" borderId="40" xfId="0" applyFont="1" applyFill="1" applyBorder="1" applyAlignment="1">
      <alignment horizontal="center"/>
    </xf>
    <xf numFmtId="0" fontId="20" fillId="2" borderId="41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2" fontId="20" fillId="2" borderId="0" xfId="0" applyNumberFormat="1" applyFont="1" applyFill="1" applyAlignment="1">
      <alignment horizontal="center"/>
    </xf>
    <xf numFmtId="10" fontId="21" fillId="20" borderId="34" xfId="0" applyNumberFormat="1" applyFont="1" applyFill="1" applyBorder="1" applyAlignment="1">
      <alignment horizontal="center"/>
    </xf>
    <xf numFmtId="0" fontId="20" fillId="2" borderId="0" xfId="0" applyFont="1" applyFill="1"/>
    <xf numFmtId="0" fontId="21" fillId="21" borderId="42" xfId="0" applyFont="1" applyFill="1" applyBorder="1" applyAlignment="1">
      <alignment horizontal="center"/>
    </xf>
    <xf numFmtId="168" fontId="21" fillId="20" borderId="43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 wrapText="1"/>
    </xf>
    <xf numFmtId="10" fontId="21" fillId="20" borderId="36" xfId="0" applyNumberFormat="1" applyFont="1" applyFill="1" applyBorder="1" applyAlignment="1">
      <alignment horizontal="center"/>
    </xf>
    <xf numFmtId="10" fontId="20" fillId="2" borderId="0" xfId="0" applyNumberFormat="1" applyFont="1" applyFill="1" applyAlignment="1">
      <alignment horizontal="center"/>
    </xf>
    <xf numFmtId="0" fontId="21" fillId="21" borderId="37" xfId="0" applyFont="1" applyFill="1" applyBorder="1" applyAlignment="1">
      <alignment horizontal="center"/>
    </xf>
    <xf numFmtId="0" fontId="21" fillId="2" borderId="28" xfId="0" applyFont="1" applyFill="1" applyBorder="1" applyAlignment="1">
      <alignment horizontal="center"/>
    </xf>
    <xf numFmtId="0" fontId="21" fillId="2" borderId="44" xfId="0" applyFont="1" applyFill="1" applyBorder="1" applyAlignment="1">
      <alignment horizontal="center"/>
    </xf>
    <xf numFmtId="0" fontId="21" fillId="2" borderId="2" xfId="0" applyFont="1" applyFill="1" applyBorder="1" applyAlignment="1">
      <alignment horizontal="center" wrapText="1"/>
    </xf>
    <xf numFmtId="2" fontId="20" fillId="2" borderId="45" xfId="0" applyNumberFormat="1" applyFont="1" applyFill="1" applyBorder="1" applyAlignment="1">
      <alignment horizontal="center"/>
    </xf>
    <xf numFmtId="10" fontId="20" fillId="2" borderId="19" xfId="0" applyNumberFormat="1" applyFont="1" applyFill="1" applyBorder="1" applyAlignment="1">
      <alignment horizontal="center"/>
    </xf>
    <xf numFmtId="2" fontId="20" fillId="2" borderId="46" xfId="0" applyNumberFormat="1" applyFont="1" applyFill="1" applyBorder="1" applyAlignment="1">
      <alignment horizontal="center"/>
    </xf>
    <xf numFmtId="2" fontId="20" fillId="2" borderId="47" xfId="0" applyNumberFormat="1" applyFont="1" applyFill="1" applyBorder="1" applyAlignment="1">
      <alignment horizontal="center"/>
    </xf>
    <xf numFmtId="2" fontId="20" fillId="2" borderId="3" xfId="0" applyNumberFormat="1" applyFont="1" applyFill="1" applyBorder="1" applyAlignment="1">
      <alignment horizontal="center"/>
    </xf>
    <xf numFmtId="168" fontId="21" fillId="2" borderId="0" xfId="0" applyNumberFormat="1" applyFont="1" applyFill="1" applyAlignment="1">
      <alignment horizontal="center"/>
    </xf>
    <xf numFmtId="168" fontId="20" fillId="2" borderId="6" xfId="0" applyNumberFormat="1" applyFont="1" applyFill="1" applyBorder="1" applyAlignment="1">
      <alignment horizontal="right"/>
    </xf>
    <xf numFmtId="10" fontId="21" fillId="21" borderId="10" xfId="0" applyNumberFormat="1" applyFont="1" applyFill="1" applyBorder="1" applyAlignment="1">
      <alignment horizontal="center"/>
    </xf>
    <xf numFmtId="0" fontId="20" fillId="2" borderId="8" xfId="0" applyFont="1" applyFill="1" applyBorder="1"/>
    <xf numFmtId="0" fontId="20" fillId="2" borderId="48" xfId="0" applyFont="1" applyFill="1" applyBorder="1"/>
    <xf numFmtId="0" fontId="20" fillId="2" borderId="0" xfId="0" applyFont="1" applyFill="1" applyAlignment="1">
      <alignment horizontal="right"/>
    </xf>
    <xf numFmtId="10" fontId="21" fillId="20" borderId="10" xfId="0" applyNumberFormat="1" applyFont="1" applyFill="1" applyBorder="1" applyAlignment="1">
      <alignment horizontal="center"/>
    </xf>
    <xf numFmtId="0" fontId="20" fillId="2" borderId="16" xfId="0" applyFont="1" applyFill="1" applyBorder="1"/>
    <xf numFmtId="0" fontId="20" fillId="2" borderId="49" xfId="0" applyFont="1" applyFill="1" applyBorder="1" applyAlignment="1">
      <alignment horizontal="center"/>
    </xf>
    <xf numFmtId="0" fontId="20" fillId="2" borderId="50" xfId="0" applyFont="1" applyFill="1" applyBorder="1" applyAlignment="1">
      <alignment horizontal="right"/>
    </xf>
    <xf numFmtId="0" fontId="20" fillId="2" borderId="23" xfId="0" applyFont="1" applyFill="1" applyBorder="1" applyAlignment="1">
      <alignment horizontal="center"/>
    </xf>
    <xf numFmtId="1" fontId="21" fillId="20" borderId="51" xfId="0" applyNumberFormat="1" applyFont="1" applyFill="1" applyBorder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1" fillId="2" borderId="45" xfId="0" applyFont="1" applyFill="1" applyBorder="1" applyAlignment="1">
      <alignment horizontal="center"/>
    </xf>
    <xf numFmtId="0" fontId="20" fillId="2" borderId="15" xfId="0" applyFont="1" applyFill="1" applyBorder="1" applyAlignment="1">
      <alignment horizontal="center"/>
    </xf>
    <xf numFmtId="0" fontId="21" fillId="2" borderId="28" xfId="0" applyFont="1" applyFill="1" applyBorder="1" applyAlignment="1">
      <alignment horizontal="center"/>
    </xf>
    <xf numFmtId="0" fontId="21" fillId="2" borderId="29" xfId="0" applyFont="1" applyFill="1" applyBorder="1" applyAlignment="1">
      <alignment horizontal="center"/>
    </xf>
    <xf numFmtId="2" fontId="20" fillId="2" borderId="4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>
      <alignment horizontal="center"/>
    </xf>
    <xf numFmtId="10" fontId="20" fillId="2" borderId="39" xfId="0" applyNumberFormat="1" applyFont="1" applyFill="1" applyBorder="1" applyAlignment="1">
      <alignment horizontal="center" vertical="center"/>
    </xf>
    <xf numFmtId="10" fontId="20" fillId="2" borderId="40" xfId="0" applyNumberFormat="1" applyFont="1" applyFill="1" applyBorder="1" applyAlignment="1">
      <alignment horizontal="center" vertical="center"/>
    </xf>
    <xf numFmtId="10" fontId="20" fillId="2" borderId="41" xfId="0" applyNumberFormat="1" applyFont="1" applyFill="1" applyBorder="1" applyAlignment="1">
      <alignment horizontal="center" vertical="center"/>
    </xf>
    <xf numFmtId="10" fontId="21" fillId="21" borderId="27" xfId="0" applyNumberFormat="1" applyFont="1" applyFill="1" applyBorder="1" applyAlignment="1">
      <alignment horizontal="center"/>
    </xf>
    <xf numFmtId="10" fontId="20" fillId="2" borderId="52" xfId="0" applyNumberFormat="1" applyFont="1" applyFill="1" applyBorder="1" applyAlignment="1">
      <alignment horizontal="center"/>
    </xf>
    <xf numFmtId="10" fontId="20" fillId="2" borderId="22" xfId="0" applyNumberFormat="1" applyFont="1" applyFill="1" applyBorder="1" applyAlignment="1">
      <alignment horizontal="center"/>
    </xf>
    <xf numFmtId="0" fontId="26" fillId="2" borderId="9" xfId="0" applyFont="1" applyFill="1" applyBorder="1" applyAlignment="1">
      <alignment horizontal="left" vertical="center" wrapText="1"/>
    </xf>
    <xf numFmtId="0" fontId="20" fillId="2" borderId="9" xfId="0" applyFont="1" applyFill="1" applyBorder="1"/>
    <xf numFmtId="0" fontId="21" fillId="19" borderId="0" xfId="0" applyFont="1" applyFill="1" applyAlignment="1" applyProtection="1">
      <alignment horizontal="left"/>
      <protection locked="0"/>
    </xf>
    <xf numFmtId="0" fontId="20" fillId="19" borderId="0" xfId="0" applyFont="1" applyFill="1" applyAlignment="1" applyProtection="1">
      <alignment horizontal="left"/>
      <protection locked="0"/>
    </xf>
    <xf numFmtId="15" fontId="20" fillId="19" borderId="0" xfId="0" applyNumberFormat="1" applyFont="1" applyFill="1" applyAlignment="1" applyProtection="1">
      <alignment horizontal="left"/>
      <protection locked="0"/>
    </xf>
    <xf numFmtId="0" fontId="21" fillId="19" borderId="0" xfId="0" applyFont="1" applyFill="1" applyAlignment="1" applyProtection="1">
      <alignment horizontal="center"/>
      <protection locked="0"/>
    </xf>
    <xf numFmtId="0" fontId="21" fillId="19" borderId="0" xfId="0" applyFont="1" applyFill="1" applyAlignment="1" applyProtection="1">
      <alignment horizontal="center"/>
      <protection locked="0"/>
    </xf>
    <xf numFmtId="2" fontId="21" fillId="19" borderId="0" xfId="0" applyNumberFormat="1" applyFont="1" applyFill="1" applyAlignment="1" applyProtection="1">
      <alignment horizontal="center"/>
      <protection locked="0"/>
    </xf>
    <xf numFmtId="0" fontId="20" fillId="19" borderId="2" xfId="0" applyFont="1" applyFill="1" applyBorder="1" applyAlignment="1" applyProtection="1">
      <alignment horizontal="center"/>
      <protection locked="0"/>
    </xf>
    <xf numFmtId="0" fontId="20" fillId="19" borderId="3" xfId="0" applyFont="1" applyFill="1" applyBorder="1" applyAlignment="1" applyProtection="1">
      <alignment horizontal="center"/>
      <protection locked="0"/>
    </xf>
    <xf numFmtId="0" fontId="20" fillId="19" borderId="24" xfId="0" applyFont="1" applyFill="1" applyBorder="1" applyAlignment="1" applyProtection="1">
      <alignment horizontal="center"/>
      <protection locked="0"/>
    </xf>
    <xf numFmtId="0" fontId="20" fillId="19" borderId="8" xfId="0" applyFont="1" applyFill="1" applyBorder="1" applyAlignment="1" applyProtection="1">
      <alignment horizontal="center"/>
      <protection locked="0"/>
    </xf>
    <xf numFmtId="0" fontId="20" fillId="19" borderId="26" xfId="0" applyFont="1" applyFill="1" applyBorder="1" applyAlignment="1" applyProtection="1">
      <alignment horizontal="center"/>
      <protection locked="0"/>
    </xf>
    <xf numFmtId="0" fontId="20" fillId="19" borderId="53" xfId="0" applyFont="1" applyFill="1" applyBorder="1" applyAlignment="1" applyProtection="1">
      <alignment horizontal="center"/>
      <protection locked="0"/>
    </xf>
    <xf numFmtId="1" fontId="20" fillId="19" borderId="46" xfId="0" applyNumberFormat="1" applyFont="1" applyFill="1" applyBorder="1" applyAlignment="1" applyProtection="1">
      <alignment horizontal="center"/>
      <protection locked="0"/>
    </xf>
    <xf numFmtId="1" fontId="20" fillId="19" borderId="47" xfId="0" applyNumberFormat="1" applyFont="1" applyFill="1" applyBorder="1" applyAlignment="1" applyProtection="1">
      <alignment horizontal="center"/>
      <protection locked="0"/>
    </xf>
    <xf numFmtId="168" fontId="20" fillId="2" borderId="45" xfId="0" applyNumberFormat="1" applyFont="1" applyFill="1" applyBorder="1" applyAlignment="1">
      <alignment horizontal="center"/>
    </xf>
    <xf numFmtId="168" fontId="20" fillId="2" borderId="46" xfId="0" applyNumberFormat="1" applyFont="1" applyFill="1" applyBorder="1" applyAlignment="1">
      <alignment horizontal="center"/>
    </xf>
    <xf numFmtId="168" fontId="20" fillId="2" borderId="47" xfId="0" applyNumberFormat="1" applyFont="1" applyFill="1" applyBorder="1" applyAlignment="1">
      <alignment horizontal="center"/>
    </xf>
    <xf numFmtId="168" fontId="20" fillId="2" borderId="19" xfId="0" applyNumberFormat="1" applyFont="1" applyFill="1" applyBorder="1" applyAlignment="1">
      <alignment horizontal="center"/>
    </xf>
    <xf numFmtId="168" fontId="20" fillId="2" borderId="52" xfId="0" applyNumberFormat="1" applyFont="1" applyFill="1" applyBorder="1" applyAlignment="1">
      <alignment horizontal="center"/>
    </xf>
    <xf numFmtId="168" fontId="20" fillId="19" borderId="26" xfId="0" applyNumberFormat="1" applyFont="1" applyFill="1" applyBorder="1" applyAlignment="1" applyProtection="1">
      <alignment horizontal="center"/>
      <protection locked="0"/>
    </xf>
    <xf numFmtId="168" fontId="20" fillId="2" borderId="22" xfId="0" applyNumberFormat="1" applyFont="1" applyFill="1" applyBorder="1" applyAlignment="1">
      <alignment horizontal="center"/>
    </xf>
    <xf numFmtId="1" fontId="21" fillId="20" borderId="41" xfId="0" applyNumberFormat="1" applyFont="1" applyFill="1" applyBorder="1" applyAlignment="1">
      <alignment horizontal="center"/>
    </xf>
    <xf numFmtId="0" fontId="20" fillId="2" borderId="15" xfId="0" applyFont="1" applyFill="1" applyBorder="1"/>
    <xf numFmtId="0" fontId="21" fillId="2" borderId="32" xfId="0" applyFont="1" applyFill="1" applyBorder="1"/>
    <xf numFmtId="0" fontId="20" fillId="2" borderId="15" xfId="0" applyFont="1" applyFill="1" applyBorder="1"/>
    <xf numFmtId="0" fontId="20" fillId="2" borderId="32" xfId="0" applyFont="1" applyFill="1" applyBorder="1"/>
    <xf numFmtId="0" fontId="20" fillId="2" borderId="7" xfId="0" applyFont="1" applyFill="1" applyBorder="1" applyAlignment="1">
      <alignment horizontal="center"/>
    </xf>
    <xf numFmtId="0" fontId="21" fillId="2" borderId="0" xfId="0" applyFont="1" applyFill="1" applyAlignment="1">
      <alignment horizontal="right"/>
    </xf>
    <xf numFmtId="0" fontId="21" fillId="2" borderId="7" xfId="0" applyFont="1" applyFill="1" applyBorder="1" applyAlignment="1">
      <alignment horizontal="center"/>
    </xf>
    <xf numFmtId="0" fontId="21" fillId="2" borderId="28" xfId="0" applyFont="1" applyFill="1" applyBorder="1" applyAlignment="1">
      <alignment horizontal="center"/>
    </xf>
    <xf numFmtId="0" fontId="21" fillId="2" borderId="29" xfId="0" applyFont="1" applyFill="1" applyBorder="1" applyAlignment="1">
      <alignment horizontal="center"/>
    </xf>
    <xf numFmtId="10" fontId="20" fillId="2" borderId="2" xfId="0" applyNumberFormat="1" applyFont="1" applyFill="1" applyBorder="1" applyAlignment="1">
      <alignment horizontal="center" vertical="center"/>
    </xf>
    <xf numFmtId="10" fontId="20" fillId="2" borderId="3" xfId="0" applyNumberFormat="1" applyFont="1" applyFill="1" applyBorder="1" applyAlignment="1">
      <alignment horizontal="center" vertical="center"/>
    </xf>
    <xf numFmtId="10" fontId="20" fillId="2" borderId="1" xfId="0" applyNumberFormat="1" applyFont="1" applyFill="1" applyBorder="1" applyAlignment="1">
      <alignment horizontal="center" vertical="center"/>
    </xf>
    <xf numFmtId="2" fontId="20" fillId="2" borderId="39" xfId="0" applyNumberFormat="1" applyFont="1" applyFill="1" applyBorder="1" applyAlignment="1">
      <alignment horizontal="center"/>
    </xf>
    <xf numFmtId="2" fontId="20" fillId="2" borderId="40" xfId="0" applyNumberFormat="1" applyFont="1" applyFill="1" applyBorder="1" applyAlignment="1">
      <alignment horizontal="center"/>
    </xf>
    <xf numFmtId="2" fontId="20" fillId="2" borderId="41" xfId="0" applyNumberFormat="1" applyFont="1" applyFill="1" applyBorder="1" applyAlignment="1">
      <alignment horizontal="center"/>
    </xf>
    <xf numFmtId="0" fontId="17" fillId="2" borderId="0" xfId="0" applyFont="1" applyFill="1"/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20" fillId="19" borderId="0" xfId="0" applyFont="1" applyFill="1" applyProtection="1">
      <protection locked="0"/>
    </xf>
    <xf numFmtId="165" fontId="21" fillId="2" borderId="0" xfId="0" applyNumberFormat="1" applyFont="1" applyFill="1" applyAlignment="1">
      <alignment horizontal="center"/>
    </xf>
    <xf numFmtId="0" fontId="21" fillId="19" borderId="2" xfId="0" applyFont="1" applyFill="1" applyBorder="1" applyAlignment="1" applyProtection="1">
      <alignment horizontal="center"/>
      <protection locked="0"/>
    </xf>
    <xf numFmtId="0" fontId="21" fillId="19" borderId="3" xfId="0" applyFont="1" applyFill="1" applyBorder="1" applyAlignment="1" applyProtection="1">
      <alignment horizontal="center"/>
      <protection locked="0"/>
    </xf>
    <xf numFmtId="0" fontId="21" fillId="19" borderId="24" xfId="0" applyFont="1" applyFill="1" applyBorder="1" applyAlignment="1" applyProtection="1">
      <alignment horizontal="center"/>
      <protection locked="0"/>
    </xf>
    <xf numFmtId="0" fontId="21" fillId="19" borderId="8" xfId="0" applyFont="1" applyFill="1" applyBorder="1" applyAlignment="1" applyProtection="1">
      <alignment horizontal="center"/>
      <protection locked="0"/>
    </xf>
    <xf numFmtId="0" fontId="21" fillId="19" borderId="26" xfId="0" applyFont="1" applyFill="1" applyBorder="1" applyAlignment="1" applyProtection="1">
      <alignment horizontal="center"/>
      <protection locked="0"/>
    </xf>
    <xf numFmtId="0" fontId="21" fillId="19" borderId="53" xfId="0" applyFont="1" applyFill="1" applyBorder="1" applyAlignment="1" applyProtection="1">
      <alignment horizontal="center"/>
      <protection locked="0"/>
    </xf>
    <xf numFmtId="0" fontId="21" fillId="2" borderId="3" xfId="0" applyFont="1" applyFill="1" applyBorder="1" applyAlignment="1">
      <alignment horizontal="center"/>
    </xf>
    <xf numFmtId="0" fontId="21" fillId="19" borderId="4" xfId="0" applyFont="1" applyFill="1" applyBorder="1" applyAlignment="1" applyProtection="1">
      <alignment horizontal="center"/>
      <protection locked="0"/>
    </xf>
    <xf numFmtId="0" fontId="21" fillId="19" borderId="16" xfId="0" applyFont="1" applyFill="1" applyBorder="1" applyAlignment="1" applyProtection="1">
      <alignment horizontal="center"/>
      <protection locked="0"/>
    </xf>
    <xf numFmtId="0" fontId="21" fillId="2" borderId="3" xfId="0" applyFont="1" applyFill="1" applyBorder="1" applyAlignment="1">
      <alignment horizontal="center"/>
    </xf>
    <xf numFmtId="168" fontId="21" fillId="19" borderId="26" xfId="0" applyNumberFormat="1" applyFont="1" applyFill="1" applyBorder="1" applyAlignment="1" applyProtection="1">
      <alignment horizontal="center"/>
      <protection locked="0"/>
    </xf>
    <xf numFmtId="1" fontId="21" fillId="19" borderId="46" xfId="0" applyNumberFormat="1" applyFont="1" applyFill="1" applyBorder="1" applyAlignment="1" applyProtection="1">
      <alignment horizontal="center"/>
      <protection locked="0"/>
    </xf>
    <xf numFmtId="1" fontId="21" fillId="19" borderId="47" xfId="0" applyNumberFormat="1" applyFont="1" applyFill="1" applyBorder="1" applyAlignment="1" applyProtection="1">
      <alignment horizontal="center"/>
      <protection locked="0"/>
    </xf>
    <xf numFmtId="10" fontId="20" fillId="2" borderId="25" xfId="0" applyNumberFormat="1" applyFont="1" applyFill="1" applyBorder="1" applyAlignment="1">
      <alignment horizontal="center"/>
    </xf>
    <xf numFmtId="10" fontId="20" fillId="2" borderId="3" xfId="0" applyNumberFormat="1" applyFont="1" applyFill="1" applyBorder="1" applyAlignment="1">
      <alignment horizontal="center"/>
    </xf>
    <xf numFmtId="10" fontId="20" fillId="2" borderId="27" xfId="0" applyNumberFormat="1" applyFont="1" applyFill="1" applyBorder="1" applyAlignment="1">
      <alignment horizontal="center"/>
    </xf>
    <xf numFmtId="2" fontId="20" fillId="2" borderId="18" xfId="0" applyNumberFormat="1" applyFont="1" applyFill="1" applyBorder="1" applyAlignment="1">
      <alignment horizontal="center"/>
    </xf>
    <xf numFmtId="2" fontId="20" fillId="2" borderId="54" xfId="0" applyNumberFormat="1" applyFont="1" applyFill="1" applyBorder="1" applyAlignment="1">
      <alignment horizontal="center"/>
    </xf>
    <xf numFmtId="2" fontId="20" fillId="2" borderId="21" xfId="0" applyNumberFormat="1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1" fontId="21" fillId="20" borderId="17" xfId="0" applyNumberFormat="1" applyFont="1" applyFill="1" applyBorder="1" applyAlignment="1">
      <alignment horizontal="center"/>
    </xf>
    <xf numFmtId="0" fontId="20" fillId="2" borderId="55" xfId="0" applyFont="1" applyFill="1" applyBorder="1" applyAlignment="1">
      <alignment horizontal="right"/>
    </xf>
    <xf numFmtId="0" fontId="21" fillId="19" borderId="56" xfId="0" applyFont="1" applyFill="1" applyBorder="1" applyAlignment="1" applyProtection="1">
      <alignment horizontal="center"/>
      <protection locked="0"/>
    </xf>
    <xf numFmtId="0" fontId="20" fillId="2" borderId="11" xfId="0" applyFont="1" applyFill="1" applyBorder="1" applyAlignment="1">
      <alignment horizontal="right"/>
    </xf>
    <xf numFmtId="2" fontId="20" fillId="20" borderId="10" xfId="0" applyNumberFormat="1" applyFont="1" applyFill="1" applyBorder="1" applyAlignment="1">
      <alignment horizontal="center"/>
    </xf>
    <xf numFmtId="2" fontId="20" fillId="21" borderId="10" xfId="0" applyNumberFormat="1" applyFont="1" applyFill="1" applyBorder="1" applyAlignment="1">
      <alignment horizontal="center"/>
    </xf>
    <xf numFmtId="0" fontId="21" fillId="19" borderId="10" xfId="0" applyFont="1" applyFill="1" applyBorder="1" applyAlignment="1" applyProtection="1">
      <alignment horizontal="center"/>
      <protection locked="0"/>
    </xf>
    <xf numFmtId="0" fontId="20" fillId="2" borderId="17" xfId="0" applyFont="1" applyFill="1" applyBorder="1" applyAlignment="1">
      <alignment horizontal="right"/>
    </xf>
    <xf numFmtId="2" fontId="20" fillId="21" borderId="19" xfId="0" applyNumberFormat="1" applyFont="1" applyFill="1" applyBorder="1" applyAlignment="1">
      <alignment horizontal="center"/>
    </xf>
    <xf numFmtId="0" fontId="20" fillId="2" borderId="53" xfId="0" applyFont="1" applyFill="1" applyBorder="1" applyAlignment="1">
      <alignment horizontal="right"/>
    </xf>
    <xf numFmtId="168" fontId="21" fillId="21" borderId="53" xfId="0" applyNumberFormat="1" applyFont="1" applyFill="1" applyBorder="1" applyAlignment="1">
      <alignment horizontal="center"/>
    </xf>
    <xf numFmtId="0" fontId="20" fillId="2" borderId="16" xfId="0" applyFont="1" applyFill="1" applyBorder="1" applyAlignment="1">
      <alignment horizontal="right"/>
    </xf>
    <xf numFmtId="2" fontId="20" fillId="2" borderId="1" xfId="0" applyNumberFormat="1" applyFont="1" applyFill="1" applyBorder="1" applyAlignment="1">
      <alignment horizontal="center"/>
    </xf>
    <xf numFmtId="1" fontId="21" fillId="20" borderId="57" xfId="0" applyNumberFormat="1" applyFont="1" applyFill="1" applyBorder="1" applyAlignment="1">
      <alignment horizontal="center"/>
    </xf>
    <xf numFmtId="2" fontId="20" fillId="21" borderId="10" xfId="0" applyNumberFormat="1" applyFont="1" applyFill="1" applyBorder="1" applyAlignment="1">
      <alignment horizontal="center"/>
    </xf>
    <xf numFmtId="2" fontId="20" fillId="21" borderId="19" xfId="0" applyNumberFormat="1" applyFont="1" applyFill="1" applyBorder="1" applyAlignment="1">
      <alignment horizontal="center"/>
    </xf>
    <xf numFmtId="0" fontId="20" fillId="19" borderId="0" xfId="0" applyFont="1" applyFill="1" applyAlignment="1" applyProtection="1">
      <alignment horizontal="center"/>
      <protection locked="0"/>
    </xf>
    <xf numFmtId="0" fontId="20" fillId="19" borderId="56" xfId="0" applyFont="1" applyFill="1" applyBorder="1" applyAlignment="1" applyProtection="1">
      <alignment horizontal="center"/>
      <protection locked="0"/>
    </xf>
    <xf numFmtId="0" fontId="20" fillId="2" borderId="12" xfId="0" applyFont="1" applyFill="1" applyBorder="1" applyAlignment="1">
      <alignment horizontal="right"/>
    </xf>
    <xf numFmtId="2" fontId="20" fillId="21" borderId="14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166" fontId="21" fillId="20" borderId="10" xfId="0" applyNumberFormat="1" applyFont="1" applyFill="1" applyBorder="1" applyAlignment="1">
      <alignment horizontal="center"/>
    </xf>
    <xf numFmtId="9" fontId="21" fillId="21" borderId="10" xfId="0" applyNumberFormat="1" applyFont="1" applyFill="1" applyBorder="1" applyAlignment="1">
      <alignment horizontal="center"/>
    </xf>
    <xf numFmtId="0" fontId="21" fillId="2" borderId="58" xfId="0" applyFont="1" applyFill="1" applyBorder="1" applyAlignment="1">
      <alignment horizontal="center"/>
    </xf>
    <xf numFmtId="0" fontId="13" fillId="14" borderId="5" xfId="0" applyFont="1" applyFill="1" applyBorder="1" applyAlignment="1">
      <alignment horizontal="left"/>
    </xf>
    <xf numFmtId="15" fontId="13" fillId="14" borderId="5" xfId="0" applyNumberFormat="1" applyFont="1" applyFill="1" applyBorder="1" applyAlignment="1">
      <alignment horizontal="left"/>
    </xf>
    <xf numFmtId="0" fontId="3" fillId="2" borderId="15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2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12" fillId="8" borderId="5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0" fontId="3" fillId="17" borderId="5" xfId="0" applyFont="1" applyFill="1" applyBorder="1" applyAlignment="1">
      <alignment horizontal="center"/>
    </xf>
    <xf numFmtId="0" fontId="3" fillId="17" borderId="6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right"/>
    </xf>
    <xf numFmtId="0" fontId="3" fillId="11" borderId="5" xfId="0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6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4" fillId="18" borderId="5" xfId="0" applyFont="1" applyFill="1" applyBorder="1" applyAlignment="1">
      <alignment horizontal="center"/>
    </xf>
    <xf numFmtId="0" fontId="9" fillId="9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26" fillId="2" borderId="59" xfId="0" applyFont="1" applyFill="1" applyBorder="1" applyAlignment="1">
      <alignment horizontal="justify" vertical="center" wrapText="1"/>
    </xf>
    <xf numFmtId="0" fontId="26" fillId="2" borderId="60" xfId="0" applyFont="1" applyFill="1" applyBorder="1" applyAlignment="1">
      <alignment horizontal="justify" vertical="center" wrapText="1"/>
    </xf>
    <xf numFmtId="0" fontId="26" fillId="2" borderId="61" xfId="0" applyFont="1" applyFill="1" applyBorder="1" applyAlignment="1">
      <alignment horizontal="justify" vertical="center" wrapText="1"/>
    </xf>
    <xf numFmtId="0" fontId="21" fillId="2" borderId="28" xfId="0" applyFont="1" applyFill="1" applyBorder="1" applyAlignment="1">
      <alignment horizontal="center"/>
    </xf>
    <xf numFmtId="0" fontId="21" fillId="2" borderId="30" xfId="0" applyFont="1" applyFill="1" applyBorder="1" applyAlignment="1">
      <alignment horizontal="center"/>
    </xf>
    <xf numFmtId="0" fontId="26" fillId="2" borderId="59" xfId="0" applyFont="1" applyFill="1" applyBorder="1" applyAlignment="1">
      <alignment horizontal="left" vertical="center" wrapText="1"/>
    </xf>
    <xf numFmtId="0" fontId="26" fillId="2" borderId="60" xfId="0" applyFont="1" applyFill="1" applyBorder="1" applyAlignment="1">
      <alignment horizontal="left" vertical="center" wrapText="1"/>
    </xf>
    <xf numFmtId="0" fontId="26" fillId="2" borderId="61" xfId="0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2" fontId="21" fillId="19" borderId="39" xfId="0" applyNumberFormat="1" applyFont="1" applyFill="1" applyBorder="1" applyAlignment="1" applyProtection="1">
      <alignment horizontal="center" vertical="center"/>
      <protection locked="0"/>
    </xf>
    <xf numFmtId="2" fontId="21" fillId="19" borderId="40" xfId="0" applyNumberFormat="1" applyFont="1" applyFill="1" applyBorder="1" applyAlignment="1" applyProtection="1">
      <alignment horizontal="center" vertical="center"/>
      <protection locked="0"/>
    </xf>
    <xf numFmtId="2" fontId="21" fillId="19" borderId="41" xfId="0" applyNumberFormat="1" applyFont="1" applyFill="1" applyBorder="1" applyAlignment="1" applyProtection="1">
      <alignment horizontal="center" vertical="center"/>
      <protection locked="0"/>
    </xf>
    <xf numFmtId="0" fontId="21" fillId="2" borderId="29" xfId="0" applyFont="1" applyFill="1" applyBorder="1" applyAlignment="1">
      <alignment horizontal="center"/>
    </xf>
    <xf numFmtId="0" fontId="26" fillId="2" borderId="4" xfId="0" applyFont="1" applyFill="1" applyBorder="1" applyAlignment="1">
      <alignment horizontal="left" vertical="center" wrapText="1"/>
    </xf>
    <xf numFmtId="0" fontId="26" fillId="2" borderId="7" xfId="0" applyFont="1" applyFill="1" applyBorder="1" applyAlignment="1">
      <alignment horizontal="left" vertical="center" wrapText="1"/>
    </xf>
    <xf numFmtId="0" fontId="26" fillId="2" borderId="16" xfId="0" applyFont="1" applyFill="1" applyBorder="1" applyAlignment="1">
      <alignment horizontal="left" vertical="center" wrapText="1"/>
    </xf>
    <xf numFmtId="0" fontId="26" fillId="2" borderId="9" xfId="0" applyFont="1" applyFill="1" applyBorder="1" applyAlignment="1">
      <alignment horizontal="left" vertical="center" wrapText="1"/>
    </xf>
    <xf numFmtId="0" fontId="26" fillId="2" borderId="2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21" fillId="19" borderId="0" xfId="0" applyFont="1" applyFill="1" applyAlignment="1" applyProtection="1">
      <alignment horizontal="left"/>
      <protection locked="0"/>
    </xf>
    <xf numFmtId="0" fontId="26" fillId="2" borderId="4" xfId="0" applyFont="1" applyFill="1" applyBorder="1" applyAlignment="1">
      <alignment horizontal="center" vertical="center" wrapText="1"/>
    </xf>
    <xf numFmtId="0" fontId="26" fillId="2" borderId="2" xfId="0" applyFont="1" applyFill="1" applyBorder="1" applyAlignment="1">
      <alignment horizontal="center" vertical="center" wrapText="1"/>
    </xf>
    <xf numFmtId="0" fontId="26" fillId="2" borderId="16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5"/>
  <sheetViews>
    <sheetView workbookViewId="0">
      <selection activeCell="E4" sqref="E4"/>
    </sheetView>
  </sheetViews>
  <sheetFormatPr defaultRowHeight="15" x14ac:dyDescent="0.25"/>
  <cols>
    <col min="1" max="1" width="26.7109375" customWidth="1"/>
    <col min="2" max="5" width="15.28515625" customWidth="1"/>
    <col min="6" max="6" width="17.28515625" customWidth="1"/>
    <col min="7" max="7" width="20.42578125" customWidth="1"/>
    <col min="8" max="8" width="12.28515625" customWidth="1"/>
    <col min="9" max="9" width="12.85546875" customWidth="1"/>
    <col min="10" max="10" width="6.85546875" customWidth="1"/>
    <col min="11" max="11" width="15.140625" customWidth="1"/>
    <col min="12" max="12" width="12.140625" customWidth="1"/>
    <col min="13" max="13" width="8" customWidth="1"/>
    <col min="14" max="14" width="6.85546875" customWidth="1"/>
    <col min="15" max="15" width="6.42578125" customWidth="1"/>
    <col min="16" max="16" width="9.42578125" customWidth="1"/>
    <col min="17" max="17" width="6.85546875" customWidth="1"/>
  </cols>
  <sheetData>
    <row r="1" spans="1:35" ht="15.75" customHeight="1" x14ac:dyDescent="0.25">
      <c r="A1" s="1"/>
      <c r="B1" s="1"/>
      <c r="C1" s="1"/>
      <c r="D1" s="1"/>
      <c r="E1" s="1"/>
      <c r="F1" s="1"/>
      <c r="G1" s="1"/>
    </row>
    <row r="2" spans="1:35" ht="15.75" customHeight="1" x14ac:dyDescent="0.25">
      <c r="A2" s="1"/>
      <c r="B2" s="1"/>
      <c r="C2" s="1"/>
      <c r="D2" s="1"/>
      <c r="E2" s="1"/>
      <c r="F2" s="1"/>
      <c r="G2" s="1"/>
    </row>
    <row r="3" spans="1:35" ht="15.75" customHeight="1" x14ac:dyDescent="0.25">
      <c r="A3" s="1" t="s">
        <v>0</v>
      </c>
      <c r="B3" s="1"/>
      <c r="C3" s="95"/>
      <c r="D3" s="95"/>
      <c r="E3" s="95"/>
      <c r="F3" s="95"/>
      <c r="G3" s="95"/>
      <c r="H3" s="96"/>
      <c r="I3" s="96"/>
      <c r="J3" s="96"/>
      <c r="K3" s="96"/>
      <c r="L3" s="96"/>
    </row>
    <row r="4" spans="1:35" ht="15.75" customHeight="1" x14ac:dyDescent="0.25">
      <c r="A4" s="92" t="s">
        <v>1</v>
      </c>
      <c r="B4" s="375"/>
      <c r="C4" s="375"/>
      <c r="D4" s="1"/>
      <c r="E4" s="1"/>
      <c r="F4" s="1"/>
      <c r="G4" s="1"/>
    </row>
    <row r="5" spans="1:35" ht="15.75" customHeight="1" x14ac:dyDescent="0.25">
      <c r="A5" s="92" t="s">
        <v>2</v>
      </c>
      <c r="B5" s="375"/>
      <c r="C5" s="375"/>
      <c r="D5" s="1"/>
      <c r="E5" s="1"/>
      <c r="F5" s="1"/>
      <c r="G5" s="1"/>
    </row>
    <row r="6" spans="1:35" ht="15.75" customHeight="1" x14ac:dyDescent="0.25">
      <c r="A6" s="92" t="s">
        <v>3</v>
      </c>
      <c r="B6" s="375"/>
      <c r="C6" s="375"/>
      <c r="D6" s="1"/>
      <c r="E6" s="1"/>
      <c r="F6" s="1"/>
      <c r="G6" s="1"/>
      <c r="L6" s="418"/>
      <c r="M6" s="418"/>
    </row>
    <row r="7" spans="1:35" ht="15.75" customHeight="1" x14ac:dyDescent="0.25">
      <c r="A7" s="93" t="s">
        <v>4</v>
      </c>
      <c r="B7" s="376"/>
      <c r="C7" s="376"/>
      <c r="D7" s="1"/>
      <c r="E7" s="1"/>
      <c r="F7" s="1"/>
      <c r="G7" s="1"/>
    </row>
    <row r="8" spans="1:35" ht="15.75" customHeight="1" x14ac:dyDescent="0.25">
      <c r="A8" s="92" t="s">
        <v>5</v>
      </c>
      <c r="B8" s="94"/>
      <c r="C8" s="94"/>
      <c r="D8" s="13"/>
      <c r="E8" s="13"/>
      <c r="F8" s="40"/>
    </row>
    <row r="9" spans="1:35" ht="16.5" customHeight="1" x14ac:dyDescent="0.3">
      <c r="A9" s="14" t="s">
        <v>6</v>
      </c>
      <c r="B9" s="14" t="s">
        <v>7</v>
      </c>
      <c r="C9" s="14" t="s">
        <v>8</v>
      </c>
      <c r="D9" s="14" t="s">
        <v>9</v>
      </c>
      <c r="E9" s="14" t="s">
        <v>10</v>
      </c>
      <c r="F9" s="41" t="s">
        <v>11</v>
      </c>
    </row>
    <row r="10" spans="1:35" ht="15.75" customHeight="1" x14ac:dyDescent="0.25">
      <c r="A10" s="15" t="s">
        <v>12</v>
      </c>
      <c r="B10" s="15"/>
      <c r="C10" s="15"/>
      <c r="D10" s="15"/>
      <c r="E10" s="15"/>
      <c r="F10" s="42"/>
      <c r="G10" s="76" t="s">
        <v>13</v>
      </c>
      <c r="H10" s="76"/>
    </row>
    <row r="11" spans="1:35" ht="15.75" customHeight="1" x14ac:dyDescent="0.25">
      <c r="A11" s="15" t="s">
        <v>14</v>
      </c>
      <c r="B11" s="15"/>
      <c r="C11" s="15"/>
      <c r="D11" s="15"/>
      <c r="E11" s="15"/>
      <c r="F11" s="42"/>
      <c r="G11" s="11"/>
      <c r="H11" s="11"/>
      <c r="I11" s="11"/>
      <c r="J11" s="11"/>
    </row>
    <row r="12" spans="1:35" ht="16.5" customHeight="1" x14ac:dyDescent="0.25">
      <c r="A12" s="15" t="s">
        <v>15</v>
      </c>
      <c r="B12" s="15"/>
      <c r="C12" s="15"/>
      <c r="D12" s="15"/>
      <c r="E12" s="15"/>
      <c r="F12" s="42"/>
      <c r="G12" s="418"/>
      <c r="H12" s="418"/>
      <c r="I12" s="418"/>
      <c r="J12" s="418"/>
    </row>
    <row r="13" spans="1:35" ht="16.5" customHeight="1" x14ac:dyDescent="0.3">
      <c r="A13" s="14" t="s">
        <v>16</v>
      </c>
      <c r="B13" s="16"/>
      <c r="C13" s="16"/>
      <c r="D13" s="16"/>
      <c r="E13" s="16"/>
      <c r="F13" s="43"/>
      <c r="G13" s="378" t="s">
        <v>17</v>
      </c>
      <c r="H13" s="379"/>
      <c r="I13" s="379"/>
      <c r="J13" s="379"/>
      <c r="K13" s="379"/>
      <c r="L13" s="379"/>
      <c r="M13" s="380"/>
    </row>
    <row r="14" spans="1:35" ht="16.5" customHeight="1" x14ac:dyDescent="0.25">
      <c r="A14" s="17" t="s">
        <v>12</v>
      </c>
      <c r="B14" s="17"/>
      <c r="C14" s="17"/>
      <c r="D14" s="17"/>
      <c r="E14" s="17"/>
      <c r="F14" s="44"/>
      <c r="G14" s="50"/>
      <c r="H14" s="72"/>
      <c r="I14" s="73"/>
      <c r="J14" s="11"/>
      <c r="K14" s="11"/>
      <c r="L14" s="11"/>
      <c r="M14" s="5"/>
    </row>
    <row r="15" spans="1:35" ht="15.75" customHeight="1" x14ac:dyDescent="0.25">
      <c r="A15" s="17" t="s">
        <v>14</v>
      </c>
      <c r="B15" s="17"/>
      <c r="C15" s="17"/>
      <c r="D15" s="17"/>
      <c r="E15" s="17"/>
      <c r="F15" s="44"/>
      <c r="G15" s="50"/>
      <c r="H15" s="7"/>
      <c r="I15" s="7"/>
      <c r="J15" s="11"/>
      <c r="K15" s="7"/>
      <c r="L15" s="7"/>
      <c r="M15" s="5"/>
      <c r="R15" s="6"/>
      <c r="S15" s="49"/>
      <c r="T15" s="49"/>
      <c r="U15" s="49"/>
      <c r="V15" s="49"/>
      <c r="W15" s="49" t="s">
        <v>18</v>
      </c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3"/>
    </row>
    <row r="16" spans="1:35" ht="15.75" customHeight="1" x14ac:dyDescent="0.25">
      <c r="A16" s="17" t="s">
        <v>15</v>
      </c>
      <c r="B16" s="17"/>
      <c r="C16" s="17"/>
      <c r="D16" s="17"/>
      <c r="E16" s="17"/>
      <c r="F16" s="44"/>
      <c r="G16" s="51" t="s">
        <v>19</v>
      </c>
      <c r="H16" s="7"/>
      <c r="I16" s="7"/>
      <c r="J16" s="11"/>
      <c r="K16" s="7"/>
      <c r="L16" s="7"/>
      <c r="M16" s="5"/>
      <c r="R16" s="50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5"/>
    </row>
    <row r="17" spans="1:35" x14ac:dyDescent="0.25">
      <c r="A17" s="18"/>
      <c r="B17" s="18"/>
      <c r="C17" s="19"/>
      <c r="D17" s="18"/>
      <c r="E17" s="400" t="s">
        <v>20</v>
      </c>
      <c r="F17" s="401"/>
      <c r="G17" s="50"/>
      <c r="H17" s="7"/>
      <c r="I17" s="7"/>
      <c r="J17" s="11"/>
      <c r="K17" s="7"/>
      <c r="L17" s="7"/>
      <c r="M17" s="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x14ac:dyDescent="0.25">
      <c r="A18" s="20" t="s">
        <v>21</v>
      </c>
      <c r="B18" s="21"/>
      <c r="C18" s="400" t="s">
        <v>22</v>
      </c>
      <c r="D18" s="400"/>
      <c r="E18" s="402" t="s">
        <v>23</v>
      </c>
      <c r="F18" s="403"/>
      <c r="G18" s="50"/>
      <c r="H18" s="8"/>
      <c r="I18" s="8"/>
      <c r="J18" s="11"/>
      <c r="K18" s="8"/>
      <c r="L18" s="8"/>
      <c r="M18" s="74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x14ac:dyDescent="0.25">
      <c r="A19" s="21" t="s">
        <v>24</v>
      </c>
      <c r="B19" s="20"/>
      <c r="C19" s="22" t="s">
        <v>19</v>
      </c>
      <c r="D19" s="23"/>
      <c r="E19" s="24" t="s">
        <v>25</v>
      </c>
      <c r="F19" s="45"/>
      <c r="G19" s="52" t="s">
        <v>26</v>
      </c>
      <c r="H19" s="8"/>
      <c r="I19" s="8"/>
      <c r="J19" s="11"/>
      <c r="K19" s="8"/>
      <c r="L19" s="8"/>
      <c r="M19" s="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x14ac:dyDescent="0.25">
      <c r="A20" s="12"/>
      <c r="B20" s="12"/>
      <c r="C20" s="22" t="s">
        <v>26</v>
      </c>
      <c r="D20" s="23"/>
      <c r="E20" s="24" t="s">
        <v>27</v>
      </c>
      <c r="F20" s="45"/>
      <c r="G20" s="50"/>
      <c r="H20" s="8"/>
      <c r="I20" s="8"/>
      <c r="J20" s="11"/>
      <c r="K20" s="8"/>
      <c r="L20" s="8"/>
      <c r="M20" s="5"/>
    </row>
    <row r="21" spans="1:35" ht="15.75" customHeight="1" x14ac:dyDescent="0.25">
      <c r="A21" s="12"/>
      <c r="B21" s="12"/>
      <c r="C21" s="22" t="s">
        <v>28</v>
      </c>
      <c r="D21" s="23"/>
      <c r="E21" s="24" t="s">
        <v>29</v>
      </c>
      <c r="F21" s="45"/>
      <c r="G21" s="53"/>
      <c r="H21" s="11"/>
      <c r="I21" s="11"/>
      <c r="J21" s="11"/>
      <c r="K21" s="11"/>
      <c r="L21" s="11"/>
      <c r="M21" s="5"/>
    </row>
    <row r="22" spans="1:35" ht="15.75" customHeight="1" x14ac:dyDescent="0.25">
      <c r="A22" s="416" t="s">
        <v>30</v>
      </c>
      <c r="B22" s="416"/>
      <c r="C22" s="22" t="s">
        <v>31</v>
      </c>
      <c r="D22" s="23"/>
      <c r="E22" s="404" t="s">
        <v>32</v>
      </c>
      <c r="F22" s="405"/>
      <c r="G22" s="54"/>
      <c r="H22" s="11"/>
      <c r="I22" s="11"/>
      <c r="J22" s="11"/>
      <c r="K22" s="11"/>
      <c r="L22" s="11"/>
      <c r="M22" s="5"/>
    </row>
    <row r="23" spans="1:35" ht="15.75" customHeight="1" x14ac:dyDescent="0.25">
      <c r="A23" s="409" t="s">
        <v>33</v>
      </c>
      <c r="B23" s="409"/>
      <c r="C23" s="400" t="s">
        <v>34</v>
      </c>
      <c r="D23" s="400"/>
      <c r="E23" s="24" t="s">
        <v>35</v>
      </c>
      <c r="F23" s="45"/>
      <c r="G23" s="53"/>
      <c r="H23" s="11"/>
      <c r="I23" s="11"/>
      <c r="J23" s="11"/>
      <c r="K23" s="11"/>
      <c r="L23" s="11"/>
      <c r="M23" s="5"/>
    </row>
    <row r="24" spans="1:35" x14ac:dyDescent="0.25">
      <c r="A24" s="25">
        <v>1</v>
      </c>
      <c r="B24" s="25"/>
      <c r="C24" s="22" t="s">
        <v>19</v>
      </c>
      <c r="D24" s="23"/>
      <c r="E24" s="24" t="s">
        <v>27</v>
      </c>
      <c r="F24" s="45"/>
      <c r="G24" s="50"/>
      <c r="H24" s="7"/>
      <c r="I24" s="7"/>
      <c r="J24" s="11"/>
      <c r="K24" s="7"/>
      <c r="L24" s="7"/>
      <c r="M24" s="5"/>
    </row>
    <row r="25" spans="1:35" x14ac:dyDescent="0.25">
      <c r="A25" s="25">
        <v>2</v>
      </c>
      <c r="B25" s="25"/>
      <c r="C25" s="22" t="s">
        <v>26</v>
      </c>
      <c r="D25" s="23"/>
      <c r="E25" s="26" t="s">
        <v>29</v>
      </c>
      <c r="F25" s="45"/>
      <c r="G25" s="50"/>
      <c r="H25" s="7"/>
      <c r="I25" s="7"/>
      <c r="J25" s="11"/>
      <c r="K25" s="7"/>
      <c r="L25" s="7"/>
      <c r="M25" s="5"/>
    </row>
    <row r="26" spans="1:35" x14ac:dyDescent="0.25">
      <c r="A26" s="25">
        <v>3</v>
      </c>
      <c r="B26" s="25"/>
      <c r="C26" s="22" t="s">
        <v>28</v>
      </c>
      <c r="D26" s="23"/>
      <c r="E26" s="397" t="s">
        <v>36</v>
      </c>
      <c r="F26" s="398"/>
      <c r="G26" s="50"/>
      <c r="H26" s="7"/>
      <c r="I26" s="7"/>
      <c r="J26" s="11"/>
      <c r="K26" s="7"/>
      <c r="L26" s="7"/>
      <c r="M26" s="5"/>
    </row>
    <row r="27" spans="1:35" x14ac:dyDescent="0.25">
      <c r="A27" s="25">
        <v>4</v>
      </c>
      <c r="B27" s="25"/>
      <c r="C27" s="22" t="s">
        <v>31</v>
      </c>
      <c r="D27" s="23"/>
      <c r="E27" s="27" t="s">
        <v>23</v>
      </c>
      <c r="F27" s="45"/>
      <c r="G27" s="50"/>
      <c r="H27" s="8"/>
      <c r="I27" s="8"/>
      <c r="J27" s="11"/>
      <c r="K27" s="8"/>
      <c r="L27" s="8"/>
      <c r="M27" s="5"/>
    </row>
    <row r="28" spans="1:35" x14ac:dyDescent="0.25">
      <c r="A28" s="25">
        <v>5</v>
      </c>
      <c r="B28" s="25"/>
      <c r="C28" s="400" t="s">
        <v>37</v>
      </c>
      <c r="D28" s="400"/>
      <c r="E28" s="27" t="s">
        <v>32</v>
      </c>
      <c r="F28" s="45"/>
      <c r="G28" s="50"/>
      <c r="H28" s="8"/>
      <c r="I28" s="8"/>
      <c r="J28" s="11"/>
      <c r="K28" s="8"/>
      <c r="L28" s="8"/>
      <c r="M28" s="5"/>
    </row>
    <row r="29" spans="1:35" x14ac:dyDescent="0.25">
      <c r="A29" s="25">
        <v>6</v>
      </c>
      <c r="B29" s="25"/>
      <c r="C29" s="22" t="s">
        <v>19</v>
      </c>
      <c r="D29" s="23"/>
      <c r="E29" s="400" t="s">
        <v>38</v>
      </c>
      <c r="F29" s="401"/>
      <c r="G29" s="50"/>
      <c r="H29" s="8"/>
      <c r="I29" s="8"/>
      <c r="J29" s="11"/>
      <c r="K29" s="8"/>
      <c r="L29" s="8"/>
      <c r="M29" s="5"/>
    </row>
    <row r="30" spans="1:35" ht="15.75" customHeight="1" x14ac:dyDescent="0.25">
      <c r="A30" s="410"/>
      <c r="B30" s="410"/>
      <c r="C30" s="22" t="s">
        <v>26</v>
      </c>
      <c r="D30" s="23"/>
      <c r="E30" s="402" t="s">
        <v>23</v>
      </c>
      <c r="F30" s="403"/>
      <c r="G30" s="50"/>
      <c r="H30" s="11"/>
      <c r="I30" s="11"/>
      <c r="J30" s="11"/>
      <c r="K30" s="11"/>
      <c r="L30" s="11"/>
      <c r="M30" s="5"/>
    </row>
    <row r="31" spans="1:35" x14ac:dyDescent="0.25">
      <c r="A31" s="409" t="s">
        <v>39</v>
      </c>
      <c r="B31" s="409"/>
      <c r="C31" s="22" t="s">
        <v>28</v>
      </c>
      <c r="D31" s="23"/>
      <c r="E31" s="24" t="s">
        <v>25</v>
      </c>
      <c r="F31" s="45"/>
      <c r="G31" s="50"/>
      <c r="H31" s="11"/>
      <c r="I31" s="11"/>
      <c r="J31" s="11"/>
      <c r="K31" s="11"/>
      <c r="L31" s="11"/>
      <c r="M31" s="5"/>
    </row>
    <row r="32" spans="1:35" x14ac:dyDescent="0.25">
      <c r="A32" s="25">
        <v>1</v>
      </c>
      <c r="B32" s="25"/>
      <c r="C32" s="22" t="s">
        <v>31</v>
      </c>
      <c r="D32" s="23"/>
      <c r="E32" s="24" t="s">
        <v>27</v>
      </c>
      <c r="F32" s="45"/>
      <c r="G32" s="50"/>
      <c r="H32" s="7"/>
      <c r="I32" s="7"/>
      <c r="J32" s="11"/>
      <c r="K32" s="11"/>
      <c r="L32" s="11"/>
      <c r="M32" s="5"/>
    </row>
    <row r="33" spans="1:17" x14ac:dyDescent="0.25">
      <c r="A33" s="25">
        <v>2</v>
      </c>
      <c r="B33" s="25"/>
      <c r="C33" s="400" t="s">
        <v>40</v>
      </c>
      <c r="D33" s="400"/>
      <c r="E33" s="24" t="s">
        <v>29</v>
      </c>
      <c r="F33" s="45"/>
      <c r="G33" s="50"/>
      <c r="H33" s="7"/>
      <c r="I33" s="7"/>
      <c r="J33" s="11"/>
      <c r="K33" s="11"/>
      <c r="L33" s="11"/>
      <c r="M33" s="5"/>
    </row>
    <row r="34" spans="1:17" x14ac:dyDescent="0.25">
      <c r="A34" s="25">
        <v>3</v>
      </c>
      <c r="B34" s="25"/>
      <c r="C34" s="22" t="s">
        <v>19</v>
      </c>
      <c r="D34" s="23"/>
      <c r="E34" s="404" t="s">
        <v>32</v>
      </c>
      <c r="F34" s="405"/>
      <c r="G34" s="50"/>
      <c r="H34" s="7"/>
      <c r="I34" s="7"/>
      <c r="J34" s="11"/>
      <c r="K34" s="11"/>
      <c r="L34" s="11"/>
      <c r="M34" s="5"/>
    </row>
    <row r="35" spans="1:17" x14ac:dyDescent="0.25">
      <c r="A35" s="25">
        <v>4</v>
      </c>
      <c r="B35" s="25"/>
      <c r="C35" s="22" t="s">
        <v>26</v>
      </c>
      <c r="D35" s="23"/>
      <c r="E35" s="24" t="s">
        <v>35</v>
      </c>
      <c r="F35" s="45"/>
      <c r="G35" s="50"/>
      <c r="H35" s="8"/>
      <c r="I35" s="8"/>
      <c r="J35" s="11"/>
      <c r="K35" s="11"/>
      <c r="L35" s="11"/>
      <c r="M35" s="5"/>
    </row>
    <row r="36" spans="1:17" x14ac:dyDescent="0.25">
      <c r="A36" s="25">
        <v>5</v>
      </c>
      <c r="B36" s="25"/>
      <c r="C36" s="22" t="s">
        <v>28</v>
      </c>
      <c r="D36" s="23"/>
      <c r="E36" s="24" t="s">
        <v>27</v>
      </c>
      <c r="F36" s="45"/>
      <c r="G36" s="50"/>
      <c r="H36" s="8"/>
      <c r="I36" s="8"/>
      <c r="J36" s="11"/>
      <c r="K36" s="11"/>
      <c r="L36" s="11"/>
      <c r="M36" s="5"/>
    </row>
    <row r="37" spans="1:17" x14ac:dyDescent="0.25">
      <c r="A37" s="25">
        <v>6</v>
      </c>
      <c r="B37" s="25"/>
      <c r="C37" s="22" t="s">
        <v>31</v>
      </c>
      <c r="D37" s="23"/>
      <c r="E37" s="26" t="s">
        <v>29</v>
      </c>
      <c r="F37" s="45"/>
      <c r="G37" s="50"/>
      <c r="H37" s="8"/>
      <c r="I37" s="8"/>
      <c r="J37" s="11"/>
      <c r="K37" s="11"/>
      <c r="L37" s="11"/>
      <c r="M37" s="5"/>
    </row>
    <row r="38" spans="1:17" ht="15.75" customHeight="1" x14ac:dyDescent="0.25">
      <c r="A38" s="413"/>
      <c r="B38" s="413"/>
      <c r="C38" s="400" t="s">
        <v>41</v>
      </c>
      <c r="D38" s="400"/>
      <c r="E38" s="397" t="s">
        <v>36</v>
      </c>
      <c r="F38" s="398"/>
      <c r="G38" s="50"/>
      <c r="H38" s="11"/>
      <c r="I38" s="11"/>
      <c r="J38" s="11"/>
      <c r="K38" s="11"/>
      <c r="L38" s="11"/>
      <c r="M38" s="5"/>
    </row>
    <row r="39" spans="1:17" x14ac:dyDescent="0.25">
      <c r="A39" s="409" t="s">
        <v>42</v>
      </c>
      <c r="B39" s="409"/>
      <c r="C39" s="22" t="s">
        <v>19</v>
      </c>
      <c r="D39" s="23"/>
      <c r="E39" s="27" t="s">
        <v>23</v>
      </c>
      <c r="F39" s="45"/>
      <c r="G39" s="391" t="s">
        <v>43</v>
      </c>
      <c r="H39" s="392"/>
      <c r="I39" s="392"/>
      <c r="J39" s="392"/>
      <c r="K39" s="392"/>
      <c r="L39" s="392"/>
      <c r="M39" s="392"/>
      <c r="N39" s="392"/>
      <c r="O39" s="392"/>
      <c r="P39" s="392"/>
      <c r="Q39" s="393"/>
    </row>
    <row r="40" spans="1:17" x14ac:dyDescent="0.25">
      <c r="A40" s="25">
        <v>1</v>
      </c>
      <c r="B40" s="25"/>
      <c r="C40" s="22" t="s">
        <v>26</v>
      </c>
      <c r="D40" s="23"/>
      <c r="E40" s="27" t="s">
        <v>32</v>
      </c>
      <c r="F40" s="45"/>
      <c r="G40" s="50"/>
      <c r="H40" s="377"/>
      <c r="I40" s="377"/>
      <c r="J40" s="11"/>
      <c r="K40" s="377"/>
      <c r="L40" s="377"/>
      <c r="M40" s="11"/>
      <c r="N40" s="11"/>
      <c r="O40" s="11"/>
      <c r="P40" s="11"/>
      <c r="Q40" s="5"/>
    </row>
    <row r="41" spans="1:17" ht="15.75" customHeight="1" x14ac:dyDescent="0.25">
      <c r="A41" s="25">
        <v>2</v>
      </c>
      <c r="B41" s="25"/>
      <c r="C41" s="22" t="s">
        <v>28</v>
      </c>
      <c r="D41" s="23"/>
      <c r="E41" s="400" t="s">
        <v>44</v>
      </c>
      <c r="F41" s="401"/>
      <c r="G41" s="53"/>
      <c r="H41" s="10"/>
      <c r="I41" s="10"/>
      <c r="J41" s="11"/>
      <c r="K41" s="10"/>
      <c r="L41" s="10"/>
      <c r="M41" s="11"/>
      <c r="N41" s="11"/>
      <c r="O41" s="11"/>
      <c r="P41" s="11"/>
      <c r="Q41" s="5"/>
    </row>
    <row r="42" spans="1:17" ht="15.75" customHeight="1" x14ac:dyDescent="0.25">
      <c r="A42" s="25">
        <v>3</v>
      </c>
      <c r="B42" s="25"/>
      <c r="C42" s="22" t="s">
        <v>31</v>
      </c>
      <c r="D42" s="23"/>
      <c r="E42" s="402" t="s">
        <v>23</v>
      </c>
      <c r="F42" s="403"/>
      <c r="G42" s="53"/>
      <c r="H42" s="10"/>
      <c r="I42" s="10"/>
      <c r="J42" s="11"/>
      <c r="K42" s="10"/>
      <c r="L42" s="10"/>
      <c r="M42" s="11"/>
      <c r="N42" s="11"/>
      <c r="O42" s="11"/>
      <c r="P42" s="11"/>
      <c r="Q42" s="5"/>
    </row>
    <row r="43" spans="1:17" ht="15.75" customHeight="1" x14ac:dyDescent="0.25">
      <c r="A43" s="25">
        <v>4</v>
      </c>
      <c r="B43" s="25"/>
      <c r="C43" s="28"/>
      <c r="D43" s="29"/>
      <c r="E43" s="24" t="s">
        <v>25</v>
      </c>
      <c r="F43" s="45"/>
      <c r="G43" s="53"/>
      <c r="H43" s="10"/>
      <c r="I43" s="10"/>
      <c r="J43" s="11"/>
      <c r="K43" s="10"/>
      <c r="L43" s="10"/>
      <c r="M43" s="11"/>
      <c r="N43" s="11"/>
      <c r="O43" s="11"/>
      <c r="P43" s="11"/>
      <c r="Q43" s="5"/>
    </row>
    <row r="44" spans="1:17" ht="15.75" customHeight="1" x14ac:dyDescent="0.25">
      <c r="A44" s="25">
        <v>5</v>
      </c>
      <c r="B44" s="25"/>
      <c r="C44" s="415" t="s">
        <v>45</v>
      </c>
      <c r="D44" s="415"/>
      <c r="E44" s="24" t="s">
        <v>27</v>
      </c>
      <c r="F44" s="45"/>
      <c r="G44" s="53"/>
      <c r="H44" s="10"/>
      <c r="I44" s="10"/>
      <c r="J44" s="11"/>
      <c r="K44" s="10"/>
      <c r="L44" s="10"/>
      <c r="M44" s="11"/>
      <c r="N44" s="11"/>
      <c r="O44" s="11"/>
      <c r="P44" s="11"/>
      <c r="Q44" s="5"/>
    </row>
    <row r="45" spans="1:17" ht="15.75" customHeight="1" x14ac:dyDescent="0.25">
      <c r="A45" s="25">
        <v>6</v>
      </c>
      <c r="B45" s="25"/>
      <c r="C45" s="28"/>
      <c r="D45" s="29"/>
      <c r="E45" s="24" t="s">
        <v>29</v>
      </c>
      <c r="F45" s="45"/>
      <c r="G45" s="53"/>
      <c r="H45" s="10"/>
      <c r="I45" s="10"/>
      <c r="J45" s="11"/>
      <c r="K45" s="10"/>
      <c r="L45" s="10"/>
      <c r="M45" s="4"/>
      <c r="N45" s="11"/>
      <c r="O45" s="11"/>
      <c r="P45" s="4"/>
      <c r="Q45" s="5"/>
    </row>
    <row r="46" spans="1:17" ht="15.75" customHeight="1" x14ac:dyDescent="0.25">
      <c r="A46" s="417"/>
      <c r="B46" s="417"/>
      <c r="C46" s="22"/>
      <c r="D46" s="23"/>
      <c r="E46" s="404" t="s">
        <v>32</v>
      </c>
      <c r="F46" s="405"/>
      <c r="G46" s="53"/>
      <c r="H46" s="10"/>
      <c r="I46" s="10"/>
      <c r="J46" s="11"/>
      <c r="K46" s="10"/>
      <c r="L46" s="10"/>
      <c r="M46" s="11"/>
      <c r="N46" s="11"/>
      <c r="O46" s="11"/>
      <c r="P46" s="11"/>
      <c r="Q46" s="5"/>
    </row>
    <row r="47" spans="1:17" ht="15.75" customHeight="1" x14ac:dyDescent="0.25">
      <c r="A47" s="409" t="s">
        <v>46</v>
      </c>
      <c r="B47" s="409"/>
      <c r="C47" s="22"/>
      <c r="D47" s="23"/>
      <c r="E47" s="24" t="s">
        <v>35</v>
      </c>
      <c r="F47" s="45"/>
      <c r="G47" s="53"/>
      <c r="H47" s="10"/>
      <c r="I47" s="10"/>
      <c r="J47" s="11"/>
      <c r="K47" s="10"/>
      <c r="L47" s="10"/>
      <c r="M47" s="11"/>
      <c r="N47" s="11"/>
      <c r="O47" s="11"/>
      <c r="P47" s="11"/>
      <c r="Q47" s="5"/>
    </row>
    <row r="48" spans="1:17" ht="15.75" customHeight="1" x14ac:dyDescent="0.25">
      <c r="A48" s="25">
        <v>1</v>
      </c>
      <c r="B48" s="25"/>
      <c r="C48" s="400" t="s">
        <v>47</v>
      </c>
      <c r="D48" s="400"/>
      <c r="E48" s="24" t="s">
        <v>27</v>
      </c>
      <c r="F48" s="45"/>
      <c r="G48" s="53"/>
      <c r="H48" s="10"/>
      <c r="I48" s="10"/>
      <c r="J48" s="11"/>
      <c r="K48" s="10"/>
      <c r="L48" s="10"/>
      <c r="M48" s="11"/>
      <c r="N48" s="11"/>
      <c r="O48" s="11"/>
      <c r="P48" s="11"/>
      <c r="Q48" s="5"/>
    </row>
    <row r="49" spans="1:17" ht="15.75" customHeight="1" x14ac:dyDescent="0.25">
      <c r="A49" s="25">
        <v>2</v>
      </c>
      <c r="B49" s="25"/>
      <c r="C49" s="22" t="s">
        <v>19</v>
      </c>
      <c r="D49" s="23"/>
      <c r="E49" s="26" t="s">
        <v>29</v>
      </c>
      <c r="F49" s="45"/>
      <c r="G49" s="53"/>
      <c r="H49" s="10"/>
      <c r="I49" s="10"/>
      <c r="J49" s="11"/>
      <c r="K49" s="10"/>
      <c r="L49" s="10"/>
      <c r="M49" s="11"/>
      <c r="N49" s="11"/>
      <c r="O49" s="11"/>
      <c r="P49" s="11"/>
      <c r="Q49" s="5"/>
    </row>
    <row r="50" spans="1:17" x14ac:dyDescent="0.25">
      <c r="A50" s="25">
        <v>3</v>
      </c>
      <c r="B50" s="25"/>
      <c r="C50" s="22" t="s">
        <v>26</v>
      </c>
      <c r="D50" s="23"/>
      <c r="E50" s="397" t="s">
        <v>36</v>
      </c>
      <c r="F50" s="398"/>
      <c r="G50" s="50"/>
      <c r="H50" s="11"/>
      <c r="I50" s="11"/>
      <c r="J50" s="11"/>
      <c r="K50" s="11"/>
      <c r="L50" s="11"/>
      <c r="M50" s="11"/>
      <c r="N50" s="11"/>
      <c r="O50" s="11"/>
      <c r="P50" s="11"/>
      <c r="Q50" s="5"/>
    </row>
    <row r="51" spans="1:17" x14ac:dyDescent="0.25">
      <c r="A51" s="25">
        <v>4</v>
      </c>
      <c r="B51" s="25"/>
      <c r="C51" s="22" t="s">
        <v>28</v>
      </c>
      <c r="D51" s="23"/>
      <c r="E51" s="27" t="s">
        <v>23</v>
      </c>
      <c r="F51" s="45"/>
      <c r="G51" s="50"/>
      <c r="H51" s="11"/>
      <c r="I51" s="11"/>
      <c r="J51" s="11"/>
      <c r="K51" s="11"/>
      <c r="L51" s="11"/>
      <c r="M51" s="11"/>
      <c r="N51" s="11"/>
      <c r="O51" s="11"/>
      <c r="P51" s="11"/>
      <c r="Q51" s="5"/>
    </row>
    <row r="52" spans="1:17" x14ac:dyDescent="0.25">
      <c r="A52" s="25">
        <v>5</v>
      </c>
      <c r="B52" s="25"/>
      <c r="C52" s="22" t="s">
        <v>31</v>
      </c>
      <c r="D52" s="23"/>
      <c r="E52" s="27" t="s">
        <v>32</v>
      </c>
      <c r="F52" s="45"/>
      <c r="G52" s="50"/>
      <c r="H52" s="377"/>
      <c r="I52" s="377"/>
      <c r="J52" s="11"/>
      <c r="K52" s="377"/>
      <c r="L52" s="377"/>
      <c r="M52" s="11"/>
      <c r="N52" s="377"/>
      <c r="O52" s="377"/>
      <c r="P52" s="11"/>
      <c r="Q52" s="5"/>
    </row>
    <row r="53" spans="1:17" x14ac:dyDescent="0.25">
      <c r="A53" s="25">
        <v>6</v>
      </c>
      <c r="B53" s="25"/>
      <c r="C53" s="400" t="s">
        <v>48</v>
      </c>
      <c r="D53" s="400"/>
      <c r="E53" s="400" t="s">
        <v>49</v>
      </c>
      <c r="F53" s="401"/>
      <c r="G53" s="50"/>
      <c r="H53" s="10"/>
      <c r="I53" s="10"/>
      <c r="J53" s="11"/>
      <c r="K53" s="10"/>
      <c r="L53" s="10"/>
      <c r="M53" s="11"/>
      <c r="N53" s="10"/>
      <c r="O53" s="10"/>
      <c r="P53" s="11"/>
      <c r="Q53" s="5"/>
    </row>
    <row r="54" spans="1:17" x14ac:dyDescent="0.25">
      <c r="A54" s="414" t="s">
        <v>50</v>
      </c>
      <c r="B54" s="414"/>
      <c r="C54" s="22" t="s">
        <v>19</v>
      </c>
      <c r="D54" s="23"/>
      <c r="E54" s="402" t="s">
        <v>23</v>
      </c>
      <c r="F54" s="403"/>
      <c r="G54" s="50"/>
      <c r="H54" s="10"/>
      <c r="I54" s="10"/>
      <c r="J54" s="11"/>
      <c r="K54" s="10"/>
      <c r="L54" s="10"/>
      <c r="M54" s="11"/>
      <c r="N54" s="10"/>
      <c r="O54" s="10"/>
      <c r="P54" s="11"/>
      <c r="Q54" s="5"/>
    </row>
    <row r="55" spans="1:17" x14ac:dyDescent="0.25">
      <c r="A55" s="409" t="s">
        <v>51</v>
      </c>
      <c r="B55" s="409"/>
      <c r="C55" s="22" t="s">
        <v>26</v>
      </c>
      <c r="D55" s="23"/>
      <c r="E55" s="24" t="s">
        <v>25</v>
      </c>
      <c r="F55" s="45"/>
      <c r="G55" s="50"/>
      <c r="H55" s="10"/>
      <c r="I55" s="10"/>
      <c r="J55" s="11"/>
      <c r="K55" s="10"/>
      <c r="L55" s="10"/>
      <c r="M55" s="11"/>
      <c r="N55" s="10"/>
      <c r="O55" s="10"/>
      <c r="P55" s="11"/>
      <c r="Q55" s="5"/>
    </row>
    <row r="56" spans="1:17" x14ac:dyDescent="0.25">
      <c r="A56" s="25">
        <v>1</v>
      </c>
      <c r="B56" s="25"/>
      <c r="C56" s="22" t="s">
        <v>28</v>
      </c>
      <c r="D56" s="23"/>
      <c r="E56" s="24" t="s">
        <v>27</v>
      </c>
      <c r="F56" s="45"/>
      <c r="G56" s="50"/>
      <c r="H56" s="10"/>
      <c r="I56" s="10"/>
      <c r="J56" s="11"/>
      <c r="K56" s="10"/>
      <c r="L56" s="10"/>
      <c r="M56" s="11"/>
      <c r="N56" s="10"/>
      <c r="O56" s="10"/>
      <c r="P56" s="11"/>
      <c r="Q56" s="5"/>
    </row>
    <row r="57" spans="1:17" x14ac:dyDescent="0.25">
      <c r="A57" s="25">
        <v>2</v>
      </c>
      <c r="B57" s="25"/>
      <c r="C57" s="22" t="s">
        <v>31</v>
      </c>
      <c r="D57" s="23"/>
      <c r="E57" s="24" t="s">
        <v>29</v>
      </c>
      <c r="F57" s="45"/>
      <c r="G57" s="50"/>
      <c r="H57" s="10"/>
      <c r="I57" s="10"/>
      <c r="J57" s="11"/>
      <c r="K57" s="10"/>
      <c r="L57" s="10"/>
      <c r="M57" s="11"/>
      <c r="N57" s="10"/>
      <c r="O57" s="10"/>
      <c r="P57" s="11"/>
      <c r="Q57" s="5"/>
    </row>
    <row r="58" spans="1:17" x14ac:dyDescent="0.25">
      <c r="A58" s="25">
        <v>3</v>
      </c>
      <c r="B58" s="25"/>
      <c r="C58" s="400" t="s">
        <v>52</v>
      </c>
      <c r="D58" s="400"/>
      <c r="E58" s="404" t="s">
        <v>32</v>
      </c>
      <c r="F58" s="405"/>
      <c r="G58" s="50"/>
      <c r="H58" s="10"/>
      <c r="I58" s="10"/>
      <c r="J58" s="11"/>
      <c r="K58" s="10"/>
      <c r="L58" s="10"/>
      <c r="M58" s="11"/>
      <c r="N58" s="10"/>
      <c r="O58" s="10"/>
      <c r="P58" s="11"/>
      <c r="Q58" s="5"/>
    </row>
    <row r="59" spans="1:17" x14ac:dyDescent="0.25">
      <c r="A59" s="25">
        <v>4</v>
      </c>
      <c r="B59" s="25"/>
      <c r="C59" s="22" t="s">
        <v>19</v>
      </c>
      <c r="D59" s="23"/>
      <c r="E59" s="24" t="s">
        <v>35</v>
      </c>
      <c r="F59" s="45"/>
      <c r="G59" s="50"/>
      <c r="H59" s="10"/>
      <c r="I59" s="10"/>
      <c r="J59" s="11"/>
      <c r="K59" s="10"/>
      <c r="L59" s="10"/>
      <c r="M59" s="11"/>
      <c r="N59" s="10"/>
      <c r="O59" s="10"/>
      <c r="P59" s="11"/>
      <c r="Q59" s="5"/>
    </row>
    <row r="60" spans="1:17" x14ac:dyDescent="0.25">
      <c r="A60" s="25">
        <v>5</v>
      </c>
      <c r="B60" s="25"/>
      <c r="C60" s="22" t="s">
        <v>26</v>
      </c>
      <c r="D60" s="23"/>
      <c r="E60" s="24" t="s">
        <v>27</v>
      </c>
      <c r="F60" s="45"/>
      <c r="G60" s="50"/>
      <c r="H60" s="10"/>
      <c r="I60" s="10"/>
      <c r="J60" s="11"/>
      <c r="K60" s="10"/>
      <c r="L60" s="10"/>
      <c r="M60" s="11"/>
      <c r="N60" s="10"/>
      <c r="O60" s="10"/>
      <c r="P60" s="11"/>
      <c r="Q60" s="5"/>
    </row>
    <row r="61" spans="1:17" x14ac:dyDescent="0.25">
      <c r="A61" s="25">
        <v>6</v>
      </c>
      <c r="B61" s="25"/>
      <c r="C61" s="22" t="s">
        <v>28</v>
      </c>
      <c r="D61" s="23"/>
      <c r="E61" s="26" t="s">
        <v>29</v>
      </c>
      <c r="F61" s="45"/>
      <c r="G61" s="50"/>
      <c r="H61" s="10"/>
      <c r="I61" s="10"/>
      <c r="J61" s="11"/>
      <c r="K61" s="10"/>
      <c r="L61" s="10"/>
      <c r="M61" s="11"/>
      <c r="N61" s="10"/>
      <c r="O61" s="10"/>
      <c r="P61" s="11"/>
      <c r="Q61" s="5"/>
    </row>
    <row r="62" spans="1:17" ht="16.5" customHeight="1" x14ac:dyDescent="0.3">
      <c r="A62" s="30"/>
      <c r="B62" s="13"/>
      <c r="C62" s="22" t="s">
        <v>31</v>
      </c>
      <c r="D62" s="23"/>
      <c r="E62" s="397" t="s">
        <v>36</v>
      </c>
      <c r="F62" s="398"/>
      <c r="G62" s="50"/>
      <c r="H62" s="11"/>
      <c r="I62" s="11"/>
      <c r="J62" s="11"/>
      <c r="K62" s="11"/>
      <c r="L62" s="11"/>
      <c r="M62" s="11"/>
      <c r="N62" s="11"/>
      <c r="O62" s="11"/>
      <c r="P62" s="11"/>
      <c r="Q62" s="5"/>
    </row>
    <row r="63" spans="1:17" ht="17.25" customHeight="1" x14ac:dyDescent="0.3">
      <c r="A63" s="411" t="s">
        <v>53</v>
      </c>
      <c r="B63" s="411"/>
      <c r="C63" s="400" t="s">
        <v>54</v>
      </c>
      <c r="D63" s="400"/>
      <c r="E63" s="27" t="s">
        <v>23</v>
      </c>
      <c r="F63" s="45"/>
      <c r="G63" s="75"/>
      <c r="H63" s="55"/>
      <c r="I63" s="55"/>
      <c r="J63" s="55"/>
      <c r="K63" s="55"/>
      <c r="L63" s="55"/>
      <c r="M63" s="55"/>
      <c r="N63" s="55"/>
      <c r="O63" s="55"/>
      <c r="P63" s="55"/>
      <c r="Q63" s="2"/>
    </row>
    <row r="64" spans="1:17" ht="16.5" customHeight="1" x14ac:dyDescent="0.3">
      <c r="A64" s="416" t="s">
        <v>30</v>
      </c>
      <c r="B64" s="416"/>
      <c r="C64" s="22" t="s">
        <v>19</v>
      </c>
      <c r="D64" s="23"/>
      <c r="E64" s="27" t="s">
        <v>32</v>
      </c>
      <c r="F64" s="45"/>
      <c r="G64" s="378" t="s">
        <v>55</v>
      </c>
      <c r="H64" s="379"/>
      <c r="I64" s="379"/>
      <c r="J64" s="379"/>
      <c r="K64" s="379"/>
      <c r="L64" s="379"/>
      <c r="M64" s="379"/>
      <c r="N64" s="379"/>
      <c r="O64" s="379"/>
      <c r="P64" s="379"/>
      <c r="Q64" s="380"/>
    </row>
    <row r="65" spans="1:17" ht="16.5" customHeight="1" x14ac:dyDescent="0.3">
      <c r="A65" s="409" t="s">
        <v>33</v>
      </c>
      <c r="B65" s="409"/>
      <c r="C65" s="22" t="s">
        <v>26</v>
      </c>
      <c r="D65" s="23"/>
      <c r="E65" s="400" t="s">
        <v>56</v>
      </c>
      <c r="F65" s="401"/>
      <c r="G65" s="381"/>
      <c r="H65" s="382"/>
      <c r="I65" s="382"/>
      <c r="J65" s="382"/>
      <c r="K65" s="383"/>
      <c r="L65" s="12"/>
      <c r="M65" s="384"/>
      <c r="N65" s="385"/>
      <c r="O65" s="385"/>
      <c r="P65" s="385"/>
      <c r="Q65" s="386"/>
    </row>
    <row r="66" spans="1:17" ht="15.75" customHeight="1" x14ac:dyDescent="0.25">
      <c r="A66" s="25">
        <v>1</v>
      </c>
      <c r="B66" s="25"/>
      <c r="C66" s="22" t="s">
        <v>28</v>
      </c>
      <c r="D66" s="23"/>
      <c r="E66" s="402" t="s">
        <v>23</v>
      </c>
      <c r="F66" s="403"/>
      <c r="G66" s="63" t="s">
        <v>57</v>
      </c>
      <c r="H66" s="58" t="s">
        <v>58</v>
      </c>
      <c r="I66" s="58" t="s">
        <v>59</v>
      </c>
      <c r="J66" s="58" t="s">
        <v>60</v>
      </c>
      <c r="K66" s="58" t="s">
        <v>61</v>
      </c>
      <c r="L66" s="12"/>
      <c r="M66" s="57" t="s">
        <v>57</v>
      </c>
      <c r="N66" s="58" t="s">
        <v>58</v>
      </c>
      <c r="O66" s="58" t="s">
        <v>59</v>
      </c>
      <c r="P66" s="58" t="s">
        <v>60</v>
      </c>
      <c r="Q66" s="64" t="s">
        <v>61</v>
      </c>
    </row>
    <row r="67" spans="1:17" ht="15.75" customHeight="1" x14ac:dyDescent="0.25">
      <c r="A67" s="25">
        <v>2</v>
      </c>
      <c r="B67" s="25"/>
      <c r="C67" s="22" t="s">
        <v>31</v>
      </c>
      <c r="D67" s="23"/>
      <c r="E67" s="24" t="s">
        <v>25</v>
      </c>
      <c r="F67" s="45"/>
      <c r="G67" s="65" t="s">
        <v>62</v>
      </c>
      <c r="H67" s="60" t="s">
        <v>63</v>
      </c>
      <c r="I67" s="60" t="s">
        <v>64</v>
      </c>
      <c r="J67" s="60" t="s">
        <v>65</v>
      </c>
      <c r="K67" s="60" t="s">
        <v>66</v>
      </c>
      <c r="L67" s="12"/>
      <c r="M67" s="59" t="s">
        <v>62</v>
      </c>
      <c r="N67" s="60" t="s">
        <v>63</v>
      </c>
      <c r="O67" s="60" t="s">
        <v>64</v>
      </c>
      <c r="P67" s="60" t="s">
        <v>65</v>
      </c>
      <c r="Q67" s="66" t="s">
        <v>66</v>
      </c>
    </row>
    <row r="68" spans="1:17" ht="15.75" customHeight="1" x14ac:dyDescent="0.25">
      <c r="A68" s="25">
        <v>3</v>
      </c>
      <c r="B68" s="25"/>
      <c r="C68" s="400" t="s">
        <v>67</v>
      </c>
      <c r="D68" s="400"/>
      <c r="E68" s="24" t="s">
        <v>27</v>
      </c>
      <c r="F68" s="45"/>
      <c r="G68" s="67"/>
      <c r="H68" s="12"/>
      <c r="I68" s="12"/>
      <c r="J68" s="12"/>
      <c r="K68" s="12"/>
      <c r="L68" s="12"/>
      <c r="M68" s="61"/>
      <c r="N68" s="12"/>
      <c r="O68" s="12"/>
      <c r="P68" s="12"/>
      <c r="Q68" s="56"/>
    </row>
    <row r="69" spans="1:17" ht="15.75" customHeight="1" x14ac:dyDescent="0.25">
      <c r="A69" s="25">
        <v>4</v>
      </c>
      <c r="B69" s="25"/>
      <c r="C69" s="22" t="s">
        <v>19</v>
      </c>
      <c r="D69" s="23"/>
      <c r="E69" s="24" t="s">
        <v>29</v>
      </c>
      <c r="F69" s="45"/>
      <c r="G69" s="62"/>
      <c r="H69" s="12"/>
      <c r="I69" s="12"/>
      <c r="J69" s="12"/>
      <c r="K69" s="12"/>
      <c r="L69" s="12"/>
      <c r="M69" s="13"/>
      <c r="N69" s="12"/>
      <c r="O69" s="12"/>
      <c r="P69" s="12"/>
      <c r="Q69" s="56"/>
    </row>
    <row r="70" spans="1:17" ht="15.75" customHeight="1" x14ac:dyDescent="0.25">
      <c r="A70" s="25">
        <v>5</v>
      </c>
      <c r="B70" s="25"/>
      <c r="C70" s="22" t="s">
        <v>26</v>
      </c>
      <c r="D70" s="23"/>
      <c r="E70" s="404" t="s">
        <v>32</v>
      </c>
      <c r="F70" s="405"/>
      <c r="G70" s="62"/>
      <c r="H70" s="12"/>
      <c r="I70" s="12"/>
      <c r="J70" s="12"/>
      <c r="K70" s="12"/>
      <c r="L70" s="12"/>
      <c r="M70" s="13"/>
      <c r="N70" s="12"/>
      <c r="O70" s="12"/>
      <c r="P70" s="12"/>
      <c r="Q70" s="56"/>
    </row>
    <row r="71" spans="1:17" ht="15.75" customHeight="1" x14ac:dyDescent="0.25">
      <c r="A71" s="25">
        <v>6</v>
      </c>
      <c r="B71" s="25"/>
      <c r="C71" s="22" t="s">
        <v>28</v>
      </c>
      <c r="D71" s="23"/>
      <c r="E71" s="24" t="s">
        <v>35</v>
      </c>
      <c r="F71" s="45"/>
      <c r="G71" s="62"/>
      <c r="H71" s="12"/>
      <c r="I71" s="12"/>
      <c r="J71" s="12"/>
      <c r="K71" s="12"/>
      <c r="L71" s="12"/>
      <c r="M71" s="13"/>
      <c r="N71" s="12"/>
      <c r="O71" s="12"/>
      <c r="P71" s="12"/>
      <c r="Q71" s="56"/>
    </row>
    <row r="72" spans="1:17" ht="15.75" customHeight="1" x14ac:dyDescent="0.25">
      <c r="A72" s="410"/>
      <c r="B72" s="410"/>
      <c r="C72" s="22" t="s">
        <v>31</v>
      </c>
      <c r="D72" s="23"/>
      <c r="E72" s="24" t="s">
        <v>27</v>
      </c>
      <c r="F72" s="45"/>
      <c r="G72" s="62"/>
      <c r="H72" s="12"/>
      <c r="I72" s="12"/>
      <c r="J72" s="12"/>
      <c r="K72" s="12"/>
      <c r="L72" s="12"/>
      <c r="M72" s="13"/>
      <c r="N72" s="12"/>
      <c r="O72" s="12"/>
      <c r="P72" s="12"/>
      <c r="Q72" s="56"/>
    </row>
    <row r="73" spans="1:17" ht="15.75" customHeight="1" x14ac:dyDescent="0.25">
      <c r="A73" s="409" t="s">
        <v>39</v>
      </c>
      <c r="B73" s="409"/>
      <c r="C73" s="28"/>
      <c r="D73" s="29"/>
      <c r="E73" s="26" t="s">
        <v>29</v>
      </c>
      <c r="F73" s="45"/>
      <c r="G73" s="62"/>
      <c r="H73" s="12"/>
      <c r="I73" s="12"/>
      <c r="J73" s="12"/>
      <c r="K73" s="12"/>
      <c r="L73" s="12"/>
      <c r="M73" s="13"/>
      <c r="N73" s="12"/>
      <c r="O73" s="12"/>
      <c r="P73" s="12"/>
      <c r="Q73" s="56"/>
    </row>
    <row r="74" spans="1:17" ht="15.75" customHeight="1" x14ac:dyDescent="0.25">
      <c r="A74" s="25">
        <v>1</v>
      </c>
      <c r="B74" s="25"/>
      <c r="C74" s="28"/>
      <c r="D74" s="29"/>
      <c r="E74" s="397" t="s">
        <v>36</v>
      </c>
      <c r="F74" s="398"/>
      <c r="G74" s="53"/>
      <c r="H74" s="11"/>
      <c r="I74" s="11"/>
      <c r="J74" s="11"/>
      <c r="K74" s="11"/>
      <c r="L74" s="11"/>
      <c r="M74" s="11"/>
      <c r="N74" s="11"/>
      <c r="O74" s="11"/>
      <c r="P74" s="11"/>
      <c r="Q74" s="5"/>
    </row>
    <row r="75" spans="1:17" ht="16.5" customHeight="1" x14ac:dyDescent="0.3">
      <c r="A75" s="25">
        <v>2</v>
      </c>
      <c r="B75" s="25"/>
      <c r="C75" s="28"/>
      <c r="D75" s="29"/>
      <c r="E75" s="27" t="s">
        <v>23</v>
      </c>
      <c r="F75" s="45"/>
      <c r="G75" s="387"/>
      <c r="H75" s="388"/>
      <c r="I75" s="388"/>
      <c r="J75" s="388"/>
      <c r="K75" s="388"/>
      <c r="L75" s="11"/>
      <c r="M75" s="389"/>
      <c r="N75" s="389"/>
      <c r="O75" s="389"/>
      <c r="P75" s="389"/>
      <c r="Q75" s="390"/>
    </row>
    <row r="76" spans="1:17" ht="15.75" customHeight="1" x14ac:dyDescent="0.25">
      <c r="A76" s="25">
        <v>3</v>
      </c>
      <c r="B76" s="25"/>
      <c r="C76" s="28"/>
      <c r="D76" s="29"/>
      <c r="E76" s="27" t="s">
        <v>32</v>
      </c>
      <c r="F76" s="45"/>
      <c r="G76" s="81" t="s">
        <v>57</v>
      </c>
      <c r="H76" s="82" t="s">
        <v>58</v>
      </c>
      <c r="I76" s="82" t="s">
        <v>59</v>
      </c>
      <c r="J76" s="82" t="s">
        <v>60</v>
      </c>
      <c r="K76" s="82" t="s">
        <v>61</v>
      </c>
      <c r="L76" s="83"/>
      <c r="M76" s="84" t="s">
        <v>57</v>
      </c>
      <c r="N76" s="82" t="s">
        <v>58</v>
      </c>
      <c r="O76" s="82" t="s">
        <v>59</v>
      </c>
      <c r="P76" s="82" t="s">
        <v>60</v>
      </c>
      <c r="Q76" s="85" t="s">
        <v>61</v>
      </c>
    </row>
    <row r="77" spans="1:17" ht="15.75" customHeight="1" x14ac:dyDescent="0.25">
      <c r="A77" s="25">
        <v>4</v>
      </c>
      <c r="B77" s="25"/>
      <c r="C77" s="13"/>
      <c r="D77" s="13"/>
      <c r="E77" s="29"/>
      <c r="F77" s="46"/>
      <c r="G77" s="65" t="s">
        <v>62</v>
      </c>
      <c r="H77" s="60" t="s">
        <v>63</v>
      </c>
      <c r="I77" s="60" t="s">
        <v>64</v>
      </c>
      <c r="J77" s="60" t="s">
        <v>65</v>
      </c>
      <c r="K77" s="60" t="s">
        <v>66</v>
      </c>
      <c r="L77" s="12"/>
      <c r="M77" s="59" t="s">
        <v>62</v>
      </c>
      <c r="N77" s="60" t="s">
        <v>63</v>
      </c>
      <c r="O77" s="60" t="s">
        <v>64</v>
      </c>
      <c r="P77" s="60" t="s">
        <v>65</v>
      </c>
      <c r="Q77" s="66" t="s">
        <v>66</v>
      </c>
    </row>
    <row r="78" spans="1:17" ht="16.5" customHeight="1" x14ac:dyDescent="0.3">
      <c r="A78" s="25">
        <v>5</v>
      </c>
      <c r="B78" s="25"/>
      <c r="C78" s="13"/>
      <c r="D78" s="13"/>
      <c r="E78" s="411" t="s">
        <v>68</v>
      </c>
      <c r="F78" s="412"/>
      <c r="G78" s="67"/>
      <c r="H78" s="12"/>
      <c r="I78" s="12"/>
      <c r="J78" s="12"/>
      <c r="K78" s="12"/>
      <c r="L78" s="12"/>
      <c r="M78" s="61"/>
      <c r="N78" s="12"/>
      <c r="O78" s="12"/>
      <c r="P78" s="12"/>
      <c r="Q78" s="56"/>
    </row>
    <row r="79" spans="1:17" ht="15.75" customHeight="1" x14ac:dyDescent="0.25">
      <c r="A79" s="25">
        <v>6</v>
      </c>
      <c r="B79" s="25"/>
      <c r="C79" s="13"/>
      <c r="D79" s="13"/>
      <c r="E79" s="31"/>
      <c r="F79" s="47"/>
      <c r="G79" s="62"/>
      <c r="H79" s="12"/>
      <c r="I79" s="12"/>
      <c r="J79" s="12"/>
      <c r="K79" s="12"/>
      <c r="L79" s="12"/>
      <c r="M79" s="13"/>
      <c r="N79" s="12"/>
      <c r="O79" s="12"/>
      <c r="P79" s="12"/>
      <c r="Q79" s="56"/>
    </row>
    <row r="80" spans="1:17" ht="15.75" customHeight="1" x14ac:dyDescent="0.25">
      <c r="A80" s="413"/>
      <c r="B80" s="413"/>
      <c r="C80" s="413"/>
      <c r="D80" s="413"/>
      <c r="E80" s="400" t="s">
        <v>20</v>
      </c>
      <c r="F80" s="401"/>
      <c r="G80" s="62"/>
      <c r="H80" s="12"/>
      <c r="I80" s="12"/>
      <c r="J80" s="12"/>
      <c r="K80" s="12"/>
      <c r="L80" s="12"/>
      <c r="M80" s="13"/>
      <c r="N80" s="12"/>
      <c r="O80" s="12"/>
      <c r="P80" s="12"/>
      <c r="Q80" s="56"/>
    </row>
    <row r="81" spans="1:17" ht="15.75" customHeight="1" x14ac:dyDescent="0.25">
      <c r="A81" s="409" t="s">
        <v>42</v>
      </c>
      <c r="B81" s="409"/>
      <c r="C81" s="13"/>
      <c r="D81" s="13"/>
      <c r="E81" s="402" t="s">
        <v>23</v>
      </c>
      <c r="F81" s="403"/>
      <c r="G81" s="62"/>
      <c r="H81" s="12"/>
      <c r="I81" s="12"/>
      <c r="J81" s="12"/>
      <c r="K81" s="12"/>
      <c r="L81" s="12"/>
      <c r="M81" s="13"/>
      <c r="N81" s="12"/>
      <c r="O81" s="12"/>
      <c r="P81" s="12"/>
      <c r="Q81" s="56"/>
    </row>
    <row r="82" spans="1:17" ht="15.75" customHeight="1" x14ac:dyDescent="0.25">
      <c r="A82" s="25">
        <v>1</v>
      </c>
      <c r="B82" s="25"/>
      <c r="C82" s="13"/>
      <c r="D82" s="13"/>
      <c r="E82" s="24" t="s">
        <v>25</v>
      </c>
      <c r="F82" s="45"/>
      <c r="G82" s="62"/>
      <c r="H82" s="12"/>
      <c r="I82" s="12"/>
      <c r="J82" s="12"/>
      <c r="K82" s="12"/>
      <c r="L82" s="12"/>
      <c r="M82" s="13"/>
      <c r="N82" s="12"/>
      <c r="O82" s="12"/>
      <c r="P82" s="12"/>
      <c r="Q82" s="56"/>
    </row>
    <row r="83" spans="1:17" ht="15.75" customHeight="1" x14ac:dyDescent="0.25">
      <c r="A83" s="25">
        <v>2</v>
      </c>
      <c r="B83" s="25"/>
      <c r="C83" s="13"/>
      <c r="D83" s="13"/>
      <c r="E83" s="24" t="s">
        <v>27</v>
      </c>
      <c r="F83" s="45"/>
      <c r="G83" s="77"/>
      <c r="H83" s="78"/>
      <c r="I83" s="78"/>
      <c r="J83" s="78"/>
      <c r="K83" s="78"/>
      <c r="L83" s="78"/>
      <c r="M83" s="79"/>
      <c r="N83" s="78"/>
      <c r="O83" s="78"/>
      <c r="P83" s="78"/>
      <c r="Q83" s="80"/>
    </row>
    <row r="84" spans="1:17" ht="15.75" customHeight="1" x14ac:dyDescent="0.25">
      <c r="A84" s="25">
        <v>3</v>
      </c>
      <c r="B84" s="25"/>
      <c r="C84" s="13"/>
      <c r="D84" s="13"/>
      <c r="E84" s="24" t="s">
        <v>29</v>
      </c>
      <c r="F84" s="45"/>
      <c r="G84" s="90"/>
      <c r="H84" s="86"/>
      <c r="I84" s="86"/>
      <c r="J84" s="86"/>
      <c r="K84" s="86"/>
      <c r="L84" s="86"/>
      <c r="M84" s="86"/>
      <c r="N84" s="86"/>
      <c r="O84" s="86"/>
      <c r="P84" s="86"/>
      <c r="Q84" s="91"/>
    </row>
    <row r="85" spans="1:17" ht="16.5" customHeight="1" x14ac:dyDescent="0.3">
      <c r="A85" s="25">
        <v>4</v>
      </c>
      <c r="B85" s="25"/>
      <c r="C85" s="32"/>
      <c r="D85" s="13"/>
      <c r="E85" s="404" t="s">
        <v>32</v>
      </c>
      <c r="F85" s="405"/>
      <c r="G85" s="387"/>
      <c r="H85" s="388"/>
      <c r="I85" s="388"/>
      <c r="J85" s="388"/>
      <c r="K85" s="388"/>
      <c r="L85" s="11"/>
      <c r="M85" s="389"/>
      <c r="N85" s="389"/>
      <c r="O85" s="389"/>
      <c r="P85" s="389"/>
      <c r="Q85" s="390"/>
    </row>
    <row r="86" spans="1:17" ht="15.75" customHeight="1" x14ac:dyDescent="0.25">
      <c r="A86" s="25">
        <v>5</v>
      </c>
      <c r="B86" s="25"/>
      <c r="C86" s="32"/>
      <c r="D86" s="13"/>
      <c r="E86" s="24" t="s">
        <v>35</v>
      </c>
      <c r="F86" s="45"/>
      <c r="G86" s="81" t="s">
        <v>57</v>
      </c>
      <c r="H86" s="82" t="s">
        <v>58</v>
      </c>
      <c r="I86" s="82" t="s">
        <v>59</v>
      </c>
      <c r="J86" s="82" t="s">
        <v>60</v>
      </c>
      <c r="K86" s="82" t="s">
        <v>61</v>
      </c>
      <c r="L86" s="83"/>
      <c r="M86" s="84" t="s">
        <v>57</v>
      </c>
      <c r="N86" s="82" t="s">
        <v>58</v>
      </c>
      <c r="O86" s="82" t="s">
        <v>59</v>
      </c>
      <c r="P86" s="82" t="s">
        <v>60</v>
      </c>
      <c r="Q86" s="85" t="s">
        <v>61</v>
      </c>
    </row>
    <row r="87" spans="1:17" ht="15.75" customHeight="1" x14ac:dyDescent="0.25">
      <c r="A87" s="25">
        <v>6</v>
      </c>
      <c r="B87" s="25"/>
      <c r="C87" s="32"/>
      <c r="D87" s="13"/>
      <c r="E87" s="24" t="s">
        <v>27</v>
      </c>
      <c r="F87" s="45"/>
      <c r="G87" s="65" t="s">
        <v>62</v>
      </c>
      <c r="H87" s="60" t="s">
        <v>63</v>
      </c>
      <c r="I87" s="60" t="s">
        <v>64</v>
      </c>
      <c r="J87" s="60" t="s">
        <v>65</v>
      </c>
      <c r="K87" s="60" t="s">
        <v>66</v>
      </c>
      <c r="L87" s="12"/>
      <c r="M87" s="59" t="s">
        <v>62</v>
      </c>
      <c r="N87" s="60" t="s">
        <v>63</v>
      </c>
      <c r="O87" s="60" t="s">
        <v>64</v>
      </c>
      <c r="P87" s="60" t="s">
        <v>65</v>
      </c>
      <c r="Q87" s="66" t="s">
        <v>66</v>
      </c>
    </row>
    <row r="88" spans="1:17" ht="15.75" customHeight="1" x14ac:dyDescent="0.25">
      <c r="A88" s="414"/>
      <c r="B88" s="414"/>
      <c r="C88" s="414"/>
      <c r="D88" s="414"/>
      <c r="E88" s="26" t="s">
        <v>29</v>
      </c>
      <c r="F88" s="45"/>
      <c r="G88" s="67"/>
      <c r="H88" s="12"/>
      <c r="I88" s="12"/>
      <c r="J88" s="12"/>
      <c r="K88" s="12"/>
      <c r="L88" s="12"/>
      <c r="M88" s="61"/>
      <c r="N88" s="12"/>
      <c r="O88" s="12"/>
      <c r="P88" s="12"/>
      <c r="Q88" s="56"/>
    </row>
    <row r="89" spans="1:17" ht="15.75" customHeight="1" x14ac:dyDescent="0.25">
      <c r="A89" s="409" t="s">
        <v>46</v>
      </c>
      <c r="B89" s="409"/>
      <c r="C89" s="32"/>
      <c r="D89" s="13"/>
      <c r="E89" s="397" t="s">
        <v>36</v>
      </c>
      <c r="F89" s="398"/>
      <c r="G89" s="62"/>
      <c r="H89" s="12"/>
      <c r="I89" s="12"/>
      <c r="J89" s="12"/>
      <c r="K89" s="12"/>
      <c r="L89" s="12"/>
      <c r="M89" s="13"/>
      <c r="N89" s="12"/>
      <c r="O89" s="12"/>
      <c r="P89" s="12"/>
      <c r="Q89" s="56"/>
    </row>
    <row r="90" spans="1:17" ht="15.75" customHeight="1" x14ac:dyDescent="0.25">
      <c r="A90" s="25">
        <v>1</v>
      </c>
      <c r="B90" s="25"/>
      <c r="C90" s="32"/>
      <c r="D90" s="13"/>
      <c r="E90" s="27" t="s">
        <v>23</v>
      </c>
      <c r="F90" s="45"/>
      <c r="G90" s="62"/>
      <c r="H90" s="12"/>
      <c r="I90" s="12"/>
      <c r="J90" s="12"/>
      <c r="K90" s="12"/>
      <c r="L90" s="12"/>
      <c r="M90" s="13"/>
      <c r="N90" s="12"/>
      <c r="O90" s="12"/>
      <c r="P90" s="12"/>
      <c r="Q90" s="56"/>
    </row>
    <row r="91" spans="1:17" ht="15.75" customHeight="1" x14ac:dyDescent="0.25">
      <c r="A91" s="25">
        <v>2</v>
      </c>
      <c r="B91" s="25"/>
      <c r="C91" s="32"/>
      <c r="D91" s="13"/>
      <c r="E91" s="27" t="s">
        <v>32</v>
      </c>
      <c r="F91" s="45"/>
      <c r="G91" s="62"/>
      <c r="H91" s="12"/>
      <c r="I91" s="12"/>
      <c r="J91" s="12"/>
      <c r="K91" s="12"/>
      <c r="L91" s="12"/>
      <c r="M91" s="13"/>
      <c r="N91" s="12"/>
      <c r="O91" s="12"/>
      <c r="P91" s="12"/>
      <c r="Q91" s="56"/>
    </row>
    <row r="92" spans="1:17" ht="15.75" customHeight="1" x14ac:dyDescent="0.25">
      <c r="A92" s="25">
        <v>3</v>
      </c>
      <c r="B92" s="25"/>
      <c r="C92" s="32"/>
      <c r="D92" s="13"/>
      <c r="E92" s="400" t="s">
        <v>38</v>
      </c>
      <c r="F92" s="401"/>
      <c r="G92" s="62"/>
      <c r="H92" s="12"/>
      <c r="I92" s="12"/>
      <c r="J92" s="12"/>
      <c r="K92" s="12"/>
      <c r="L92" s="12"/>
      <c r="M92" s="13"/>
      <c r="N92" s="12"/>
      <c r="O92" s="12"/>
      <c r="P92" s="12"/>
      <c r="Q92" s="56"/>
    </row>
    <row r="93" spans="1:17" ht="15.75" customHeight="1" x14ac:dyDescent="0.25">
      <c r="A93" s="25">
        <v>4</v>
      </c>
      <c r="B93" s="25"/>
      <c r="C93" s="32"/>
      <c r="D93" s="13"/>
      <c r="E93" s="402" t="s">
        <v>23</v>
      </c>
      <c r="F93" s="403"/>
      <c r="G93" s="77"/>
      <c r="H93" s="78"/>
      <c r="I93" s="78"/>
      <c r="J93" s="78"/>
      <c r="K93" s="78"/>
      <c r="L93" s="78"/>
      <c r="M93" s="79"/>
      <c r="N93" s="78"/>
      <c r="O93" s="78"/>
      <c r="P93" s="78"/>
      <c r="Q93" s="80"/>
    </row>
    <row r="94" spans="1:17" ht="15.75" customHeight="1" x14ac:dyDescent="0.25">
      <c r="A94" s="25">
        <v>5</v>
      </c>
      <c r="B94" s="25"/>
      <c r="C94" s="32"/>
      <c r="D94" s="13"/>
      <c r="E94" s="24" t="s">
        <v>25</v>
      </c>
      <c r="F94" s="45"/>
      <c r="G94" s="90"/>
      <c r="H94" s="86"/>
      <c r="I94" s="86"/>
      <c r="J94" s="86"/>
      <c r="K94" s="86"/>
      <c r="L94" s="86"/>
      <c r="M94" s="86"/>
      <c r="N94" s="86"/>
      <c r="O94" s="86"/>
      <c r="P94" s="86"/>
      <c r="Q94" s="91"/>
    </row>
    <row r="95" spans="1:17" ht="16.5" customHeight="1" x14ac:dyDescent="0.3">
      <c r="A95" s="25">
        <v>6</v>
      </c>
      <c r="B95" s="25"/>
      <c r="C95" s="32"/>
      <c r="D95" s="13"/>
      <c r="E95" s="24" t="s">
        <v>27</v>
      </c>
      <c r="F95" s="45"/>
      <c r="G95" s="387"/>
      <c r="H95" s="388"/>
      <c r="I95" s="388"/>
      <c r="J95" s="388"/>
      <c r="K95" s="388"/>
      <c r="L95" s="11"/>
      <c r="M95" s="389"/>
      <c r="N95" s="389"/>
      <c r="O95" s="389"/>
      <c r="P95" s="389"/>
      <c r="Q95" s="390"/>
    </row>
    <row r="96" spans="1:17" ht="15.75" customHeight="1" x14ac:dyDescent="0.25">
      <c r="A96" s="414" t="s">
        <v>50</v>
      </c>
      <c r="B96" s="414"/>
      <c r="C96" s="414"/>
      <c r="D96" s="414"/>
      <c r="E96" s="24" t="s">
        <v>29</v>
      </c>
      <c r="F96" s="45"/>
      <c r="G96" s="81" t="s">
        <v>57</v>
      </c>
      <c r="H96" s="82" t="s">
        <v>58</v>
      </c>
      <c r="I96" s="82" t="s">
        <v>59</v>
      </c>
      <c r="J96" s="82" t="s">
        <v>60</v>
      </c>
      <c r="K96" s="82" t="s">
        <v>61</v>
      </c>
      <c r="L96" s="83"/>
      <c r="M96" s="84" t="s">
        <v>57</v>
      </c>
      <c r="N96" s="82" t="s">
        <v>58</v>
      </c>
      <c r="O96" s="82" t="s">
        <v>59</v>
      </c>
      <c r="P96" s="82" t="s">
        <v>60</v>
      </c>
      <c r="Q96" s="85" t="s">
        <v>61</v>
      </c>
    </row>
    <row r="97" spans="1:17" ht="15.75" customHeight="1" x14ac:dyDescent="0.25">
      <c r="A97" s="409" t="s">
        <v>51</v>
      </c>
      <c r="B97" s="409"/>
      <c r="C97" s="32"/>
      <c r="D97" s="13"/>
      <c r="E97" s="404" t="s">
        <v>32</v>
      </c>
      <c r="F97" s="405"/>
      <c r="G97" s="65" t="s">
        <v>62</v>
      </c>
      <c r="H97" s="60" t="s">
        <v>63</v>
      </c>
      <c r="I97" s="60" t="s">
        <v>64</v>
      </c>
      <c r="J97" s="60" t="s">
        <v>65</v>
      </c>
      <c r="K97" s="60" t="s">
        <v>66</v>
      </c>
      <c r="L97" s="12"/>
      <c r="M97" s="59" t="s">
        <v>62</v>
      </c>
      <c r="N97" s="60" t="s">
        <v>63</v>
      </c>
      <c r="O97" s="60" t="s">
        <v>64</v>
      </c>
      <c r="P97" s="60" t="s">
        <v>65</v>
      </c>
      <c r="Q97" s="66" t="s">
        <v>66</v>
      </c>
    </row>
    <row r="98" spans="1:17" ht="15.75" customHeight="1" x14ac:dyDescent="0.25">
      <c r="A98" s="25">
        <v>1</v>
      </c>
      <c r="B98" s="25"/>
      <c r="C98" s="32"/>
      <c r="D98" s="13"/>
      <c r="E98" s="24" t="s">
        <v>35</v>
      </c>
      <c r="F98" s="45"/>
      <c r="G98" s="67"/>
      <c r="H98" s="12"/>
      <c r="I98" s="12"/>
      <c r="J98" s="12"/>
      <c r="K98" s="12"/>
      <c r="L98" s="12"/>
      <c r="M98" s="61"/>
      <c r="N98" s="12"/>
      <c r="O98" s="12"/>
      <c r="P98" s="12"/>
      <c r="Q98" s="56"/>
    </row>
    <row r="99" spans="1:17" ht="15.75" customHeight="1" x14ac:dyDescent="0.25">
      <c r="A99" s="25">
        <v>2</v>
      </c>
      <c r="B99" s="25"/>
      <c r="C99" s="32"/>
      <c r="D99" s="13"/>
      <c r="E99" s="24" t="s">
        <v>27</v>
      </c>
      <c r="F99" s="45"/>
      <c r="G99" s="62"/>
      <c r="H99" s="12"/>
      <c r="I99" s="12"/>
      <c r="J99" s="12"/>
      <c r="K99" s="12"/>
      <c r="L99" s="12"/>
      <c r="M99" s="13"/>
      <c r="N99" s="12"/>
      <c r="O99" s="12"/>
      <c r="P99" s="12"/>
      <c r="Q99" s="56"/>
    </row>
    <row r="100" spans="1:17" ht="15.75" customHeight="1" x14ac:dyDescent="0.25">
      <c r="A100" s="25">
        <v>3</v>
      </c>
      <c r="B100" s="25"/>
      <c r="C100" s="32"/>
      <c r="D100" s="13"/>
      <c r="E100" s="26" t="s">
        <v>29</v>
      </c>
      <c r="F100" s="45"/>
      <c r="G100" s="62"/>
      <c r="H100" s="12"/>
      <c r="I100" s="12"/>
      <c r="J100" s="12"/>
      <c r="K100" s="12"/>
      <c r="L100" s="12"/>
      <c r="M100" s="13"/>
      <c r="N100" s="12"/>
      <c r="O100" s="12"/>
      <c r="P100" s="12"/>
      <c r="Q100" s="56"/>
    </row>
    <row r="101" spans="1:17" ht="15.75" customHeight="1" x14ac:dyDescent="0.25">
      <c r="A101" s="25">
        <v>4</v>
      </c>
      <c r="B101" s="25"/>
      <c r="C101" s="32"/>
      <c r="D101" s="13"/>
      <c r="E101" s="397" t="s">
        <v>36</v>
      </c>
      <c r="F101" s="398"/>
      <c r="G101" s="62"/>
      <c r="H101" s="12"/>
      <c r="I101" s="12"/>
      <c r="J101" s="12"/>
      <c r="K101" s="12"/>
      <c r="L101" s="12"/>
      <c r="M101" s="13"/>
      <c r="N101" s="12"/>
      <c r="O101" s="12"/>
      <c r="P101" s="12"/>
      <c r="Q101" s="56"/>
    </row>
    <row r="102" spans="1:17" ht="15.75" customHeight="1" x14ac:dyDescent="0.25">
      <c r="A102" s="25">
        <v>5</v>
      </c>
      <c r="B102" s="25"/>
      <c r="C102" s="32"/>
      <c r="D102" s="13"/>
      <c r="E102" s="27" t="s">
        <v>23</v>
      </c>
      <c r="F102" s="45"/>
      <c r="G102" s="62"/>
      <c r="H102" s="12"/>
      <c r="I102" s="12"/>
      <c r="J102" s="12"/>
      <c r="K102" s="12"/>
      <c r="L102" s="12"/>
      <c r="M102" s="13"/>
      <c r="N102" s="12"/>
      <c r="O102" s="12"/>
      <c r="P102" s="12"/>
      <c r="Q102" s="56"/>
    </row>
    <row r="103" spans="1:17" ht="15.75" customHeight="1" x14ac:dyDescent="0.25">
      <c r="A103" s="25">
        <v>6</v>
      </c>
      <c r="B103" s="25"/>
      <c r="C103" s="32"/>
      <c r="D103" s="13"/>
      <c r="E103" s="27" t="s">
        <v>32</v>
      </c>
      <c r="F103" s="45"/>
      <c r="G103" s="62"/>
      <c r="H103" s="12"/>
      <c r="I103" s="12"/>
      <c r="J103" s="12"/>
      <c r="K103" s="12"/>
      <c r="L103" s="12"/>
      <c r="M103" s="13"/>
      <c r="N103" s="12"/>
      <c r="O103" s="12"/>
      <c r="P103" s="12"/>
      <c r="Q103" s="56"/>
    </row>
    <row r="104" spans="1:17" ht="16.5" customHeight="1" x14ac:dyDescent="0.3">
      <c r="A104" s="406"/>
      <c r="B104" s="406"/>
      <c r="C104" s="406"/>
      <c r="D104" s="406"/>
      <c r="E104" s="400" t="s">
        <v>44</v>
      </c>
      <c r="F104" s="401"/>
      <c r="G104" s="53"/>
      <c r="H104" s="11"/>
      <c r="I104" s="11"/>
      <c r="J104" s="11"/>
      <c r="K104" s="11"/>
      <c r="L104" s="11"/>
      <c r="M104" s="11"/>
      <c r="N104" s="11"/>
      <c r="O104" s="11"/>
      <c r="P104" s="11"/>
      <c r="Q104" s="5"/>
    </row>
    <row r="105" spans="1:17" ht="16.5" customHeight="1" x14ac:dyDescent="0.3">
      <c r="A105" s="33"/>
      <c r="B105" s="407" t="s">
        <v>69</v>
      </c>
      <c r="C105" s="407"/>
      <c r="D105" s="34"/>
      <c r="E105" s="402" t="s">
        <v>23</v>
      </c>
      <c r="F105" s="403"/>
      <c r="G105" s="394"/>
      <c r="H105" s="395"/>
      <c r="I105" s="395"/>
      <c r="J105" s="395"/>
      <c r="K105" s="395"/>
      <c r="L105" s="87"/>
      <c r="M105" s="377"/>
      <c r="N105" s="377"/>
      <c r="O105" s="377"/>
      <c r="P105" s="377"/>
      <c r="Q105" s="396"/>
    </row>
    <row r="106" spans="1:17" ht="15.75" customHeight="1" x14ac:dyDescent="0.25">
      <c r="A106" s="408" t="s">
        <v>70</v>
      </c>
      <c r="B106" s="408"/>
      <c r="C106" s="408"/>
      <c r="D106" s="13"/>
      <c r="E106" s="24" t="s">
        <v>25</v>
      </c>
      <c r="F106" s="45"/>
      <c r="G106" s="81" t="s">
        <v>57</v>
      </c>
      <c r="H106" s="82" t="s">
        <v>58</v>
      </c>
      <c r="I106" s="82" t="s">
        <v>59</v>
      </c>
      <c r="J106" s="82" t="s">
        <v>60</v>
      </c>
      <c r="K106" s="82" t="s">
        <v>61</v>
      </c>
      <c r="L106" s="83"/>
      <c r="M106" s="84" t="s">
        <v>57</v>
      </c>
      <c r="N106" s="82" t="s">
        <v>58</v>
      </c>
      <c r="O106" s="82" t="s">
        <v>59</v>
      </c>
      <c r="P106" s="82" t="s">
        <v>60</v>
      </c>
      <c r="Q106" s="85" t="s">
        <v>61</v>
      </c>
    </row>
    <row r="107" spans="1:17" ht="15.75" customHeight="1" x14ac:dyDescent="0.25">
      <c r="A107" s="35" t="s">
        <v>28</v>
      </c>
      <c r="B107" s="36"/>
      <c r="C107" s="36"/>
      <c r="D107" s="13"/>
      <c r="E107" s="24" t="s">
        <v>27</v>
      </c>
      <c r="F107" s="45"/>
      <c r="G107" s="65" t="s">
        <v>62</v>
      </c>
      <c r="H107" s="60" t="s">
        <v>63</v>
      </c>
      <c r="I107" s="60" t="s">
        <v>64</v>
      </c>
      <c r="J107" s="60" t="s">
        <v>65</v>
      </c>
      <c r="K107" s="60" t="s">
        <v>66</v>
      </c>
      <c r="L107" s="12"/>
      <c r="M107" s="59" t="s">
        <v>62</v>
      </c>
      <c r="N107" s="60" t="s">
        <v>63</v>
      </c>
      <c r="O107" s="60" t="s">
        <v>64</v>
      </c>
      <c r="P107" s="60" t="s">
        <v>65</v>
      </c>
      <c r="Q107" s="66" t="s">
        <v>66</v>
      </c>
    </row>
    <row r="108" spans="1:17" ht="15.75" customHeight="1" x14ac:dyDescent="0.25">
      <c r="A108" s="35" t="s">
        <v>19</v>
      </c>
      <c r="B108" s="36"/>
      <c r="C108" s="36"/>
      <c r="D108" s="13"/>
      <c r="E108" s="24" t="s">
        <v>29</v>
      </c>
      <c r="F108" s="45"/>
      <c r="G108" s="67"/>
      <c r="H108" s="12"/>
      <c r="I108" s="12"/>
      <c r="J108" s="12"/>
      <c r="K108" s="12"/>
      <c r="L108" s="12"/>
      <c r="M108" s="61"/>
      <c r="N108" s="12"/>
      <c r="O108" s="12"/>
      <c r="P108" s="12"/>
      <c r="Q108" s="56"/>
    </row>
    <row r="109" spans="1:17" ht="15.75" customHeight="1" x14ac:dyDescent="0.25">
      <c r="A109" s="35" t="s">
        <v>26</v>
      </c>
      <c r="B109" s="36"/>
      <c r="C109" s="36"/>
      <c r="D109" s="13"/>
      <c r="E109" s="404" t="s">
        <v>32</v>
      </c>
      <c r="F109" s="405"/>
      <c r="G109" s="62"/>
      <c r="H109" s="12"/>
      <c r="I109" s="12"/>
      <c r="J109" s="12"/>
      <c r="K109" s="12"/>
      <c r="L109" s="12"/>
      <c r="M109" s="13"/>
      <c r="N109" s="12"/>
      <c r="O109" s="12"/>
      <c r="P109" s="12"/>
      <c r="Q109" s="56"/>
    </row>
    <row r="110" spans="1:17" ht="15.75" customHeight="1" x14ac:dyDescent="0.25">
      <c r="A110" s="35" t="s">
        <v>31</v>
      </c>
      <c r="B110" s="36"/>
      <c r="C110" s="36"/>
      <c r="D110" s="13"/>
      <c r="E110" s="24" t="s">
        <v>35</v>
      </c>
      <c r="F110" s="45"/>
      <c r="G110" s="62"/>
      <c r="H110" s="12"/>
      <c r="I110" s="12"/>
      <c r="J110" s="12"/>
      <c r="K110" s="12"/>
      <c r="L110" s="12"/>
      <c r="M110" s="13"/>
      <c r="N110" s="12"/>
      <c r="O110" s="12"/>
      <c r="P110" s="12"/>
      <c r="Q110" s="56"/>
    </row>
    <row r="111" spans="1:17" ht="15.75" customHeight="1" x14ac:dyDescent="0.25">
      <c r="A111" s="35" t="s">
        <v>71</v>
      </c>
      <c r="B111" s="36"/>
      <c r="C111" s="36"/>
      <c r="D111" s="13"/>
      <c r="E111" s="24" t="s">
        <v>27</v>
      </c>
      <c r="F111" s="45"/>
      <c r="G111" s="62"/>
      <c r="H111" s="12"/>
      <c r="I111" s="12"/>
      <c r="J111" s="12"/>
      <c r="K111" s="12"/>
      <c r="L111" s="12"/>
      <c r="M111" s="13"/>
      <c r="N111" s="12"/>
      <c r="O111" s="12"/>
      <c r="P111" s="12"/>
      <c r="Q111" s="56"/>
    </row>
    <row r="112" spans="1:17" ht="15.75" customHeight="1" x14ac:dyDescent="0.25">
      <c r="A112" s="35"/>
      <c r="B112" s="399" t="s">
        <v>8</v>
      </c>
      <c r="C112" s="399"/>
      <c r="D112" s="13"/>
      <c r="E112" s="26" t="s">
        <v>29</v>
      </c>
      <c r="F112" s="45"/>
      <c r="G112" s="62"/>
      <c r="H112" s="12"/>
      <c r="I112" s="12"/>
      <c r="J112" s="12"/>
      <c r="K112" s="12"/>
      <c r="L112" s="12"/>
      <c r="M112" s="13"/>
      <c r="N112" s="12"/>
      <c r="O112" s="12"/>
      <c r="P112" s="12"/>
      <c r="Q112" s="56"/>
    </row>
    <row r="113" spans="1:17" ht="16.5" customHeight="1" x14ac:dyDescent="0.25">
      <c r="A113" s="37" t="s">
        <v>72</v>
      </c>
      <c r="B113" s="36"/>
      <c r="C113" s="36"/>
      <c r="D113" s="13"/>
      <c r="E113" s="397" t="s">
        <v>36</v>
      </c>
      <c r="F113" s="398"/>
      <c r="G113" s="68"/>
      <c r="H113" s="69"/>
      <c r="I113" s="69"/>
      <c r="J113" s="69"/>
      <c r="K113" s="69"/>
      <c r="L113" s="69"/>
      <c r="M113" s="70"/>
      <c r="N113" s="69"/>
      <c r="O113" s="69"/>
      <c r="P113" s="69"/>
      <c r="Q113" s="71"/>
    </row>
    <row r="114" spans="1:17" ht="15.75" customHeight="1" x14ac:dyDescent="0.25">
      <c r="A114" s="35" t="s">
        <v>28</v>
      </c>
      <c r="B114" s="36"/>
      <c r="C114" s="36"/>
      <c r="D114" s="13"/>
      <c r="E114" s="27" t="s">
        <v>23</v>
      </c>
      <c r="F114" s="45"/>
      <c r="G114" s="4"/>
      <c r="H114" s="11"/>
    </row>
    <row r="115" spans="1:17" ht="15.75" customHeight="1" x14ac:dyDescent="0.25">
      <c r="A115" s="35" t="s">
        <v>19</v>
      </c>
      <c r="B115" s="36"/>
      <c r="C115" s="36"/>
      <c r="D115" s="13"/>
      <c r="E115" s="27" t="s">
        <v>32</v>
      </c>
      <c r="F115" s="45"/>
      <c r="G115" s="4"/>
      <c r="H115" s="11"/>
    </row>
    <row r="116" spans="1:17" ht="15.75" customHeight="1" x14ac:dyDescent="0.25">
      <c r="A116" s="35" t="s">
        <v>26</v>
      </c>
      <c r="B116" s="36"/>
      <c r="C116" s="36"/>
      <c r="D116" s="13"/>
      <c r="E116" s="400" t="s">
        <v>49</v>
      </c>
      <c r="F116" s="401"/>
      <c r="G116" s="48"/>
      <c r="H116" s="11"/>
    </row>
    <row r="117" spans="1:17" ht="16.5" customHeight="1" x14ac:dyDescent="0.25">
      <c r="A117" s="35" t="s">
        <v>31</v>
      </c>
      <c r="B117" s="36"/>
      <c r="C117" s="36"/>
      <c r="D117" s="13"/>
      <c r="E117" s="402" t="s">
        <v>23</v>
      </c>
      <c r="F117" s="403"/>
      <c r="G117" s="1"/>
    </row>
    <row r="118" spans="1:17" ht="15.75" customHeight="1" x14ac:dyDescent="0.25">
      <c r="A118" s="35" t="s">
        <v>71</v>
      </c>
      <c r="B118" s="36"/>
      <c r="C118" s="36"/>
      <c r="D118" s="13"/>
      <c r="E118" s="24" t="s">
        <v>25</v>
      </c>
      <c r="F118" s="45"/>
      <c r="G118" s="391" t="s">
        <v>73</v>
      </c>
      <c r="H118" s="392"/>
      <c r="I118" s="392"/>
      <c r="J118" s="392"/>
      <c r="K118" s="392"/>
      <c r="L118" s="392"/>
      <c r="M118" s="392"/>
      <c r="N118" s="392"/>
      <c r="O118" s="392"/>
      <c r="P118" s="392"/>
      <c r="Q118" s="393"/>
    </row>
    <row r="119" spans="1:17" ht="15.75" customHeight="1" x14ac:dyDescent="0.25">
      <c r="A119" s="35"/>
      <c r="B119" s="399" t="s">
        <v>9</v>
      </c>
      <c r="C119" s="399"/>
      <c r="D119" s="13"/>
      <c r="E119" s="24" t="s">
        <v>27</v>
      </c>
      <c r="F119" s="45"/>
      <c r="G119" s="88"/>
      <c r="H119" s="377"/>
      <c r="I119" s="377"/>
      <c r="J119" s="11"/>
      <c r="K119" s="377"/>
      <c r="L119" s="377"/>
      <c r="M119" s="11"/>
      <c r="N119" s="377"/>
      <c r="O119" s="377"/>
      <c r="P119" s="11"/>
      <c r="Q119" s="5"/>
    </row>
    <row r="120" spans="1:17" ht="15.75" customHeight="1" x14ac:dyDescent="0.25">
      <c r="A120" s="37" t="s">
        <v>72</v>
      </c>
      <c r="B120" s="36"/>
      <c r="C120" s="36"/>
      <c r="D120" s="13"/>
      <c r="E120" s="24" t="s">
        <v>29</v>
      </c>
      <c r="F120" s="45"/>
      <c r="G120" s="53"/>
      <c r="H120" s="12"/>
      <c r="I120" s="12"/>
      <c r="J120" s="11"/>
      <c r="K120" s="12"/>
      <c r="L120" s="12"/>
      <c r="M120" s="11"/>
      <c r="N120" s="12"/>
      <c r="O120" s="12"/>
      <c r="P120" s="11"/>
      <c r="Q120" s="5"/>
    </row>
    <row r="121" spans="1:17" ht="15.75" customHeight="1" x14ac:dyDescent="0.25">
      <c r="A121" s="35" t="s">
        <v>28</v>
      </c>
      <c r="B121" s="36"/>
      <c r="C121" s="36"/>
      <c r="D121" s="13"/>
      <c r="E121" s="404" t="s">
        <v>32</v>
      </c>
      <c r="F121" s="405"/>
      <c r="G121" s="53"/>
      <c r="H121" s="12"/>
      <c r="I121" s="12"/>
      <c r="J121" s="11"/>
      <c r="K121" s="12"/>
      <c r="L121" s="12"/>
      <c r="M121" s="11"/>
      <c r="N121" s="12"/>
      <c r="O121" s="12"/>
      <c r="P121" s="11"/>
      <c r="Q121" s="5"/>
    </row>
    <row r="122" spans="1:17" ht="15.75" customHeight="1" x14ac:dyDescent="0.25">
      <c r="A122" s="35" t="s">
        <v>19</v>
      </c>
      <c r="B122" s="36"/>
      <c r="C122" s="36"/>
      <c r="D122" s="13"/>
      <c r="E122" s="24" t="s">
        <v>35</v>
      </c>
      <c r="F122" s="45"/>
      <c r="G122" s="53"/>
      <c r="H122" s="12"/>
      <c r="I122" s="12"/>
      <c r="J122" s="11"/>
      <c r="K122" s="12"/>
      <c r="L122" s="12"/>
      <c r="M122" s="11"/>
      <c r="N122" s="12"/>
      <c r="O122" s="12"/>
      <c r="P122" s="11"/>
      <c r="Q122" s="5"/>
    </row>
    <row r="123" spans="1:17" ht="15.75" customHeight="1" x14ac:dyDescent="0.25">
      <c r="A123" s="35" t="s">
        <v>26</v>
      </c>
      <c r="B123" s="36"/>
      <c r="C123" s="36"/>
      <c r="D123" s="13"/>
      <c r="E123" s="24" t="s">
        <v>27</v>
      </c>
      <c r="F123" s="45"/>
      <c r="G123" s="53"/>
      <c r="H123" s="7"/>
      <c r="I123" s="7"/>
      <c r="J123" s="11"/>
      <c r="K123" s="7"/>
      <c r="L123" s="7"/>
      <c r="M123" s="11"/>
      <c r="N123" s="7"/>
      <c r="O123" s="7"/>
      <c r="P123" s="11"/>
      <c r="Q123" s="5"/>
    </row>
    <row r="124" spans="1:17" ht="15.75" customHeight="1" x14ac:dyDescent="0.25">
      <c r="A124" s="35" t="s">
        <v>31</v>
      </c>
      <c r="B124" s="36"/>
      <c r="C124" s="36"/>
      <c r="D124" s="13"/>
      <c r="E124" s="26" t="s">
        <v>29</v>
      </c>
      <c r="F124" s="45"/>
      <c r="G124" s="53"/>
      <c r="H124" s="7"/>
      <c r="I124" s="7"/>
      <c r="J124" s="11"/>
      <c r="K124" s="7"/>
      <c r="L124" s="7"/>
      <c r="M124" s="11"/>
      <c r="N124" s="7"/>
      <c r="O124" s="7"/>
      <c r="P124" s="11"/>
      <c r="Q124" s="5"/>
    </row>
    <row r="125" spans="1:17" ht="15.75" customHeight="1" x14ac:dyDescent="0.25">
      <c r="A125" s="35" t="s">
        <v>71</v>
      </c>
      <c r="B125" s="36"/>
      <c r="C125" s="36"/>
      <c r="D125" s="13"/>
      <c r="E125" s="397" t="s">
        <v>36</v>
      </c>
      <c r="F125" s="398"/>
      <c r="G125" s="53"/>
      <c r="H125" s="7"/>
      <c r="I125" s="7"/>
      <c r="J125" s="11"/>
      <c r="K125" s="7"/>
      <c r="L125" s="7"/>
      <c r="M125" s="11"/>
      <c r="N125" s="7"/>
      <c r="O125" s="7"/>
      <c r="P125" s="11"/>
      <c r="Q125" s="5"/>
    </row>
    <row r="126" spans="1:17" ht="15.75" customHeight="1" x14ac:dyDescent="0.25">
      <c r="A126" s="35"/>
      <c r="B126" s="399" t="s">
        <v>10</v>
      </c>
      <c r="C126" s="399"/>
      <c r="D126" s="13"/>
      <c r="E126" s="27" t="s">
        <v>23</v>
      </c>
      <c r="F126" s="45"/>
      <c r="G126" s="53"/>
      <c r="H126" s="11"/>
      <c r="I126" s="11"/>
      <c r="J126" s="11"/>
      <c r="K126" s="11"/>
      <c r="L126" s="11"/>
      <c r="M126" s="11"/>
      <c r="N126" s="11"/>
      <c r="O126" s="11"/>
      <c r="P126" s="11"/>
      <c r="Q126" s="5"/>
    </row>
    <row r="127" spans="1:17" ht="15.75" customHeight="1" x14ac:dyDescent="0.25">
      <c r="A127" s="37" t="s">
        <v>72</v>
      </c>
      <c r="B127" s="36"/>
      <c r="C127" s="36"/>
      <c r="D127" s="13"/>
      <c r="E127" s="27" t="s">
        <v>32</v>
      </c>
      <c r="F127" s="45"/>
      <c r="G127" s="53"/>
      <c r="H127" s="377"/>
      <c r="I127" s="377"/>
      <c r="J127" s="11"/>
      <c r="K127" s="377"/>
      <c r="L127" s="377"/>
      <c r="M127" s="11"/>
      <c r="N127" s="11"/>
      <c r="O127" s="11"/>
      <c r="P127" s="11"/>
      <c r="Q127" s="5"/>
    </row>
    <row r="128" spans="1:17" ht="15.75" customHeight="1" x14ac:dyDescent="0.25">
      <c r="A128" s="35" t="s">
        <v>28</v>
      </c>
      <c r="B128" s="36"/>
      <c r="C128" s="36"/>
      <c r="D128" s="13"/>
      <c r="E128" s="400" t="s">
        <v>56</v>
      </c>
      <c r="F128" s="401"/>
      <c r="G128" s="53"/>
      <c r="H128" s="12"/>
      <c r="I128" s="12"/>
      <c r="J128" s="11"/>
      <c r="K128" s="12"/>
      <c r="L128" s="12"/>
      <c r="M128" s="11"/>
      <c r="N128" s="11"/>
      <c r="O128" s="11"/>
      <c r="P128" s="11"/>
      <c r="Q128" s="5"/>
    </row>
    <row r="129" spans="1:17" ht="15.75" customHeight="1" x14ac:dyDescent="0.25">
      <c r="A129" s="35" t="s">
        <v>19</v>
      </c>
      <c r="B129" s="36"/>
      <c r="C129" s="36"/>
      <c r="D129" s="13"/>
      <c r="E129" s="402" t="s">
        <v>23</v>
      </c>
      <c r="F129" s="403"/>
      <c r="G129" s="53"/>
      <c r="H129" s="12"/>
      <c r="I129" s="12"/>
      <c r="J129" s="11"/>
      <c r="K129" s="12"/>
      <c r="L129" s="12"/>
      <c r="M129" s="11"/>
      <c r="N129" s="11"/>
      <c r="O129" s="11"/>
      <c r="P129" s="11"/>
      <c r="Q129" s="5"/>
    </row>
    <row r="130" spans="1:17" ht="15.75" customHeight="1" x14ac:dyDescent="0.25">
      <c r="A130" s="35" t="s">
        <v>26</v>
      </c>
      <c r="B130" s="36"/>
      <c r="C130" s="36"/>
      <c r="D130" s="13"/>
      <c r="E130" s="24" t="s">
        <v>25</v>
      </c>
      <c r="F130" s="45"/>
      <c r="G130" s="53"/>
      <c r="H130" s="12"/>
      <c r="I130" s="12"/>
      <c r="J130" s="11"/>
      <c r="K130" s="12"/>
      <c r="L130" s="12"/>
      <c r="M130" s="11"/>
      <c r="N130" s="11"/>
      <c r="O130" s="11"/>
      <c r="P130" s="11"/>
      <c r="Q130" s="5"/>
    </row>
    <row r="131" spans="1:17" ht="15.75" customHeight="1" x14ac:dyDescent="0.25">
      <c r="A131" s="35" t="s">
        <v>31</v>
      </c>
      <c r="B131" s="36"/>
      <c r="C131" s="36"/>
      <c r="D131" s="13"/>
      <c r="E131" s="24" t="s">
        <v>27</v>
      </c>
      <c r="F131" s="45"/>
      <c r="G131" s="88"/>
      <c r="H131" s="7"/>
      <c r="I131" s="7"/>
      <c r="J131" s="11"/>
      <c r="K131" s="7"/>
      <c r="L131" s="7"/>
      <c r="M131" s="11"/>
      <c r="N131" s="11"/>
      <c r="O131" s="11"/>
      <c r="P131" s="11"/>
      <c r="Q131" s="5"/>
    </row>
    <row r="132" spans="1:17" ht="15.75" customHeight="1" x14ac:dyDescent="0.25">
      <c r="A132" s="35" t="s">
        <v>71</v>
      </c>
      <c r="B132" s="36"/>
      <c r="C132" s="36"/>
      <c r="D132" s="13"/>
      <c r="E132" s="24" t="s">
        <v>29</v>
      </c>
      <c r="F132" s="45"/>
      <c r="G132" s="53"/>
      <c r="H132" s="7"/>
      <c r="I132" s="7"/>
      <c r="J132" s="11"/>
      <c r="K132" s="7"/>
      <c r="L132" s="7"/>
      <c r="M132" s="11"/>
      <c r="N132" s="11"/>
      <c r="O132" s="11"/>
      <c r="P132" s="11"/>
      <c r="Q132" s="5"/>
    </row>
    <row r="133" spans="1:17" ht="15.75" customHeight="1" x14ac:dyDescent="0.25">
      <c r="A133" s="35"/>
      <c r="B133" s="399" t="s">
        <v>11</v>
      </c>
      <c r="C133" s="399"/>
      <c r="D133" s="13"/>
      <c r="E133" s="404" t="s">
        <v>32</v>
      </c>
      <c r="F133" s="405"/>
      <c r="G133" s="53"/>
      <c r="H133" s="7"/>
      <c r="I133" s="7"/>
      <c r="J133" s="11"/>
      <c r="K133" s="7"/>
      <c r="L133" s="7"/>
      <c r="M133" s="11"/>
      <c r="N133" s="11"/>
      <c r="O133" s="11"/>
      <c r="P133" s="11"/>
      <c r="Q133" s="5"/>
    </row>
    <row r="134" spans="1:17" ht="16.5" customHeight="1" x14ac:dyDescent="0.25">
      <c r="A134" s="37" t="s">
        <v>72</v>
      </c>
      <c r="B134" s="36"/>
      <c r="C134" s="36"/>
      <c r="D134" s="13"/>
      <c r="E134" s="24" t="s">
        <v>35</v>
      </c>
      <c r="F134" s="45"/>
      <c r="G134" s="89"/>
      <c r="H134" s="55"/>
      <c r="I134" s="55"/>
      <c r="J134" s="55"/>
      <c r="K134" s="55"/>
      <c r="L134" s="55"/>
      <c r="M134" s="55"/>
      <c r="N134" s="55"/>
      <c r="O134" s="55"/>
      <c r="P134" s="55"/>
      <c r="Q134" s="2"/>
    </row>
    <row r="135" spans="1:17" ht="15.75" customHeight="1" x14ac:dyDescent="0.25">
      <c r="A135" s="35" t="s">
        <v>28</v>
      </c>
      <c r="B135" s="36"/>
      <c r="C135" s="36"/>
      <c r="D135" s="13"/>
      <c r="E135" s="24" t="s">
        <v>27</v>
      </c>
      <c r="F135" s="45"/>
      <c r="G135" s="1"/>
    </row>
    <row r="136" spans="1:17" ht="15.75" customHeight="1" x14ac:dyDescent="0.25">
      <c r="A136" s="35" t="s">
        <v>19</v>
      </c>
      <c r="B136" s="36"/>
      <c r="C136" s="36"/>
      <c r="D136" s="13"/>
      <c r="E136" s="26" t="s">
        <v>29</v>
      </c>
      <c r="F136" s="45"/>
      <c r="G136" s="4"/>
      <c r="H136" s="11"/>
    </row>
    <row r="137" spans="1:17" ht="15.75" customHeight="1" x14ac:dyDescent="0.25">
      <c r="A137" s="35" t="s">
        <v>26</v>
      </c>
      <c r="B137" s="36"/>
      <c r="C137" s="36"/>
      <c r="D137" s="13"/>
      <c r="E137" s="397" t="s">
        <v>36</v>
      </c>
      <c r="F137" s="398"/>
      <c r="G137" s="4"/>
      <c r="H137" s="11"/>
    </row>
    <row r="138" spans="1:17" ht="15.75" customHeight="1" x14ac:dyDescent="0.25">
      <c r="A138" s="35" t="s">
        <v>31</v>
      </c>
      <c r="B138" s="36"/>
      <c r="C138" s="36"/>
      <c r="D138" s="13"/>
      <c r="E138" s="27" t="s">
        <v>23</v>
      </c>
      <c r="F138" s="45"/>
      <c r="G138" s="4"/>
      <c r="H138" s="11"/>
    </row>
    <row r="139" spans="1:17" ht="15.75" customHeight="1" x14ac:dyDescent="0.25">
      <c r="A139" s="35" t="s">
        <v>71</v>
      </c>
      <c r="B139" s="36"/>
      <c r="C139" s="36"/>
      <c r="D139" s="13"/>
      <c r="E139" s="27" t="s">
        <v>32</v>
      </c>
      <c r="F139" s="45"/>
      <c r="G139" s="4"/>
      <c r="H139" s="11"/>
    </row>
    <row r="140" spans="1:17" ht="15.75" customHeight="1" x14ac:dyDescent="0.25">
      <c r="A140" s="35"/>
      <c r="B140" s="36"/>
      <c r="C140" s="36"/>
      <c r="D140" s="13"/>
      <c r="E140" s="32"/>
      <c r="F140" s="40"/>
      <c r="G140" s="4"/>
      <c r="H140" s="11"/>
    </row>
    <row r="141" spans="1:17" ht="16.5" customHeight="1" x14ac:dyDescent="0.3">
      <c r="A141" s="38" t="s">
        <v>74</v>
      </c>
      <c r="B141" s="39"/>
      <c r="C141" s="32"/>
      <c r="D141" s="13"/>
      <c r="E141" s="32"/>
      <c r="F141" s="40"/>
      <c r="G141" s="4"/>
      <c r="H141" s="11"/>
    </row>
    <row r="142" spans="1:17" ht="16.5" customHeight="1" x14ac:dyDescent="0.3">
      <c r="A142" s="30"/>
      <c r="B142" s="13"/>
      <c r="C142" s="32"/>
      <c r="D142" s="13"/>
      <c r="E142" s="32"/>
      <c r="F142" s="40"/>
      <c r="G142" s="4"/>
      <c r="H142" s="11"/>
    </row>
    <row r="143" spans="1:17" ht="16.5" customHeight="1" x14ac:dyDescent="0.3">
      <c r="A143" s="30"/>
      <c r="B143" s="13"/>
      <c r="C143" s="32"/>
      <c r="D143" s="13"/>
      <c r="E143" s="32"/>
      <c r="F143" s="40"/>
      <c r="G143" s="4"/>
      <c r="H143" s="11"/>
    </row>
    <row r="144" spans="1:17" ht="16.5" customHeight="1" x14ac:dyDescent="0.3">
      <c r="A144" s="30"/>
      <c r="B144" s="13"/>
      <c r="C144" s="32"/>
      <c r="D144" s="13"/>
      <c r="E144" s="32"/>
      <c r="F144" s="40"/>
      <c r="G144" s="4"/>
      <c r="H144" s="11"/>
    </row>
    <row r="145" spans="1:8" ht="16.5" customHeight="1" x14ac:dyDescent="0.3">
      <c r="A145" s="30"/>
      <c r="B145" s="13"/>
      <c r="C145" s="32"/>
      <c r="D145" s="13"/>
      <c r="E145" s="32"/>
      <c r="F145" s="40"/>
      <c r="G145" s="4"/>
      <c r="H145" s="11"/>
    </row>
    <row r="146" spans="1:8" ht="16.5" customHeight="1" x14ac:dyDescent="0.3">
      <c r="A146" s="30"/>
      <c r="B146" s="13"/>
      <c r="C146" s="32"/>
      <c r="D146" s="13"/>
      <c r="E146" s="32"/>
      <c r="F146" s="40"/>
      <c r="G146" s="4"/>
      <c r="H146" s="11"/>
    </row>
    <row r="147" spans="1:8" ht="16.5" customHeight="1" x14ac:dyDescent="0.3">
      <c r="A147" s="30"/>
      <c r="B147" s="13"/>
      <c r="C147" s="32"/>
      <c r="D147" s="13"/>
      <c r="E147" s="32"/>
      <c r="F147" s="40"/>
      <c r="G147" s="4"/>
      <c r="H147" s="11"/>
    </row>
    <row r="148" spans="1:8" x14ac:dyDescent="0.25">
      <c r="G148" s="11"/>
    </row>
    <row r="155" spans="1:8" x14ac:dyDescent="0.25">
      <c r="B155" s="9"/>
    </row>
  </sheetData>
  <sheetProtection formatCells="0" formatColumns="0" formatRows="0" insertColumns="0" insertRows="0" insertHyperlinks="0" deleteColumns="0" deleteRows="0" sort="0" autoFilter="0" pivotTables="0"/>
  <mergeCells count="110">
    <mergeCell ref="A39:B39"/>
    <mergeCell ref="E41:F41"/>
    <mergeCell ref="E30:F30"/>
    <mergeCell ref="C33:D33"/>
    <mergeCell ref="E34:F34"/>
    <mergeCell ref="A38:B38"/>
    <mergeCell ref="C38:D38"/>
    <mergeCell ref="E38:F38"/>
    <mergeCell ref="A46:B46"/>
    <mergeCell ref="E46:F46"/>
    <mergeCell ref="G12:J12"/>
    <mergeCell ref="L6:M6"/>
    <mergeCell ref="A31:B31"/>
    <mergeCell ref="E17:F17"/>
    <mergeCell ref="C18:D18"/>
    <mergeCell ref="E18:F18"/>
    <mergeCell ref="A22:B22"/>
    <mergeCell ref="E22:F22"/>
    <mergeCell ref="A23:B23"/>
    <mergeCell ref="C23:D23"/>
    <mergeCell ref="E26:F26"/>
    <mergeCell ref="C28:D28"/>
    <mergeCell ref="E29:F29"/>
    <mergeCell ref="A30:B30"/>
    <mergeCell ref="E62:F62"/>
    <mergeCell ref="A63:B63"/>
    <mergeCell ref="C63:D63"/>
    <mergeCell ref="A64:B64"/>
    <mergeCell ref="A65:B65"/>
    <mergeCell ref="E65:F65"/>
    <mergeCell ref="E93:F93"/>
    <mergeCell ref="A96:D96"/>
    <mergeCell ref="E42:F42"/>
    <mergeCell ref="C44:D44"/>
    <mergeCell ref="E66:F66"/>
    <mergeCell ref="C68:D68"/>
    <mergeCell ref="C48:D48"/>
    <mergeCell ref="E50:F50"/>
    <mergeCell ref="C53:D53"/>
    <mergeCell ref="E53:F53"/>
    <mergeCell ref="A54:B54"/>
    <mergeCell ref="E54:F54"/>
    <mergeCell ref="A47:B47"/>
    <mergeCell ref="A55:B55"/>
    <mergeCell ref="C58:D58"/>
    <mergeCell ref="E58:F58"/>
    <mergeCell ref="E85:F85"/>
    <mergeCell ref="A88:D88"/>
    <mergeCell ref="A89:B89"/>
    <mergeCell ref="E89:F89"/>
    <mergeCell ref="E92:F92"/>
    <mergeCell ref="E78:F78"/>
    <mergeCell ref="A80:D80"/>
    <mergeCell ref="E80:F80"/>
    <mergeCell ref="E70:F70"/>
    <mergeCell ref="A81:B81"/>
    <mergeCell ref="E81:F81"/>
    <mergeCell ref="M105:Q105"/>
    <mergeCell ref="E137:F137"/>
    <mergeCell ref="E125:F125"/>
    <mergeCell ref="B126:C126"/>
    <mergeCell ref="E128:F128"/>
    <mergeCell ref="E129:F129"/>
    <mergeCell ref="B133:C133"/>
    <mergeCell ref="E133:F133"/>
    <mergeCell ref="E121:F121"/>
    <mergeCell ref="B105:C105"/>
    <mergeCell ref="E105:F105"/>
    <mergeCell ref="A106:C106"/>
    <mergeCell ref="E109:F109"/>
    <mergeCell ref="B112:C112"/>
    <mergeCell ref="E113:F113"/>
    <mergeCell ref="E116:F116"/>
    <mergeCell ref="N52:O52"/>
    <mergeCell ref="G85:K85"/>
    <mergeCell ref="M85:Q85"/>
    <mergeCell ref="G95:K95"/>
    <mergeCell ref="M95:Q95"/>
    <mergeCell ref="K119:L119"/>
    <mergeCell ref="N119:O119"/>
    <mergeCell ref="H127:I127"/>
    <mergeCell ref="K127:L127"/>
    <mergeCell ref="G13:M13"/>
    <mergeCell ref="G65:K65"/>
    <mergeCell ref="M65:Q65"/>
    <mergeCell ref="G75:K75"/>
    <mergeCell ref="M75:Q75"/>
    <mergeCell ref="G118:Q118"/>
    <mergeCell ref="G64:Q64"/>
    <mergeCell ref="G39:Q39"/>
    <mergeCell ref="H40:I40"/>
    <mergeCell ref="K40:L40"/>
    <mergeCell ref="H52:I52"/>
    <mergeCell ref="K52:L52"/>
    <mergeCell ref="B4:C4"/>
    <mergeCell ref="B5:C5"/>
    <mergeCell ref="B6:C6"/>
    <mergeCell ref="B7:C7"/>
    <mergeCell ref="H119:I119"/>
    <mergeCell ref="G105:K105"/>
    <mergeCell ref="A104:D104"/>
    <mergeCell ref="E104:F104"/>
    <mergeCell ref="E117:F117"/>
    <mergeCell ref="B119:C119"/>
    <mergeCell ref="E101:F101"/>
    <mergeCell ref="A97:B97"/>
    <mergeCell ref="E97:F97"/>
    <mergeCell ref="A72:B72"/>
    <mergeCell ref="A73:B73"/>
    <mergeCell ref="E74:F7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21" sqref="D21"/>
    </sheetView>
  </sheetViews>
  <sheetFormatPr defaultRowHeight="15.75" x14ac:dyDescent="0.25"/>
  <cols>
    <col min="1" max="1" width="13.140625" style="1" customWidth="1"/>
    <col min="2" max="2" width="11" style="3" customWidth="1"/>
    <col min="3" max="3" width="15" style="1" customWidth="1"/>
    <col min="4" max="4" width="8.5703125" style="21" customWidth="1"/>
    <col min="5" max="5" width="13.140625" style="1" customWidth="1"/>
    <col min="6" max="6" width="11" style="1" customWidth="1"/>
    <col min="7" max="7" width="15" style="1" customWidth="1"/>
    <col min="8" max="8" width="7.5703125" style="1" customWidth="1"/>
    <col min="9" max="9" width="13.140625" style="1" customWidth="1"/>
    <col min="10" max="10" width="11" style="1" customWidth="1"/>
    <col min="11" max="11" width="15" style="1" customWidth="1"/>
    <col min="12" max="12" width="7.5703125" style="1" customWidth="1"/>
    <col min="13" max="13" width="13.140625" style="1" customWidth="1"/>
    <col min="14" max="14" width="11" style="1" customWidth="1"/>
    <col min="15" max="15" width="12.28515625" style="1" customWidth="1"/>
    <col min="16" max="16" width="6.5703125" style="1" customWidth="1"/>
    <col min="17" max="17" width="9.140625" style="1" customWidth="1"/>
  </cols>
  <sheetData>
    <row r="1" spans="1:16" x14ac:dyDescent="0.25">
      <c r="A1" s="98" t="s">
        <v>75</v>
      </c>
      <c r="B1" s="99" t="s">
        <v>76</v>
      </c>
      <c r="C1" s="98" t="s">
        <v>77</v>
      </c>
      <c r="D1" s="109"/>
      <c r="E1" s="98"/>
      <c r="F1" s="99"/>
      <c r="G1" s="98"/>
      <c r="H1" s="109"/>
      <c r="I1" s="98"/>
      <c r="J1" s="99"/>
      <c r="K1" s="98"/>
      <c r="L1" s="109"/>
      <c r="M1" s="98"/>
      <c r="N1" s="99"/>
      <c r="O1" s="98"/>
      <c r="P1" s="99"/>
    </row>
    <row r="2" spans="1:16" ht="15.75" customHeight="1" x14ac:dyDescent="0.25">
      <c r="A2" s="110">
        <v>178.65</v>
      </c>
      <c r="B2" s="111">
        <v>38.97</v>
      </c>
      <c r="C2" s="100">
        <f t="shared" ref="C2:C21" si="0">A2-B2</f>
        <v>139.68</v>
      </c>
      <c r="D2" s="101">
        <f t="shared" ref="D2:D21" si="1">(C2-$C$24)/$C$24</f>
        <v>3.2181784592647249E-2</v>
      </c>
      <c r="E2" s="100"/>
      <c r="F2" s="99"/>
      <c r="G2" s="100"/>
      <c r="H2" s="112"/>
      <c r="I2" s="100"/>
      <c r="J2" s="99"/>
      <c r="K2" s="100"/>
      <c r="L2" s="109"/>
      <c r="M2" s="100"/>
      <c r="N2" s="109"/>
      <c r="O2" s="100"/>
      <c r="P2" s="109"/>
    </row>
    <row r="3" spans="1:16" ht="15.75" customHeight="1" x14ac:dyDescent="0.25">
      <c r="A3" s="110">
        <v>173.94</v>
      </c>
      <c r="B3" s="111">
        <v>38.25</v>
      </c>
      <c r="C3" s="100">
        <f t="shared" si="0"/>
        <v>135.69</v>
      </c>
      <c r="D3" s="101">
        <f t="shared" si="1"/>
        <v>2.6972104193606549E-3</v>
      </c>
      <c r="E3" s="100"/>
      <c r="F3" s="99"/>
      <c r="G3" s="100"/>
      <c r="H3" s="112"/>
      <c r="I3" s="100"/>
      <c r="J3" s="99"/>
      <c r="K3" s="100"/>
      <c r="L3" s="109"/>
      <c r="M3" s="100"/>
      <c r="N3" s="109"/>
      <c r="O3" s="100"/>
      <c r="P3" s="109"/>
    </row>
    <row r="4" spans="1:16" ht="15.75" customHeight="1" x14ac:dyDescent="0.25">
      <c r="A4" s="110">
        <v>176.39</v>
      </c>
      <c r="B4" s="111">
        <v>39.4</v>
      </c>
      <c r="C4" s="100">
        <f t="shared" si="0"/>
        <v>136.98999999999998</v>
      </c>
      <c r="D4" s="101">
        <f t="shared" si="1"/>
        <v>1.2303713282837343E-2</v>
      </c>
      <c r="E4" s="100"/>
      <c r="F4" s="99"/>
      <c r="G4" s="100"/>
      <c r="H4" s="112"/>
      <c r="I4" s="100"/>
      <c r="J4" s="99"/>
      <c r="K4" s="100"/>
      <c r="L4" s="109"/>
      <c r="M4" s="100"/>
      <c r="N4" s="109"/>
      <c r="O4" s="100"/>
      <c r="P4" s="109"/>
    </row>
    <row r="5" spans="1:16" ht="15.75" customHeight="1" x14ac:dyDescent="0.25">
      <c r="A5" s="110">
        <v>175.96</v>
      </c>
      <c r="B5" s="111">
        <v>39.97</v>
      </c>
      <c r="C5" s="100">
        <f t="shared" si="0"/>
        <v>135.99</v>
      </c>
      <c r="D5" s="101">
        <f t="shared" si="1"/>
        <v>4.9140956955476961E-3</v>
      </c>
      <c r="E5" s="100"/>
      <c r="F5" s="99"/>
      <c r="G5" s="100"/>
      <c r="H5" s="112"/>
      <c r="I5" s="100"/>
      <c r="J5" s="99"/>
      <c r="K5" s="100"/>
      <c r="L5" s="109"/>
      <c r="M5" s="100"/>
      <c r="N5" s="109"/>
      <c r="O5" s="100"/>
      <c r="P5" s="109"/>
    </row>
    <row r="6" spans="1:16" ht="15.75" customHeight="1" x14ac:dyDescent="0.25">
      <c r="A6" s="110">
        <v>177.29</v>
      </c>
      <c r="B6" s="111">
        <v>39.369999999999997</v>
      </c>
      <c r="C6" s="100">
        <f t="shared" si="0"/>
        <v>137.91999999999999</v>
      </c>
      <c r="D6" s="101">
        <f t="shared" si="1"/>
        <v>1.9176057639016961E-2</v>
      </c>
      <c r="E6" s="100"/>
      <c r="F6" s="99"/>
      <c r="G6" s="100"/>
      <c r="H6" s="112"/>
      <c r="I6" s="100"/>
      <c r="J6" s="99"/>
      <c r="K6" s="100"/>
      <c r="L6" s="109"/>
      <c r="M6" s="100"/>
      <c r="N6" s="109"/>
      <c r="O6" s="100"/>
      <c r="P6" s="109"/>
    </row>
    <row r="7" spans="1:16" ht="15.75" customHeight="1" x14ac:dyDescent="0.25">
      <c r="A7" s="110">
        <v>171.45</v>
      </c>
      <c r="B7" s="111">
        <v>39.31</v>
      </c>
      <c r="C7" s="100">
        <f t="shared" si="0"/>
        <v>132.13999999999999</v>
      </c>
      <c r="D7" s="101">
        <f t="shared" si="1"/>
        <v>-2.3535932015518422E-2</v>
      </c>
      <c r="E7" s="100"/>
      <c r="F7" s="99"/>
      <c r="G7" s="100"/>
      <c r="H7" s="112"/>
      <c r="I7" s="100"/>
      <c r="J7" s="99"/>
      <c r="K7" s="100"/>
      <c r="L7" s="109"/>
      <c r="M7" s="100"/>
      <c r="N7" s="109"/>
      <c r="O7" s="100"/>
      <c r="P7" s="109"/>
    </row>
    <row r="8" spans="1:16" ht="15.75" customHeight="1" x14ac:dyDescent="0.25">
      <c r="A8" s="110">
        <v>175.52</v>
      </c>
      <c r="B8" s="111">
        <v>39.130000000000003</v>
      </c>
      <c r="C8" s="100">
        <f t="shared" si="0"/>
        <v>136.39000000000001</v>
      </c>
      <c r="D8" s="101">
        <f t="shared" si="1"/>
        <v>7.8699427304636804E-3</v>
      </c>
      <c r="E8" s="100"/>
      <c r="F8" s="99"/>
      <c r="G8" s="100"/>
      <c r="H8" s="112"/>
      <c r="I8" s="100"/>
      <c r="J8" s="99"/>
      <c r="K8" s="100"/>
      <c r="L8" s="109"/>
      <c r="M8" s="100"/>
      <c r="N8" s="109"/>
      <c r="O8" s="100"/>
      <c r="P8" s="109"/>
    </row>
    <row r="9" spans="1:16" ht="15.75" customHeight="1" x14ac:dyDescent="0.25">
      <c r="A9" s="110">
        <v>167.65</v>
      </c>
      <c r="B9" s="111">
        <v>37.61</v>
      </c>
      <c r="C9" s="100">
        <f t="shared" si="0"/>
        <v>130.04000000000002</v>
      </c>
      <c r="D9" s="101">
        <f t="shared" si="1"/>
        <v>-3.9054128948826865E-2</v>
      </c>
      <c r="E9" s="100"/>
      <c r="F9" s="99"/>
      <c r="G9" s="100"/>
      <c r="H9" s="112"/>
      <c r="I9" s="100"/>
      <c r="J9" s="99"/>
      <c r="K9" s="100"/>
      <c r="L9" s="109"/>
      <c r="M9" s="100"/>
      <c r="N9" s="109"/>
      <c r="O9" s="100"/>
      <c r="P9" s="109"/>
    </row>
    <row r="10" spans="1:16" ht="15.75" customHeight="1" x14ac:dyDescent="0.25">
      <c r="A10" s="110">
        <v>175.36</v>
      </c>
      <c r="B10" s="111">
        <v>38.99</v>
      </c>
      <c r="C10" s="100">
        <f t="shared" si="0"/>
        <v>136.37</v>
      </c>
      <c r="D10" s="101">
        <f t="shared" si="1"/>
        <v>7.7221503787178077E-3</v>
      </c>
      <c r="E10" s="100"/>
      <c r="F10" s="99"/>
      <c r="G10" s="100"/>
      <c r="H10" s="112"/>
      <c r="I10" s="100"/>
      <c r="J10" s="99"/>
      <c r="K10" s="100"/>
      <c r="L10" s="109"/>
      <c r="M10" s="100"/>
      <c r="N10" s="109"/>
      <c r="O10" s="100"/>
      <c r="P10" s="109"/>
    </row>
    <row r="11" spans="1:16" ht="15.75" customHeight="1" x14ac:dyDescent="0.25">
      <c r="A11" s="113">
        <v>175.68</v>
      </c>
      <c r="B11" s="111">
        <v>37.74</v>
      </c>
      <c r="C11" s="100">
        <f t="shared" si="0"/>
        <v>137.94</v>
      </c>
      <c r="D11" s="101">
        <f t="shared" si="1"/>
        <v>1.9323849990762833E-2</v>
      </c>
      <c r="E11" s="114"/>
      <c r="F11" s="99"/>
      <c r="G11" s="100"/>
      <c r="H11" s="112"/>
      <c r="I11" s="114"/>
      <c r="J11" s="99"/>
      <c r="K11" s="100"/>
      <c r="L11" s="109"/>
      <c r="M11" s="114"/>
      <c r="N11" s="109"/>
      <c r="O11" s="114"/>
      <c r="P11" s="109"/>
    </row>
    <row r="12" spans="1:16" ht="15.75" customHeight="1" x14ac:dyDescent="0.25">
      <c r="A12" s="113">
        <v>171.85</v>
      </c>
      <c r="B12" s="111">
        <v>39.04</v>
      </c>
      <c r="C12" s="100">
        <f t="shared" si="0"/>
        <v>132.81</v>
      </c>
      <c r="D12" s="101">
        <f t="shared" si="1"/>
        <v>-1.8584888232034098E-2</v>
      </c>
      <c r="E12" s="114"/>
      <c r="F12" s="99"/>
      <c r="G12" s="100"/>
      <c r="H12" s="112"/>
      <c r="I12" s="114"/>
      <c r="J12" s="99"/>
      <c r="K12" s="100"/>
      <c r="L12" s="109"/>
      <c r="M12" s="114"/>
      <c r="N12" s="109"/>
      <c r="O12" s="114"/>
      <c r="P12" s="109"/>
    </row>
    <row r="13" spans="1:16" ht="15.75" customHeight="1" x14ac:dyDescent="0.25">
      <c r="A13" s="113">
        <v>176.89</v>
      </c>
      <c r="B13" s="111">
        <v>39.520000000000003</v>
      </c>
      <c r="C13" s="100">
        <f t="shared" si="0"/>
        <v>137.36999999999998</v>
      </c>
      <c r="D13" s="101">
        <f t="shared" si="1"/>
        <v>1.5111767966007454E-2</v>
      </c>
      <c r="E13" s="114"/>
      <c r="F13" s="99"/>
      <c r="G13" s="100"/>
      <c r="H13" s="112"/>
      <c r="I13" s="114"/>
      <c r="J13" s="99"/>
      <c r="K13" s="100"/>
      <c r="L13" s="109"/>
      <c r="M13" s="114"/>
      <c r="N13" s="109"/>
      <c r="O13" s="114"/>
      <c r="P13" s="109"/>
    </row>
    <row r="14" spans="1:16" ht="15.75" customHeight="1" x14ac:dyDescent="0.25">
      <c r="A14" s="113">
        <v>176.22</v>
      </c>
      <c r="B14" s="111">
        <v>38.81</v>
      </c>
      <c r="C14" s="100">
        <f t="shared" si="0"/>
        <v>137.41</v>
      </c>
      <c r="D14" s="101">
        <f t="shared" si="1"/>
        <v>1.54073526694992E-2</v>
      </c>
      <c r="E14" s="114"/>
      <c r="F14" s="99"/>
      <c r="G14" s="100"/>
      <c r="H14" s="112"/>
      <c r="I14" s="114"/>
      <c r="J14" s="99"/>
      <c r="K14" s="100"/>
      <c r="L14" s="109"/>
      <c r="M14" s="114"/>
      <c r="N14" s="109"/>
      <c r="O14" s="114"/>
      <c r="P14" s="109"/>
    </row>
    <row r="15" spans="1:16" ht="15.75" customHeight="1" x14ac:dyDescent="0.25">
      <c r="A15" s="113">
        <v>171.65</v>
      </c>
      <c r="B15" s="111">
        <v>39.53</v>
      </c>
      <c r="C15" s="100">
        <f t="shared" si="0"/>
        <v>132.12</v>
      </c>
      <c r="D15" s="101">
        <f t="shared" si="1"/>
        <v>-2.3683724367264083E-2</v>
      </c>
      <c r="E15" s="114"/>
      <c r="F15" s="99"/>
      <c r="G15" s="100"/>
      <c r="H15" s="112"/>
      <c r="I15" s="114"/>
      <c r="J15" s="99"/>
      <c r="K15" s="100"/>
      <c r="L15" s="109"/>
      <c r="M15" s="114"/>
      <c r="N15" s="109"/>
      <c r="O15" s="114"/>
      <c r="P15" s="109"/>
    </row>
    <row r="16" spans="1:16" ht="15.75" customHeight="1" x14ac:dyDescent="0.25">
      <c r="A16" s="113">
        <v>171.08</v>
      </c>
      <c r="B16" s="111">
        <v>39.229999999999997</v>
      </c>
      <c r="C16" s="100">
        <f t="shared" si="0"/>
        <v>131.85000000000002</v>
      </c>
      <c r="D16" s="101">
        <f t="shared" si="1"/>
        <v>-2.5678921115832209E-2</v>
      </c>
      <c r="E16" s="114"/>
      <c r="F16" s="99"/>
      <c r="G16" s="100"/>
      <c r="H16" s="112"/>
      <c r="I16" s="114"/>
      <c r="J16" s="99"/>
      <c r="K16" s="100"/>
      <c r="L16" s="109"/>
      <c r="M16" s="114"/>
      <c r="N16" s="109"/>
      <c r="O16" s="114"/>
      <c r="P16" s="109"/>
    </row>
    <row r="17" spans="1:16" ht="15.75" customHeight="1" x14ac:dyDescent="0.25">
      <c r="A17" s="113">
        <v>177.72</v>
      </c>
      <c r="B17" s="111">
        <v>39.130000000000003</v>
      </c>
      <c r="C17" s="100">
        <f t="shared" si="0"/>
        <v>138.59</v>
      </c>
      <c r="D17" s="101">
        <f t="shared" si="1"/>
        <v>2.4127101422501282E-2</v>
      </c>
      <c r="E17" s="114"/>
      <c r="F17" s="99"/>
      <c r="G17" s="100"/>
      <c r="H17" s="112"/>
      <c r="I17" s="114"/>
      <c r="J17" s="99"/>
      <c r="K17" s="100"/>
      <c r="L17" s="109"/>
      <c r="M17" s="114"/>
      <c r="N17" s="109"/>
      <c r="O17" s="114"/>
      <c r="P17" s="109"/>
    </row>
    <row r="18" spans="1:16" ht="15.75" customHeight="1" x14ac:dyDescent="0.25">
      <c r="A18" s="113">
        <v>176.32</v>
      </c>
      <c r="B18" s="111">
        <v>38.79</v>
      </c>
      <c r="C18" s="100">
        <f t="shared" si="0"/>
        <v>137.53</v>
      </c>
      <c r="D18" s="101">
        <f t="shared" si="1"/>
        <v>1.6294106779974015E-2</v>
      </c>
      <c r="E18" s="114"/>
      <c r="F18" s="99"/>
      <c r="G18" s="100"/>
      <c r="H18" s="112"/>
      <c r="I18" s="114"/>
      <c r="J18" s="99"/>
      <c r="K18" s="100"/>
      <c r="L18" s="109"/>
      <c r="M18" s="114"/>
      <c r="N18" s="109"/>
      <c r="O18" s="114"/>
      <c r="P18" s="109"/>
    </row>
    <row r="19" spans="1:16" ht="15.75" customHeight="1" x14ac:dyDescent="0.25">
      <c r="A19" s="113">
        <v>167.13</v>
      </c>
      <c r="B19" s="111">
        <v>39.74</v>
      </c>
      <c r="C19" s="100">
        <f t="shared" si="0"/>
        <v>127.38999999999999</v>
      </c>
      <c r="D19" s="101">
        <f t="shared" si="1"/>
        <v>-5.8636615555145238E-2</v>
      </c>
      <c r="E19" s="114"/>
      <c r="F19" s="99"/>
      <c r="G19" s="100"/>
      <c r="H19" s="112"/>
      <c r="I19" s="114"/>
      <c r="J19" s="99"/>
      <c r="K19" s="100"/>
      <c r="L19" s="109"/>
      <c r="M19" s="114"/>
      <c r="N19" s="109"/>
      <c r="O19" s="114"/>
      <c r="P19" s="109"/>
    </row>
    <row r="20" spans="1:16" ht="15.75" customHeight="1" x14ac:dyDescent="0.25">
      <c r="A20" s="113">
        <v>175.54</v>
      </c>
      <c r="B20" s="111">
        <v>40.1</v>
      </c>
      <c r="C20" s="100">
        <f t="shared" si="0"/>
        <v>135.44</v>
      </c>
      <c r="D20" s="101">
        <f t="shared" si="1"/>
        <v>8.4980602253819076E-4</v>
      </c>
      <c r="E20" s="114"/>
      <c r="F20" s="99"/>
      <c r="G20" s="100"/>
      <c r="H20" s="112"/>
      <c r="I20" s="114"/>
      <c r="J20" s="99"/>
      <c r="K20" s="100"/>
      <c r="L20" s="109"/>
      <c r="M20" s="114"/>
      <c r="N20" s="109"/>
      <c r="O20" s="114"/>
      <c r="P20" s="109"/>
    </row>
    <row r="21" spans="1:16" ht="15.75" customHeight="1" x14ac:dyDescent="0.25">
      <c r="A21" s="113">
        <v>176.97</v>
      </c>
      <c r="B21" s="111">
        <v>40.130000000000003</v>
      </c>
      <c r="C21" s="100">
        <f t="shared" si="0"/>
        <v>136.84</v>
      </c>
      <c r="D21" s="101">
        <f t="shared" si="1"/>
        <v>1.1195270644744033E-2</v>
      </c>
      <c r="E21" s="114"/>
      <c r="F21" s="99"/>
      <c r="G21" s="100"/>
      <c r="H21" s="112"/>
      <c r="I21" s="114"/>
      <c r="J21" s="99"/>
      <c r="K21" s="100"/>
      <c r="L21" s="109"/>
      <c r="M21" s="114"/>
      <c r="N21" s="109"/>
      <c r="O21" s="114"/>
      <c r="P21" s="109"/>
    </row>
    <row r="22" spans="1:16" x14ac:dyDescent="0.25">
      <c r="A22" s="102"/>
      <c r="B22" s="102"/>
      <c r="C22" s="102"/>
      <c r="D22" s="109"/>
      <c r="E22" s="102"/>
      <c r="F22" s="102"/>
      <c r="G22" s="102"/>
      <c r="H22" s="109"/>
      <c r="I22" s="102"/>
      <c r="J22" s="102"/>
      <c r="K22" s="102"/>
      <c r="L22" s="109"/>
      <c r="M22" s="102"/>
      <c r="N22" s="103"/>
      <c r="O22" s="102"/>
      <c r="P22" s="103"/>
    </row>
    <row r="23" spans="1:16" x14ac:dyDescent="0.25">
      <c r="A23" s="102">
        <f>SUM(A2:A21)</f>
        <v>3489.2599999999998</v>
      </c>
      <c r="B23" s="102">
        <f>SUM(B2:B21)</f>
        <v>782.7600000000001</v>
      </c>
      <c r="C23" s="102">
        <f>SUM(C2:C21)</f>
        <v>2706.5000000000005</v>
      </c>
      <c r="D23" s="109"/>
      <c r="E23" s="102"/>
      <c r="F23" s="102"/>
      <c r="G23" s="102"/>
      <c r="H23" s="109"/>
      <c r="I23" s="102"/>
      <c r="J23" s="102"/>
      <c r="K23" s="102"/>
      <c r="L23" s="109"/>
      <c r="M23" s="102"/>
      <c r="N23" s="102"/>
      <c r="O23" s="102"/>
      <c r="P23" s="102"/>
    </row>
    <row r="24" spans="1:16" ht="12.75" customHeight="1" x14ac:dyDescent="0.25">
      <c r="A24" s="104">
        <f>AVERAGE(A2:A21)</f>
        <v>174.46299999999999</v>
      </c>
      <c r="B24" s="104">
        <f>AVERAGE(B2:B21)</f>
        <v>39.138000000000005</v>
      </c>
      <c r="C24" s="104">
        <f>AVERAGE(C2:C21)</f>
        <v>135.32500000000002</v>
      </c>
      <c r="D24" s="115"/>
      <c r="E24" s="104"/>
      <c r="F24" s="104"/>
      <c r="G24" s="104"/>
      <c r="H24" s="115"/>
      <c r="I24" s="104"/>
      <c r="J24" s="104"/>
      <c r="K24" s="104"/>
      <c r="L24" s="115"/>
      <c r="M24" s="104"/>
      <c r="N24" s="104"/>
      <c r="O24" s="105"/>
      <c r="P24" s="104"/>
    </row>
    <row r="25" spans="1:16" ht="12.75" customHeight="1" x14ac:dyDescent="0.25">
      <c r="A25" s="116">
        <f>A24*0.95</f>
        <v>165.73984999999999</v>
      </c>
      <c r="B25" s="116">
        <f>B24*0.95</f>
        <v>37.181100000000001</v>
      </c>
      <c r="C25" s="106">
        <f>IF(C24&lt;300, C24*0.9, C24*0.925)</f>
        <v>121.79250000000002</v>
      </c>
      <c r="E25" s="116"/>
      <c r="F25" s="116"/>
      <c r="G25" s="107"/>
      <c r="H25" s="117"/>
      <c r="I25" s="116"/>
      <c r="J25" s="116"/>
      <c r="K25" s="107"/>
      <c r="L25" s="117"/>
      <c r="M25" s="108"/>
      <c r="N25" s="116"/>
      <c r="O25" s="108"/>
      <c r="P25" s="116"/>
    </row>
    <row r="26" spans="1:16" ht="12.75" customHeight="1" x14ac:dyDescent="0.25">
      <c r="A26" s="97">
        <f>A24*1.05</f>
        <v>183.18615</v>
      </c>
      <c r="B26" s="97">
        <f>B24*1.05</f>
        <v>41.09490000000001</v>
      </c>
      <c r="C26" s="106">
        <f>IF(C24&lt;300, C24*1.1, C24*1.075)</f>
        <v>148.85750000000004</v>
      </c>
      <c r="G26" s="107"/>
      <c r="H26" s="117"/>
      <c r="K26" s="107"/>
      <c r="L26" s="117"/>
      <c r="M26" s="108"/>
      <c r="O26" s="108"/>
    </row>
    <row r="27" spans="1:16" x14ac:dyDescent="0.25">
      <c r="G27" s="118"/>
      <c r="I27" s="118"/>
    </row>
    <row r="31" spans="1:16" x14ac:dyDescent="0.25">
      <c r="A31" s="119"/>
      <c r="C31" s="119"/>
      <c r="F31" s="119"/>
      <c r="H31" s="119"/>
    </row>
    <row r="32" spans="1:16" x14ac:dyDescent="0.25">
      <c r="F32" s="100"/>
      <c r="G32" s="100"/>
    </row>
  </sheetData>
  <sheetProtection password="AD9C" formatCells="0" formatColumns="0" formatRows="0" insertColumns="0" insertRows="0" insertHyperlinks="0" deleteColumns="0" deleteRows="0" sort="0" autoFilter="0" pivotTables="0"/>
  <conditionalFormatting sqref="D2">
    <cfRule type="cellIs" dxfId="79" priority="1" operator="notBetween">
      <formula>IF(+$A$24&lt;300, -10.5%, -7.5%)</formula>
      <formula>IF(+$A$24&lt;300, 10.5%, 7.5%)</formula>
    </cfRule>
  </conditionalFormatting>
  <conditionalFormatting sqref="D3">
    <cfRule type="cellIs" dxfId="78" priority="2" operator="notBetween">
      <formula>IF(+$A$24&lt;300, -10.5%, -7.5%)</formula>
      <formula>IF(+$A$24&lt;300, 10.5%, 7.5%)</formula>
    </cfRule>
  </conditionalFormatting>
  <conditionalFormatting sqref="D4">
    <cfRule type="cellIs" dxfId="77" priority="3" operator="notBetween">
      <formula>IF(+$A$24&lt;300, -10.5%, -7.5%)</formula>
      <formula>IF(+$A$24&lt;300, 10.5%, 7.5%)</formula>
    </cfRule>
  </conditionalFormatting>
  <conditionalFormatting sqref="D5">
    <cfRule type="cellIs" dxfId="76" priority="4" operator="notBetween">
      <formula>IF(+$A$24&lt;300, -10.5%, -7.5%)</formula>
      <formula>IF(+$A$24&lt;300, 10.5%, 7.5%)</formula>
    </cfRule>
  </conditionalFormatting>
  <conditionalFormatting sqref="D6">
    <cfRule type="cellIs" dxfId="75" priority="5" operator="notBetween">
      <formula>IF(+$A$24&lt;300, -10.5%, -7.5%)</formula>
      <formula>IF(+$A$24&lt;300, 10.5%, 7.5%)</formula>
    </cfRule>
  </conditionalFormatting>
  <conditionalFormatting sqref="D7">
    <cfRule type="cellIs" dxfId="74" priority="6" operator="notBetween">
      <formula>IF(+$A$24&lt;300, -10.5%, -7.5%)</formula>
      <formula>IF(+$A$24&lt;300, 10.5%, 7.5%)</formula>
    </cfRule>
  </conditionalFormatting>
  <conditionalFormatting sqref="D8">
    <cfRule type="cellIs" dxfId="73" priority="7" operator="notBetween">
      <formula>IF(+$A$24&lt;300, -10.5%, -7.5%)</formula>
      <formula>IF(+$A$24&lt;300, 10.5%, 7.5%)</formula>
    </cfRule>
  </conditionalFormatting>
  <conditionalFormatting sqref="D9">
    <cfRule type="cellIs" dxfId="72" priority="8" operator="notBetween">
      <formula>IF(+$A$24&lt;300, -10.5%, -7.5%)</formula>
      <formula>IF(+$A$24&lt;300, 10.5%, 7.5%)</formula>
    </cfRule>
  </conditionalFormatting>
  <conditionalFormatting sqref="D10">
    <cfRule type="cellIs" dxfId="71" priority="9" operator="notBetween">
      <formula>IF(+$A$24&lt;300, -10.5%, -7.5%)</formula>
      <formula>IF(+$A$24&lt;300, 10.5%, 7.5%)</formula>
    </cfRule>
  </conditionalFormatting>
  <conditionalFormatting sqref="D11">
    <cfRule type="cellIs" dxfId="70" priority="10" operator="notBetween">
      <formula>IF(+$A$24&lt;300, -10.5%, -7.5%)</formula>
      <formula>IF(+$A$24&lt;300, 10.5%, 7.5%)</formula>
    </cfRule>
  </conditionalFormatting>
  <conditionalFormatting sqref="D12">
    <cfRule type="cellIs" dxfId="69" priority="11" operator="notBetween">
      <formula>IF(+$A$24&lt;300, -10.5%, -7.5%)</formula>
      <formula>IF(+$A$24&lt;300, 10.5%, 7.5%)</formula>
    </cfRule>
  </conditionalFormatting>
  <conditionalFormatting sqref="D13">
    <cfRule type="cellIs" dxfId="68" priority="12" operator="notBetween">
      <formula>IF(+$A$24&lt;300, -10.5%, -7.5%)</formula>
      <formula>IF(+$A$24&lt;300, 10.5%, 7.5%)</formula>
    </cfRule>
  </conditionalFormatting>
  <conditionalFormatting sqref="D14">
    <cfRule type="cellIs" dxfId="67" priority="13" operator="notBetween">
      <formula>IF(+$A$24&lt;300, -10.5%, -7.5%)</formula>
      <formula>IF(+$A$24&lt;300, 10.5%, 7.5%)</formula>
    </cfRule>
  </conditionalFormatting>
  <conditionalFormatting sqref="D15">
    <cfRule type="cellIs" dxfId="66" priority="14" operator="notBetween">
      <formula>IF(+$A$24&lt;300, -10.5%, -7.5%)</formula>
      <formula>IF(+$A$24&lt;300, 10.5%, 7.5%)</formula>
    </cfRule>
  </conditionalFormatting>
  <conditionalFormatting sqref="D16">
    <cfRule type="cellIs" dxfId="65" priority="15" operator="notBetween">
      <formula>IF(+$A$24&lt;300, -10.5%, -7.5%)</formula>
      <formula>IF(+$A$24&lt;300, 10.5%, 7.5%)</formula>
    </cfRule>
  </conditionalFormatting>
  <conditionalFormatting sqref="D17">
    <cfRule type="cellIs" dxfId="64" priority="16" operator="notBetween">
      <formula>IF(+$A$24&lt;300, -10.5%, -7.5%)</formula>
      <formula>IF(+$A$24&lt;300, 10.5%, 7.5%)</formula>
    </cfRule>
  </conditionalFormatting>
  <conditionalFormatting sqref="D18">
    <cfRule type="cellIs" dxfId="63" priority="17" operator="notBetween">
      <formula>IF(+$A$24&lt;300, -10.5%, -7.5%)</formula>
      <formula>IF(+$A$24&lt;300, 10.5%, 7.5%)</formula>
    </cfRule>
  </conditionalFormatting>
  <conditionalFormatting sqref="D19">
    <cfRule type="cellIs" dxfId="62" priority="18" operator="notBetween">
      <formula>IF(+$A$24&lt;300, -10.5%, -7.5%)</formula>
      <formula>IF(+$A$24&lt;300, 10.5%, 7.5%)</formula>
    </cfRule>
  </conditionalFormatting>
  <conditionalFormatting sqref="D20">
    <cfRule type="cellIs" dxfId="61" priority="19" operator="notBetween">
      <formula>IF(+$A$24&lt;300, -10.5%, -7.5%)</formula>
      <formula>IF(+$A$24&lt;300, 10.5%, 7.5%)</formula>
    </cfRule>
  </conditionalFormatting>
  <conditionalFormatting sqref="D21">
    <cfRule type="cellIs" dxfId="60" priority="20" operator="notBetween">
      <formula>IF(+$A$24&lt;300, -10.5%, -7.5%)</formula>
      <formula>IF(+$A$24&lt;300, 10.5%, 7.5%)</formula>
    </cfRule>
  </conditionalFormatting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21" sqref="D21"/>
    </sheetView>
  </sheetViews>
  <sheetFormatPr defaultRowHeight="15.75" x14ac:dyDescent="0.25"/>
  <cols>
    <col min="1" max="1" width="13.140625" style="1" customWidth="1"/>
    <col min="2" max="2" width="11" style="3" customWidth="1"/>
    <col min="3" max="3" width="15" style="1" customWidth="1"/>
    <col min="4" max="4" width="8.5703125" style="21" customWidth="1"/>
    <col min="5" max="5" width="13.140625" style="1" customWidth="1"/>
    <col min="6" max="6" width="11" style="1" customWidth="1"/>
    <col min="7" max="7" width="15" style="1" customWidth="1"/>
    <col min="8" max="8" width="7.5703125" style="1" customWidth="1"/>
    <col min="9" max="9" width="13.140625" style="1" customWidth="1"/>
    <col min="10" max="10" width="11" style="1" customWidth="1"/>
    <col min="11" max="11" width="15" style="1" customWidth="1"/>
    <col min="12" max="12" width="7.5703125" style="1" customWidth="1"/>
    <col min="13" max="13" width="13.140625" style="1" customWidth="1"/>
    <col min="14" max="14" width="11" style="1" customWidth="1"/>
    <col min="15" max="15" width="12.28515625" style="1" customWidth="1"/>
    <col min="16" max="16" width="6.5703125" style="1" customWidth="1"/>
    <col min="17" max="17" width="9.140625" style="1" customWidth="1"/>
  </cols>
  <sheetData>
    <row r="1" spans="1:16" x14ac:dyDescent="0.25">
      <c r="A1" s="121" t="s">
        <v>75</v>
      </c>
      <c r="B1" s="122" t="s">
        <v>76</v>
      </c>
      <c r="C1" s="121" t="s">
        <v>77</v>
      </c>
      <c r="D1" s="132"/>
      <c r="E1" s="121"/>
      <c r="F1" s="122"/>
      <c r="G1" s="121"/>
      <c r="H1" s="132"/>
      <c r="I1" s="121"/>
      <c r="J1" s="122"/>
      <c r="K1" s="121"/>
      <c r="L1" s="132"/>
      <c r="M1" s="121"/>
      <c r="N1" s="122"/>
      <c r="O1" s="121"/>
      <c r="P1" s="122"/>
    </row>
    <row r="2" spans="1:16" ht="15.75" customHeight="1" x14ac:dyDescent="0.25">
      <c r="A2" s="133">
        <v>178.65</v>
      </c>
      <c r="B2" s="134">
        <v>38.97</v>
      </c>
      <c r="C2" s="123">
        <f t="shared" ref="C2:C21" si="0">A2-B2</f>
        <v>139.68</v>
      </c>
      <c r="D2" s="124">
        <f t="shared" ref="D2:D21" si="1">(C2-$C$24)/$C$24</f>
        <v>3.2219923145137337E-2</v>
      </c>
      <c r="E2" s="123"/>
      <c r="F2" s="122"/>
      <c r="G2" s="123"/>
      <c r="H2" s="135"/>
      <c r="I2" s="123"/>
      <c r="J2" s="122"/>
      <c r="K2" s="123"/>
      <c r="L2" s="132"/>
      <c r="M2" s="123"/>
      <c r="N2" s="132"/>
      <c r="O2" s="123"/>
      <c r="P2" s="132"/>
    </row>
    <row r="3" spans="1:16" ht="15.75" customHeight="1" x14ac:dyDescent="0.25">
      <c r="A3" s="133">
        <v>173.94</v>
      </c>
      <c r="B3" s="134">
        <v>38.25</v>
      </c>
      <c r="C3" s="123">
        <f t="shared" si="0"/>
        <v>135.69</v>
      </c>
      <c r="D3" s="124">
        <f t="shared" si="1"/>
        <v>2.7342595329587355E-3</v>
      </c>
      <c r="E3" s="123"/>
      <c r="F3" s="122"/>
      <c r="G3" s="123"/>
      <c r="H3" s="135"/>
      <c r="I3" s="123"/>
      <c r="J3" s="122"/>
      <c r="K3" s="123"/>
      <c r="L3" s="132"/>
      <c r="M3" s="123"/>
      <c r="N3" s="132"/>
      <c r="O3" s="123"/>
      <c r="P3" s="132"/>
    </row>
    <row r="4" spans="1:16" ht="15.75" customHeight="1" x14ac:dyDescent="0.25">
      <c r="A4" s="133">
        <v>176.39</v>
      </c>
      <c r="B4" s="134">
        <v>39.4</v>
      </c>
      <c r="C4" s="123">
        <f t="shared" si="0"/>
        <v>136.98999999999998</v>
      </c>
      <c r="D4" s="124">
        <f t="shared" si="1"/>
        <v>1.2341117351462894E-2</v>
      </c>
      <c r="E4" s="123"/>
      <c r="F4" s="122"/>
      <c r="G4" s="123"/>
      <c r="H4" s="135"/>
      <c r="I4" s="123"/>
      <c r="J4" s="122"/>
      <c r="K4" s="123"/>
      <c r="L4" s="132"/>
      <c r="M4" s="123"/>
      <c r="N4" s="132"/>
      <c r="O4" s="123"/>
      <c r="P4" s="132"/>
    </row>
    <row r="5" spans="1:16" ht="15.75" customHeight="1" x14ac:dyDescent="0.25">
      <c r="A5" s="133">
        <v>175.96</v>
      </c>
      <c r="B5" s="134">
        <v>39.97</v>
      </c>
      <c r="C5" s="123">
        <f t="shared" si="0"/>
        <v>135.99</v>
      </c>
      <c r="D5" s="124">
        <f t="shared" si="1"/>
        <v>4.9512267218444232E-3</v>
      </c>
      <c r="E5" s="123"/>
      <c r="F5" s="122"/>
      <c r="G5" s="123"/>
      <c r="H5" s="135"/>
      <c r="I5" s="123"/>
      <c r="J5" s="122"/>
      <c r="K5" s="123"/>
      <c r="L5" s="132"/>
      <c r="M5" s="123"/>
      <c r="N5" s="132"/>
      <c r="O5" s="123"/>
      <c r="P5" s="132"/>
    </row>
    <row r="6" spans="1:16" ht="15.75" customHeight="1" x14ac:dyDescent="0.25">
      <c r="A6" s="133">
        <v>177.29</v>
      </c>
      <c r="B6" s="134">
        <v>39.369999999999997</v>
      </c>
      <c r="C6" s="123">
        <f t="shared" si="0"/>
        <v>137.91999999999999</v>
      </c>
      <c r="D6" s="124">
        <f t="shared" si="1"/>
        <v>1.9213715637008317E-2</v>
      </c>
      <c r="E6" s="123"/>
      <c r="F6" s="122"/>
      <c r="G6" s="123"/>
      <c r="H6" s="135"/>
      <c r="I6" s="123"/>
      <c r="J6" s="122"/>
      <c r="K6" s="123"/>
      <c r="L6" s="132"/>
      <c r="M6" s="123"/>
      <c r="N6" s="132"/>
      <c r="O6" s="123"/>
      <c r="P6" s="132"/>
    </row>
    <row r="7" spans="1:16" ht="15.75" customHeight="1" x14ac:dyDescent="0.25">
      <c r="A7" s="133">
        <v>171.45</v>
      </c>
      <c r="B7" s="134">
        <v>39.31</v>
      </c>
      <c r="C7" s="123">
        <f t="shared" si="0"/>
        <v>132.13999999999999</v>
      </c>
      <c r="D7" s="124">
        <f t="shared" si="1"/>
        <v>-2.3499852202187664E-2</v>
      </c>
      <c r="E7" s="123"/>
      <c r="F7" s="122"/>
      <c r="G7" s="123"/>
      <c r="H7" s="135"/>
      <c r="I7" s="123"/>
      <c r="J7" s="122"/>
      <c r="K7" s="123"/>
      <c r="L7" s="132"/>
      <c r="M7" s="123"/>
      <c r="N7" s="132"/>
      <c r="O7" s="123"/>
      <c r="P7" s="132"/>
    </row>
    <row r="8" spans="1:16" ht="15.75" customHeight="1" x14ac:dyDescent="0.25">
      <c r="A8" s="133">
        <v>175.52</v>
      </c>
      <c r="B8" s="134">
        <v>39.130000000000003</v>
      </c>
      <c r="C8" s="123">
        <f t="shared" si="0"/>
        <v>136.39000000000001</v>
      </c>
      <c r="D8" s="124">
        <f t="shared" si="1"/>
        <v>7.9071829736919383E-3</v>
      </c>
      <c r="E8" s="123"/>
      <c r="F8" s="122"/>
      <c r="G8" s="123"/>
      <c r="H8" s="135"/>
      <c r="I8" s="123"/>
      <c r="J8" s="122"/>
      <c r="K8" s="123"/>
      <c r="L8" s="132"/>
      <c r="M8" s="123"/>
      <c r="N8" s="132"/>
      <c r="O8" s="123"/>
      <c r="P8" s="132"/>
    </row>
    <row r="9" spans="1:16" ht="15.75" customHeight="1" x14ac:dyDescent="0.25">
      <c r="A9" s="133">
        <v>167.65</v>
      </c>
      <c r="B9" s="134">
        <v>37.61</v>
      </c>
      <c r="C9" s="123">
        <f t="shared" si="0"/>
        <v>130.04000000000002</v>
      </c>
      <c r="D9" s="124">
        <f t="shared" si="1"/>
        <v>-3.9018622524386641E-2</v>
      </c>
      <c r="E9" s="123"/>
      <c r="F9" s="122"/>
      <c r="G9" s="123"/>
      <c r="H9" s="135"/>
      <c r="I9" s="123"/>
      <c r="J9" s="122"/>
      <c r="K9" s="123"/>
      <c r="L9" s="132"/>
      <c r="M9" s="123"/>
      <c r="N9" s="132"/>
      <c r="O9" s="123"/>
      <c r="P9" s="132"/>
    </row>
    <row r="10" spans="1:16" ht="15.75" customHeight="1" x14ac:dyDescent="0.25">
      <c r="A10" s="133">
        <v>175.36</v>
      </c>
      <c r="B10" s="134">
        <v>38.99</v>
      </c>
      <c r="C10" s="123">
        <f t="shared" si="0"/>
        <v>136.37</v>
      </c>
      <c r="D10" s="124">
        <f t="shared" si="1"/>
        <v>7.7593851610994885E-3</v>
      </c>
      <c r="E10" s="123"/>
      <c r="F10" s="122"/>
      <c r="G10" s="123"/>
      <c r="H10" s="135"/>
      <c r="I10" s="123"/>
      <c r="J10" s="122"/>
      <c r="K10" s="123"/>
      <c r="L10" s="132"/>
      <c r="M10" s="123"/>
      <c r="N10" s="132"/>
      <c r="O10" s="123"/>
      <c r="P10" s="132"/>
    </row>
    <row r="11" spans="1:16" ht="15.75" customHeight="1" x14ac:dyDescent="0.25">
      <c r="A11" s="136">
        <v>175.68</v>
      </c>
      <c r="B11" s="134">
        <v>37.74</v>
      </c>
      <c r="C11" s="123">
        <f t="shared" si="0"/>
        <v>137.94</v>
      </c>
      <c r="D11" s="124">
        <f t="shared" si="1"/>
        <v>1.9361513449600767E-2</v>
      </c>
      <c r="E11" s="137"/>
      <c r="F11" s="122"/>
      <c r="G11" s="123"/>
      <c r="H11" s="135"/>
      <c r="I11" s="137"/>
      <c r="J11" s="122"/>
      <c r="K11" s="123"/>
      <c r="L11" s="132"/>
      <c r="M11" s="137"/>
      <c r="N11" s="132"/>
      <c r="O11" s="137"/>
      <c r="P11" s="132"/>
    </row>
    <row r="12" spans="1:16" ht="15.75" customHeight="1" x14ac:dyDescent="0.25">
      <c r="A12" s="136">
        <v>171.85</v>
      </c>
      <c r="B12" s="134">
        <v>39.04</v>
      </c>
      <c r="C12" s="123">
        <f t="shared" si="0"/>
        <v>132.81</v>
      </c>
      <c r="D12" s="124">
        <f t="shared" si="1"/>
        <v>-1.8548625480343032E-2</v>
      </c>
      <c r="E12" s="137"/>
      <c r="F12" s="122"/>
      <c r="G12" s="123"/>
      <c r="H12" s="135"/>
      <c r="I12" s="137"/>
      <c r="J12" s="122"/>
      <c r="K12" s="123"/>
      <c r="L12" s="132"/>
      <c r="M12" s="137"/>
      <c r="N12" s="132"/>
      <c r="O12" s="137"/>
      <c r="P12" s="132"/>
    </row>
    <row r="13" spans="1:16" ht="15.75" customHeight="1" x14ac:dyDescent="0.25">
      <c r="A13" s="136">
        <v>176.79</v>
      </c>
      <c r="B13" s="134">
        <v>39.520000000000003</v>
      </c>
      <c r="C13" s="123">
        <f t="shared" si="0"/>
        <v>137.26999999999998</v>
      </c>
      <c r="D13" s="124">
        <f t="shared" si="1"/>
        <v>1.4410286727756133E-2</v>
      </c>
      <c r="E13" s="137"/>
      <c r="F13" s="122"/>
      <c r="G13" s="123"/>
      <c r="H13" s="135"/>
      <c r="I13" s="137"/>
      <c r="J13" s="122"/>
      <c r="K13" s="123"/>
      <c r="L13" s="132"/>
      <c r="M13" s="137"/>
      <c r="N13" s="132"/>
      <c r="O13" s="137"/>
      <c r="P13" s="132"/>
    </row>
    <row r="14" spans="1:16" ht="15.75" customHeight="1" x14ac:dyDescent="0.25">
      <c r="A14" s="136">
        <v>176.22</v>
      </c>
      <c r="B14" s="134">
        <v>38.81</v>
      </c>
      <c r="C14" s="123">
        <f t="shared" si="0"/>
        <v>137.41</v>
      </c>
      <c r="D14" s="124">
        <f t="shared" si="1"/>
        <v>1.5444871415902858E-2</v>
      </c>
      <c r="E14" s="137"/>
      <c r="F14" s="122"/>
      <c r="G14" s="123"/>
      <c r="H14" s="135"/>
      <c r="I14" s="137"/>
      <c r="J14" s="122"/>
      <c r="K14" s="123"/>
      <c r="L14" s="132"/>
      <c r="M14" s="137"/>
      <c r="N14" s="132"/>
      <c r="O14" s="137"/>
      <c r="P14" s="132"/>
    </row>
    <row r="15" spans="1:16" ht="15.75" customHeight="1" x14ac:dyDescent="0.25">
      <c r="A15" s="136">
        <v>171.65</v>
      </c>
      <c r="B15" s="134">
        <v>39.53</v>
      </c>
      <c r="C15" s="123">
        <f t="shared" si="0"/>
        <v>132.12</v>
      </c>
      <c r="D15" s="124">
        <f t="shared" si="1"/>
        <v>-2.3647650014779902E-2</v>
      </c>
      <c r="E15" s="137"/>
      <c r="F15" s="122"/>
      <c r="G15" s="123"/>
      <c r="H15" s="135"/>
      <c r="I15" s="137"/>
      <c r="J15" s="122"/>
      <c r="K15" s="123"/>
      <c r="L15" s="132"/>
      <c r="M15" s="137"/>
      <c r="N15" s="132"/>
      <c r="O15" s="137"/>
      <c r="P15" s="132"/>
    </row>
    <row r="16" spans="1:16" ht="15.75" customHeight="1" x14ac:dyDescent="0.25">
      <c r="A16" s="136">
        <v>171.08</v>
      </c>
      <c r="B16" s="134">
        <v>39.229999999999997</v>
      </c>
      <c r="C16" s="123">
        <f t="shared" si="0"/>
        <v>131.85000000000002</v>
      </c>
      <c r="D16" s="124">
        <f t="shared" si="1"/>
        <v>-2.5642920484776812E-2</v>
      </c>
      <c r="E16" s="137"/>
      <c r="F16" s="122"/>
      <c r="G16" s="123"/>
      <c r="H16" s="135"/>
      <c r="I16" s="137"/>
      <c r="J16" s="122"/>
      <c r="K16" s="123"/>
      <c r="L16" s="132"/>
      <c r="M16" s="137"/>
      <c r="N16" s="132"/>
      <c r="O16" s="137"/>
      <c r="P16" s="132"/>
    </row>
    <row r="17" spans="1:16" ht="15.75" customHeight="1" x14ac:dyDescent="0.25">
      <c r="A17" s="136">
        <v>177.72</v>
      </c>
      <c r="B17" s="134">
        <v>39.130000000000003</v>
      </c>
      <c r="C17" s="123">
        <f t="shared" si="0"/>
        <v>138.59</v>
      </c>
      <c r="D17" s="124">
        <f t="shared" si="1"/>
        <v>2.4164942358852949E-2</v>
      </c>
      <c r="E17" s="137"/>
      <c r="F17" s="122"/>
      <c r="G17" s="123"/>
      <c r="H17" s="135"/>
      <c r="I17" s="137"/>
      <c r="J17" s="122"/>
      <c r="K17" s="123"/>
      <c r="L17" s="132"/>
      <c r="M17" s="137"/>
      <c r="N17" s="132"/>
      <c r="O17" s="137"/>
      <c r="P17" s="132"/>
    </row>
    <row r="18" spans="1:16" ht="15.75" customHeight="1" x14ac:dyDescent="0.25">
      <c r="A18" s="136">
        <v>176.32</v>
      </c>
      <c r="B18" s="134">
        <v>38.79</v>
      </c>
      <c r="C18" s="123">
        <f t="shared" si="0"/>
        <v>137.53</v>
      </c>
      <c r="D18" s="124">
        <f t="shared" si="1"/>
        <v>1.6331658291457132E-2</v>
      </c>
      <c r="E18" s="137"/>
      <c r="F18" s="122"/>
      <c r="G18" s="123"/>
      <c r="H18" s="135"/>
      <c r="I18" s="137"/>
      <c r="J18" s="122"/>
      <c r="K18" s="123"/>
      <c r="L18" s="132"/>
      <c r="M18" s="137"/>
      <c r="N18" s="132"/>
      <c r="O18" s="137"/>
      <c r="P18" s="132"/>
    </row>
    <row r="19" spans="1:16" ht="15.75" customHeight="1" x14ac:dyDescent="0.25">
      <c r="A19" s="136">
        <v>167.13</v>
      </c>
      <c r="B19" s="134">
        <v>39.74</v>
      </c>
      <c r="C19" s="123">
        <f t="shared" si="0"/>
        <v>127.38999999999999</v>
      </c>
      <c r="D19" s="124">
        <f t="shared" si="1"/>
        <v>-5.8601832692876395E-2</v>
      </c>
      <c r="E19" s="137"/>
      <c r="F19" s="122"/>
      <c r="G19" s="123"/>
      <c r="H19" s="135"/>
      <c r="I19" s="137"/>
      <c r="J19" s="122"/>
      <c r="K19" s="123"/>
      <c r="L19" s="132"/>
      <c r="M19" s="137"/>
      <c r="N19" s="132"/>
      <c r="O19" s="137"/>
      <c r="P19" s="132"/>
    </row>
    <row r="20" spans="1:16" ht="15.75" customHeight="1" x14ac:dyDescent="0.25">
      <c r="A20" s="136">
        <v>175.54</v>
      </c>
      <c r="B20" s="134">
        <v>40.1</v>
      </c>
      <c r="C20" s="123">
        <f t="shared" si="0"/>
        <v>135.44</v>
      </c>
      <c r="D20" s="124">
        <f t="shared" si="1"/>
        <v>8.8678687555406521E-4</v>
      </c>
      <c r="E20" s="137"/>
      <c r="F20" s="122"/>
      <c r="G20" s="123"/>
      <c r="H20" s="135"/>
      <c r="I20" s="137"/>
      <c r="J20" s="122"/>
      <c r="K20" s="123"/>
      <c r="L20" s="132"/>
      <c r="M20" s="137"/>
      <c r="N20" s="132"/>
      <c r="O20" s="137"/>
      <c r="P20" s="132"/>
    </row>
    <row r="21" spans="1:16" ht="15.75" customHeight="1" x14ac:dyDescent="0.25">
      <c r="A21" s="136">
        <v>176.97</v>
      </c>
      <c r="B21" s="134">
        <v>40.130000000000003</v>
      </c>
      <c r="C21" s="123">
        <f t="shared" si="0"/>
        <v>136.84</v>
      </c>
      <c r="D21" s="124">
        <f t="shared" si="1"/>
        <v>1.123263375702026E-2</v>
      </c>
      <c r="E21" s="137"/>
      <c r="F21" s="122"/>
      <c r="G21" s="123"/>
      <c r="H21" s="135"/>
      <c r="I21" s="137"/>
      <c r="J21" s="122"/>
      <c r="K21" s="123"/>
      <c r="L21" s="132"/>
      <c r="M21" s="137"/>
      <c r="N21" s="132"/>
      <c r="O21" s="137"/>
      <c r="P21" s="132"/>
    </row>
    <row r="22" spans="1:16" x14ac:dyDescent="0.25">
      <c r="A22" s="125"/>
      <c r="B22" s="125"/>
      <c r="C22" s="125"/>
      <c r="D22" s="132"/>
      <c r="E22" s="125"/>
      <c r="F22" s="125"/>
      <c r="G22" s="125"/>
      <c r="H22" s="132"/>
      <c r="I22" s="125"/>
      <c r="J22" s="125"/>
      <c r="K22" s="125"/>
      <c r="L22" s="132"/>
      <c r="M22" s="125"/>
      <c r="N22" s="126"/>
      <c r="O22" s="125"/>
      <c r="P22" s="126"/>
    </row>
    <row r="23" spans="1:16" x14ac:dyDescent="0.25">
      <c r="A23" s="125">
        <f>SUM(A2:A21)</f>
        <v>3489.16</v>
      </c>
      <c r="B23" s="125">
        <f>SUM(B2:B21)</f>
        <v>782.7600000000001</v>
      </c>
      <c r="C23" s="125">
        <f>SUM(C2:C21)</f>
        <v>2706.4000000000005</v>
      </c>
      <c r="D23" s="132"/>
      <c r="E23" s="125"/>
      <c r="F23" s="125"/>
      <c r="G23" s="125"/>
      <c r="H23" s="132"/>
      <c r="I23" s="125"/>
      <c r="J23" s="125"/>
      <c r="K23" s="125"/>
      <c r="L23" s="132"/>
      <c r="M23" s="125"/>
      <c r="N23" s="125"/>
      <c r="O23" s="125"/>
      <c r="P23" s="125"/>
    </row>
    <row r="24" spans="1:16" ht="12.75" customHeight="1" x14ac:dyDescent="0.25">
      <c r="A24" s="127">
        <f>AVERAGE(A2:A21)</f>
        <v>174.458</v>
      </c>
      <c r="B24" s="127">
        <f>AVERAGE(B2:B21)</f>
        <v>39.138000000000005</v>
      </c>
      <c r="C24" s="127">
        <f>AVERAGE(C2:C21)</f>
        <v>135.32000000000002</v>
      </c>
      <c r="D24" s="138"/>
      <c r="E24" s="127"/>
      <c r="F24" s="127"/>
      <c r="G24" s="127"/>
      <c r="H24" s="138"/>
      <c r="I24" s="127"/>
      <c r="J24" s="127"/>
      <c r="K24" s="127"/>
      <c r="L24" s="138"/>
      <c r="M24" s="127"/>
      <c r="N24" s="127"/>
      <c r="O24" s="128"/>
      <c r="P24" s="127"/>
    </row>
    <row r="25" spans="1:16" ht="12.75" customHeight="1" x14ac:dyDescent="0.25">
      <c r="A25" s="139">
        <f>A24*0.95</f>
        <v>165.73509999999999</v>
      </c>
      <c r="B25" s="139">
        <f>B24*0.95</f>
        <v>37.181100000000001</v>
      </c>
      <c r="C25" s="129">
        <f>IF(C24&lt;300, C24*0.9, C24*0.925)</f>
        <v>121.78800000000003</v>
      </c>
      <c r="E25" s="139"/>
      <c r="F25" s="139"/>
      <c r="G25" s="130"/>
      <c r="H25" s="140"/>
      <c r="I25" s="139"/>
      <c r="J25" s="139"/>
      <c r="K25" s="130"/>
      <c r="L25" s="140"/>
      <c r="M25" s="131"/>
      <c r="N25" s="139"/>
      <c r="O25" s="131"/>
      <c r="P25" s="139"/>
    </row>
    <row r="26" spans="1:16" ht="12.75" customHeight="1" x14ac:dyDescent="0.25">
      <c r="A26" s="120">
        <f>A24*1.05</f>
        <v>183.18090000000001</v>
      </c>
      <c r="B26" s="120">
        <f>B24*1.05</f>
        <v>41.09490000000001</v>
      </c>
      <c r="C26" s="129">
        <f>IF(C24&lt;300, C24*1.1, C24*1.075)</f>
        <v>148.85200000000003</v>
      </c>
      <c r="G26" s="130"/>
      <c r="H26" s="140"/>
      <c r="K26" s="130"/>
      <c r="L26" s="140"/>
      <c r="M26" s="131"/>
      <c r="O26" s="131"/>
    </row>
    <row r="27" spans="1:16" x14ac:dyDescent="0.25">
      <c r="G27" s="141"/>
      <c r="I27" s="141"/>
    </row>
    <row r="31" spans="1:16" x14ac:dyDescent="0.25">
      <c r="A31" s="142"/>
      <c r="C31" s="142"/>
      <c r="F31" s="142"/>
      <c r="H31" s="142"/>
    </row>
    <row r="32" spans="1:16" x14ac:dyDescent="0.25">
      <c r="F32" s="123"/>
      <c r="G32" s="123"/>
    </row>
  </sheetData>
  <sheetProtection password="AD9C" formatCells="0" formatColumns="0" formatRows="0" insertColumns="0" insertRows="0" insertHyperlinks="0" deleteColumns="0" deleteRows="0" sort="0" autoFilter="0" pivotTables="0"/>
  <conditionalFormatting sqref="D2">
    <cfRule type="cellIs" dxfId="59" priority="1" operator="notBetween">
      <formula>IF(+$A$24&lt;300, -10.5%, -7.5%)</formula>
      <formula>IF(+$A$24&lt;300, 10.5%, 7.5%)</formula>
    </cfRule>
  </conditionalFormatting>
  <conditionalFormatting sqref="D3">
    <cfRule type="cellIs" dxfId="58" priority="2" operator="notBetween">
      <formula>IF(+$A$24&lt;300, -10.5%, -7.5%)</formula>
      <formula>IF(+$A$24&lt;300, 10.5%, 7.5%)</formula>
    </cfRule>
  </conditionalFormatting>
  <conditionalFormatting sqref="D4">
    <cfRule type="cellIs" dxfId="57" priority="3" operator="notBetween">
      <formula>IF(+$A$24&lt;300, -10.5%, -7.5%)</formula>
      <formula>IF(+$A$24&lt;300, 10.5%, 7.5%)</formula>
    </cfRule>
  </conditionalFormatting>
  <conditionalFormatting sqref="D5">
    <cfRule type="cellIs" dxfId="56" priority="4" operator="notBetween">
      <formula>IF(+$A$24&lt;300, -10.5%, -7.5%)</formula>
      <formula>IF(+$A$24&lt;300, 10.5%, 7.5%)</formula>
    </cfRule>
  </conditionalFormatting>
  <conditionalFormatting sqref="D6">
    <cfRule type="cellIs" dxfId="55" priority="5" operator="notBetween">
      <formula>IF(+$A$24&lt;300, -10.5%, -7.5%)</formula>
      <formula>IF(+$A$24&lt;300, 10.5%, 7.5%)</formula>
    </cfRule>
  </conditionalFormatting>
  <conditionalFormatting sqref="D7">
    <cfRule type="cellIs" dxfId="54" priority="6" operator="notBetween">
      <formula>IF(+$A$24&lt;300, -10.5%, -7.5%)</formula>
      <formula>IF(+$A$24&lt;300, 10.5%, 7.5%)</formula>
    </cfRule>
  </conditionalFormatting>
  <conditionalFormatting sqref="D8">
    <cfRule type="cellIs" dxfId="53" priority="7" operator="notBetween">
      <formula>IF(+$A$24&lt;300, -10.5%, -7.5%)</formula>
      <formula>IF(+$A$24&lt;300, 10.5%, 7.5%)</formula>
    </cfRule>
  </conditionalFormatting>
  <conditionalFormatting sqref="D9">
    <cfRule type="cellIs" dxfId="52" priority="8" operator="notBetween">
      <formula>IF(+$A$24&lt;300, -10.5%, -7.5%)</formula>
      <formula>IF(+$A$24&lt;300, 10.5%, 7.5%)</formula>
    </cfRule>
  </conditionalFormatting>
  <conditionalFormatting sqref="D10">
    <cfRule type="cellIs" dxfId="51" priority="9" operator="notBetween">
      <formula>IF(+$A$24&lt;300, -10.5%, -7.5%)</formula>
      <formula>IF(+$A$24&lt;300, 10.5%, 7.5%)</formula>
    </cfRule>
  </conditionalFormatting>
  <conditionalFormatting sqref="D11">
    <cfRule type="cellIs" dxfId="50" priority="10" operator="notBetween">
      <formula>IF(+$A$24&lt;300, -10.5%, -7.5%)</formula>
      <formula>IF(+$A$24&lt;300, 10.5%, 7.5%)</formula>
    </cfRule>
  </conditionalFormatting>
  <conditionalFormatting sqref="D12">
    <cfRule type="cellIs" dxfId="49" priority="11" operator="notBetween">
      <formula>IF(+$A$24&lt;300, -10.5%, -7.5%)</formula>
      <formula>IF(+$A$24&lt;300, 10.5%, 7.5%)</formula>
    </cfRule>
  </conditionalFormatting>
  <conditionalFormatting sqref="D13">
    <cfRule type="cellIs" dxfId="48" priority="12" operator="notBetween">
      <formula>IF(+$A$24&lt;300, -10.5%, -7.5%)</formula>
      <formula>IF(+$A$24&lt;300, 10.5%, 7.5%)</formula>
    </cfRule>
  </conditionalFormatting>
  <conditionalFormatting sqref="D14">
    <cfRule type="cellIs" dxfId="47" priority="13" operator="notBetween">
      <formula>IF(+$A$24&lt;300, -10.5%, -7.5%)</formula>
      <formula>IF(+$A$24&lt;300, 10.5%, 7.5%)</formula>
    </cfRule>
  </conditionalFormatting>
  <conditionalFormatting sqref="D15">
    <cfRule type="cellIs" dxfId="46" priority="14" operator="notBetween">
      <formula>IF(+$A$24&lt;300, -10.5%, -7.5%)</formula>
      <formula>IF(+$A$24&lt;300, 10.5%, 7.5%)</formula>
    </cfRule>
  </conditionalFormatting>
  <conditionalFormatting sqref="D16">
    <cfRule type="cellIs" dxfId="45" priority="15" operator="notBetween">
      <formula>IF(+$A$24&lt;300, -10.5%, -7.5%)</formula>
      <formula>IF(+$A$24&lt;300, 10.5%, 7.5%)</formula>
    </cfRule>
  </conditionalFormatting>
  <conditionalFormatting sqref="D17">
    <cfRule type="cellIs" dxfId="44" priority="16" operator="notBetween">
      <formula>IF(+$A$24&lt;300, -10.5%, -7.5%)</formula>
      <formula>IF(+$A$24&lt;300, 10.5%, 7.5%)</formula>
    </cfRule>
  </conditionalFormatting>
  <conditionalFormatting sqref="D18">
    <cfRule type="cellIs" dxfId="43" priority="17" operator="notBetween">
      <formula>IF(+$A$24&lt;300, -10.5%, -7.5%)</formula>
      <formula>IF(+$A$24&lt;300, 10.5%, 7.5%)</formula>
    </cfRule>
  </conditionalFormatting>
  <conditionalFormatting sqref="D19">
    <cfRule type="cellIs" dxfId="42" priority="18" operator="notBetween">
      <formula>IF(+$A$24&lt;300, -10.5%, -7.5%)</formula>
      <formula>IF(+$A$24&lt;300, 10.5%, 7.5%)</formula>
    </cfRule>
  </conditionalFormatting>
  <conditionalFormatting sqref="D20">
    <cfRule type="cellIs" dxfId="41" priority="19" operator="notBetween">
      <formula>IF(+$A$24&lt;300, -10.5%, -7.5%)</formula>
      <formula>IF(+$A$24&lt;300, 10.5%, 7.5%)</formula>
    </cfRule>
  </conditionalFormatting>
  <conditionalFormatting sqref="D21">
    <cfRule type="cellIs" dxfId="40" priority="20" operator="notBetween">
      <formula>IF(+$A$24&lt;300, -10.5%, -7.5%)</formula>
      <formula>IF(+$A$24&lt;300, 10.5%, 7.5%)</formula>
    </cfRule>
  </conditionalFormatting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21" sqref="D21"/>
    </sheetView>
  </sheetViews>
  <sheetFormatPr defaultRowHeight="15.75" x14ac:dyDescent="0.25"/>
  <cols>
    <col min="1" max="1" width="13.140625" style="1" customWidth="1"/>
    <col min="2" max="2" width="11" style="3" customWidth="1"/>
    <col min="3" max="3" width="15" style="1" customWidth="1"/>
    <col min="4" max="4" width="8.5703125" style="21" customWidth="1"/>
    <col min="5" max="5" width="13.140625" style="1" customWidth="1"/>
    <col min="6" max="6" width="11" style="1" customWidth="1"/>
    <col min="7" max="7" width="15" style="1" customWidth="1"/>
    <col min="8" max="8" width="7.5703125" style="1" customWidth="1"/>
    <col min="9" max="9" width="13.140625" style="1" customWidth="1"/>
    <col min="10" max="10" width="11" style="1" customWidth="1"/>
    <col min="11" max="11" width="15" style="1" customWidth="1"/>
    <col min="12" max="12" width="7.5703125" style="1" customWidth="1"/>
    <col min="13" max="13" width="13.140625" style="1" customWidth="1"/>
    <col min="14" max="14" width="11" style="1" customWidth="1"/>
    <col min="15" max="15" width="12.28515625" style="1" customWidth="1"/>
    <col min="16" max="16" width="6.5703125" style="1" customWidth="1"/>
    <col min="17" max="17" width="9.140625" style="1" customWidth="1"/>
  </cols>
  <sheetData>
    <row r="1" spans="1:16" x14ac:dyDescent="0.25">
      <c r="A1" s="144" t="s">
        <v>75</v>
      </c>
      <c r="B1" s="145" t="s">
        <v>76</v>
      </c>
      <c r="C1" s="144" t="s">
        <v>77</v>
      </c>
      <c r="D1" s="155"/>
      <c r="E1" s="144"/>
      <c r="F1" s="145"/>
      <c r="G1" s="144"/>
      <c r="H1" s="155"/>
      <c r="I1" s="144"/>
      <c r="J1" s="145"/>
      <c r="K1" s="144"/>
      <c r="L1" s="155"/>
      <c r="M1" s="144"/>
      <c r="N1" s="145"/>
      <c r="O1" s="144"/>
      <c r="P1" s="145"/>
    </row>
    <row r="2" spans="1:16" ht="15.75" customHeight="1" x14ac:dyDescent="0.25">
      <c r="A2" s="156">
        <v>178.65</v>
      </c>
      <c r="B2" s="157">
        <v>38.97</v>
      </c>
      <c r="C2" s="146">
        <f t="shared" ref="C2:C21" si="0">A2-B2</f>
        <v>139.68</v>
      </c>
      <c r="D2" s="147">
        <f t="shared" ref="D2:D21" si="1">(C2-$C$24)/$C$24</f>
        <v>3.2219923145137337E-2</v>
      </c>
      <c r="E2" s="146"/>
      <c r="F2" s="145"/>
      <c r="G2" s="146"/>
      <c r="H2" s="158"/>
      <c r="I2" s="146"/>
      <c r="J2" s="145"/>
      <c r="K2" s="146"/>
      <c r="L2" s="155"/>
      <c r="M2" s="146"/>
      <c r="N2" s="155"/>
      <c r="O2" s="146"/>
      <c r="P2" s="155"/>
    </row>
    <row r="3" spans="1:16" ht="15.75" customHeight="1" x14ac:dyDescent="0.25">
      <c r="A3" s="156">
        <v>173.94</v>
      </c>
      <c r="B3" s="157">
        <v>38.25</v>
      </c>
      <c r="C3" s="146">
        <f t="shared" si="0"/>
        <v>135.69</v>
      </c>
      <c r="D3" s="147">
        <f t="shared" si="1"/>
        <v>2.7342595329587355E-3</v>
      </c>
      <c r="E3" s="146"/>
      <c r="F3" s="145"/>
      <c r="G3" s="146"/>
      <c r="H3" s="158"/>
      <c r="I3" s="146"/>
      <c r="J3" s="145"/>
      <c r="K3" s="146"/>
      <c r="L3" s="155"/>
      <c r="M3" s="146"/>
      <c r="N3" s="155"/>
      <c r="O3" s="146"/>
      <c r="P3" s="155"/>
    </row>
    <row r="4" spans="1:16" ht="15.75" customHeight="1" x14ac:dyDescent="0.25">
      <c r="A4" s="156">
        <v>176.39</v>
      </c>
      <c r="B4" s="157">
        <v>39.4</v>
      </c>
      <c r="C4" s="146">
        <f t="shared" si="0"/>
        <v>136.98999999999998</v>
      </c>
      <c r="D4" s="147">
        <f t="shared" si="1"/>
        <v>1.2341117351462894E-2</v>
      </c>
      <c r="E4" s="146"/>
      <c r="F4" s="145"/>
      <c r="G4" s="146"/>
      <c r="H4" s="158"/>
      <c r="I4" s="146"/>
      <c r="J4" s="145"/>
      <c r="K4" s="146"/>
      <c r="L4" s="155"/>
      <c r="M4" s="146"/>
      <c r="N4" s="155"/>
      <c r="O4" s="146"/>
      <c r="P4" s="155"/>
    </row>
    <row r="5" spans="1:16" ht="15.75" customHeight="1" x14ac:dyDescent="0.25">
      <c r="A5" s="156">
        <v>175.96</v>
      </c>
      <c r="B5" s="157">
        <v>39.97</v>
      </c>
      <c r="C5" s="146">
        <f t="shared" si="0"/>
        <v>135.99</v>
      </c>
      <c r="D5" s="147">
        <f t="shared" si="1"/>
        <v>4.9512267218444232E-3</v>
      </c>
      <c r="E5" s="146"/>
      <c r="F5" s="145"/>
      <c r="G5" s="146"/>
      <c r="H5" s="158"/>
      <c r="I5" s="146"/>
      <c r="J5" s="145"/>
      <c r="K5" s="146"/>
      <c r="L5" s="155"/>
      <c r="M5" s="146"/>
      <c r="N5" s="155"/>
      <c r="O5" s="146"/>
      <c r="P5" s="155"/>
    </row>
    <row r="6" spans="1:16" ht="15.75" customHeight="1" x14ac:dyDescent="0.25">
      <c r="A6" s="156">
        <v>177.29</v>
      </c>
      <c r="B6" s="157">
        <v>39.369999999999997</v>
      </c>
      <c r="C6" s="146">
        <f t="shared" si="0"/>
        <v>137.91999999999999</v>
      </c>
      <c r="D6" s="147">
        <f t="shared" si="1"/>
        <v>1.9213715637008317E-2</v>
      </c>
      <c r="E6" s="146"/>
      <c r="F6" s="145"/>
      <c r="G6" s="146"/>
      <c r="H6" s="158"/>
      <c r="I6" s="146"/>
      <c r="J6" s="145"/>
      <c r="K6" s="146"/>
      <c r="L6" s="155"/>
      <c r="M6" s="146"/>
      <c r="N6" s="155"/>
      <c r="O6" s="146"/>
      <c r="P6" s="155"/>
    </row>
    <row r="7" spans="1:16" ht="15.75" customHeight="1" x14ac:dyDescent="0.25">
      <c r="A7" s="156">
        <v>171.45</v>
      </c>
      <c r="B7" s="157">
        <v>39.31</v>
      </c>
      <c r="C7" s="146">
        <f t="shared" si="0"/>
        <v>132.13999999999999</v>
      </c>
      <c r="D7" s="147">
        <f t="shared" si="1"/>
        <v>-2.3499852202187664E-2</v>
      </c>
      <c r="E7" s="146"/>
      <c r="F7" s="145"/>
      <c r="G7" s="146"/>
      <c r="H7" s="158"/>
      <c r="I7" s="146"/>
      <c r="J7" s="145"/>
      <c r="K7" s="146"/>
      <c r="L7" s="155"/>
      <c r="M7" s="146"/>
      <c r="N7" s="155"/>
      <c r="O7" s="146"/>
      <c r="P7" s="155"/>
    </row>
    <row r="8" spans="1:16" ht="15.75" customHeight="1" x14ac:dyDescent="0.25">
      <c r="A8" s="156">
        <v>175.52</v>
      </c>
      <c r="B8" s="157">
        <v>39.130000000000003</v>
      </c>
      <c r="C8" s="146">
        <f t="shared" si="0"/>
        <v>136.39000000000001</v>
      </c>
      <c r="D8" s="147">
        <f t="shared" si="1"/>
        <v>7.9071829736919383E-3</v>
      </c>
      <c r="E8" s="146"/>
      <c r="F8" s="145"/>
      <c r="G8" s="146"/>
      <c r="H8" s="158"/>
      <c r="I8" s="146"/>
      <c r="J8" s="145"/>
      <c r="K8" s="146"/>
      <c r="L8" s="155"/>
      <c r="M8" s="146"/>
      <c r="N8" s="155"/>
      <c r="O8" s="146"/>
      <c r="P8" s="155"/>
    </row>
    <row r="9" spans="1:16" ht="15.75" customHeight="1" x14ac:dyDescent="0.25">
      <c r="A9" s="156">
        <v>167.65</v>
      </c>
      <c r="B9" s="157">
        <v>37.61</v>
      </c>
      <c r="C9" s="146">
        <f t="shared" si="0"/>
        <v>130.04000000000002</v>
      </c>
      <c r="D9" s="147">
        <f t="shared" si="1"/>
        <v>-3.9018622524386641E-2</v>
      </c>
      <c r="E9" s="146"/>
      <c r="F9" s="145"/>
      <c r="G9" s="146"/>
      <c r="H9" s="158"/>
      <c r="I9" s="146"/>
      <c r="J9" s="145"/>
      <c r="K9" s="146"/>
      <c r="L9" s="155"/>
      <c r="M9" s="146"/>
      <c r="N9" s="155"/>
      <c r="O9" s="146"/>
      <c r="P9" s="155"/>
    </row>
    <row r="10" spans="1:16" ht="15.75" customHeight="1" x14ac:dyDescent="0.25">
      <c r="A10" s="156">
        <v>175.36</v>
      </c>
      <c r="B10" s="157">
        <v>38.99</v>
      </c>
      <c r="C10" s="146">
        <f t="shared" si="0"/>
        <v>136.37</v>
      </c>
      <c r="D10" s="147">
        <f t="shared" si="1"/>
        <v>7.7593851610994885E-3</v>
      </c>
      <c r="E10" s="146"/>
      <c r="F10" s="145"/>
      <c r="G10" s="146"/>
      <c r="H10" s="158"/>
      <c r="I10" s="146"/>
      <c r="J10" s="145"/>
      <c r="K10" s="146"/>
      <c r="L10" s="155"/>
      <c r="M10" s="146"/>
      <c r="N10" s="155"/>
      <c r="O10" s="146"/>
      <c r="P10" s="155"/>
    </row>
    <row r="11" spans="1:16" ht="15.75" customHeight="1" x14ac:dyDescent="0.25">
      <c r="A11" s="159">
        <v>175.68</v>
      </c>
      <c r="B11" s="157">
        <v>37.74</v>
      </c>
      <c r="C11" s="146">
        <f t="shared" si="0"/>
        <v>137.94</v>
      </c>
      <c r="D11" s="147">
        <f t="shared" si="1"/>
        <v>1.9361513449600767E-2</v>
      </c>
      <c r="E11" s="160"/>
      <c r="F11" s="145"/>
      <c r="G11" s="146"/>
      <c r="H11" s="158"/>
      <c r="I11" s="160"/>
      <c r="J11" s="145"/>
      <c r="K11" s="146"/>
      <c r="L11" s="155"/>
      <c r="M11" s="160"/>
      <c r="N11" s="155"/>
      <c r="O11" s="160"/>
      <c r="P11" s="155"/>
    </row>
    <row r="12" spans="1:16" ht="15.75" customHeight="1" x14ac:dyDescent="0.25">
      <c r="A12" s="159">
        <v>171.85</v>
      </c>
      <c r="B12" s="157">
        <v>39.04</v>
      </c>
      <c r="C12" s="146">
        <f t="shared" si="0"/>
        <v>132.81</v>
      </c>
      <c r="D12" s="147">
        <f t="shared" si="1"/>
        <v>-1.8548625480343032E-2</v>
      </c>
      <c r="E12" s="160"/>
      <c r="F12" s="145"/>
      <c r="G12" s="146"/>
      <c r="H12" s="158"/>
      <c r="I12" s="160"/>
      <c r="J12" s="145"/>
      <c r="K12" s="146"/>
      <c r="L12" s="155"/>
      <c r="M12" s="160"/>
      <c r="N12" s="155"/>
      <c r="O12" s="160"/>
      <c r="P12" s="155"/>
    </row>
    <row r="13" spans="1:16" ht="15.75" customHeight="1" x14ac:dyDescent="0.25">
      <c r="A13" s="159">
        <v>176.79</v>
      </c>
      <c r="B13" s="157">
        <v>39.520000000000003</v>
      </c>
      <c r="C13" s="146">
        <f t="shared" si="0"/>
        <v>137.26999999999998</v>
      </c>
      <c r="D13" s="147">
        <f t="shared" si="1"/>
        <v>1.4410286727756133E-2</v>
      </c>
      <c r="E13" s="160"/>
      <c r="F13" s="145"/>
      <c r="G13" s="146"/>
      <c r="H13" s="158"/>
      <c r="I13" s="160"/>
      <c r="J13" s="145"/>
      <c r="K13" s="146"/>
      <c r="L13" s="155"/>
      <c r="M13" s="160"/>
      <c r="N13" s="155"/>
      <c r="O13" s="160"/>
      <c r="P13" s="155"/>
    </row>
    <row r="14" spans="1:16" ht="15.75" customHeight="1" x14ac:dyDescent="0.25">
      <c r="A14" s="159">
        <v>176.22</v>
      </c>
      <c r="B14" s="157">
        <v>38.81</v>
      </c>
      <c r="C14" s="146">
        <f t="shared" si="0"/>
        <v>137.41</v>
      </c>
      <c r="D14" s="147">
        <f t="shared" si="1"/>
        <v>1.5444871415902858E-2</v>
      </c>
      <c r="E14" s="160"/>
      <c r="F14" s="145"/>
      <c r="G14" s="146"/>
      <c r="H14" s="158"/>
      <c r="I14" s="160"/>
      <c r="J14" s="145"/>
      <c r="K14" s="146"/>
      <c r="L14" s="155"/>
      <c r="M14" s="160"/>
      <c r="N14" s="155"/>
      <c r="O14" s="160"/>
      <c r="P14" s="155"/>
    </row>
    <row r="15" spans="1:16" ht="15.75" customHeight="1" x14ac:dyDescent="0.25">
      <c r="A15" s="159">
        <v>171.65</v>
      </c>
      <c r="B15" s="157">
        <v>39.53</v>
      </c>
      <c r="C15" s="146">
        <f t="shared" si="0"/>
        <v>132.12</v>
      </c>
      <c r="D15" s="147">
        <f t="shared" si="1"/>
        <v>-2.3647650014779902E-2</v>
      </c>
      <c r="E15" s="160"/>
      <c r="F15" s="145"/>
      <c r="G15" s="146"/>
      <c r="H15" s="158"/>
      <c r="I15" s="160"/>
      <c r="J15" s="145"/>
      <c r="K15" s="146"/>
      <c r="L15" s="155"/>
      <c r="M15" s="160"/>
      <c r="N15" s="155"/>
      <c r="O15" s="160"/>
      <c r="P15" s="155"/>
    </row>
    <row r="16" spans="1:16" ht="15.75" customHeight="1" x14ac:dyDescent="0.25">
      <c r="A16" s="159">
        <v>171.08</v>
      </c>
      <c r="B16" s="157">
        <v>39.229999999999997</v>
      </c>
      <c r="C16" s="146">
        <f t="shared" si="0"/>
        <v>131.85000000000002</v>
      </c>
      <c r="D16" s="147">
        <f t="shared" si="1"/>
        <v>-2.5642920484776812E-2</v>
      </c>
      <c r="E16" s="160"/>
      <c r="F16" s="145"/>
      <c r="G16" s="146"/>
      <c r="H16" s="158"/>
      <c r="I16" s="160"/>
      <c r="J16" s="145"/>
      <c r="K16" s="146"/>
      <c r="L16" s="155"/>
      <c r="M16" s="160"/>
      <c r="N16" s="155"/>
      <c r="O16" s="160"/>
      <c r="P16" s="155"/>
    </row>
    <row r="17" spans="1:16" ht="15.75" customHeight="1" x14ac:dyDescent="0.25">
      <c r="A17" s="159">
        <v>177.72</v>
      </c>
      <c r="B17" s="157">
        <v>39.130000000000003</v>
      </c>
      <c r="C17" s="146">
        <f t="shared" si="0"/>
        <v>138.59</v>
      </c>
      <c r="D17" s="147">
        <f t="shared" si="1"/>
        <v>2.4164942358852949E-2</v>
      </c>
      <c r="E17" s="160"/>
      <c r="F17" s="145"/>
      <c r="G17" s="146"/>
      <c r="H17" s="158"/>
      <c r="I17" s="160"/>
      <c r="J17" s="145"/>
      <c r="K17" s="146"/>
      <c r="L17" s="155"/>
      <c r="M17" s="160"/>
      <c r="N17" s="155"/>
      <c r="O17" s="160"/>
      <c r="P17" s="155"/>
    </row>
    <row r="18" spans="1:16" ht="15.75" customHeight="1" x14ac:dyDescent="0.25">
      <c r="A18" s="159">
        <v>176.32</v>
      </c>
      <c r="B18" s="157">
        <v>38.79</v>
      </c>
      <c r="C18" s="146">
        <f t="shared" si="0"/>
        <v>137.53</v>
      </c>
      <c r="D18" s="147">
        <f t="shared" si="1"/>
        <v>1.6331658291457132E-2</v>
      </c>
      <c r="E18" s="160"/>
      <c r="F18" s="145"/>
      <c r="G18" s="146"/>
      <c r="H18" s="158"/>
      <c r="I18" s="160"/>
      <c r="J18" s="145"/>
      <c r="K18" s="146"/>
      <c r="L18" s="155"/>
      <c r="M18" s="160"/>
      <c r="N18" s="155"/>
      <c r="O18" s="160"/>
      <c r="P18" s="155"/>
    </row>
    <row r="19" spans="1:16" ht="15.75" customHeight="1" x14ac:dyDescent="0.25">
      <c r="A19" s="159">
        <v>167.13</v>
      </c>
      <c r="B19" s="157">
        <v>39.74</v>
      </c>
      <c r="C19" s="146">
        <f t="shared" si="0"/>
        <v>127.38999999999999</v>
      </c>
      <c r="D19" s="147">
        <f t="shared" si="1"/>
        <v>-5.8601832692876395E-2</v>
      </c>
      <c r="E19" s="160"/>
      <c r="F19" s="145"/>
      <c r="G19" s="146"/>
      <c r="H19" s="158"/>
      <c r="I19" s="160"/>
      <c r="J19" s="145"/>
      <c r="K19" s="146"/>
      <c r="L19" s="155"/>
      <c r="M19" s="160"/>
      <c r="N19" s="155"/>
      <c r="O19" s="160"/>
      <c r="P19" s="155"/>
    </row>
    <row r="20" spans="1:16" ht="15.75" customHeight="1" x14ac:dyDescent="0.25">
      <c r="A20" s="159">
        <v>175.54</v>
      </c>
      <c r="B20" s="157">
        <v>40.1</v>
      </c>
      <c r="C20" s="146">
        <f t="shared" si="0"/>
        <v>135.44</v>
      </c>
      <c r="D20" s="147">
        <f t="shared" si="1"/>
        <v>8.8678687555406521E-4</v>
      </c>
      <c r="E20" s="160"/>
      <c r="F20" s="145"/>
      <c r="G20" s="146"/>
      <c r="H20" s="158"/>
      <c r="I20" s="160"/>
      <c r="J20" s="145"/>
      <c r="K20" s="146"/>
      <c r="L20" s="155"/>
      <c r="M20" s="160"/>
      <c r="N20" s="155"/>
      <c r="O20" s="160"/>
      <c r="P20" s="155"/>
    </row>
    <row r="21" spans="1:16" ht="15.75" customHeight="1" x14ac:dyDescent="0.25">
      <c r="A21" s="159">
        <v>176.97</v>
      </c>
      <c r="B21" s="157">
        <v>40.130000000000003</v>
      </c>
      <c r="C21" s="146">
        <f t="shared" si="0"/>
        <v>136.84</v>
      </c>
      <c r="D21" s="147">
        <f t="shared" si="1"/>
        <v>1.123263375702026E-2</v>
      </c>
      <c r="E21" s="160"/>
      <c r="F21" s="145"/>
      <c r="G21" s="146"/>
      <c r="H21" s="158"/>
      <c r="I21" s="160"/>
      <c r="J21" s="145"/>
      <c r="K21" s="146"/>
      <c r="L21" s="155"/>
      <c r="M21" s="160"/>
      <c r="N21" s="155"/>
      <c r="O21" s="160"/>
      <c r="P21" s="155"/>
    </row>
    <row r="22" spans="1:16" x14ac:dyDescent="0.25">
      <c r="A22" s="148"/>
      <c r="B22" s="148"/>
      <c r="C22" s="148"/>
      <c r="D22" s="155"/>
      <c r="E22" s="148"/>
      <c r="F22" s="148"/>
      <c r="G22" s="148"/>
      <c r="H22" s="155"/>
      <c r="I22" s="148"/>
      <c r="J22" s="148"/>
      <c r="K22" s="148"/>
      <c r="L22" s="155"/>
      <c r="M22" s="148"/>
      <c r="N22" s="149"/>
      <c r="O22" s="148"/>
      <c r="P22" s="149"/>
    </row>
    <row r="23" spans="1:16" x14ac:dyDescent="0.25">
      <c r="A23" s="148">
        <f>SUM(A2:A21)</f>
        <v>3489.16</v>
      </c>
      <c r="B23" s="148">
        <f>SUM(B2:B21)</f>
        <v>782.7600000000001</v>
      </c>
      <c r="C23" s="148">
        <f>SUM(C2:C21)</f>
        <v>2706.4000000000005</v>
      </c>
      <c r="D23" s="155"/>
      <c r="E23" s="148"/>
      <c r="F23" s="148"/>
      <c r="G23" s="148"/>
      <c r="H23" s="155"/>
      <c r="I23" s="148"/>
      <c r="J23" s="148"/>
      <c r="K23" s="148"/>
      <c r="L23" s="155"/>
      <c r="M23" s="148"/>
      <c r="N23" s="148"/>
      <c r="O23" s="148"/>
      <c r="P23" s="148"/>
    </row>
    <row r="24" spans="1:16" ht="12.75" customHeight="1" x14ac:dyDescent="0.25">
      <c r="A24" s="150">
        <f>AVERAGE(A2:A21)</f>
        <v>174.458</v>
      </c>
      <c r="B24" s="150">
        <f>AVERAGE(B2:B21)</f>
        <v>39.138000000000005</v>
      </c>
      <c r="C24" s="150">
        <f>AVERAGE(C2:C21)</f>
        <v>135.32000000000002</v>
      </c>
      <c r="D24" s="161"/>
      <c r="E24" s="150"/>
      <c r="F24" s="150"/>
      <c r="G24" s="150"/>
      <c r="H24" s="161"/>
      <c r="I24" s="150"/>
      <c r="J24" s="150"/>
      <c r="K24" s="150"/>
      <c r="L24" s="161"/>
      <c r="M24" s="150"/>
      <c r="N24" s="150"/>
      <c r="O24" s="151"/>
      <c r="P24" s="150"/>
    </row>
    <row r="25" spans="1:16" ht="12.75" customHeight="1" x14ac:dyDescent="0.25">
      <c r="A25" s="162">
        <f>A24*0.95</f>
        <v>165.73509999999999</v>
      </c>
      <c r="B25" s="162">
        <f>B24*0.95</f>
        <v>37.181100000000001</v>
      </c>
      <c r="C25" s="152">
        <f>IF(C24&lt;300, C24*0.9, C24*0.925)</f>
        <v>121.78800000000003</v>
      </c>
      <c r="E25" s="162"/>
      <c r="F25" s="162"/>
      <c r="G25" s="153"/>
      <c r="H25" s="163"/>
      <c r="I25" s="162"/>
      <c r="J25" s="162"/>
      <c r="K25" s="153"/>
      <c r="L25" s="163"/>
      <c r="M25" s="154"/>
      <c r="N25" s="162"/>
      <c r="O25" s="154"/>
      <c r="P25" s="162"/>
    </row>
    <row r="26" spans="1:16" ht="12.75" customHeight="1" x14ac:dyDescent="0.25">
      <c r="A26" s="143">
        <f>A24*1.05</f>
        <v>183.18090000000001</v>
      </c>
      <c r="B26" s="143">
        <f>B24*1.05</f>
        <v>41.09490000000001</v>
      </c>
      <c r="C26" s="152">
        <f>IF(C24&lt;300, C24*1.1, C24*1.075)</f>
        <v>148.85200000000003</v>
      </c>
      <c r="G26" s="153"/>
      <c r="H26" s="163"/>
      <c r="K26" s="153"/>
      <c r="L26" s="163"/>
      <c r="M26" s="154"/>
      <c r="O26" s="154"/>
    </row>
    <row r="27" spans="1:16" x14ac:dyDescent="0.25">
      <c r="G27" s="164"/>
      <c r="I27" s="164"/>
    </row>
    <row r="31" spans="1:16" x14ac:dyDescent="0.25">
      <c r="A31" s="165"/>
      <c r="C31" s="165"/>
      <c r="F31" s="165"/>
      <c r="H31" s="165"/>
    </row>
    <row r="32" spans="1:16" x14ac:dyDescent="0.25">
      <c r="F32" s="146"/>
      <c r="G32" s="146"/>
    </row>
  </sheetData>
  <sheetProtection password="AD9C" formatCells="0" formatColumns="0" formatRows="0" insertColumns="0" insertRows="0" insertHyperlinks="0" deleteColumns="0" deleteRows="0" sort="0" autoFilter="0" pivotTables="0"/>
  <conditionalFormatting sqref="D2">
    <cfRule type="cellIs" dxfId="39" priority="1" operator="notBetween">
      <formula>IF(+$A$24&lt;300, -10.5%, -7.5%)</formula>
      <formula>IF(+$A$24&lt;300, 10.5%, 7.5%)</formula>
    </cfRule>
  </conditionalFormatting>
  <conditionalFormatting sqref="D3">
    <cfRule type="cellIs" dxfId="38" priority="2" operator="notBetween">
      <formula>IF(+$A$24&lt;300, -10.5%, -7.5%)</formula>
      <formula>IF(+$A$24&lt;300, 10.5%, 7.5%)</formula>
    </cfRule>
  </conditionalFormatting>
  <conditionalFormatting sqref="D4">
    <cfRule type="cellIs" dxfId="37" priority="3" operator="notBetween">
      <formula>IF(+$A$24&lt;300, -10.5%, -7.5%)</formula>
      <formula>IF(+$A$24&lt;300, 10.5%, 7.5%)</formula>
    </cfRule>
  </conditionalFormatting>
  <conditionalFormatting sqref="D5">
    <cfRule type="cellIs" dxfId="36" priority="4" operator="notBetween">
      <formula>IF(+$A$24&lt;300, -10.5%, -7.5%)</formula>
      <formula>IF(+$A$24&lt;300, 10.5%, 7.5%)</formula>
    </cfRule>
  </conditionalFormatting>
  <conditionalFormatting sqref="D6">
    <cfRule type="cellIs" dxfId="35" priority="5" operator="notBetween">
      <formula>IF(+$A$24&lt;300, -10.5%, -7.5%)</formula>
      <formula>IF(+$A$24&lt;300, 10.5%, 7.5%)</formula>
    </cfRule>
  </conditionalFormatting>
  <conditionalFormatting sqref="D7">
    <cfRule type="cellIs" dxfId="34" priority="6" operator="notBetween">
      <formula>IF(+$A$24&lt;300, -10.5%, -7.5%)</formula>
      <formula>IF(+$A$24&lt;300, 10.5%, 7.5%)</formula>
    </cfRule>
  </conditionalFormatting>
  <conditionalFormatting sqref="D8">
    <cfRule type="cellIs" dxfId="33" priority="7" operator="notBetween">
      <formula>IF(+$A$24&lt;300, -10.5%, -7.5%)</formula>
      <formula>IF(+$A$24&lt;300, 10.5%, 7.5%)</formula>
    </cfRule>
  </conditionalFormatting>
  <conditionalFormatting sqref="D9">
    <cfRule type="cellIs" dxfId="32" priority="8" operator="notBetween">
      <formula>IF(+$A$24&lt;300, -10.5%, -7.5%)</formula>
      <formula>IF(+$A$24&lt;300, 10.5%, 7.5%)</formula>
    </cfRule>
  </conditionalFormatting>
  <conditionalFormatting sqref="D10">
    <cfRule type="cellIs" dxfId="31" priority="9" operator="notBetween">
      <formula>IF(+$A$24&lt;300, -10.5%, -7.5%)</formula>
      <formula>IF(+$A$24&lt;300, 10.5%, 7.5%)</formula>
    </cfRule>
  </conditionalFormatting>
  <conditionalFormatting sqref="D11">
    <cfRule type="cellIs" dxfId="30" priority="10" operator="notBetween">
      <formula>IF(+$A$24&lt;300, -10.5%, -7.5%)</formula>
      <formula>IF(+$A$24&lt;300, 10.5%, 7.5%)</formula>
    </cfRule>
  </conditionalFormatting>
  <conditionalFormatting sqref="D12">
    <cfRule type="cellIs" dxfId="29" priority="11" operator="notBetween">
      <formula>IF(+$A$24&lt;300, -10.5%, -7.5%)</formula>
      <formula>IF(+$A$24&lt;300, 10.5%, 7.5%)</formula>
    </cfRule>
  </conditionalFormatting>
  <conditionalFormatting sqref="D13">
    <cfRule type="cellIs" dxfId="28" priority="12" operator="notBetween">
      <formula>IF(+$A$24&lt;300, -10.5%, -7.5%)</formula>
      <formula>IF(+$A$24&lt;300, 10.5%, 7.5%)</formula>
    </cfRule>
  </conditionalFormatting>
  <conditionalFormatting sqref="D14">
    <cfRule type="cellIs" dxfId="27" priority="13" operator="notBetween">
      <formula>IF(+$A$24&lt;300, -10.5%, -7.5%)</formula>
      <formula>IF(+$A$24&lt;300, 10.5%, 7.5%)</formula>
    </cfRule>
  </conditionalFormatting>
  <conditionalFormatting sqref="D15">
    <cfRule type="cellIs" dxfId="26" priority="14" operator="notBetween">
      <formula>IF(+$A$24&lt;300, -10.5%, -7.5%)</formula>
      <formula>IF(+$A$24&lt;300, 10.5%, 7.5%)</formula>
    </cfRule>
  </conditionalFormatting>
  <conditionalFormatting sqref="D16">
    <cfRule type="cellIs" dxfId="25" priority="15" operator="notBetween">
      <formula>IF(+$A$24&lt;300, -10.5%, -7.5%)</formula>
      <formula>IF(+$A$24&lt;300, 10.5%, 7.5%)</formula>
    </cfRule>
  </conditionalFormatting>
  <conditionalFormatting sqref="D17">
    <cfRule type="cellIs" dxfId="24" priority="16" operator="notBetween">
      <formula>IF(+$A$24&lt;300, -10.5%, -7.5%)</formula>
      <formula>IF(+$A$24&lt;300, 10.5%, 7.5%)</formula>
    </cfRule>
  </conditionalFormatting>
  <conditionalFormatting sqref="D18">
    <cfRule type="cellIs" dxfId="23" priority="17" operator="notBetween">
      <formula>IF(+$A$24&lt;300, -10.5%, -7.5%)</formula>
      <formula>IF(+$A$24&lt;300, 10.5%, 7.5%)</formula>
    </cfRule>
  </conditionalFormatting>
  <conditionalFormatting sqref="D19">
    <cfRule type="cellIs" dxfId="22" priority="18" operator="notBetween">
      <formula>IF(+$A$24&lt;300, -10.5%, -7.5%)</formula>
      <formula>IF(+$A$24&lt;300, 10.5%, 7.5%)</formula>
    </cfRule>
  </conditionalFormatting>
  <conditionalFormatting sqref="D20">
    <cfRule type="cellIs" dxfId="21" priority="19" operator="notBetween">
      <formula>IF(+$A$24&lt;300, -10.5%, -7.5%)</formula>
      <formula>IF(+$A$24&lt;300, 10.5%, 7.5%)</formula>
    </cfRule>
  </conditionalFormatting>
  <conditionalFormatting sqref="D21">
    <cfRule type="cellIs" dxfId="20" priority="20" operator="notBetween">
      <formula>IF(+$A$24&lt;300, -10.5%, -7.5%)</formula>
      <formula>IF(+$A$24&lt;300, 10.5%, 7.5%)</formula>
    </cfRule>
  </conditionalFormatting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D21" sqref="D21"/>
    </sheetView>
  </sheetViews>
  <sheetFormatPr defaultRowHeight="15.75" x14ac:dyDescent="0.25"/>
  <cols>
    <col min="1" max="1" width="13.140625" style="1" customWidth="1"/>
    <col min="2" max="2" width="11" style="3" customWidth="1"/>
    <col min="3" max="3" width="15" style="1" customWidth="1"/>
    <col min="4" max="4" width="8.5703125" style="21" customWidth="1"/>
    <col min="5" max="5" width="13.140625" style="1" customWidth="1"/>
    <col min="6" max="6" width="11" style="1" customWidth="1"/>
    <col min="7" max="7" width="15" style="1" customWidth="1"/>
    <col min="8" max="8" width="7.5703125" style="1" customWidth="1"/>
    <col min="9" max="9" width="13.140625" style="1" customWidth="1"/>
    <col min="10" max="10" width="11" style="1" customWidth="1"/>
    <col min="11" max="11" width="15" style="1" customWidth="1"/>
    <col min="12" max="12" width="7.5703125" style="1" customWidth="1"/>
    <col min="13" max="13" width="13.140625" style="1" customWidth="1"/>
    <col min="14" max="14" width="11" style="1" customWidth="1"/>
    <col min="15" max="15" width="12.28515625" style="1" customWidth="1"/>
    <col min="16" max="16" width="6.5703125" style="1" customWidth="1"/>
    <col min="17" max="17" width="9.140625" style="1" customWidth="1"/>
  </cols>
  <sheetData>
    <row r="1" spans="1:16" x14ac:dyDescent="0.25">
      <c r="A1" s="167" t="s">
        <v>75</v>
      </c>
      <c r="B1" s="168" t="s">
        <v>76</v>
      </c>
      <c r="C1" s="167" t="s">
        <v>77</v>
      </c>
      <c r="D1" s="178"/>
      <c r="E1" s="167"/>
      <c r="F1" s="168"/>
      <c r="G1" s="167"/>
      <c r="H1" s="178"/>
      <c r="I1" s="167"/>
      <c r="J1" s="168"/>
      <c r="K1" s="167"/>
      <c r="L1" s="178"/>
      <c r="M1" s="167"/>
      <c r="N1" s="168"/>
      <c r="O1" s="167"/>
      <c r="P1" s="168"/>
    </row>
    <row r="2" spans="1:16" ht="15.75" customHeight="1" x14ac:dyDescent="0.25">
      <c r="A2" s="179">
        <v>178.65</v>
      </c>
      <c r="B2" s="180">
        <v>38.97</v>
      </c>
      <c r="C2" s="169">
        <f t="shared" ref="C2:C21" si="0">A2-B2</f>
        <v>139.68</v>
      </c>
      <c r="D2" s="170">
        <f t="shared" ref="D2:D21" si="1">(C2-$C$24)/$C$24</f>
        <v>3.2219923145137337E-2</v>
      </c>
      <c r="E2" s="169"/>
      <c r="F2" s="168"/>
      <c r="G2" s="169"/>
      <c r="H2" s="181"/>
      <c r="I2" s="169"/>
      <c r="J2" s="168"/>
      <c r="K2" s="169"/>
      <c r="L2" s="178"/>
      <c r="M2" s="169"/>
      <c r="N2" s="178"/>
      <c r="O2" s="169"/>
      <c r="P2" s="178"/>
    </row>
    <row r="3" spans="1:16" ht="15.75" customHeight="1" x14ac:dyDescent="0.25">
      <c r="A3" s="179">
        <v>173.94</v>
      </c>
      <c r="B3" s="180">
        <v>38.25</v>
      </c>
      <c r="C3" s="169">
        <f t="shared" si="0"/>
        <v>135.69</v>
      </c>
      <c r="D3" s="170">
        <f t="shared" si="1"/>
        <v>2.7342595329587355E-3</v>
      </c>
      <c r="E3" s="169"/>
      <c r="F3" s="168"/>
      <c r="G3" s="169"/>
      <c r="H3" s="181"/>
      <c r="I3" s="169"/>
      <c r="J3" s="168"/>
      <c r="K3" s="169"/>
      <c r="L3" s="178"/>
      <c r="M3" s="169"/>
      <c r="N3" s="178"/>
      <c r="O3" s="169"/>
      <c r="P3" s="178"/>
    </row>
    <row r="4" spans="1:16" ht="15.75" customHeight="1" x14ac:dyDescent="0.25">
      <c r="A4" s="179">
        <v>176.39</v>
      </c>
      <c r="B4" s="180">
        <v>39.4</v>
      </c>
      <c r="C4" s="169">
        <f t="shared" si="0"/>
        <v>136.98999999999998</v>
      </c>
      <c r="D4" s="170">
        <f t="shared" si="1"/>
        <v>1.2341117351462894E-2</v>
      </c>
      <c r="E4" s="169"/>
      <c r="F4" s="168"/>
      <c r="G4" s="169"/>
      <c r="H4" s="181"/>
      <c r="I4" s="169"/>
      <c r="J4" s="168"/>
      <c r="K4" s="169"/>
      <c r="L4" s="178"/>
      <c r="M4" s="169"/>
      <c r="N4" s="178"/>
      <c r="O4" s="169"/>
      <c r="P4" s="178"/>
    </row>
    <row r="5" spans="1:16" ht="15.75" customHeight="1" x14ac:dyDescent="0.25">
      <c r="A5" s="179">
        <v>175.96</v>
      </c>
      <c r="B5" s="180">
        <v>39.97</v>
      </c>
      <c r="C5" s="169">
        <f t="shared" si="0"/>
        <v>135.99</v>
      </c>
      <c r="D5" s="170">
        <f t="shared" si="1"/>
        <v>4.9512267218444232E-3</v>
      </c>
      <c r="E5" s="169"/>
      <c r="F5" s="168"/>
      <c r="G5" s="169"/>
      <c r="H5" s="181"/>
      <c r="I5" s="169"/>
      <c r="J5" s="168"/>
      <c r="K5" s="169"/>
      <c r="L5" s="178"/>
      <c r="M5" s="169"/>
      <c r="N5" s="178"/>
      <c r="O5" s="169"/>
      <c r="P5" s="178"/>
    </row>
    <row r="6" spans="1:16" ht="15.75" customHeight="1" x14ac:dyDescent="0.25">
      <c r="A6" s="179">
        <v>177.29</v>
      </c>
      <c r="B6" s="180">
        <v>39.369999999999997</v>
      </c>
      <c r="C6" s="169">
        <f t="shared" si="0"/>
        <v>137.91999999999999</v>
      </c>
      <c r="D6" s="170">
        <f t="shared" si="1"/>
        <v>1.9213715637008317E-2</v>
      </c>
      <c r="E6" s="169"/>
      <c r="F6" s="168"/>
      <c r="G6" s="169"/>
      <c r="H6" s="181"/>
      <c r="I6" s="169"/>
      <c r="J6" s="168"/>
      <c r="K6" s="169"/>
      <c r="L6" s="178"/>
      <c r="M6" s="169"/>
      <c r="N6" s="178"/>
      <c r="O6" s="169"/>
      <c r="P6" s="178"/>
    </row>
    <row r="7" spans="1:16" ht="15.75" customHeight="1" x14ac:dyDescent="0.25">
      <c r="A7" s="179">
        <v>171.45</v>
      </c>
      <c r="B7" s="180">
        <v>39.31</v>
      </c>
      <c r="C7" s="169">
        <f t="shared" si="0"/>
        <v>132.13999999999999</v>
      </c>
      <c r="D7" s="170">
        <f t="shared" si="1"/>
        <v>-2.3499852202187664E-2</v>
      </c>
      <c r="E7" s="169"/>
      <c r="F7" s="168"/>
      <c r="G7" s="169"/>
      <c r="H7" s="181"/>
      <c r="I7" s="169"/>
      <c r="J7" s="168"/>
      <c r="K7" s="169"/>
      <c r="L7" s="178"/>
      <c r="M7" s="169"/>
      <c r="N7" s="178"/>
      <c r="O7" s="169"/>
      <c r="P7" s="178"/>
    </row>
    <row r="8" spans="1:16" ht="15.75" customHeight="1" x14ac:dyDescent="0.25">
      <c r="A8" s="179">
        <v>175.52</v>
      </c>
      <c r="B8" s="180">
        <v>39.130000000000003</v>
      </c>
      <c r="C8" s="169">
        <f t="shared" si="0"/>
        <v>136.39000000000001</v>
      </c>
      <c r="D8" s="170">
        <f t="shared" si="1"/>
        <v>7.9071829736919383E-3</v>
      </c>
      <c r="E8" s="169"/>
      <c r="F8" s="168"/>
      <c r="G8" s="169"/>
      <c r="H8" s="181"/>
      <c r="I8" s="169"/>
      <c r="J8" s="168"/>
      <c r="K8" s="169"/>
      <c r="L8" s="178"/>
      <c r="M8" s="169"/>
      <c r="N8" s="178"/>
      <c r="O8" s="169"/>
      <c r="P8" s="178"/>
    </row>
    <row r="9" spans="1:16" ht="15.75" customHeight="1" x14ac:dyDescent="0.25">
      <c r="A9" s="179">
        <v>167.65</v>
      </c>
      <c r="B9" s="180">
        <v>37.61</v>
      </c>
      <c r="C9" s="169">
        <f t="shared" si="0"/>
        <v>130.04000000000002</v>
      </c>
      <c r="D9" s="170">
        <f t="shared" si="1"/>
        <v>-3.9018622524386641E-2</v>
      </c>
      <c r="E9" s="169"/>
      <c r="F9" s="168"/>
      <c r="G9" s="169"/>
      <c r="H9" s="181"/>
      <c r="I9" s="169"/>
      <c r="J9" s="168"/>
      <c r="K9" s="169"/>
      <c r="L9" s="178"/>
      <c r="M9" s="169"/>
      <c r="N9" s="178"/>
      <c r="O9" s="169"/>
      <c r="P9" s="178"/>
    </row>
    <row r="10" spans="1:16" ht="15.75" customHeight="1" x14ac:dyDescent="0.25">
      <c r="A10" s="179">
        <v>175.36</v>
      </c>
      <c r="B10" s="180">
        <v>38.99</v>
      </c>
      <c r="C10" s="169">
        <f t="shared" si="0"/>
        <v>136.37</v>
      </c>
      <c r="D10" s="170">
        <f t="shared" si="1"/>
        <v>7.7593851610994885E-3</v>
      </c>
      <c r="E10" s="169"/>
      <c r="F10" s="168"/>
      <c r="G10" s="169"/>
      <c r="H10" s="181"/>
      <c r="I10" s="169"/>
      <c r="J10" s="168"/>
      <c r="K10" s="169"/>
      <c r="L10" s="178"/>
      <c r="M10" s="169"/>
      <c r="N10" s="178"/>
      <c r="O10" s="169"/>
      <c r="P10" s="178"/>
    </row>
    <row r="11" spans="1:16" ht="15.75" customHeight="1" x14ac:dyDescent="0.25">
      <c r="A11" s="182">
        <v>175.68</v>
      </c>
      <c r="B11" s="180">
        <v>37.74</v>
      </c>
      <c r="C11" s="169">
        <f t="shared" si="0"/>
        <v>137.94</v>
      </c>
      <c r="D11" s="170">
        <f t="shared" si="1"/>
        <v>1.9361513449600767E-2</v>
      </c>
      <c r="E11" s="183"/>
      <c r="F11" s="168"/>
      <c r="G11" s="169"/>
      <c r="H11" s="181"/>
      <c r="I11" s="183"/>
      <c r="J11" s="168"/>
      <c r="K11" s="169"/>
      <c r="L11" s="178"/>
      <c r="M11" s="183"/>
      <c r="N11" s="178"/>
      <c r="O11" s="183"/>
      <c r="P11" s="178"/>
    </row>
    <row r="12" spans="1:16" ht="15.75" customHeight="1" x14ac:dyDescent="0.25">
      <c r="A12" s="182">
        <v>171.85</v>
      </c>
      <c r="B12" s="180">
        <v>39.04</v>
      </c>
      <c r="C12" s="169">
        <f t="shared" si="0"/>
        <v>132.81</v>
      </c>
      <c r="D12" s="170">
        <f t="shared" si="1"/>
        <v>-1.8548625480343032E-2</v>
      </c>
      <c r="E12" s="183"/>
      <c r="F12" s="168"/>
      <c r="G12" s="169"/>
      <c r="H12" s="181"/>
      <c r="I12" s="183"/>
      <c r="J12" s="168"/>
      <c r="K12" s="169"/>
      <c r="L12" s="178"/>
      <c r="M12" s="183"/>
      <c r="N12" s="178"/>
      <c r="O12" s="183"/>
      <c r="P12" s="178"/>
    </row>
    <row r="13" spans="1:16" ht="15.75" customHeight="1" x14ac:dyDescent="0.25">
      <c r="A13" s="182">
        <v>176.79</v>
      </c>
      <c r="B13" s="180">
        <v>39.520000000000003</v>
      </c>
      <c r="C13" s="169">
        <f t="shared" si="0"/>
        <v>137.26999999999998</v>
      </c>
      <c r="D13" s="170">
        <f t="shared" si="1"/>
        <v>1.4410286727756133E-2</v>
      </c>
      <c r="E13" s="183"/>
      <c r="F13" s="168"/>
      <c r="G13" s="169"/>
      <c r="H13" s="181"/>
      <c r="I13" s="183"/>
      <c r="J13" s="168"/>
      <c r="K13" s="169"/>
      <c r="L13" s="178"/>
      <c r="M13" s="183"/>
      <c r="N13" s="178"/>
      <c r="O13" s="183"/>
      <c r="P13" s="178"/>
    </row>
    <row r="14" spans="1:16" ht="15.75" customHeight="1" x14ac:dyDescent="0.25">
      <c r="A14" s="182">
        <v>176.22</v>
      </c>
      <c r="B14" s="180">
        <v>38.81</v>
      </c>
      <c r="C14" s="169">
        <f t="shared" si="0"/>
        <v>137.41</v>
      </c>
      <c r="D14" s="170">
        <f t="shared" si="1"/>
        <v>1.5444871415902858E-2</v>
      </c>
      <c r="E14" s="183"/>
      <c r="F14" s="168"/>
      <c r="G14" s="169"/>
      <c r="H14" s="181"/>
      <c r="I14" s="183"/>
      <c r="J14" s="168"/>
      <c r="K14" s="169"/>
      <c r="L14" s="178"/>
      <c r="M14" s="183"/>
      <c r="N14" s="178"/>
      <c r="O14" s="183"/>
      <c r="P14" s="178"/>
    </row>
    <row r="15" spans="1:16" ht="15.75" customHeight="1" x14ac:dyDescent="0.25">
      <c r="A15" s="182">
        <v>171.65</v>
      </c>
      <c r="B15" s="180">
        <v>39.53</v>
      </c>
      <c r="C15" s="169">
        <f t="shared" si="0"/>
        <v>132.12</v>
      </c>
      <c r="D15" s="170">
        <f t="shared" si="1"/>
        <v>-2.3647650014779902E-2</v>
      </c>
      <c r="E15" s="183"/>
      <c r="F15" s="168"/>
      <c r="G15" s="169"/>
      <c r="H15" s="181"/>
      <c r="I15" s="183"/>
      <c r="J15" s="168"/>
      <c r="K15" s="169"/>
      <c r="L15" s="178"/>
      <c r="M15" s="183"/>
      <c r="N15" s="178"/>
      <c r="O15" s="183"/>
      <c r="P15" s="178"/>
    </row>
    <row r="16" spans="1:16" ht="15.75" customHeight="1" x14ac:dyDescent="0.25">
      <c r="A16" s="182">
        <v>171.08</v>
      </c>
      <c r="B16" s="180">
        <v>39.229999999999997</v>
      </c>
      <c r="C16" s="169">
        <f t="shared" si="0"/>
        <v>131.85000000000002</v>
      </c>
      <c r="D16" s="170">
        <f t="shared" si="1"/>
        <v>-2.5642920484776812E-2</v>
      </c>
      <c r="E16" s="183"/>
      <c r="F16" s="168"/>
      <c r="G16" s="169"/>
      <c r="H16" s="181"/>
      <c r="I16" s="183"/>
      <c r="J16" s="168"/>
      <c r="K16" s="169"/>
      <c r="L16" s="178"/>
      <c r="M16" s="183"/>
      <c r="N16" s="178"/>
      <c r="O16" s="183"/>
      <c r="P16" s="178"/>
    </row>
    <row r="17" spans="1:16" ht="15.75" customHeight="1" x14ac:dyDescent="0.25">
      <c r="A17" s="182">
        <v>177.72</v>
      </c>
      <c r="B17" s="180">
        <v>39.130000000000003</v>
      </c>
      <c r="C17" s="169">
        <f t="shared" si="0"/>
        <v>138.59</v>
      </c>
      <c r="D17" s="170">
        <f t="shared" si="1"/>
        <v>2.4164942358852949E-2</v>
      </c>
      <c r="E17" s="183"/>
      <c r="F17" s="168"/>
      <c r="G17" s="169"/>
      <c r="H17" s="181"/>
      <c r="I17" s="183"/>
      <c r="J17" s="168"/>
      <c r="K17" s="169"/>
      <c r="L17" s="178"/>
      <c r="M17" s="183"/>
      <c r="N17" s="178"/>
      <c r="O17" s="183"/>
      <c r="P17" s="178"/>
    </row>
    <row r="18" spans="1:16" ht="15.75" customHeight="1" x14ac:dyDescent="0.25">
      <c r="A18" s="182">
        <v>176.32</v>
      </c>
      <c r="B18" s="180">
        <v>38.79</v>
      </c>
      <c r="C18" s="169">
        <f t="shared" si="0"/>
        <v>137.53</v>
      </c>
      <c r="D18" s="170">
        <f t="shared" si="1"/>
        <v>1.6331658291457132E-2</v>
      </c>
      <c r="E18" s="183"/>
      <c r="F18" s="168"/>
      <c r="G18" s="169"/>
      <c r="H18" s="181"/>
      <c r="I18" s="183"/>
      <c r="J18" s="168"/>
      <c r="K18" s="169"/>
      <c r="L18" s="178"/>
      <c r="M18" s="183"/>
      <c r="N18" s="178"/>
      <c r="O18" s="183"/>
      <c r="P18" s="178"/>
    </row>
    <row r="19" spans="1:16" ht="15.75" customHeight="1" x14ac:dyDescent="0.25">
      <c r="A19" s="182">
        <v>167.13</v>
      </c>
      <c r="B19" s="180">
        <v>39.74</v>
      </c>
      <c r="C19" s="169">
        <f t="shared" si="0"/>
        <v>127.38999999999999</v>
      </c>
      <c r="D19" s="170">
        <f t="shared" si="1"/>
        <v>-5.8601832692876395E-2</v>
      </c>
      <c r="E19" s="183"/>
      <c r="F19" s="168"/>
      <c r="G19" s="169"/>
      <c r="H19" s="181"/>
      <c r="I19" s="183"/>
      <c r="J19" s="168"/>
      <c r="K19" s="169"/>
      <c r="L19" s="178"/>
      <c r="M19" s="183"/>
      <c r="N19" s="178"/>
      <c r="O19" s="183"/>
      <c r="P19" s="178"/>
    </row>
    <row r="20" spans="1:16" ht="15.75" customHeight="1" x14ac:dyDescent="0.25">
      <c r="A20" s="182">
        <v>175.54</v>
      </c>
      <c r="B20" s="180">
        <v>40.1</v>
      </c>
      <c r="C20" s="169">
        <f t="shared" si="0"/>
        <v>135.44</v>
      </c>
      <c r="D20" s="170">
        <f t="shared" si="1"/>
        <v>8.8678687555406521E-4</v>
      </c>
      <c r="E20" s="183"/>
      <c r="F20" s="168"/>
      <c r="G20" s="169"/>
      <c r="H20" s="181"/>
      <c r="I20" s="183"/>
      <c r="J20" s="168"/>
      <c r="K20" s="169"/>
      <c r="L20" s="178"/>
      <c r="M20" s="183"/>
      <c r="N20" s="178"/>
      <c r="O20" s="183"/>
      <c r="P20" s="178"/>
    </row>
    <row r="21" spans="1:16" ht="15.75" customHeight="1" x14ac:dyDescent="0.25">
      <c r="A21" s="182">
        <v>176.97</v>
      </c>
      <c r="B21" s="180">
        <v>40.130000000000003</v>
      </c>
      <c r="C21" s="169">
        <f t="shared" si="0"/>
        <v>136.84</v>
      </c>
      <c r="D21" s="170">
        <f t="shared" si="1"/>
        <v>1.123263375702026E-2</v>
      </c>
      <c r="E21" s="183"/>
      <c r="F21" s="168"/>
      <c r="G21" s="169"/>
      <c r="H21" s="181"/>
      <c r="I21" s="183"/>
      <c r="J21" s="168"/>
      <c r="K21" s="169"/>
      <c r="L21" s="178"/>
      <c r="M21" s="183"/>
      <c r="N21" s="178"/>
      <c r="O21" s="183"/>
      <c r="P21" s="178"/>
    </row>
    <row r="22" spans="1:16" x14ac:dyDescent="0.25">
      <c r="A22" s="171"/>
      <c r="B22" s="171"/>
      <c r="C22" s="171"/>
      <c r="D22" s="178"/>
      <c r="E22" s="171"/>
      <c r="F22" s="171"/>
      <c r="G22" s="171"/>
      <c r="H22" s="178"/>
      <c r="I22" s="171"/>
      <c r="J22" s="171"/>
      <c r="K22" s="171"/>
      <c r="L22" s="178"/>
      <c r="M22" s="171"/>
      <c r="N22" s="172"/>
      <c r="O22" s="171"/>
      <c r="P22" s="172"/>
    </row>
    <row r="23" spans="1:16" x14ac:dyDescent="0.25">
      <c r="A23" s="171">
        <f>SUM(A2:A21)</f>
        <v>3489.16</v>
      </c>
      <c r="B23" s="171">
        <f>SUM(B2:B21)</f>
        <v>782.7600000000001</v>
      </c>
      <c r="C23" s="171">
        <f>SUM(C2:C21)</f>
        <v>2706.4000000000005</v>
      </c>
      <c r="D23" s="178"/>
      <c r="E23" s="171"/>
      <c r="F23" s="171"/>
      <c r="G23" s="171"/>
      <c r="H23" s="178"/>
      <c r="I23" s="171"/>
      <c r="J23" s="171"/>
      <c r="K23" s="171"/>
      <c r="L23" s="178"/>
      <c r="M23" s="171"/>
      <c r="N23" s="171"/>
      <c r="O23" s="171"/>
      <c r="P23" s="171"/>
    </row>
    <row r="24" spans="1:16" ht="12.75" customHeight="1" x14ac:dyDescent="0.25">
      <c r="A24" s="173">
        <f>AVERAGE(A2:A21)</f>
        <v>174.458</v>
      </c>
      <c r="B24" s="173">
        <f>AVERAGE(B2:B21)</f>
        <v>39.138000000000005</v>
      </c>
      <c r="C24" s="173">
        <f>AVERAGE(C2:C21)</f>
        <v>135.32000000000002</v>
      </c>
      <c r="D24" s="184"/>
      <c r="E24" s="173"/>
      <c r="F24" s="173"/>
      <c r="G24" s="173"/>
      <c r="H24" s="184"/>
      <c r="I24" s="173"/>
      <c r="J24" s="173"/>
      <c r="K24" s="173"/>
      <c r="L24" s="184"/>
      <c r="M24" s="173"/>
      <c r="N24" s="173"/>
      <c r="O24" s="174"/>
      <c r="P24" s="173"/>
    </row>
    <row r="25" spans="1:16" ht="12.75" customHeight="1" x14ac:dyDescent="0.25">
      <c r="A25" s="185">
        <f>A24*0.95</f>
        <v>165.73509999999999</v>
      </c>
      <c r="B25" s="185">
        <f>B24*0.95</f>
        <v>37.181100000000001</v>
      </c>
      <c r="C25" s="175">
        <f>IF(C24&lt;300, C24*0.9, C24*0.925)</f>
        <v>121.78800000000003</v>
      </c>
      <c r="E25" s="185"/>
      <c r="F25" s="185"/>
      <c r="G25" s="176"/>
      <c r="H25" s="186"/>
      <c r="I25" s="185"/>
      <c r="J25" s="185"/>
      <c r="K25" s="176"/>
      <c r="L25" s="186"/>
      <c r="M25" s="177"/>
      <c r="N25" s="185"/>
      <c r="O25" s="177"/>
      <c r="P25" s="185"/>
    </row>
    <row r="26" spans="1:16" ht="12.75" customHeight="1" x14ac:dyDescent="0.25">
      <c r="A26" s="166">
        <f>A24*1.05</f>
        <v>183.18090000000001</v>
      </c>
      <c r="B26" s="166">
        <f>B24*1.05</f>
        <v>41.09490000000001</v>
      </c>
      <c r="C26" s="175">
        <f>IF(C24&lt;300, C24*1.1, C24*1.075)</f>
        <v>148.85200000000003</v>
      </c>
      <c r="G26" s="176"/>
      <c r="H26" s="186"/>
      <c r="K26" s="176"/>
      <c r="L26" s="186"/>
      <c r="M26" s="177"/>
      <c r="O26" s="177"/>
    </row>
    <row r="27" spans="1:16" x14ac:dyDescent="0.25">
      <c r="G27" s="187"/>
      <c r="I27" s="187"/>
    </row>
    <row r="31" spans="1:16" x14ac:dyDescent="0.25">
      <c r="A31" s="188"/>
      <c r="C31" s="188"/>
      <c r="F31" s="188"/>
      <c r="H31" s="188"/>
    </row>
    <row r="32" spans="1:16" x14ac:dyDescent="0.25">
      <c r="F32" s="169"/>
      <c r="G32" s="169"/>
    </row>
  </sheetData>
  <sheetProtection password="AD9C" formatCells="0" formatColumns="0" formatRows="0" insertColumns="0" insertRows="0" insertHyperlinks="0" deleteColumns="0" deleteRows="0" sort="0" autoFilter="0" pivotTables="0"/>
  <conditionalFormatting sqref="D2">
    <cfRule type="cellIs" dxfId="19" priority="1" operator="notBetween">
      <formula>IF(+$A$24&lt;300, -10.5%, -7.5%)</formula>
      <formula>IF(+$A$24&lt;300, 10.5%, 7.5%)</formula>
    </cfRule>
  </conditionalFormatting>
  <conditionalFormatting sqref="D3">
    <cfRule type="cellIs" dxfId="18" priority="2" operator="notBetween">
      <formula>IF(+$A$24&lt;300, -10.5%, -7.5%)</formula>
      <formula>IF(+$A$24&lt;300, 10.5%, 7.5%)</formula>
    </cfRule>
  </conditionalFormatting>
  <conditionalFormatting sqref="D4">
    <cfRule type="cellIs" dxfId="17" priority="3" operator="notBetween">
      <formula>IF(+$A$24&lt;300, -10.5%, -7.5%)</formula>
      <formula>IF(+$A$24&lt;300, 10.5%, 7.5%)</formula>
    </cfRule>
  </conditionalFormatting>
  <conditionalFormatting sqref="D5">
    <cfRule type="cellIs" dxfId="16" priority="4" operator="notBetween">
      <formula>IF(+$A$24&lt;300, -10.5%, -7.5%)</formula>
      <formula>IF(+$A$24&lt;300, 10.5%, 7.5%)</formula>
    </cfRule>
  </conditionalFormatting>
  <conditionalFormatting sqref="D6">
    <cfRule type="cellIs" dxfId="15" priority="5" operator="notBetween">
      <formula>IF(+$A$24&lt;300, -10.5%, -7.5%)</formula>
      <formula>IF(+$A$24&lt;300, 10.5%, 7.5%)</formula>
    </cfRule>
  </conditionalFormatting>
  <conditionalFormatting sqref="D7">
    <cfRule type="cellIs" dxfId="14" priority="6" operator="notBetween">
      <formula>IF(+$A$24&lt;300, -10.5%, -7.5%)</formula>
      <formula>IF(+$A$24&lt;300, 10.5%, 7.5%)</formula>
    </cfRule>
  </conditionalFormatting>
  <conditionalFormatting sqref="D8">
    <cfRule type="cellIs" dxfId="13" priority="7" operator="notBetween">
      <formula>IF(+$A$24&lt;300, -10.5%, -7.5%)</formula>
      <formula>IF(+$A$24&lt;300, 10.5%, 7.5%)</formula>
    </cfRule>
  </conditionalFormatting>
  <conditionalFormatting sqref="D9">
    <cfRule type="cellIs" dxfId="12" priority="8" operator="notBetween">
      <formula>IF(+$A$24&lt;300, -10.5%, -7.5%)</formula>
      <formula>IF(+$A$24&lt;300, 10.5%, 7.5%)</formula>
    </cfRule>
  </conditionalFormatting>
  <conditionalFormatting sqref="D10">
    <cfRule type="cellIs" dxfId="11" priority="9" operator="notBetween">
      <formula>IF(+$A$24&lt;300, -10.5%, -7.5%)</formula>
      <formula>IF(+$A$24&lt;300, 10.5%, 7.5%)</formula>
    </cfRule>
  </conditionalFormatting>
  <conditionalFormatting sqref="D11">
    <cfRule type="cellIs" dxfId="10" priority="10" operator="notBetween">
      <formula>IF(+$A$24&lt;300, -10.5%, -7.5%)</formula>
      <formula>IF(+$A$24&lt;300, 10.5%, 7.5%)</formula>
    </cfRule>
  </conditionalFormatting>
  <conditionalFormatting sqref="D12">
    <cfRule type="cellIs" dxfId="9" priority="11" operator="notBetween">
      <formula>IF(+$A$24&lt;300, -10.5%, -7.5%)</formula>
      <formula>IF(+$A$24&lt;300, 10.5%, 7.5%)</formula>
    </cfRule>
  </conditionalFormatting>
  <conditionalFormatting sqref="D13">
    <cfRule type="cellIs" dxfId="8" priority="12" operator="notBetween">
      <formula>IF(+$A$24&lt;300, -10.5%, -7.5%)</formula>
      <formula>IF(+$A$24&lt;300, 10.5%, 7.5%)</formula>
    </cfRule>
  </conditionalFormatting>
  <conditionalFormatting sqref="D14">
    <cfRule type="cellIs" dxfId="7" priority="13" operator="notBetween">
      <formula>IF(+$A$24&lt;300, -10.5%, -7.5%)</formula>
      <formula>IF(+$A$24&lt;300, 10.5%, 7.5%)</formula>
    </cfRule>
  </conditionalFormatting>
  <conditionalFormatting sqref="D15">
    <cfRule type="cellIs" dxfId="6" priority="14" operator="notBetween">
      <formula>IF(+$A$24&lt;300, -10.5%, -7.5%)</formula>
      <formula>IF(+$A$24&lt;300, 10.5%, 7.5%)</formula>
    </cfRule>
  </conditionalFormatting>
  <conditionalFormatting sqref="D16">
    <cfRule type="cellIs" dxfId="5" priority="15" operator="notBetween">
      <formula>IF(+$A$24&lt;300, -10.5%, -7.5%)</formula>
      <formula>IF(+$A$24&lt;300, 10.5%, 7.5%)</formula>
    </cfRule>
  </conditionalFormatting>
  <conditionalFormatting sqref="D17">
    <cfRule type="cellIs" dxfId="4" priority="16" operator="notBetween">
      <formula>IF(+$A$24&lt;300, -10.5%, -7.5%)</formula>
      <formula>IF(+$A$24&lt;300, 10.5%, 7.5%)</formula>
    </cfRule>
  </conditionalFormatting>
  <conditionalFormatting sqref="D18">
    <cfRule type="cellIs" dxfId="3" priority="17" operator="notBetween">
      <formula>IF(+$A$24&lt;300, -10.5%, -7.5%)</formula>
      <formula>IF(+$A$24&lt;300, 10.5%, 7.5%)</formula>
    </cfRule>
  </conditionalFormatting>
  <conditionalFormatting sqref="D19">
    <cfRule type="cellIs" dxfId="2" priority="18" operator="notBetween">
      <formula>IF(+$A$24&lt;300, -10.5%, -7.5%)</formula>
      <formula>IF(+$A$24&lt;300, 10.5%, 7.5%)</formula>
    </cfRule>
  </conditionalFormatting>
  <conditionalFormatting sqref="D20">
    <cfRule type="cellIs" dxfId="1" priority="19" operator="notBetween">
      <formula>IF(+$A$24&lt;300, -10.5%, -7.5%)</formula>
      <formula>IF(+$A$24&lt;300, 10.5%, 7.5%)</formula>
    </cfRule>
  </conditionalFormatting>
  <conditionalFormatting sqref="D21">
    <cfRule type="cellIs" dxfId="0" priority="20" operator="notBetween">
      <formula>IF(+$A$24&lt;300, -10.5%, -7.5%)</formula>
      <formula>IF(+$A$24&lt;300, 10.5%, 7.5%)</formula>
    </cfRule>
  </conditionalFormatting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74"/>
  <sheetViews>
    <sheetView tabSelected="1" view="pageBreakPreview" zoomScale="55" zoomScaleNormal="75" workbookViewId="0">
      <selection activeCell="B65" sqref="B65"/>
    </sheetView>
  </sheetViews>
  <sheetFormatPr defaultRowHeight="1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7" spans="1:14" ht="18.75" x14ac:dyDescent="0.3">
      <c r="A17" s="189" t="s">
        <v>78</v>
      </c>
      <c r="B17" s="189"/>
    </row>
    <row r="18" spans="1:14" ht="18.75" x14ac:dyDescent="0.3">
      <c r="A18" s="191" t="s">
        <v>1</v>
      </c>
      <c r="B18" s="442" t="s">
        <v>79</v>
      </c>
      <c r="C18" s="442"/>
      <c r="D18" s="287"/>
      <c r="E18" s="287"/>
    </row>
    <row r="19" spans="1:14" ht="18.75" x14ac:dyDescent="0.3">
      <c r="A19" s="191" t="s">
        <v>2</v>
      </c>
      <c r="B19" s="288" t="s">
        <v>80</v>
      </c>
    </row>
    <row r="20" spans="1:14" ht="18.75" x14ac:dyDescent="0.3">
      <c r="A20" s="191" t="s">
        <v>3</v>
      </c>
      <c r="B20" s="288" t="s">
        <v>81</v>
      </c>
    </row>
    <row r="21" spans="1:14" ht="18.75" x14ac:dyDescent="0.3">
      <c r="A21" s="191" t="s">
        <v>82</v>
      </c>
      <c r="B21" s="328" t="s">
        <v>83</v>
      </c>
      <c r="C21" s="328"/>
      <c r="D21" s="328"/>
      <c r="E21" s="328"/>
      <c r="F21" s="328"/>
      <c r="G21" s="328"/>
      <c r="H21" s="328"/>
      <c r="I21" s="328"/>
    </row>
    <row r="22" spans="1:14" ht="18.75" x14ac:dyDescent="0.3">
      <c r="A22" s="191" t="s">
        <v>84</v>
      </c>
      <c r="B22" s="289" t="s">
        <v>85</v>
      </c>
    </row>
    <row r="23" spans="1:14" ht="18.75" x14ac:dyDescent="0.3">
      <c r="A23" s="191" t="s">
        <v>5</v>
      </c>
      <c r="B23" s="289"/>
    </row>
    <row r="24" spans="1:14" ht="18.75" x14ac:dyDescent="0.3">
      <c r="A24" s="191"/>
      <c r="B24" s="194"/>
    </row>
    <row r="25" spans="1:14" ht="18.75" x14ac:dyDescent="0.3">
      <c r="A25" s="195" t="s">
        <v>86</v>
      </c>
      <c r="B25" s="194"/>
    </row>
    <row r="26" spans="1:14" ht="18.75" x14ac:dyDescent="0.3">
      <c r="A26" s="196" t="s">
        <v>87</v>
      </c>
      <c r="B26" s="290"/>
    </row>
    <row r="27" spans="1:14" ht="18.75" x14ac:dyDescent="0.3">
      <c r="A27" s="198" t="s">
        <v>88</v>
      </c>
      <c r="B27" s="290"/>
    </row>
    <row r="28" spans="1:14" ht="19.5" customHeight="1" x14ac:dyDescent="0.3">
      <c r="A28" s="198" t="s">
        <v>89</v>
      </c>
      <c r="B28" s="291">
        <v>99.4</v>
      </c>
    </row>
    <row r="29" spans="1:14" s="12" customFormat="1" ht="15.75" customHeight="1" x14ac:dyDescent="0.3">
      <c r="A29" s="198" t="s">
        <v>90</v>
      </c>
      <c r="B29" s="290"/>
      <c r="C29" s="420" t="s">
        <v>91</v>
      </c>
      <c r="D29" s="421"/>
      <c r="E29" s="421"/>
      <c r="F29" s="421"/>
      <c r="G29" s="422"/>
      <c r="I29" s="200"/>
      <c r="J29" s="200"/>
      <c r="K29" s="200"/>
      <c r="L29" s="200"/>
    </row>
    <row r="30" spans="1:14" s="12" customFormat="1" ht="19.5" customHeight="1" x14ac:dyDescent="0.3">
      <c r="A30" s="198" t="s">
        <v>92</v>
      </c>
      <c r="B30" s="197">
        <f>B28-B29</f>
        <v>99.4</v>
      </c>
      <c r="C30" s="201"/>
      <c r="D30" s="201"/>
      <c r="E30" s="201"/>
      <c r="F30" s="201"/>
      <c r="G30" s="202"/>
      <c r="I30" s="200"/>
      <c r="J30" s="200"/>
      <c r="K30" s="200"/>
      <c r="L30" s="200"/>
    </row>
    <row r="31" spans="1:14" s="12" customFormat="1" ht="17.25" customHeight="1" x14ac:dyDescent="0.3">
      <c r="A31" s="198" t="s">
        <v>93</v>
      </c>
      <c r="B31" s="292">
        <v>1</v>
      </c>
      <c r="C31" s="425" t="s">
        <v>94</v>
      </c>
      <c r="D31" s="426"/>
      <c r="E31" s="426"/>
      <c r="F31" s="426"/>
      <c r="G31" s="426"/>
      <c r="H31" s="427"/>
      <c r="I31" s="200"/>
      <c r="J31" s="200"/>
      <c r="K31" s="200"/>
      <c r="L31" s="200"/>
    </row>
    <row r="32" spans="1:14" s="12" customFormat="1" ht="17.25" customHeight="1" x14ac:dyDescent="0.3">
      <c r="A32" s="198" t="s">
        <v>95</v>
      </c>
      <c r="B32" s="292">
        <v>1</v>
      </c>
      <c r="C32" s="425" t="s">
        <v>96</v>
      </c>
      <c r="D32" s="426"/>
      <c r="E32" s="426"/>
      <c r="F32" s="426"/>
      <c r="G32" s="426"/>
      <c r="H32" s="427"/>
      <c r="I32" s="200"/>
      <c r="J32" s="200"/>
      <c r="K32" s="200"/>
      <c r="L32" s="204"/>
      <c r="M32" s="204"/>
      <c r="N32" s="205"/>
    </row>
    <row r="33" spans="1:14" s="12" customFormat="1" ht="17.25" customHeight="1" x14ac:dyDescent="0.3">
      <c r="A33" s="198"/>
      <c r="B33" s="203"/>
      <c r="C33" s="206"/>
      <c r="D33" s="206"/>
      <c r="E33" s="206"/>
      <c r="F33" s="206"/>
      <c r="G33" s="206"/>
      <c r="H33" s="206"/>
      <c r="I33" s="200"/>
      <c r="J33" s="200"/>
      <c r="K33" s="200"/>
      <c r="L33" s="204"/>
      <c r="M33" s="204"/>
      <c r="N33" s="205"/>
    </row>
    <row r="34" spans="1:14" s="12" customFormat="1" ht="18.75" x14ac:dyDescent="0.3">
      <c r="A34" s="198" t="s">
        <v>97</v>
      </c>
      <c r="B34" s="207">
        <f>B31/B32</f>
        <v>1</v>
      </c>
      <c r="C34" s="190" t="s">
        <v>98</v>
      </c>
      <c r="D34" s="190"/>
      <c r="E34" s="190"/>
      <c r="F34" s="190"/>
      <c r="G34" s="190"/>
      <c r="I34" s="200"/>
      <c r="J34" s="200"/>
      <c r="K34" s="200"/>
      <c r="L34" s="204"/>
      <c r="M34" s="204"/>
      <c r="N34" s="205"/>
    </row>
    <row r="35" spans="1:14" s="12" customFormat="1" ht="19.5" customHeight="1" x14ac:dyDescent="0.3">
      <c r="A35" s="198"/>
      <c r="B35" s="197"/>
      <c r="G35" s="190"/>
      <c r="I35" s="200"/>
      <c r="J35" s="200"/>
      <c r="K35" s="200"/>
      <c r="L35" s="204"/>
      <c r="M35" s="204"/>
      <c r="N35" s="205"/>
    </row>
    <row r="36" spans="1:14" s="12" customFormat="1" ht="15.75" customHeight="1" x14ac:dyDescent="0.3">
      <c r="A36" s="208" t="s">
        <v>99</v>
      </c>
      <c r="B36" s="330">
        <v>100</v>
      </c>
      <c r="C36" s="190"/>
      <c r="D36" s="423" t="s">
        <v>19</v>
      </c>
      <c r="E36" s="435"/>
      <c r="F36" s="423" t="s">
        <v>26</v>
      </c>
      <c r="G36" s="424"/>
      <c r="J36" s="200"/>
      <c r="K36" s="200"/>
      <c r="L36" s="204"/>
      <c r="M36" s="204"/>
      <c r="N36" s="205"/>
    </row>
    <row r="37" spans="1:14" s="12" customFormat="1" ht="15.75" customHeight="1" x14ac:dyDescent="0.3">
      <c r="A37" s="209" t="s">
        <v>100</v>
      </c>
      <c r="B37" s="331">
        <v>1</v>
      </c>
      <c r="C37" s="211" t="s">
        <v>101</v>
      </c>
      <c r="D37" s="212" t="s">
        <v>102</v>
      </c>
      <c r="E37" s="273" t="s">
        <v>103</v>
      </c>
      <c r="F37" s="212" t="s">
        <v>102</v>
      </c>
      <c r="G37" s="213" t="s">
        <v>103</v>
      </c>
      <c r="J37" s="200"/>
      <c r="K37" s="200"/>
      <c r="L37" s="204"/>
      <c r="M37" s="204"/>
      <c r="N37" s="205"/>
    </row>
    <row r="38" spans="1:14" s="12" customFormat="1" ht="21.75" customHeight="1" x14ac:dyDescent="0.3">
      <c r="A38" s="209" t="s">
        <v>104</v>
      </c>
      <c r="B38" s="331">
        <v>1</v>
      </c>
      <c r="C38" s="214">
        <v>1</v>
      </c>
      <c r="D38" s="332">
        <v>100902984</v>
      </c>
      <c r="E38" s="301">
        <f>IF(ISBLANK(D38),"-",$D$48/$D$45*D38)</f>
        <v>101664553.16777983</v>
      </c>
      <c r="F38" s="332">
        <v>109386579</v>
      </c>
      <c r="G38" s="304">
        <f>IF(ISBLANK(F38),"-",$D$48/$F$45*F38)</f>
        <v>100453546.47281222</v>
      </c>
      <c r="J38" s="200"/>
      <c r="K38" s="200"/>
      <c r="L38" s="204"/>
      <c r="M38" s="204"/>
      <c r="N38" s="205"/>
    </row>
    <row r="39" spans="1:14" s="12" customFormat="1" ht="21.75" customHeight="1" x14ac:dyDescent="0.3">
      <c r="A39" s="209" t="s">
        <v>105</v>
      </c>
      <c r="B39" s="331">
        <v>1</v>
      </c>
      <c r="C39" s="210">
        <v>2</v>
      </c>
      <c r="D39" s="333">
        <v>100545790</v>
      </c>
      <c r="E39" s="302">
        <f>IF(ISBLANK(D39),"-",$D$48/$D$45*D39)</f>
        <v>101304663.23227295</v>
      </c>
      <c r="F39" s="333">
        <v>108671317</v>
      </c>
      <c r="G39" s="305">
        <f>IF(ISBLANK(F39),"-",$D$48/$F$45*F39)</f>
        <v>99796696.197265744</v>
      </c>
      <c r="J39" s="200"/>
      <c r="K39" s="200"/>
      <c r="L39" s="204"/>
      <c r="M39" s="204"/>
      <c r="N39" s="205"/>
    </row>
    <row r="40" spans="1:14" ht="21.75" customHeight="1" x14ac:dyDescent="0.3">
      <c r="A40" s="209" t="s">
        <v>106</v>
      </c>
      <c r="B40" s="331">
        <v>1</v>
      </c>
      <c r="C40" s="210">
        <v>3</v>
      </c>
      <c r="D40" s="333">
        <v>100587468</v>
      </c>
      <c r="E40" s="302">
        <f>IF(ISBLANK(D40),"-",$D$48/$D$45*D40)</f>
        <v>101346655.79858722</v>
      </c>
      <c r="F40" s="333">
        <v>109020722</v>
      </c>
      <c r="G40" s="305">
        <f>IF(ISBLANK(F40),"-",$D$48/$F$45*F40)</f>
        <v>100117567.10964094</v>
      </c>
      <c r="L40" s="204"/>
      <c r="M40" s="204"/>
      <c r="N40" s="216"/>
    </row>
    <row r="41" spans="1:14" ht="21.75" customHeight="1" x14ac:dyDescent="0.3">
      <c r="A41" s="209" t="s">
        <v>107</v>
      </c>
      <c r="B41" s="331">
        <v>1</v>
      </c>
      <c r="C41" s="217">
        <v>4</v>
      </c>
      <c r="D41" s="334"/>
      <c r="E41" s="303" t="str">
        <f>IF(ISBLANK(D41),"-",$D$48/$D$45*D41)</f>
        <v>-</v>
      </c>
      <c r="F41" s="334"/>
      <c r="G41" s="307" t="str">
        <f>IF(ISBLANK(F41),"-",$D$48/$F$45*F41)</f>
        <v>-</v>
      </c>
      <c r="L41" s="204"/>
      <c r="M41" s="204"/>
      <c r="N41" s="216"/>
    </row>
    <row r="42" spans="1:14" ht="22.5" customHeight="1" x14ac:dyDescent="0.3">
      <c r="A42" s="209" t="s">
        <v>108</v>
      </c>
      <c r="B42" s="331">
        <v>1</v>
      </c>
      <c r="C42" s="219" t="s">
        <v>109</v>
      </c>
      <c r="D42" s="351">
        <f>AVERAGE(D38:D41)</f>
        <v>100678747.33333333</v>
      </c>
      <c r="E42" s="247">
        <f>AVERAGE(E38:E41)</f>
        <v>101438624.06621332</v>
      </c>
      <c r="F42" s="220">
        <f>AVERAGE(F38:F41)</f>
        <v>109026206</v>
      </c>
      <c r="G42" s="221">
        <f>AVERAGE(G38:G41)</f>
        <v>100122603.25990631</v>
      </c>
      <c r="H42" s="325"/>
    </row>
    <row r="43" spans="1:14" ht="21.75" customHeight="1" x14ac:dyDescent="0.3">
      <c r="A43" s="209" t="s">
        <v>110</v>
      </c>
      <c r="B43" s="291">
        <v>1</v>
      </c>
      <c r="C43" s="352" t="s">
        <v>111</v>
      </c>
      <c r="D43" s="353">
        <v>19.97</v>
      </c>
      <c r="E43" s="216"/>
      <c r="F43" s="335">
        <v>21.91</v>
      </c>
      <c r="H43" s="325"/>
    </row>
    <row r="44" spans="1:14" ht="21.75" customHeight="1" x14ac:dyDescent="0.3">
      <c r="A44" s="209" t="s">
        <v>112</v>
      </c>
      <c r="B44" s="291">
        <v>1</v>
      </c>
      <c r="C44" s="354" t="s">
        <v>113</v>
      </c>
      <c r="D44" s="355">
        <f>D43*$B$34</f>
        <v>19.97</v>
      </c>
      <c r="E44" s="223"/>
      <c r="F44" s="222">
        <f>F43*$B$34</f>
        <v>21.91</v>
      </c>
      <c r="H44" s="325"/>
    </row>
    <row r="45" spans="1:14" ht="19.5" customHeight="1" x14ac:dyDescent="0.3">
      <c r="A45" s="209" t="s">
        <v>114</v>
      </c>
      <c r="B45" s="350">
        <f>(B44/B43)*(B42/B41)*(B40/B39)*(B38/B37)*B36</f>
        <v>100</v>
      </c>
      <c r="C45" s="354" t="s">
        <v>115</v>
      </c>
      <c r="D45" s="356">
        <f>D44*$B$30/100</f>
        <v>19.850180000000002</v>
      </c>
      <c r="E45" s="225"/>
      <c r="F45" s="224">
        <f>F44*$B$30/100</f>
        <v>21.778540000000003</v>
      </c>
      <c r="H45" s="325"/>
    </row>
    <row r="46" spans="1:14" ht="19.5" customHeight="1" x14ac:dyDescent="0.3">
      <c r="A46" s="436" t="s">
        <v>116</v>
      </c>
      <c r="B46" s="437"/>
      <c r="C46" s="354" t="s">
        <v>117</v>
      </c>
      <c r="D46" s="355">
        <f>D45/$B$45</f>
        <v>0.19850180000000001</v>
      </c>
      <c r="E46" s="225"/>
      <c r="F46" s="226">
        <f>F45/$B$45</f>
        <v>0.21778540000000002</v>
      </c>
      <c r="H46" s="325"/>
    </row>
    <row r="47" spans="1:14" ht="19.5" customHeight="1" x14ac:dyDescent="0.3">
      <c r="A47" s="438"/>
      <c r="B47" s="439"/>
      <c r="C47" s="354" t="s">
        <v>118</v>
      </c>
      <c r="D47" s="357">
        <v>0.2</v>
      </c>
      <c r="F47" s="228"/>
      <c r="H47" s="325"/>
    </row>
    <row r="48" spans="1:14" ht="18.75" x14ac:dyDescent="0.3">
      <c r="C48" s="354" t="s">
        <v>119</v>
      </c>
      <c r="D48" s="355">
        <f>D47*$B$45</f>
        <v>20</v>
      </c>
      <c r="F48" s="228"/>
      <c r="H48" s="325"/>
    </row>
    <row r="49" spans="1:12" ht="19.5" customHeight="1" x14ac:dyDescent="0.3">
      <c r="C49" s="358" t="s">
        <v>120</v>
      </c>
      <c r="D49" s="359">
        <f>D48/B34</f>
        <v>20</v>
      </c>
      <c r="F49" s="232"/>
      <c r="H49" s="325"/>
    </row>
    <row r="50" spans="1:12" ht="18.75" x14ac:dyDescent="0.3">
      <c r="C50" s="360" t="s">
        <v>121</v>
      </c>
      <c r="D50" s="361">
        <f>AVERAGE(E38:E41,G38:G41)</f>
        <v>100780613.66305982</v>
      </c>
      <c r="F50" s="232"/>
      <c r="H50" s="325"/>
    </row>
    <row r="51" spans="1:12" ht="18.75" x14ac:dyDescent="0.3">
      <c r="C51" s="227" t="s">
        <v>122</v>
      </c>
      <c r="D51" s="233">
        <f>STDEV(E38:E41,G38:G41)/D50</f>
        <v>7.5451503895765364E-3</v>
      </c>
      <c r="F51" s="232"/>
    </row>
    <row r="52" spans="1:12" ht="19.5" customHeight="1" x14ac:dyDescent="0.3">
      <c r="C52" s="229" t="s">
        <v>123</v>
      </c>
      <c r="D52" s="234">
        <f>COUNT(E38:E41,G38:G41)</f>
        <v>6</v>
      </c>
      <c r="F52" s="232"/>
    </row>
    <row r="54" spans="1:12" ht="18.75" x14ac:dyDescent="0.3">
      <c r="A54" s="189" t="s">
        <v>86</v>
      </c>
      <c r="B54" s="235" t="s">
        <v>124</v>
      </c>
    </row>
    <row r="55" spans="1:12" ht="18.75" x14ac:dyDescent="0.3">
      <c r="A55" s="190" t="s">
        <v>125</v>
      </c>
      <c r="B55" s="193">
        <v>100</v>
      </c>
      <c r="C55" s="2" t="s">
        <v>126</v>
      </c>
    </row>
    <row r="56" spans="1:12" ht="18.75" x14ac:dyDescent="0.3">
      <c r="A56" s="192" t="s">
        <v>127</v>
      </c>
      <c r="B56" s="290">
        <v>100</v>
      </c>
      <c r="C56" s="190" t="str">
        <f>B20</f>
        <v xml:space="preserve">Celecoxib 100mg </v>
      </c>
      <c r="H56" s="199"/>
    </row>
    <row r="57" spans="1:12" ht="18.75" x14ac:dyDescent="0.3">
      <c r="A57" s="193" t="s">
        <v>128</v>
      </c>
      <c r="B57" s="329">
        <f>Uniformity!C24</f>
        <v>135.32500000000002</v>
      </c>
      <c r="H57" s="199"/>
    </row>
    <row r="58" spans="1:12" ht="19.5" customHeight="1" x14ac:dyDescent="0.3">
      <c r="H58" s="199"/>
    </row>
    <row r="59" spans="1:12" s="12" customFormat="1" ht="15.75" customHeight="1" x14ac:dyDescent="0.3">
      <c r="A59" s="208" t="s">
        <v>129</v>
      </c>
      <c r="B59" s="330">
        <v>100</v>
      </c>
      <c r="C59" s="190"/>
      <c r="D59" s="237" t="s">
        <v>130</v>
      </c>
      <c r="E59" s="236" t="s">
        <v>131</v>
      </c>
      <c r="F59" s="236" t="s">
        <v>102</v>
      </c>
      <c r="G59" s="236" t="s">
        <v>132</v>
      </c>
      <c r="H59" s="211" t="s">
        <v>133</v>
      </c>
      <c r="L59" s="200"/>
    </row>
    <row r="60" spans="1:12" s="12" customFormat="1" ht="22.5" customHeight="1" x14ac:dyDescent="0.3">
      <c r="A60" s="209" t="s">
        <v>134</v>
      </c>
      <c r="B60" s="331">
        <v>1</v>
      </c>
      <c r="C60" s="428" t="s">
        <v>135</v>
      </c>
      <c r="D60" s="432">
        <v>28.42</v>
      </c>
      <c r="E60" s="238">
        <v>1</v>
      </c>
      <c r="F60" s="337">
        <v>103040741</v>
      </c>
      <c r="G60" s="277">
        <f>IF(ISBLANK(F60),"-",(F60/$D$50*$D$47*$B$68)*($B$57/$D$60))</f>
        <v>97.367928954368324</v>
      </c>
      <c r="H60" s="279">
        <f t="shared" ref="H60:H71" si="0">IF(ISBLANK(F60),"-",G60/$B$56)</f>
        <v>0.97367928954368321</v>
      </c>
      <c r="L60" s="200"/>
    </row>
    <row r="61" spans="1:12" s="12" customFormat="1" ht="21.75" customHeight="1" x14ac:dyDescent="0.3">
      <c r="A61" s="209" t="s">
        <v>136</v>
      </c>
      <c r="B61" s="331">
        <v>1</v>
      </c>
      <c r="C61" s="429"/>
      <c r="D61" s="433"/>
      <c r="E61" s="239">
        <v>2</v>
      </c>
      <c r="F61" s="333">
        <v>102584358</v>
      </c>
      <c r="G61" s="278">
        <f>IF(ISBLANK(F61),"-",(F61/$D$50*$D$47*$B$68)*($B$57/$D$60))</f>
        <v>96.936671695455729</v>
      </c>
      <c r="H61" s="280">
        <f t="shared" si="0"/>
        <v>0.96936671695455734</v>
      </c>
      <c r="L61" s="200"/>
    </row>
    <row r="62" spans="1:12" s="12" customFormat="1" ht="21.75" customHeight="1" x14ac:dyDescent="0.3">
      <c r="A62" s="209" t="s">
        <v>137</v>
      </c>
      <c r="B62" s="331">
        <v>1</v>
      </c>
      <c r="C62" s="429"/>
      <c r="D62" s="433"/>
      <c r="E62" s="239">
        <v>3</v>
      </c>
      <c r="F62" s="333">
        <v>102250038</v>
      </c>
      <c r="G62" s="278">
        <f>IF(ISBLANK(F62),"-",(F62/$D$50*$D$47*$B$68)*($B$57/$D$60))</f>
        <v>96.620757371741547</v>
      </c>
      <c r="H62" s="280">
        <f t="shared" si="0"/>
        <v>0.9662075737174155</v>
      </c>
      <c r="L62" s="200"/>
    </row>
    <row r="63" spans="1:12" ht="21" customHeight="1" x14ac:dyDescent="0.3">
      <c r="A63" s="209" t="s">
        <v>138</v>
      </c>
      <c r="B63" s="331">
        <v>1</v>
      </c>
      <c r="C63" s="430"/>
      <c r="D63" s="434"/>
      <c r="E63" s="240">
        <v>4</v>
      </c>
      <c r="F63" s="338"/>
      <c r="G63" s="278" t="str">
        <f>IF(ISBLANK(F63),"-",(F63/$D$50*$D$47*$B$68)*($B$57/$D$60))</f>
        <v>-</v>
      </c>
      <c r="H63" s="280" t="str">
        <f t="shared" si="0"/>
        <v>-</v>
      </c>
    </row>
    <row r="64" spans="1:12" ht="21.75" customHeight="1" x14ac:dyDescent="0.3">
      <c r="A64" s="209" t="s">
        <v>139</v>
      </c>
      <c r="B64" s="331">
        <v>1</v>
      </c>
      <c r="C64" s="428" t="s">
        <v>140</v>
      </c>
      <c r="D64" s="432">
        <v>27.09</v>
      </c>
      <c r="E64" s="238">
        <v>1</v>
      </c>
      <c r="F64" s="337">
        <v>97305858</v>
      </c>
      <c r="G64" s="321">
        <f>IF(ISBLANK(F64),"-",(F64/$D$50*$D$47*$B$68)*($B$57/$D$64))</f>
        <v>96.463055521089785</v>
      </c>
      <c r="H64" s="318">
        <f t="shared" si="0"/>
        <v>0.9646305552108978</v>
      </c>
    </row>
    <row r="65" spans="1:8" ht="21.75" customHeight="1" x14ac:dyDescent="0.3">
      <c r="A65" s="209" t="s">
        <v>141</v>
      </c>
      <c r="B65" s="331">
        <v>1</v>
      </c>
      <c r="C65" s="429"/>
      <c r="D65" s="433"/>
      <c r="E65" s="239">
        <v>2</v>
      </c>
      <c r="F65" s="333">
        <v>97482485</v>
      </c>
      <c r="G65" s="322">
        <f>IF(ISBLANK(F65),"-",(F65/$D$50*$D$47*$B$68)*($B$57/$D$64))</f>
        <v>96.638152688492823</v>
      </c>
      <c r="H65" s="319">
        <f t="shared" si="0"/>
        <v>0.96638152688492829</v>
      </c>
    </row>
    <row r="66" spans="1:8" ht="21.75" customHeight="1" x14ac:dyDescent="0.3">
      <c r="A66" s="209" t="s">
        <v>142</v>
      </c>
      <c r="B66" s="331">
        <v>1</v>
      </c>
      <c r="C66" s="429"/>
      <c r="D66" s="433"/>
      <c r="E66" s="239">
        <v>3</v>
      </c>
      <c r="F66" s="333">
        <v>97330799</v>
      </c>
      <c r="G66" s="322">
        <f>IF(ISBLANK(F66),"-",(F66/$D$50*$D$47*$B$68)*($B$57/$D$64))</f>
        <v>96.487780497747934</v>
      </c>
      <c r="H66" s="319">
        <f t="shared" si="0"/>
        <v>0.96487780497747933</v>
      </c>
    </row>
    <row r="67" spans="1:8" ht="21" customHeight="1" x14ac:dyDescent="0.3">
      <c r="A67" s="209" t="s">
        <v>143</v>
      </c>
      <c r="B67" s="331">
        <v>1</v>
      </c>
      <c r="C67" s="430"/>
      <c r="D67" s="434"/>
      <c r="E67" s="240">
        <v>4</v>
      </c>
      <c r="F67" s="338"/>
      <c r="G67" s="323" t="str">
        <f>IF(ISBLANK(F67),"-",(F67/$D$50*$D$47*$B$68)*($B$57/$D$64))</f>
        <v>-</v>
      </c>
      <c r="H67" s="320" t="str">
        <f t="shared" si="0"/>
        <v>-</v>
      </c>
    </row>
    <row r="68" spans="1:8" ht="21.75" customHeight="1" x14ac:dyDescent="0.3">
      <c r="A68" s="209" t="s">
        <v>144</v>
      </c>
      <c r="B68" s="339">
        <f>(B67/B66)*(B65/B64)*(B63/B62)*(B61/B60)*B59</f>
        <v>100</v>
      </c>
      <c r="C68" s="428" t="s">
        <v>145</v>
      </c>
      <c r="D68" s="432">
        <v>27.12</v>
      </c>
      <c r="E68" s="238">
        <v>1</v>
      </c>
      <c r="F68" s="337">
        <v>97673850</v>
      </c>
      <c r="G68" s="321">
        <f>IF(ISBLANK(F68),"-",(F68/$D$50*$D$47*$B$68)*($B$57/$D$68))</f>
        <v>96.720749739730195</v>
      </c>
      <c r="H68" s="280">
        <f t="shared" si="0"/>
        <v>0.96720749739730194</v>
      </c>
    </row>
    <row r="69" spans="1:8" ht="21.75" customHeight="1" x14ac:dyDescent="0.3">
      <c r="A69" s="362" t="s">
        <v>146</v>
      </c>
      <c r="B69" s="363">
        <f>(D47*B68)/B56*B57</f>
        <v>27.065000000000005</v>
      </c>
      <c r="C69" s="429"/>
      <c r="D69" s="433"/>
      <c r="E69" s="239">
        <v>2</v>
      </c>
      <c r="F69" s="333">
        <v>98326782</v>
      </c>
      <c r="G69" s="322">
        <f>IF(ISBLANK(F69),"-",(F69/$D$50*$D$47*$B$68)*($B$57/$D$68))</f>
        <v>97.367310437082253</v>
      </c>
      <c r="H69" s="280">
        <f t="shared" si="0"/>
        <v>0.97367310437082255</v>
      </c>
    </row>
    <row r="70" spans="1:8" ht="22.5" customHeight="1" x14ac:dyDescent="0.3">
      <c r="A70" s="443" t="s">
        <v>116</v>
      </c>
      <c r="B70" s="444"/>
      <c r="C70" s="429"/>
      <c r="D70" s="433"/>
      <c r="E70" s="239">
        <v>3</v>
      </c>
      <c r="F70" s="333">
        <v>97881938</v>
      </c>
      <c r="G70" s="322">
        <f>IF(ISBLANK(F70),"-",(F70/$D$50*$D$47*$B$68)*($B$57/$D$68))</f>
        <v>96.926807219514615</v>
      </c>
      <c r="H70" s="280">
        <f t="shared" si="0"/>
        <v>0.9692680721951461</v>
      </c>
    </row>
    <row r="71" spans="1:8" ht="21.75" customHeight="1" x14ac:dyDescent="0.3">
      <c r="A71" s="445"/>
      <c r="B71" s="446"/>
      <c r="C71" s="431"/>
      <c r="D71" s="434"/>
      <c r="E71" s="240">
        <v>4</v>
      </c>
      <c r="F71" s="338"/>
      <c r="G71" s="323" t="str">
        <f>IF(ISBLANK(F71),"-",(F71/$D$50*$D$47*$B$68)*($B$57/$D$68))</f>
        <v>-</v>
      </c>
      <c r="H71" s="281" t="str">
        <f t="shared" si="0"/>
        <v>-</v>
      </c>
    </row>
    <row r="72" spans="1:8" ht="18.75" x14ac:dyDescent="0.3">
      <c r="A72" s="241"/>
      <c r="B72" s="241"/>
      <c r="C72" s="241"/>
      <c r="D72" s="241"/>
      <c r="E72" s="241"/>
      <c r="F72" s="242"/>
      <c r="G72" s="230" t="s">
        <v>109</v>
      </c>
      <c r="H72" s="282">
        <f>AVERAGE(H60:H71)</f>
        <v>0.96836579347247032</v>
      </c>
    </row>
    <row r="73" spans="1:8" ht="18.75" x14ac:dyDescent="0.3">
      <c r="C73" s="241"/>
      <c r="D73" s="241"/>
      <c r="E73" s="241"/>
      <c r="F73" s="242"/>
      <c r="G73" s="227" t="s">
        <v>122</v>
      </c>
      <c r="H73" s="244">
        <f>STDEV(H60:H71)/H72</f>
        <v>3.5449181374553208E-3</v>
      </c>
    </row>
    <row r="74" spans="1:8" ht="19.5" customHeight="1" x14ac:dyDescent="0.3">
      <c r="A74" s="241"/>
      <c r="B74" s="241"/>
      <c r="C74" s="242"/>
      <c r="D74" s="242"/>
      <c r="E74" s="243"/>
      <c r="F74" s="242"/>
      <c r="G74" s="229" t="s">
        <v>123</v>
      </c>
      <c r="H74" s="246">
        <f>COUNT(H60:H71)</f>
        <v>9</v>
      </c>
    </row>
    <row r="75" spans="1:8" ht="18.75" x14ac:dyDescent="0.3">
      <c r="A75" s="241"/>
      <c r="B75" s="241"/>
      <c r="C75" s="242"/>
      <c r="D75" s="242"/>
      <c r="E75" s="243"/>
      <c r="F75" s="242"/>
      <c r="G75" s="265"/>
      <c r="H75" s="349"/>
    </row>
    <row r="76" spans="1:8" ht="18.75" x14ac:dyDescent="0.3">
      <c r="A76" s="241"/>
      <c r="B76" s="241"/>
      <c r="C76" s="242"/>
      <c r="D76" s="242"/>
      <c r="E76" s="243"/>
      <c r="F76" s="242"/>
      <c r="G76" s="265"/>
      <c r="H76" s="349"/>
    </row>
    <row r="77" spans="1:8" ht="18.75" x14ac:dyDescent="0.3">
      <c r="A77" s="241"/>
      <c r="B77" s="241"/>
      <c r="C77" s="242"/>
      <c r="D77" s="242"/>
      <c r="E77" s="243"/>
      <c r="F77" s="242"/>
      <c r="G77" s="265"/>
      <c r="H77" s="349"/>
    </row>
    <row r="78" spans="1:8" ht="18.75" x14ac:dyDescent="0.3">
      <c r="A78" s="195" t="s">
        <v>147</v>
      </c>
      <c r="B78" s="195" t="s">
        <v>148</v>
      </c>
    </row>
    <row r="79" spans="1:8" ht="18.75" x14ac:dyDescent="0.3">
      <c r="A79" s="195"/>
      <c r="B79" s="195"/>
    </row>
    <row r="80" spans="1:8" ht="18.75" x14ac:dyDescent="0.3">
      <c r="A80" s="196" t="s">
        <v>87</v>
      </c>
      <c r="B80" s="290">
        <f>B26</f>
        <v>0</v>
      </c>
    </row>
    <row r="81" spans="1:12" ht="18.75" x14ac:dyDescent="0.3">
      <c r="A81" s="198" t="s">
        <v>88</v>
      </c>
      <c r="B81" s="290">
        <f>B27</f>
        <v>0</v>
      </c>
    </row>
    <row r="82" spans="1:12" ht="19.5" customHeight="1" x14ac:dyDescent="0.3">
      <c r="A82" s="198" t="s">
        <v>89</v>
      </c>
      <c r="B82" s="290">
        <f>B28</f>
        <v>99.4</v>
      </c>
    </row>
    <row r="83" spans="1:12" s="12" customFormat="1" ht="15.75" customHeight="1" x14ac:dyDescent="0.3">
      <c r="A83" s="198" t="s">
        <v>90</v>
      </c>
      <c r="B83" s="290">
        <f>B29</f>
        <v>0</v>
      </c>
      <c r="C83" s="420" t="s">
        <v>91</v>
      </c>
      <c r="D83" s="421"/>
      <c r="E83" s="421"/>
      <c r="F83" s="421"/>
      <c r="G83" s="422"/>
      <c r="I83" s="200"/>
      <c r="J83" s="200"/>
      <c r="K83" s="200"/>
      <c r="L83" s="200"/>
    </row>
    <row r="84" spans="1:12" s="12" customFormat="1" ht="18.75" x14ac:dyDescent="0.3">
      <c r="A84" s="198" t="s">
        <v>92</v>
      </c>
      <c r="B84" s="197">
        <f>B82-B83</f>
        <v>99.4</v>
      </c>
      <c r="C84" s="201"/>
      <c r="D84" s="201"/>
      <c r="E84" s="201"/>
      <c r="F84" s="201"/>
      <c r="G84" s="202"/>
      <c r="I84" s="200"/>
      <c r="J84" s="200"/>
      <c r="K84" s="200"/>
      <c r="L84" s="200"/>
    </row>
    <row r="85" spans="1:12" ht="19.5" customHeight="1" x14ac:dyDescent="0.3">
      <c r="A85" s="195"/>
      <c r="B85" s="195"/>
    </row>
    <row r="86" spans="1:12" ht="19.5" customHeight="1" x14ac:dyDescent="0.3">
      <c r="A86" s="208" t="s">
        <v>99</v>
      </c>
      <c r="B86" s="330">
        <v>100</v>
      </c>
      <c r="D86" s="275" t="s">
        <v>19</v>
      </c>
      <c r="E86" s="276"/>
      <c r="F86" s="423" t="s">
        <v>26</v>
      </c>
      <c r="G86" s="424"/>
    </row>
    <row r="87" spans="1:12" ht="21.75" customHeight="1" x14ac:dyDescent="0.3">
      <c r="A87" s="209" t="s">
        <v>100</v>
      </c>
      <c r="B87" s="331">
        <v>25</v>
      </c>
      <c r="C87" s="272" t="s">
        <v>101</v>
      </c>
      <c r="D87" s="212" t="s">
        <v>102</v>
      </c>
      <c r="E87" s="273" t="s">
        <v>103</v>
      </c>
      <c r="F87" s="212" t="s">
        <v>102</v>
      </c>
      <c r="G87" s="213" t="s">
        <v>103</v>
      </c>
    </row>
    <row r="88" spans="1:12" ht="21.75" customHeight="1" x14ac:dyDescent="0.3">
      <c r="A88" s="209" t="s">
        <v>104</v>
      </c>
      <c r="B88" s="331">
        <v>50</v>
      </c>
      <c r="C88" s="270">
        <v>1</v>
      </c>
      <c r="D88" s="332">
        <v>50324763</v>
      </c>
      <c r="E88" s="301">
        <f>IF(ISBLANK(D88),"-",$D$98/$D$95*D88)</f>
        <v>50704591.09186919</v>
      </c>
      <c r="F88" s="332">
        <v>54254634</v>
      </c>
      <c r="G88" s="304">
        <f>IF(ISBLANK(F88),"-",$D$98/$F$95*F88)</f>
        <v>49823940.44779861</v>
      </c>
    </row>
    <row r="89" spans="1:12" ht="21.75" customHeight="1" x14ac:dyDescent="0.3">
      <c r="A89" s="209" t="s">
        <v>105</v>
      </c>
      <c r="B89" s="331">
        <v>1</v>
      </c>
      <c r="C89" s="242">
        <v>2</v>
      </c>
      <c r="D89" s="333">
        <v>50213633</v>
      </c>
      <c r="E89" s="302">
        <f>IF(ISBLANK(D89),"-",$D$98/$D$95*D89)</f>
        <v>50592622.333903268</v>
      </c>
      <c r="F89" s="333">
        <v>54150391</v>
      </c>
      <c r="G89" s="305">
        <f>IF(ISBLANK(F89),"-",$D$98/$F$95*F89)</f>
        <v>49728210.431002259</v>
      </c>
    </row>
    <row r="90" spans="1:12" ht="21.75" customHeight="1" x14ac:dyDescent="0.3">
      <c r="A90" s="209" t="s">
        <v>106</v>
      </c>
      <c r="B90" s="331">
        <v>1</v>
      </c>
      <c r="C90" s="242">
        <v>3</v>
      </c>
      <c r="D90" s="333">
        <v>50686444</v>
      </c>
      <c r="E90" s="302">
        <f>IF(ISBLANK(D90),"-",$D$98/$D$95*D90)</f>
        <v>51069001.893181823</v>
      </c>
      <c r="F90" s="333">
        <v>54424359</v>
      </c>
      <c r="G90" s="305">
        <f>IF(ISBLANK(F90),"-",$D$98/$F$95*F90)</f>
        <v>49979804.890502296</v>
      </c>
    </row>
    <row r="91" spans="1:12" ht="21.75" customHeight="1" x14ac:dyDescent="0.3">
      <c r="A91" s="209" t="s">
        <v>107</v>
      </c>
      <c r="B91" s="331">
        <v>1</v>
      </c>
      <c r="C91" s="274">
        <v>4</v>
      </c>
      <c r="D91" s="334"/>
      <c r="E91" s="303" t="str">
        <f>IF(ISBLANK(D91),"-",$D$98/$D$95*D91)</f>
        <v>-</v>
      </c>
      <c r="F91" s="340"/>
      <c r="G91" s="307" t="str">
        <f>IF(ISBLANK(F91),"-",$D$98/$D$95*F91)</f>
        <v>-</v>
      </c>
    </row>
    <row r="92" spans="1:12" ht="22.5" customHeight="1" x14ac:dyDescent="0.3">
      <c r="A92" s="209" t="s">
        <v>108</v>
      </c>
      <c r="B92" s="331">
        <v>1</v>
      </c>
      <c r="C92" s="265" t="s">
        <v>109</v>
      </c>
      <c r="D92" s="364">
        <f>AVERAGE(D88:D91)</f>
        <v>50408280</v>
      </c>
      <c r="E92" s="247">
        <f>AVERAGE(E88:E91)</f>
        <v>50788738.43965143</v>
      </c>
      <c r="F92" s="271">
        <f>AVERAGE(F88:F91)</f>
        <v>54276461.333333336</v>
      </c>
      <c r="G92" s="308">
        <f>AVERAGE(G88:G91)</f>
        <v>49843985.256434388</v>
      </c>
    </row>
    <row r="93" spans="1:12" ht="21.75" customHeight="1" x14ac:dyDescent="0.3">
      <c r="A93" s="209" t="s">
        <v>110</v>
      </c>
      <c r="B93" s="291">
        <v>1</v>
      </c>
      <c r="C93" s="352" t="s">
        <v>111</v>
      </c>
      <c r="D93" s="353">
        <v>19.97</v>
      </c>
      <c r="E93" s="216"/>
      <c r="F93" s="335">
        <v>21.91</v>
      </c>
    </row>
    <row r="94" spans="1:12" ht="21.75" customHeight="1" x14ac:dyDescent="0.3">
      <c r="A94" s="209" t="s">
        <v>112</v>
      </c>
      <c r="B94" s="291">
        <v>1</v>
      </c>
      <c r="C94" s="354" t="s">
        <v>113</v>
      </c>
      <c r="D94" s="355">
        <f>D93*$B$34</f>
        <v>19.97</v>
      </c>
      <c r="E94" s="223"/>
      <c r="F94" s="222">
        <f>F93*$B$34</f>
        <v>21.91</v>
      </c>
    </row>
    <row r="95" spans="1:12" ht="19.5" customHeight="1" x14ac:dyDescent="0.3">
      <c r="A95" s="209" t="s">
        <v>114</v>
      </c>
      <c r="B95" s="350">
        <f>(B94/B93)*(B92/B91)*(B90/B89)*(B88/B87)*B86</f>
        <v>200</v>
      </c>
      <c r="C95" s="354" t="s">
        <v>115</v>
      </c>
      <c r="D95" s="356">
        <f>D94*$B$84/100</f>
        <v>19.850180000000002</v>
      </c>
      <c r="E95" s="225"/>
      <c r="F95" s="224">
        <f>F94*$B$84/100</f>
        <v>21.778540000000003</v>
      </c>
    </row>
    <row r="96" spans="1:12" ht="19.5" customHeight="1" x14ac:dyDescent="0.3">
      <c r="A96" s="436" t="s">
        <v>116</v>
      </c>
      <c r="B96" s="437"/>
      <c r="C96" s="354" t="s">
        <v>117</v>
      </c>
      <c r="D96" s="355">
        <f>D95/$B$95</f>
        <v>9.9250900000000003E-2</v>
      </c>
      <c r="E96" s="225"/>
      <c r="F96" s="226">
        <f>F95/$B$95</f>
        <v>0.10889270000000001</v>
      </c>
      <c r="G96" s="324"/>
      <c r="H96" s="325"/>
    </row>
    <row r="97" spans="1:10" ht="19.5" customHeight="1" x14ac:dyDescent="0.3">
      <c r="A97" s="438"/>
      <c r="B97" s="439"/>
      <c r="C97" s="354" t="s">
        <v>118</v>
      </c>
      <c r="D97" s="365">
        <f>$B$56/$B$113</f>
        <v>0.1</v>
      </c>
      <c r="F97" s="228"/>
      <c r="G97" s="326"/>
      <c r="H97" s="325"/>
    </row>
    <row r="98" spans="1:10" ht="18.75" x14ac:dyDescent="0.3">
      <c r="C98" s="354" t="s">
        <v>119</v>
      </c>
      <c r="D98" s="355">
        <f>D97*$B$95</f>
        <v>20</v>
      </c>
      <c r="F98" s="228"/>
      <c r="G98" s="324"/>
      <c r="H98" s="325"/>
    </row>
    <row r="99" spans="1:10" ht="19.5" customHeight="1" x14ac:dyDescent="0.3">
      <c r="C99" s="358" t="s">
        <v>120</v>
      </c>
      <c r="D99" s="366">
        <f>D98/B34</f>
        <v>20</v>
      </c>
      <c r="F99" s="232"/>
      <c r="G99" s="324"/>
      <c r="H99" s="325"/>
      <c r="J99" s="248"/>
    </row>
    <row r="100" spans="1:10" ht="18.75" x14ac:dyDescent="0.3">
      <c r="C100" s="360" t="s">
        <v>149</v>
      </c>
      <c r="D100" s="361">
        <f>AVERAGE(E88:E91,G88:G91)</f>
        <v>50316361.848042905</v>
      </c>
      <c r="F100" s="232"/>
      <c r="G100" s="327"/>
      <c r="H100" s="325"/>
      <c r="J100" s="250"/>
    </row>
    <row r="101" spans="1:10" ht="18.75" x14ac:dyDescent="0.3">
      <c r="C101" s="227" t="s">
        <v>122</v>
      </c>
      <c r="D101" s="249">
        <f>STDEV(E88:E91,G88:G91)/D100</f>
        <v>1.0868073241716059E-2</v>
      </c>
      <c r="F101" s="232"/>
      <c r="G101" s="324"/>
      <c r="H101" s="325"/>
      <c r="J101" s="250"/>
    </row>
    <row r="102" spans="1:10" ht="19.5" customHeight="1" x14ac:dyDescent="0.3">
      <c r="C102" s="229" t="s">
        <v>123</v>
      </c>
      <c r="D102" s="251">
        <f>COUNT(E88:E91,G88:G91)</f>
        <v>6</v>
      </c>
      <c r="F102" s="232"/>
      <c r="G102" s="324"/>
      <c r="H102" s="325"/>
      <c r="J102" s="250"/>
    </row>
    <row r="103" spans="1:10" ht="19.5" customHeight="1" x14ac:dyDescent="0.3">
      <c r="A103" s="189"/>
      <c r="B103" s="189"/>
      <c r="C103" s="189"/>
      <c r="D103" s="189"/>
      <c r="E103" s="189"/>
    </row>
    <row r="104" spans="1:10" ht="17.25" customHeight="1" x14ac:dyDescent="0.3">
      <c r="A104" s="208" t="s">
        <v>150</v>
      </c>
      <c r="B104" s="330">
        <v>1000</v>
      </c>
      <c r="C104" s="252" t="s">
        <v>151</v>
      </c>
      <c r="D104" s="253" t="s">
        <v>102</v>
      </c>
      <c r="E104" s="374" t="s">
        <v>152</v>
      </c>
      <c r="F104" s="254" t="s">
        <v>153</v>
      </c>
    </row>
    <row r="105" spans="1:10" ht="21.75" customHeight="1" x14ac:dyDescent="0.3">
      <c r="A105" s="209" t="s">
        <v>134</v>
      </c>
      <c r="B105" s="331">
        <v>1</v>
      </c>
      <c r="C105" s="215">
        <v>1</v>
      </c>
      <c r="D105" s="341">
        <v>44800637</v>
      </c>
      <c r="E105" s="255">
        <f t="shared" ref="E105:E110" si="1">IF(ISBLANK(D105),"-",D105/$D$100*$D$97*$B$113)</f>
        <v>89.037910044647944</v>
      </c>
      <c r="F105" s="256">
        <f t="shared" ref="F105:F110" si="2">IF(ISBLANK(D105), "-", E105/$B$56)</f>
        <v>0.89037910044647939</v>
      </c>
    </row>
    <row r="106" spans="1:10" ht="21.75" customHeight="1" x14ac:dyDescent="0.3">
      <c r="A106" s="209" t="s">
        <v>136</v>
      </c>
      <c r="B106" s="331">
        <v>1</v>
      </c>
      <c r="C106" s="215">
        <v>2</v>
      </c>
      <c r="D106" s="341">
        <v>46816255</v>
      </c>
      <c r="E106" s="257">
        <f t="shared" si="1"/>
        <v>93.043799830732311</v>
      </c>
      <c r="F106" s="283">
        <f t="shared" si="2"/>
        <v>0.9304379983073231</v>
      </c>
    </row>
    <row r="107" spans="1:10" ht="21.75" customHeight="1" x14ac:dyDescent="0.3">
      <c r="A107" s="209" t="s">
        <v>137</v>
      </c>
      <c r="B107" s="331">
        <v>1</v>
      </c>
      <c r="C107" s="215">
        <v>3</v>
      </c>
      <c r="D107" s="341">
        <v>48905041</v>
      </c>
      <c r="E107" s="257">
        <f t="shared" si="1"/>
        <v>97.195105535839147</v>
      </c>
      <c r="F107" s="283">
        <f t="shared" si="2"/>
        <v>0.97195105535839144</v>
      </c>
    </row>
    <row r="108" spans="1:10" ht="21.75" customHeight="1" x14ac:dyDescent="0.3">
      <c r="A108" s="209" t="s">
        <v>138</v>
      </c>
      <c r="B108" s="331">
        <v>1</v>
      </c>
      <c r="C108" s="215">
        <v>4</v>
      </c>
      <c r="D108" s="341">
        <v>47083415</v>
      </c>
      <c r="E108" s="257">
        <f t="shared" si="1"/>
        <v>93.574760317913061</v>
      </c>
      <c r="F108" s="283">
        <f t="shared" si="2"/>
        <v>0.93574760317913064</v>
      </c>
    </row>
    <row r="109" spans="1:10" ht="21.75" customHeight="1" x14ac:dyDescent="0.3">
      <c r="A109" s="209" t="s">
        <v>139</v>
      </c>
      <c r="B109" s="331">
        <v>1</v>
      </c>
      <c r="C109" s="215">
        <v>5</v>
      </c>
      <c r="D109" s="341">
        <v>46274361</v>
      </c>
      <c r="E109" s="257">
        <f t="shared" si="1"/>
        <v>91.966826098735282</v>
      </c>
      <c r="F109" s="283">
        <f t="shared" si="2"/>
        <v>0.91966826098735277</v>
      </c>
    </row>
    <row r="110" spans="1:10" ht="21.75" customHeight="1" x14ac:dyDescent="0.3">
      <c r="A110" s="209" t="s">
        <v>141</v>
      </c>
      <c r="B110" s="331">
        <v>1</v>
      </c>
      <c r="C110" s="218">
        <v>6</v>
      </c>
      <c r="D110" s="342">
        <v>48600473</v>
      </c>
      <c r="E110" s="258">
        <f t="shared" si="1"/>
        <v>96.589799450872576</v>
      </c>
      <c r="F110" s="284">
        <f t="shared" si="2"/>
        <v>0.96589799450872571</v>
      </c>
    </row>
    <row r="111" spans="1:10" ht="21.75" customHeight="1" x14ac:dyDescent="0.3">
      <c r="A111" s="209" t="s">
        <v>142</v>
      </c>
      <c r="B111" s="331">
        <v>1</v>
      </c>
      <c r="C111" s="215"/>
      <c r="D111" s="242"/>
      <c r="E111" s="245"/>
      <c r="F111" s="259"/>
    </row>
    <row r="112" spans="1:10" ht="21.75" customHeight="1" x14ac:dyDescent="0.3">
      <c r="A112" s="209" t="s">
        <v>143</v>
      </c>
      <c r="B112" s="331">
        <v>1</v>
      </c>
      <c r="C112" s="215"/>
      <c r="D112" s="260"/>
      <c r="E112" s="261" t="s">
        <v>109</v>
      </c>
      <c r="F112" s="262">
        <f>AVERAGE(F105:F110)</f>
        <v>0.93568033546456719</v>
      </c>
    </row>
    <row r="113" spans="1:12" ht="19.5" customHeight="1" x14ac:dyDescent="0.3">
      <c r="A113" s="209" t="s">
        <v>144</v>
      </c>
      <c r="B113" s="336">
        <f>(B112/B111)*(B110/B109)*(B108/B107)*(B106/B105)*B104</f>
        <v>1000</v>
      </c>
      <c r="C113" s="263"/>
      <c r="D113" s="264"/>
      <c r="E113" s="265" t="s">
        <v>122</v>
      </c>
      <c r="F113" s="266">
        <f>STDEV(F105:F110)/F112</f>
        <v>3.2292067794982934E-2</v>
      </c>
      <c r="I113" s="245"/>
    </row>
    <row r="114" spans="1:12" ht="19.5" customHeight="1" x14ac:dyDescent="0.3">
      <c r="A114" s="436" t="s">
        <v>116</v>
      </c>
      <c r="B114" s="440"/>
      <c r="C114" s="267"/>
      <c r="D114" s="268"/>
      <c r="E114" s="269" t="s">
        <v>123</v>
      </c>
      <c r="F114" s="251">
        <f>COUNT(F105:F110)</f>
        <v>6</v>
      </c>
      <c r="I114" s="245"/>
      <c r="J114" s="250"/>
    </row>
    <row r="115" spans="1:12" ht="19.5" customHeight="1" x14ac:dyDescent="0.3">
      <c r="A115" s="438"/>
      <c r="B115" s="441"/>
      <c r="C115" s="245"/>
      <c r="D115" s="245"/>
      <c r="E115" s="245"/>
      <c r="F115" s="242"/>
      <c r="G115" s="245"/>
      <c r="H115" s="245"/>
      <c r="I115" s="245"/>
    </row>
    <row r="116" spans="1:12" ht="18.75" x14ac:dyDescent="0.3">
      <c r="A116" s="206"/>
      <c r="B116" s="206"/>
      <c r="C116" s="245"/>
      <c r="D116" s="245"/>
      <c r="E116" s="245"/>
      <c r="F116" s="242"/>
      <c r="G116" s="245"/>
      <c r="H116" s="245"/>
      <c r="I116" s="245"/>
    </row>
    <row r="117" spans="1:12" ht="18.75" x14ac:dyDescent="0.3">
      <c r="A117" s="195" t="s">
        <v>147</v>
      </c>
      <c r="B117" s="195" t="s">
        <v>154</v>
      </c>
    </row>
    <row r="118" spans="1:12" ht="18.75" x14ac:dyDescent="0.3">
      <c r="A118" s="195"/>
      <c r="B118" s="195"/>
    </row>
    <row r="119" spans="1:12" ht="18.75" x14ac:dyDescent="0.3">
      <c r="A119" s="196" t="s">
        <v>87</v>
      </c>
      <c r="B119" s="290">
        <f>B26</f>
        <v>0</v>
      </c>
    </row>
    <row r="120" spans="1:12" ht="18.75" x14ac:dyDescent="0.3">
      <c r="A120" s="198" t="s">
        <v>88</v>
      </c>
      <c r="B120" s="290">
        <f>B27</f>
        <v>0</v>
      </c>
    </row>
    <row r="121" spans="1:12" ht="19.5" customHeight="1" x14ac:dyDescent="0.3">
      <c r="A121" s="198" t="s">
        <v>89</v>
      </c>
      <c r="B121" s="290">
        <f>B28</f>
        <v>99.4</v>
      </c>
    </row>
    <row r="122" spans="1:12" s="12" customFormat="1" ht="15.75" customHeight="1" x14ac:dyDescent="0.3">
      <c r="A122" s="198" t="s">
        <v>90</v>
      </c>
      <c r="B122" s="290">
        <f>B29</f>
        <v>0</v>
      </c>
      <c r="C122" s="420" t="s">
        <v>91</v>
      </c>
      <c r="D122" s="421"/>
      <c r="E122" s="421"/>
      <c r="F122" s="421"/>
      <c r="G122" s="422"/>
      <c r="I122" s="200"/>
      <c r="J122" s="200"/>
      <c r="K122" s="200"/>
      <c r="L122" s="200"/>
    </row>
    <row r="123" spans="1:12" s="12" customFormat="1" ht="18.75" x14ac:dyDescent="0.3">
      <c r="A123" s="198" t="s">
        <v>92</v>
      </c>
      <c r="B123" s="197">
        <f>B121-B122</f>
        <v>99.4</v>
      </c>
      <c r="C123" s="201"/>
      <c r="D123" s="201"/>
      <c r="E123" s="201"/>
      <c r="F123" s="201"/>
      <c r="G123" s="202"/>
      <c r="I123" s="200"/>
      <c r="J123" s="200"/>
      <c r="K123" s="200"/>
      <c r="L123" s="200"/>
    </row>
    <row r="124" spans="1:12" ht="18.75" x14ac:dyDescent="0.3">
      <c r="A124" s="195"/>
      <c r="B124" s="195"/>
    </row>
    <row r="125" spans="1:12" ht="19.5" customHeight="1" x14ac:dyDescent="0.3">
      <c r="A125" s="195"/>
      <c r="B125" s="195"/>
    </row>
    <row r="126" spans="1:12" ht="19.5" customHeight="1" x14ac:dyDescent="0.3">
      <c r="A126" s="208" t="s">
        <v>99</v>
      </c>
      <c r="B126" s="293">
        <v>1</v>
      </c>
      <c r="D126" s="316" t="s">
        <v>19</v>
      </c>
      <c r="E126" s="317"/>
      <c r="F126" s="423" t="s">
        <v>26</v>
      </c>
      <c r="G126" s="424"/>
    </row>
    <row r="127" spans="1:12" ht="21.75" customHeight="1" x14ac:dyDescent="0.3">
      <c r="A127" s="209" t="s">
        <v>100</v>
      </c>
      <c r="B127" s="294">
        <v>1</v>
      </c>
      <c r="C127" s="315" t="s">
        <v>101</v>
      </c>
      <c r="D127" s="212" t="s">
        <v>102</v>
      </c>
      <c r="E127" s="273" t="s">
        <v>103</v>
      </c>
      <c r="F127" s="212" t="s">
        <v>102</v>
      </c>
      <c r="G127" s="213" t="s">
        <v>103</v>
      </c>
    </row>
    <row r="128" spans="1:12" ht="21.75" customHeight="1" x14ac:dyDescent="0.3">
      <c r="A128" s="209" t="s">
        <v>104</v>
      </c>
      <c r="B128" s="294">
        <v>1</v>
      </c>
      <c r="C128" s="270">
        <v>1</v>
      </c>
      <c r="D128" s="295"/>
      <c r="E128" s="301" t="str">
        <f>IF(ISBLANK(D128),"-",$D$98/$D$95*D128)</f>
        <v>-</v>
      </c>
      <c r="F128" s="295"/>
      <c r="G128" s="304" t="str">
        <f>IF(ISBLANK(F128),"-",$D$98/$F$95*F128)</f>
        <v>-</v>
      </c>
    </row>
    <row r="129" spans="1:10" ht="21.75" customHeight="1" x14ac:dyDescent="0.3">
      <c r="A129" s="209" t="s">
        <v>105</v>
      </c>
      <c r="B129" s="294">
        <v>1</v>
      </c>
      <c r="C129" s="242">
        <v>2</v>
      </c>
      <c r="D129" s="296"/>
      <c r="E129" s="302" t="str">
        <f>IF(ISBLANK(D129),"-",$D$98/$D$95*D129)</f>
        <v>-</v>
      </c>
      <c r="F129" s="296"/>
      <c r="G129" s="305" t="str">
        <f>IF(ISBLANK(F129),"-",$D$98/$F$95*F129)</f>
        <v>-</v>
      </c>
    </row>
    <row r="130" spans="1:10" ht="21.75" customHeight="1" x14ac:dyDescent="0.3">
      <c r="A130" s="209" t="s">
        <v>106</v>
      </c>
      <c r="B130" s="294">
        <v>1</v>
      </c>
      <c r="C130" s="242">
        <v>3</v>
      </c>
      <c r="D130" s="296"/>
      <c r="E130" s="302" t="str">
        <f>IF(ISBLANK(D130),"-",$D$98/$D$95*D130)</f>
        <v>-</v>
      </c>
      <c r="F130" s="296"/>
      <c r="G130" s="305" t="str">
        <f>IF(ISBLANK(F130),"-",$D$98/$F$95*F130)</f>
        <v>-</v>
      </c>
    </row>
    <row r="131" spans="1:10" ht="21.75" customHeight="1" x14ac:dyDescent="0.3">
      <c r="A131" s="209" t="s">
        <v>107</v>
      </c>
      <c r="B131" s="294">
        <v>1</v>
      </c>
      <c r="C131" s="274">
        <v>4</v>
      </c>
      <c r="D131" s="297"/>
      <c r="E131" s="303" t="str">
        <f>IF(ISBLANK(D131),"-",$D$98/$D$95*D131)</f>
        <v>-</v>
      </c>
      <c r="F131" s="306"/>
      <c r="G131" s="307" t="str">
        <f>IF(ISBLANK(F131),"-",$D$98/$D$95*F131)</f>
        <v>-</v>
      </c>
    </row>
    <row r="132" spans="1:10" ht="22.5" customHeight="1" x14ac:dyDescent="0.3">
      <c r="A132" s="209" t="s">
        <v>108</v>
      </c>
      <c r="B132" s="294">
        <v>1</v>
      </c>
      <c r="C132" s="265" t="s">
        <v>109</v>
      </c>
      <c r="D132" s="364" t="e">
        <f>AVERAGE(D128:D131)</f>
        <v>#DIV/0!</v>
      </c>
      <c r="E132" s="247" t="e">
        <f>AVERAGE(E128:E131)</f>
        <v>#DIV/0!</v>
      </c>
      <c r="F132" s="271" t="e">
        <f>AVERAGE(F128:F131)</f>
        <v>#DIV/0!</v>
      </c>
      <c r="G132" s="308" t="e">
        <f>AVERAGE(G128:G131)</f>
        <v>#DIV/0!</v>
      </c>
    </row>
    <row r="133" spans="1:10" ht="21.75" customHeight="1" x14ac:dyDescent="0.3">
      <c r="A133" s="209" t="s">
        <v>110</v>
      </c>
      <c r="B133" s="367">
        <v>1</v>
      </c>
      <c r="C133" s="352" t="s">
        <v>111</v>
      </c>
      <c r="D133" s="368"/>
      <c r="E133" s="216"/>
      <c r="F133" s="298"/>
    </row>
    <row r="134" spans="1:10" ht="21.75" customHeight="1" x14ac:dyDescent="0.3">
      <c r="A134" s="209" t="s">
        <v>112</v>
      </c>
      <c r="B134" s="367">
        <v>1</v>
      </c>
      <c r="C134" s="354" t="s">
        <v>113</v>
      </c>
      <c r="D134" s="355">
        <f>D133*$B$34</f>
        <v>0</v>
      </c>
      <c r="E134" s="223"/>
      <c r="F134" s="222">
        <f>F133*$B$34</f>
        <v>0</v>
      </c>
    </row>
    <row r="135" spans="1:10" ht="19.5" customHeight="1" x14ac:dyDescent="0.3">
      <c r="A135" s="209" t="s">
        <v>114</v>
      </c>
      <c r="B135" s="367">
        <f>(B134/B133)*(B132/B131)*(B130/B129)*(B128/B127)*B126</f>
        <v>1</v>
      </c>
      <c r="C135" s="354" t="s">
        <v>115</v>
      </c>
      <c r="D135" s="356">
        <f>D134*$B$123/100</f>
        <v>0</v>
      </c>
      <c r="E135" s="225"/>
      <c r="F135" s="224">
        <f>F134*$B$123/100</f>
        <v>0</v>
      </c>
    </row>
    <row r="136" spans="1:10" ht="19.5" customHeight="1" x14ac:dyDescent="0.3">
      <c r="A136" s="436" t="s">
        <v>116</v>
      </c>
      <c r="B136" s="437"/>
      <c r="C136" s="354" t="s">
        <v>117</v>
      </c>
      <c r="D136" s="355">
        <f>D135/$B$135</f>
        <v>0</v>
      </c>
      <c r="E136" s="225"/>
      <c r="F136" s="226">
        <f>F135/$B$135</f>
        <v>0</v>
      </c>
      <c r="G136" s="324"/>
      <c r="H136" s="325"/>
    </row>
    <row r="137" spans="1:10" ht="19.5" customHeight="1" x14ac:dyDescent="0.3">
      <c r="A137" s="438"/>
      <c r="B137" s="439"/>
      <c r="C137" s="354" t="s">
        <v>118</v>
      </c>
      <c r="D137" s="365">
        <f>$B$56/$B$153</f>
        <v>100</v>
      </c>
      <c r="F137" s="228"/>
      <c r="G137" s="326"/>
      <c r="H137" s="325"/>
    </row>
    <row r="138" spans="1:10" ht="18.75" x14ac:dyDescent="0.3">
      <c r="C138" s="354" t="s">
        <v>119</v>
      </c>
      <c r="D138" s="355">
        <f>D137*$B$135</f>
        <v>100</v>
      </c>
      <c r="F138" s="228"/>
      <c r="G138" s="324"/>
      <c r="H138" s="325"/>
    </row>
    <row r="139" spans="1:10" ht="19.5" customHeight="1" x14ac:dyDescent="0.3">
      <c r="C139" s="369" t="s">
        <v>120</v>
      </c>
      <c r="D139" s="370">
        <f>D138/B34</f>
        <v>100</v>
      </c>
      <c r="F139" s="232"/>
      <c r="G139" s="324"/>
      <c r="H139" s="325"/>
      <c r="J139" s="248"/>
    </row>
    <row r="140" spans="1:10" ht="18.75" x14ac:dyDescent="0.3">
      <c r="C140" s="230" t="s">
        <v>149</v>
      </c>
      <c r="D140" s="231" t="e">
        <f>AVERAGE(E128:E131,G128:G131)</f>
        <v>#DIV/0!</v>
      </c>
      <c r="F140" s="232"/>
      <c r="G140" s="327"/>
      <c r="H140" s="325"/>
      <c r="J140" s="250"/>
    </row>
    <row r="141" spans="1:10" ht="18.75" x14ac:dyDescent="0.3">
      <c r="C141" s="227" t="s">
        <v>122</v>
      </c>
      <c r="D141" s="249" t="e">
        <f>STDEV(E128:E131,G128:G131)/D140</f>
        <v>#DIV/0!</v>
      </c>
      <c r="F141" s="232"/>
      <c r="G141" s="324"/>
      <c r="H141" s="325"/>
      <c r="J141" s="250"/>
    </row>
    <row r="142" spans="1:10" ht="19.5" customHeight="1" x14ac:dyDescent="0.3">
      <c r="C142" s="229" t="s">
        <v>123</v>
      </c>
      <c r="D142" s="251">
        <f>COUNT(E128:E131,G128:G131)</f>
        <v>0</v>
      </c>
      <c r="F142" s="232"/>
      <c r="G142" s="324"/>
      <c r="H142" s="325"/>
      <c r="J142" s="250"/>
    </row>
    <row r="143" spans="1:10" ht="19.5" customHeight="1" x14ac:dyDescent="0.3">
      <c r="A143" s="189"/>
      <c r="B143" s="189"/>
      <c r="C143" s="189"/>
      <c r="D143" s="189"/>
      <c r="E143" s="189"/>
    </row>
    <row r="144" spans="1:10" ht="17.25" customHeight="1" x14ac:dyDescent="0.3">
      <c r="A144" s="208" t="s">
        <v>150</v>
      </c>
      <c r="B144" s="293">
        <v>1</v>
      </c>
      <c r="C144" s="252" t="s">
        <v>151</v>
      </c>
      <c r="D144" s="253" t="s">
        <v>102</v>
      </c>
      <c r="E144" s="374" t="s">
        <v>152</v>
      </c>
      <c r="F144" s="254" t="s">
        <v>153</v>
      </c>
    </row>
    <row r="145" spans="1:10" ht="21.75" customHeight="1" x14ac:dyDescent="0.3">
      <c r="A145" s="209" t="s">
        <v>134</v>
      </c>
      <c r="B145" s="294">
        <v>1</v>
      </c>
      <c r="C145" s="215">
        <v>1</v>
      </c>
      <c r="D145" s="299"/>
      <c r="E145" s="346" t="str">
        <f t="shared" ref="E145:E150" si="3">IF(ISBLANK(D145),"-",D145/$D$140*$D$137*$B$153)</f>
        <v>-</v>
      </c>
      <c r="F145" s="343" t="str">
        <f t="shared" ref="F145:F150" si="4">IF(ISBLANK(D145), "-", E145/$B$56)</f>
        <v>-</v>
      </c>
    </row>
    <row r="146" spans="1:10" ht="21.75" customHeight="1" x14ac:dyDescent="0.3">
      <c r="A146" s="209" t="s">
        <v>136</v>
      </c>
      <c r="B146" s="294">
        <v>1</v>
      </c>
      <c r="C146" s="215">
        <v>2</v>
      </c>
      <c r="D146" s="299"/>
      <c r="E146" s="347" t="str">
        <f t="shared" si="3"/>
        <v>-</v>
      </c>
      <c r="F146" s="344" t="str">
        <f t="shared" si="4"/>
        <v>-</v>
      </c>
    </row>
    <row r="147" spans="1:10" ht="21.75" customHeight="1" x14ac:dyDescent="0.3">
      <c r="A147" s="209" t="s">
        <v>137</v>
      </c>
      <c r="B147" s="294">
        <v>1</v>
      </c>
      <c r="C147" s="215">
        <v>3</v>
      </c>
      <c r="D147" s="299"/>
      <c r="E147" s="347" t="str">
        <f t="shared" si="3"/>
        <v>-</v>
      </c>
      <c r="F147" s="344" t="str">
        <f t="shared" si="4"/>
        <v>-</v>
      </c>
    </row>
    <row r="148" spans="1:10" ht="21.75" customHeight="1" x14ac:dyDescent="0.3">
      <c r="A148" s="209" t="s">
        <v>138</v>
      </c>
      <c r="B148" s="294">
        <v>1</v>
      </c>
      <c r="C148" s="215">
        <v>4</v>
      </c>
      <c r="D148" s="299"/>
      <c r="E148" s="347" t="str">
        <f t="shared" si="3"/>
        <v>-</v>
      </c>
      <c r="F148" s="344" t="str">
        <f t="shared" si="4"/>
        <v>-</v>
      </c>
    </row>
    <row r="149" spans="1:10" ht="21.75" customHeight="1" x14ac:dyDescent="0.3">
      <c r="A149" s="209" t="s">
        <v>139</v>
      </c>
      <c r="B149" s="294">
        <v>1</v>
      </c>
      <c r="C149" s="215">
        <v>5</v>
      </c>
      <c r="D149" s="299"/>
      <c r="E149" s="347" t="str">
        <f t="shared" si="3"/>
        <v>-</v>
      </c>
      <c r="F149" s="344" t="str">
        <f t="shared" si="4"/>
        <v>-</v>
      </c>
    </row>
    <row r="150" spans="1:10" ht="21.75" customHeight="1" x14ac:dyDescent="0.3">
      <c r="A150" s="209" t="s">
        <v>141</v>
      </c>
      <c r="B150" s="294">
        <v>1</v>
      </c>
      <c r="C150" s="218">
        <v>6</v>
      </c>
      <c r="D150" s="300"/>
      <c r="E150" s="348" t="str">
        <f t="shared" si="3"/>
        <v>-</v>
      </c>
      <c r="F150" s="345" t="str">
        <f t="shared" si="4"/>
        <v>-</v>
      </c>
    </row>
    <row r="151" spans="1:10" ht="21.75" customHeight="1" x14ac:dyDescent="0.3">
      <c r="A151" s="209" t="s">
        <v>142</v>
      </c>
      <c r="B151" s="294">
        <v>1</v>
      </c>
      <c r="C151" s="215"/>
      <c r="D151" s="242"/>
      <c r="E151" s="245"/>
      <c r="F151" s="259"/>
    </row>
    <row r="152" spans="1:10" ht="21.75" customHeight="1" x14ac:dyDescent="0.3">
      <c r="A152" s="209" t="s">
        <v>143</v>
      </c>
      <c r="B152" s="294">
        <v>1</v>
      </c>
      <c r="C152" s="215"/>
      <c r="D152" s="260"/>
      <c r="E152" s="261" t="s">
        <v>109</v>
      </c>
      <c r="F152" s="262" t="e">
        <f>AVERAGE(F145:F150)</f>
        <v>#DIV/0!</v>
      </c>
    </row>
    <row r="153" spans="1:10" ht="19.5" customHeight="1" x14ac:dyDescent="0.3">
      <c r="A153" s="209" t="s">
        <v>144</v>
      </c>
      <c r="B153" s="294">
        <f>(B152/B151)*(B150/B149)*(B148/B147)*(B146/B145)*B144</f>
        <v>1</v>
      </c>
      <c r="C153" s="263"/>
      <c r="D153" s="264"/>
      <c r="E153" s="265" t="s">
        <v>122</v>
      </c>
      <c r="F153" s="266" t="e">
        <f>STDEV(F145:F150)/F152</f>
        <v>#DIV/0!</v>
      </c>
      <c r="I153" s="245"/>
    </row>
    <row r="154" spans="1:10" ht="19.5" customHeight="1" x14ac:dyDescent="0.3">
      <c r="A154" s="436" t="s">
        <v>116</v>
      </c>
      <c r="B154" s="440"/>
      <c r="C154" s="267"/>
      <c r="D154" s="268"/>
      <c r="E154" s="269" t="s">
        <v>123</v>
      </c>
      <c r="F154" s="251">
        <f>COUNT(F145:F150)</f>
        <v>0</v>
      </c>
      <c r="I154" s="245"/>
      <c r="J154" s="250"/>
    </row>
    <row r="155" spans="1:10" ht="19.5" customHeight="1" x14ac:dyDescent="0.3">
      <c r="A155" s="438"/>
      <c r="B155" s="441"/>
      <c r="C155" s="245"/>
      <c r="D155" s="245"/>
      <c r="E155" s="245"/>
      <c r="F155" s="242"/>
      <c r="G155" s="245"/>
      <c r="H155" s="245"/>
      <c r="I155" s="245"/>
    </row>
    <row r="156" spans="1:10" ht="18.75" x14ac:dyDescent="0.3">
      <c r="A156" s="206"/>
      <c r="B156" s="206"/>
      <c r="C156" s="245"/>
      <c r="D156" s="245"/>
      <c r="E156" s="245"/>
      <c r="F156" s="242"/>
      <c r="G156" s="245"/>
      <c r="H156" s="245"/>
      <c r="I156" s="245"/>
    </row>
    <row r="157" spans="1:10" ht="18.75" x14ac:dyDescent="0.3">
      <c r="A157" s="195" t="s">
        <v>147</v>
      </c>
      <c r="B157" s="371" t="s">
        <v>155</v>
      </c>
      <c r="C157" s="245"/>
      <c r="D157" s="245"/>
      <c r="E157" s="245"/>
      <c r="F157" s="242"/>
      <c r="G157" s="245"/>
      <c r="H157" s="245"/>
      <c r="I157" s="245"/>
    </row>
    <row r="158" spans="1:10" ht="18.75" x14ac:dyDescent="0.3">
      <c r="A158" s="206"/>
      <c r="B158" s="206"/>
      <c r="C158" s="245"/>
      <c r="D158" s="245"/>
      <c r="E158" s="245"/>
      <c r="F158" s="242"/>
      <c r="G158" s="245"/>
      <c r="H158" s="245"/>
      <c r="I158" s="245"/>
    </row>
    <row r="159" spans="1:10" ht="18.75" x14ac:dyDescent="0.3">
      <c r="A159" s="261" t="s">
        <v>109</v>
      </c>
      <c r="B159" s="373">
        <f>AVERAGE(F105:F110,F145:F150)</f>
        <v>0.93568033546456719</v>
      </c>
      <c r="C159" s="245"/>
      <c r="D159" s="245"/>
      <c r="E159" s="245"/>
      <c r="F159" s="242"/>
      <c r="G159" s="245"/>
      <c r="H159" s="245"/>
      <c r="I159" s="245"/>
    </row>
    <row r="160" spans="1:10" ht="18.75" x14ac:dyDescent="0.3">
      <c r="A160" s="265" t="s">
        <v>122</v>
      </c>
      <c r="B160" s="372">
        <f>STDEV(F105:F110,F145:F150)/B159</f>
        <v>3.2292067794982934E-2</v>
      </c>
      <c r="C160" s="245"/>
      <c r="D160" s="245"/>
      <c r="E160" s="245"/>
      <c r="F160" s="242"/>
      <c r="G160" s="245"/>
      <c r="H160" s="245"/>
      <c r="I160" s="245"/>
    </row>
    <row r="161" spans="1:9" ht="19.5" customHeight="1" x14ac:dyDescent="0.3">
      <c r="A161" s="269" t="s">
        <v>123</v>
      </c>
      <c r="B161" s="251">
        <f>COUNT(F105:F110,F145:F150)</f>
        <v>6</v>
      </c>
      <c r="C161" s="245"/>
      <c r="D161" s="245"/>
      <c r="E161" s="245"/>
      <c r="F161" s="242"/>
      <c r="G161" s="245"/>
      <c r="H161" s="245"/>
      <c r="I161" s="245"/>
    </row>
    <row r="162" spans="1:9" ht="19.5" customHeight="1" x14ac:dyDescent="0.3">
      <c r="A162" s="285"/>
      <c r="B162" s="285"/>
      <c r="C162" s="286"/>
      <c r="D162" s="286"/>
      <c r="E162" s="286"/>
      <c r="F162" s="286"/>
      <c r="G162" s="286"/>
      <c r="H162" s="286"/>
    </row>
    <row r="163" spans="1:9" ht="18.75" x14ac:dyDescent="0.3">
      <c r="B163" s="419" t="s">
        <v>156</v>
      </c>
      <c r="C163" s="419"/>
      <c r="E163" s="272" t="s">
        <v>157</v>
      </c>
      <c r="F163" s="313"/>
      <c r="G163" s="419" t="s">
        <v>158</v>
      </c>
      <c r="H163" s="419"/>
    </row>
    <row r="164" spans="1:9" ht="45" customHeight="1" x14ac:dyDescent="0.3">
      <c r="A164" s="314" t="s">
        <v>159</v>
      </c>
      <c r="B164" s="309"/>
      <c r="C164" s="309"/>
      <c r="E164" s="309"/>
      <c r="F164" s="245"/>
      <c r="G164" s="311"/>
      <c r="H164" s="311"/>
    </row>
    <row r="165" spans="1:9" ht="45" customHeight="1" x14ac:dyDescent="0.3">
      <c r="A165" s="314" t="s">
        <v>160</v>
      </c>
      <c r="B165" s="310"/>
      <c r="C165" s="310"/>
      <c r="E165" s="310"/>
      <c r="F165" s="245"/>
      <c r="G165" s="312"/>
      <c r="H165" s="312"/>
    </row>
    <row r="166" spans="1:9" ht="18.75" x14ac:dyDescent="0.3">
      <c r="A166" s="241"/>
      <c r="B166" s="241"/>
      <c r="C166" s="242"/>
      <c r="D166" s="242"/>
      <c r="E166" s="242"/>
      <c r="F166" s="243"/>
      <c r="G166" s="242"/>
      <c r="H166" s="242"/>
      <c r="I166" s="245"/>
    </row>
    <row r="167" spans="1:9" ht="18.75" x14ac:dyDescent="0.3">
      <c r="A167" s="241"/>
      <c r="B167" s="241"/>
      <c r="C167" s="242"/>
      <c r="D167" s="242"/>
      <c r="E167" s="242"/>
      <c r="F167" s="243"/>
      <c r="G167" s="242"/>
      <c r="H167" s="242"/>
      <c r="I167" s="245"/>
    </row>
    <row r="168" spans="1:9" ht="18.75" x14ac:dyDescent="0.3">
      <c r="A168" s="241"/>
      <c r="B168" s="241"/>
      <c r="C168" s="242"/>
      <c r="D168" s="242"/>
      <c r="E168" s="242"/>
      <c r="F168" s="243"/>
      <c r="G168" s="242"/>
      <c r="H168" s="242"/>
      <c r="I168" s="245"/>
    </row>
    <row r="169" spans="1:9" ht="18.75" x14ac:dyDescent="0.3">
      <c r="A169" s="241"/>
      <c r="B169" s="241"/>
      <c r="C169" s="242"/>
      <c r="D169" s="242"/>
      <c r="E169" s="242"/>
      <c r="F169" s="243"/>
      <c r="G169" s="242"/>
      <c r="H169" s="242"/>
      <c r="I169" s="245"/>
    </row>
    <row r="170" spans="1:9" ht="18.75" x14ac:dyDescent="0.3">
      <c r="A170" s="241"/>
      <c r="B170" s="241"/>
      <c r="C170" s="242"/>
      <c r="D170" s="242"/>
      <c r="E170" s="242"/>
      <c r="F170" s="243"/>
      <c r="G170" s="242"/>
      <c r="H170" s="242"/>
      <c r="I170" s="245"/>
    </row>
    <row r="171" spans="1:9" ht="18.75" x14ac:dyDescent="0.3">
      <c r="A171" s="241"/>
      <c r="B171" s="241"/>
      <c r="C171" s="242"/>
      <c r="D171" s="242"/>
      <c r="E171" s="242"/>
      <c r="F171" s="243"/>
      <c r="G171" s="242"/>
      <c r="H171" s="242"/>
      <c r="I171" s="245"/>
    </row>
    <row r="172" spans="1:9" ht="18.75" x14ac:dyDescent="0.3">
      <c r="A172" s="241"/>
      <c r="B172" s="241"/>
      <c r="C172" s="242"/>
      <c r="D172" s="242"/>
      <c r="E172" s="242"/>
      <c r="F172" s="243"/>
      <c r="G172" s="242"/>
      <c r="H172" s="242"/>
      <c r="I172" s="245"/>
    </row>
    <row r="173" spans="1:9" ht="18.75" x14ac:dyDescent="0.3">
      <c r="A173" s="241"/>
      <c r="B173" s="241"/>
      <c r="C173" s="242"/>
      <c r="D173" s="242"/>
      <c r="E173" s="242"/>
      <c r="F173" s="243"/>
      <c r="G173" s="242"/>
      <c r="H173" s="242"/>
      <c r="I173" s="245"/>
    </row>
    <row r="174" spans="1:9" ht="18.75" x14ac:dyDescent="0.3">
      <c r="A174" s="241"/>
      <c r="B174" s="241"/>
      <c r="C174" s="242"/>
      <c r="D174" s="242"/>
      <c r="E174" s="242"/>
      <c r="F174" s="243"/>
      <c r="G174" s="242"/>
      <c r="H174" s="242"/>
      <c r="I174" s="245"/>
    </row>
  </sheetData>
  <sheetProtection formatCells="0" formatColumns="0" formatRows="0" insertColumns="0" insertRows="0" insertHyperlinks="0" deleteColumns="0" deleteRows="0" sort="0" autoFilter="0" pivotTables="0"/>
  <mergeCells count="24">
    <mergeCell ref="C122:G122"/>
    <mergeCell ref="B18:C18"/>
    <mergeCell ref="F86:G86"/>
    <mergeCell ref="A96:B97"/>
    <mergeCell ref="A114:B115"/>
    <mergeCell ref="A46:B47"/>
    <mergeCell ref="C83:G83"/>
    <mergeCell ref="A70:B71"/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</mergeCells>
  <printOptions horizontalCentered="1" verticalCentered="1"/>
  <pageMargins left="0.7" right="0.7" top="0.75" bottom="0.75" header="0.3" footer="0.3"/>
  <pageSetup paperSize="9" scale="23" orientation="portrait" r:id="rId1"/>
  <headerFooter alignWithMargins="0">
    <oddFooter>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Sample Summary</vt:lpstr>
      <vt:lpstr>Uniformity</vt:lpstr>
      <vt:lpstr>Uniformity 1</vt:lpstr>
      <vt:lpstr>Uniformity 2</vt:lpstr>
      <vt:lpstr>Uniformity 3</vt:lpstr>
      <vt:lpstr>AD_celecoxib</vt:lpstr>
      <vt:lpstr>AD_celecoxib!Print_Area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alphy poxy</dc:creator>
  <cp:keywords/>
  <dc:description/>
  <cp:lastModifiedBy>Rotich</cp:lastModifiedBy>
  <dcterms:created xsi:type="dcterms:W3CDTF">2012-10-19T06:03:51Z</dcterms:created>
  <dcterms:modified xsi:type="dcterms:W3CDTF">2014-09-22T10:29:09Z</dcterms:modified>
  <cp:category/>
</cp:coreProperties>
</file>