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heet1" sheetId="1" r:id="rId1"/>
    <sheet name="Uniformity" sheetId="2" r:id="rId2"/>
    <sheet name="AD_comp1" sheetId="3" r:id="rId3"/>
    <sheet name="AD_comp2" sheetId="4" r:id="rId4"/>
  </sheets>
  <definedNames>
    <definedName name="_xlnm.Print_Area" localSheetId="2">AD_comp1!$A$1:$H$165</definedName>
    <definedName name="_xlnm.Print_Area" localSheetId="3">AD_comp2!$A$1:$H$165</definedName>
  </definedNames>
  <calcPr calcId="145621"/>
</workbook>
</file>

<file path=xl/calcChain.xml><?xml version="1.0" encoding="utf-8"?>
<calcChain xmlns="http://schemas.openxmlformats.org/spreadsheetml/2006/main">
  <c r="B57" i="3" l="1"/>
  <c r="B57" i="4"/>
  <c r="B153" i="4"/>
  <c r="F150" i="4"/>
  <c r="E150" i="4"/>
  <c r="F149" i="4"/>
  <c r="E149" i="4"/>
  <c r="F148" i="4"/>
  <c r="E148" i="4"/>
  <c r="F147" i="4"/>
  <c r="E147" i="4"/>
  <c r="F146" i="4"/>
  <c r="E146" i="4"/>
  <c r="F145" i="4"/>
  <c r="F152" i="4" s="1"/>
  <c r="F153" i="4" s="1"/>
  <c r="E145" i="4"/>
  <c r="D137" i="4"/>
  <c r="D138" i="4" s="1"/>
  <c r="D139" i="4" s="1"/>
  <c r="B135" i="4"/>
  <c r="F132" i="4"/>
  <c r="D132" i="4"/>
  <c r="G131" i="4"/>
  <c r="E131" i="4"/>
  <c r="G130" i="4"/>
  <c r="E130" i="4"/>
  <c r="G129" i="4"/>
  <c r="E129" i="4"/>
  <c r="D140" i="4" s="1"/>
  <c r="D141" i="4" s="1"/>
  <c r="G128" i="4"/>
  <c r="G132" i="4" s="1"/>
  <c r="E128" i="4"/>
  <c r="D142" i="4" s="1"/>
  <c r="B122" i="4"/>
  <c r="B121" i="4"/>
  <c r="B123" i="4" s="1"/>
  <c r="B120" i="4"/>
  <c r="B119" i="4"/>
  <c r="B113" i="4"/>
  <c r="D98" i="4"/>
  <c r="D99" i="4" s="1"/>
  <c r="D97" i="4"/>
  <c r="B95" i="4"/>
  <c r="F92" i="4"/>
  <c r="D92" i="4"/>
  <c r="G91" i="4"/>
  <c r="E91" i="4"/>
  <c r="B84" i="4"/>
  <c r="B83" i="4"/>
  <c r="B82" i="4"/>
  <c r="B81" i="4"/>
  <c r="B80" i="4"/>
  <c r="H71" i="4"/>
  <c r="G71" i="4"/>
  <c r="B68" i="4"/>
  <c r="B69" i="4" s="1"/>
  <c r="H67" i="4"/>
  <c r="G67" i="4"/>
  <c r="H63" i="4"/>
  <c r="G63" i="4"/>
  <c r="C56" i="4"/>
  <c r="D49" i="4"/>
  <c r="D48" i="4"/>
  <c r="B45" i="4"/>
  <c r="D44" i="4"/>
  <c r="D45" i="4" s="1"/>
  <c r="F42" i="4"/>
  <c r="D42" i="4"/>
  <c r="G41" i="4"/>
  <c r="E41" i="4"/>
  <c r="B34" i="4"/>
  <c r="F94" i="4" s="1"/>
  <c r="F95" i="4" s="1"/>
  <c r="F96" i="4" s="1"/>
  <c r="B30" i="4"/>
  <c r="B153" i="3"/>
  <c r="D137" i="3" s="1"/>
  <c r="D138" i="3" s="1"/>
  <c r="D139" i="3" s="1"/>
  <c r="F150" i="3"/>
  <c r="E150" i="3"/>
  <c r="F149" i="3"/>
  <c r="E149" i="3"/>
  <c r="F148" i="3"/>
  <c r="E148" i="3"/>
  <c r="F147" i="3"/>
  <c r="E147" i="3"/>
  <c r="F146" i="3"/>
  <c r="E146" i="3"/>
  <c r="F145" i="3"/>
  <c r="F152" i="3" s="1"/>
  <c r="F153" i="3" s="1"/>
  <c r="E145" i="3"/>
  <c r="B135" i="3"/>
  <c r="F132" i="3"/>
  <c r="D132" i="3"/>
  <c r="G131" i="3"/>
  <c r="E131" i="3"/>
  <c r="G130" i="3"/>
  <c r="E130" i="3"/>
  <c r="G129" i="3"/>
  <c r="E129" i="3"/>
  <c r="D140" i="3" s="1"/>
  <c r="D141" i="3" s="1"/>
  <c r="G128" i="3"/>
  <c r="G132" i="3" s="1"/>
  <c r="E128" i="3"/>
  <c r="D142" i="3" s="1"/>
  <c r="B122" i="3"/>
  <c r="B121" i="3"/>
  <c r="B123" i="3" s="1"/>
  <c r="B120" i="3"/>
  <c r="B119" i="3"/>
  <c r="B113" i="3"/>
  <c r="D98" i="3"/>
  <c r="D99" i="3" s="1"/>
  <c r="D97" i="3"/>
  <c r="B95" i="3"/>
  <c r="F92" i="3"/>
  <c r="D92" i="3"/>
  <c r="G91" i="3"/>
  <c r="E91" i="3"/>
  <c r="B84" i="3"/>
  <c r="B83" i="3"/>
  <c r="B82" i="3"/>
  <c r="B81" i="3"/>
  <c r="B80" i="3"/>
  <c r="H71" i="3"/>
  <c r="G71" i="3"/>
  <c r="B68" i="3"/>
  <c r="B69" i="3" s="1"/>
  <c r="H67" i="3"/>
  <c r="G67" i="3"/>
  <c r="H63" i="3"/>
  <c r="G63" i="3"/>
  <c r="C56" i="3"/>
  <c r="D49" i="3"/>
  <c r="D48" i="3"/>
  <c r="B45" i="3"/>
  <c r="D44" i="3"/>
  <c r="D45" i="3" s="1"/>
  <c r="F42" i="3"/>
  <c r="D42" i="3"/>
  <c r="G41" i="3"/>
  <c r="E41" i="3"/>
  <c r="B34" i="3"/>
  <c r="F94" i="3" s="1"/>
  <c r="F95" i="3" s="1"/>
  <c r="F96" i="3" s="1"/>
  <c r="B30" i="3"/>
  <c r="B26" i="2"/>
  <c r="A26" i="2"/>
  <c r="A25" i="2"/>
  <c r="B24" i="2"/>
  <c r="B25" i="2" s="1"/>
  <c r="A24" i="2"/>
  <c r="B23" i="2"/>
  <c r="A23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3" i="2" s="1"/>
  <c r="D8" i="2" l="1"/>
  <c r="D9" i="2"/>
  <c r="G40" i="3"/>
  <c r="G40" i="4"/>
  <c r="D18" i="2"/>
  <c r="D15" i="2"/>
  <c r="D46" i="3"/>
  <c r="E40" i="3"/>
  <c r="E38" i="3"/>
  <c r="E39" i="3"/>
  <c r="D46" i="4"/>
  <c r="E40" i="4"/>
  <c r="E38" i="4"/>
  <c r="D134" i="3"/>
  <c r="D135" i="3" s="1"/>
  <c r="D136" i="3" s="1"/>
  <c r="F154" i="3"/>
  <c r="E39" i="4"/>
  <c r="E89" i="4"/>
  <c r="D134" i="4"/>
  <c r="D135" i="4" s="1"/>
  <c r="D136" i="4" s="1"/>
  <c r="F154" i="4"/>
  <c r="C24" i="2"/>
  <c r="G89" i="3"/>
  <c r="E132" i="3"/>
  <c r="F134" i="3"/>
  <c r="F135" i="3" s="1"/>
  <c r="F136" i="3" s="1"/>
  <c r="G89" i="4"/>
  <c r="E132" i="4"/>
  <c r="F134" i="4"/>
  <c r="F135" i="4" s="1"/>
  <c r="F136" i="4" s="1"/>
  <c r="D94" i="4"/>
  <c r="D95" i="4" s="1"/>
  <c r="D94" i="3"/>
  <c r="D95" i="3" s="1"/>
  <c r="G38" i="3"/>
  <c r="F44" i="3"/>
  <c r="F45" i="3" s="1"/>
  <c r="G88" i="3"/>
  <c r="G90" i="3"/>
  <c r="G38" i="4"/>
  <c r="F44" i="4"/>
  <c r="F45" i="4" s="1"/>
  <c r="G88" i="4"/>
  <c r="G90" i="4"/>
  <c r="G42" i="3" l="1"/>
  <c r="E42" i="4"/>
  <c r="D50" i="3"/>
  <c r="E42" i="3"/>
  <c r="D96" i="3"/>
  <c r="E90" i="3"/>
  <c r="E88" i="3"/>
  <c r="C26" i="2"/>
  <c r="C25" i="2"/>
  <c r="E89" i="3"/>
  <c r="D11" i="2"/>
  <c r="D14" i="2"/>
  <c r="D5" i="2"/>
  <c r="D21" i="2"/>
  <c r="G92" i="4"/>
  <c r="G92" i="3"/>
  <c r="D96" i="4"/>
  <c r="E90" i="4"/>
  <c r="E88" i="4"/>
  <c r="D2" i="2"/>
  <c r="D4" i="2"/>
  <c r="D7" i="2"/>
  <c r="D10" i="2"/>
  <c r="D17" i="2"/>
  <c r="D16" i="2"/>
  <c r="G39" i="4"/>
  <c r="D50" i="4" s="1"/>
  <c r="F46" i="4"/>
  <c r="G39" i="3"/>
  <c r="D52" i="3" s="1"/>
  <c r="F46" i="3"/>
  <c r="D20" i="2"/>
  <c r="D19" i="2"/>
  <c r="D3" i="2"/>
  <c r="D6" i="2"/>
  <c r="D13" i="2"/>
  <c r="D12" i="2"/>
  <c r="G70" i="4" l="1"/>
  <c r="H70" i="4" s="1"/>
  <c r="G65" i="4"/>
  <c r="H65" i="4" s="1"/>
  <c r="G61" i="4"/>
  <c r="H61" i="4" s="1"/>
  <c r="G68" i="4"/>
  <c r="H68" i="4" s="1"/>
  <c r="G69" i="4"/>
  <c r="H69" i="4" s="1"/>
  <c r="G66" i="4"/>
  <c r="H66" i="4" s="1"/>
  <c r="G64" i="4"/>
  <c r="H64" i="4" s="1"/>
  <c r="G62" i="4"/>
  <c r="H62" i="4" s="1"/>
  <c r="G60" i="4"/>
  <c r="H60" i="4" s="1"/>
  <c r="D51" i="4"/>
  <c r="G70" i="3"/>
  <c r="H70" i="3" s="1"/>
  <c r="G61" i="3"/>
  <c r="H61" i="3" s="1"/>
  <c r="G65" i="3"/>
  <c r="H65" i="3" s="1"/>
  <c r="G68" i="3"/>
  <c r="H68" i="3" s="1"/>
  <c r="G69" i="3"/>
  <c r="H69" i="3" s="1"/>
  <c r="G66" i="3"/>
  <c r="H66" i="3" s="1"/>
  <c r="G64" i="3"/>
  <c r="H64" i="3" s="1"/>
  <c r="G62" i="3"/>
  <c r="H62" i="3" s="1"/>
  <c r="G60" i="3"/>
  <c r="H60" i="3" s="1"/>
  <c r="D51" i="3"/>
  <c r="D52" i="4"/>
  <c r="G42" i="4"/>
  <c r="E92" i="4"/>
  <c r="D102" i="4"/>
  <c r="D100" i="4"/>
  <c r="E92" i="3"/>
  <c r="D102" i="3"/>
  <c r="D100" i="3"/>
  <c r="H72" i="4" l="1"/>
  <c r="H73" i="4" s="1"/>
  <c r="H74" i="4"/>
  <c r="E109" i="3"/>
  <c r="F109" i="3" s="1"/>
  <c r="E107" i="3"/>
  <c r="F107" i="3" s="1"/>
  <c r="E105" i="3"/>
  <c r="F105" i="3" s="1"/>
  <c r="E110" i="3"/>
  <c r="F110" i="3" s="1"/>
  <c r="E108" i="3"/>
  <c r="F108" i="3" s="1"/>
  <c r="E106" i="3"/>
  <c r="F106" i="3" s="1"/>
  <c r="D101" i="3"/>
  <c r="E109" i="4"/>
  <c r="F109" i="4" s="1"/>
  <c r="E107" i="4"/>
  <c r="F107" i="4" s="1"/>
  <c r="E105" i="4"/>
  <c r="F105" i="4" s="1"/>
  <c r="E110" i="4"/>
  <c r="F110" i="4" s="1"/>
  <c r="E108" i="4"/>
  <c r="F108" i="4" s="1"/>
  <c r="E106" i="4"/>
  <c r="F106" i="4" s="1"/>
  <c r="D101" i="4"/>
  <c r="H72" i="3"/>
  <c r="H73" i="3" s="1"/>
  <c r="H74" i="3"/>
  <c r="B161" i="3" l="1"/>
  <c r="F112" i="3"/>
  <c r="F113" i="3" s="1"/>
  <c r="F114" i="3"/>
  <c r="B159" i="3"/>
  <c r="B160" i="3" s="1"/>
  <c r="B161" i="4"/>
  <c r="F112" i="4"/>
  <c r="F113" i="4" s="1"/>
  <c r="F114" i="4"/>
  <c r="B159" i="4"/>
  <c r="B160" i="4" s="1"/>
</calcChain>
</file>

<file path=xl/sharedStrings.xml><?xml version="1.0" encoding="utf-8"?>
<sst xmlns="http://schemas.openxmlformats.org/spreadsheetml/2006/main" count="413" uniqueCount="97">
  <si>
    <t>Intact Capsule</t>
  </si>
  <si>
    <t>Empty Shell</t>
  </si>
  <si>
    <t>Capsule Content</t>
  </si>
  <si>
    <t>Analysis Report</t>
  </si>
  <si>
    <t>Sample Name:</t>
  </si>
  <si>
    <t>Prednisolone Tablets</t>
  </si>
  <si>
    <t>Laboratory Ref No:</t>
  </si>
  <si>
    <t>MULTICOMP</t>
  </si>
  <si>
    <t>Active Ingredient:</t>
  </si>
  <si>
    <t>Prednisolone</t>
  </si>
  <si>
    <t>Label Claim:</t>
  </si>
  <si>
    <t>Predimisolone</t>
  </si>
  <si>
    <t>Date Analysis Started:</t>
  </si>
  <si>
    <t>2015-01-20 10:41:01</t>
  </si>
  <si>
    <t>Date Analysis Completed:</t>
  </si>
  <si>
    <t>Analysis Data</t>
  </si>
  <si>
    <t>Reference Substance:</t>
  </si>
  <si>
    <t>Sodium Chloride</t>
  </si>
  <si>
    <t>Code:</t>
  </si>
  <si>
    <t>NQCL-WRS-S4-1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</si>
  <si>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</si>
  <si>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</si>
  <si>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</si>
  <si>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</si>
  <si>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</si>
  <si>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</si>
  <si>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</si>
  <si>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</si>
  <si>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</si>
  <si>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</si>
  <si>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</si>
  <si>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</si>
  <si>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</si>
  <si>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</si>
  <si>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</si>
  <si>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</si>
  <si>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</si>
  <si>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</si>
  <si>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</si>
  <si>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</si>
  <si>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</si>
  <si>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</si>
  <si>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</si>
  <si>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</si>
  <si>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</si>
  <si>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</si>
  <si>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</si>
  <si>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</si>
  <si>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</si>
  <si>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</si>
  <si>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</si>
  <si>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</si>
  <si>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</si>
  <si>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</si>
  <si>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</si>
  <si>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</si>
  <si>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</si>
  <si>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</si>
  <si>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</si>
  <si>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comp1</t>
  </si>
  <si>
    <t>Each Capsule/Tablet contains</t>
  </si>
  <si>
    <t>Average Capsule/Tablet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</si>
  <si>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</si>
  <si>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</si>
  <si>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</si>
  <si>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</si>
  <si>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</si>
  <si>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</si>
  <si>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</si>
  <si>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</si>
  <si>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</si>
  <si>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</si>
  <si>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</si>
  <si>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</si>
  <si>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</si>
  <si>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</si>
  <si>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</si>
  <si>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</si>
  <si>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</si>
  <si>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</si>
  <si>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Analysis Data: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</si>
  <si>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</si>
  <si>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</si>
  <si>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</si>
  <si>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</si>
  <si>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</si>
  <si>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</si>
  <si>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Repeat Determination of Active Ingredient Dissolved</t>
  </si>
  <si>
    <t>Dissolution Result Summary</t>
  </si>
  <si>
    <t>Name</t>
  </si>
  <si>
    <t>Date</t>
  </si>
  <si>
    <t>Signature</t>
  </si>
  <si>
    <t>Analysed by:</t>
  </si>
  <si>
    <t>Reviewed By:</t>
  </si>
  <si>
    <t>Meropenem</t>
  </si>
  <si>
    <t>NQCL-WRS-M8-1</t>
  </si>
  <si>
    <t>comp2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</si>
</sst>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000"/>
    <numFmt numFmtId="166" formatCode="0.0%"/>
    <numFmt numFmtId="167" formatCode="dd\-mmm\-yy"/>
    <numFmt numFmtId="168" formatCode="0.0000\ &quot;mg&quot;"/>
    <numFmt numFmtId="169" formatCode="0.000"/>
  </numFmts>
  <fonts count="13" x14ac:knownFonts="1">
    <font>
      <sz val="10"/>
      <color rgb="FF000000"/>
      <name val="Arial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vertAlign val="superscript"/>
      <sz val="14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5">
    <xf numFmtId="0" fontId="0" fillId="2" borderId="0" xfId="0" applyFill="1"/>
    <xf numFmtId="0" fontId="0" fillId="2" borderId="0" xfId="0" applyFill="1"/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right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166" fontId="1" fillId="2" borderId="0" xfId="0" applyNumberFormat="1" applyFont="1" applyFill="1" applyAlignment="1">
      <alignment horizontal="center"/>
    </xf>
    <xf numFmtId="2" fontId="1" fillId="3" borderId="0" xfId="0" applyNumberFormat="1" applyFont="1" applyFill="1" applyAlignment="1" applyProtection="1">
      <alignment horizontal="center" wrapText="1"/>
      <protection locked="0"/>
    </xf>
    <xf numFmtId="2" fontId="1" fillId="2" borderId="0" xfId="0" applyNumberFormat="1" applyFont="1" applyFill="1" applyAlignment="1">
      <alignment horizontal="center" wrapText="1"/>
    </xf>
    <xf numFmtId="10" fontId="3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0" fontId="0" fillId="2" borderId="0" xfId="0" applyNumberForma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67" fontId="5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vertical="center" wrapText="1"/>
    </xf>
    <xf numFmtId="0" fontId="8" fillId="2" borderId="0" xfId="0" applyFont="1" applyFill="1"/>
    <xf numFmtId="0" fontId="9" fillId="2" borderId="0" xfId="0" applyFont="1" applyFill="1"/>
    <xf numFmtId="2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vertical="center" wrapText="1"/>
    </xf>
    <xf numFmtId="0" fontId="10" fillId="2" borderId="0" xfId="0" applyFont="1" applyFill="1"/>
    <xf numFmtId="0" fontId="11" fillId="2" borderId="0" xfId="0" applyFont="1" applyFill="1" applyAlignment="1">
      <alignment horizontal="left" vertical="center" wrapText="1"/>
    </xf>
    <xf numFmtId="168" fontId="6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/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right"/>
    </xf>
    <xf numFmtId="1" fontId="6" fillId="4" borderId="10" xfId="0" applyNumberFormat="1" applyFont="1" applyFill="1" applyBorder="1" applyAlignment="1">
      <alignment horizontal="center"/>
    </xf>
    <xf numFmtId="169" fontId="6" fillId="4" borderId="11" xfId="0" applyNumberFormat="1" applyFont="1" applyFill="1" applyBorder="1" applyAlignment="1">
      <alignment horizontal="center"/>
    </xf>
    <xf numFmtId="2" fontId="5" fillId="4" borderId="12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2" fontId="5" fillId="5" borderId="12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4" borderId="13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right"/>
    </xf>
    <xf numFmtId="1" fontId="5" fillId="2" borderId="0" xfId="0" applyNumberFormat="1" applyFont="1" applyFill="1" applyAlignment="1">
      <alignment horizontal="center"/>
    </xf>
    <xf numFmtId="0" fontId="5" fillId="2" borderId="13" xfId="0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169" fontId="6" fillId="5" borderId="14" xfId="0" applyNumberFormat="1" applyFont="1" applyFill="1" applyBorder="1" applyAlignment="1">
      <alignment horizontal="center"/>
    </xf>
    <xf numFmtId="169" fontId="5" fillId="2" borderId="0" xfId="0" applyNumberFormat="1" applyFont="1" applyFill="1" applyAlignment="1">
      <alignment horizontal="center"/>
    </xf>
    <xf numFmtId="10" fontId="5" fillId="4" borderId="12" xfId="0" applyNumberFormat="1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15" xfId="0" applyFont="1" applyFill="1" applyBorder="1" applyAlignment="1">
      <alignment horizontal="center"/>
    </xf>
    <xf numFmtId="2" fontId="6" fillId="2" borderId="15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0" fontId="6" fillId="4" borderId="18" xfId="0" applyNumberFormat="1" applyFont="1" applyFill="1" applyBorder="1" applyAlignment="1">
      <alignment horizontal="center"/>
    </xf>
    <xf numFmtId="0" fontId="5" fillId="2" borderId="0" xfId="0" applyFont="1" applyFill="1"/>
    <xf numFmtId="0" fontId="6" fillId="5" borderId="19" xfId="0" applyFont="1" applyFill="1" applyBorder="1" applyAlignment="1">
      <alignment horizontal="center"/>
    </xf>
    <xf numFmtId="169" fontId="6" fillId="4" borderId="20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10" fontId="6" fillId="4" borderId="12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wrapText="1"/>
    </xf>
    <xf numFmtId="2" fontId="5" fillId="2" borderId="23" xfId="0" applyNumberFormat="1" applyFont="1" applyFill="1" applyBorder="1" applyAlignment="1">
      <alignment horizontal="center"/>
    </xf>
    <xf numFmtId="10" fontId="5" fillId="2" borderId="6" xfId="0" applyNumberFormat="1" applyFont="1" applyFill="1" applyBorder="1" applyAlignment="1">
      <alignment horizontal="center"/>
    </xf>
    <xf numFmtId="2" fontId="5" fillId="2" borderId="24" xfId="0" applyNumberFormat="1" applyFont="1" applyFill="1" applyBorder="1" applyAlignment="1">
      <alignment horizontal="center"/>
    </xf>
    <xf numFmtId="2" fontId="5" fillId="2" borderId="25" xfId="0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9" fontId="5" fillId="2" borderId="26" xfId="0" applyNumberFormat="1" applyFont="1" applyFill="1" applyBorder="1" applyAlignment="1">
      <alignment horizontal="right"/>
    </xf>
    <xf numFmtId="10" fontId="6" fillId="5" borderId="27" xfId="0" applyNumberFormat="1" applyFont="1" applyFill="1" applyBorder="1" applyAlignment="1">
      <alignment horizontal="center"/>
    </xf>
    <xf numFmtId="0" fontId="5" fillId="2" borderId="2" xfId="0" applyFont="1" applyFill="1" applyBorder="1"/>
    <xf numFmtId="0" fontId="5" fillId="2" borderId="28" xfId="0" applyFont="1" applyFill="1" applyBorder="1"/>
    <xf numFmtId="0" fontId="5" fillId="2" borderId="0" xfId="0" applyFont="1" applyFill="1" applyAlignment="1">
      <alignment horizontal="right"/>
    </xf>
    <xf numFmtId="10" fontId="6" fillId="4" borderId="27" xfId="0" applyNumberFormat="1" applyFont="1" applyFill="1" applyBorder="1" applyAlignment="1">
      <alignment horizontal="center"/>
    </xf>
    <xf numFmtId="0" fontId="5" fillId="2" borderId="29" xfId="0" applyFont="1" applyFill="1" applyBorder="1"/>
    <xf numFmtId="0" fontId="5" fillId="2" borderId="30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right"/>
    </xf>
    <xf numFmtId="0" fontId="5" fillId="2" borderId="32" xfId="0" applyFont="1" applyFill="1" applyBorder="1" applyAlignment="1">
      <alignment horizontal="center"/>
    </xf>
    <xf numFmtId="1" fontId="6" fillId="4" borderId="33" xfId="0" applyNumberFormat="1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 vertical="center"/>
    </xf>
    <xf numFmtId="10" fontId="5" fillId="2" borderId="16" xfId="0" applyNumberFormat="1" applyFont="1" applyFill="1" applyBorder="1" applyAlignment="1">
      <alignment horizontal="center" vertical="center"/>
    </xf>
    <xf numFmtId="10" fontId="5" fillId="2" borderId="17" xfId="0" applyNumberFormat="1" applyFont="1" applyFill="1" applyBorder="1" applyAlignment="1">
      <alignment horizontal="center" vertical="center"/>
    </xf>
    <xf numFmtId="10" fontId="6" fillId="5" borderId="8" xfId="0" applyNumberFormat="1" applyFont="1" applyFill="1" applyBorder="1" applyAlignment="1">
      <alignment horizontal="center"/>
    </xf>
    <xf numFmtId="10" fontId="5" fillId="2" borderId="37" xfId="0" applyNumberFormat="1" applyFont="1" applyFill="1" applyBorder="1" applyAlignment="1">
      <alignment horizontal="center"/>
    </xf>
    <xf numFmtId="10" fontId="5" fillId="2" borderId="38" xfId="0" applyNumberFormat="1" applyFont="1" applyFill="1" applyBorder="1" applyAlignment="1">
      <alignment horizontal="center"/>
    </xf>
    <xf numFmtId="0" fontId="11" fillId="2" borderId="39" xfId="0" applyFont="1" applyFill="1" applyBorder="1" applyAlignment="1">
      <alignment horizontal="left" vertical="center" wrapText="1"/>
    </xf>
    <xf numFmtId="0" fontId="5" fillId="2" borderId="39" xfId="0" applyFont="1" applyFill="1" applyBorder="1"/>
    <xf numFmtId="0" fontId="6" fillId="3" borderId="0" xfId="0" applyFont="1" applyFill="1" applyAlignment="1" applyProtection="1">
      <alignment horizontal="left"/>
      <protection locked="0"/>
    </xf>
    <xf numFmtId="0" fontId="5" fillId="3" borderId="0" xfId="0" applyFont="1" applyFill="1" applyAlignment="1" applyProtection="1">
      <alignment horizontal="left"/>
      <protection locked="0"/>
    </xf>
    <xf numFmtId="167" fontId="5" fillId="3" borderId="0" xfId="0" applyNumberFormat="1" applyFont="1" applyFill="1" applyAlignment="1" applyProtection="1">
      <alignment horizontal="left"/>
      <protection locked="0"/>
    </xf>
    <xf numFmtId="0" fontId="6" fillId="3" borderId="0" xfId="0" applyFont="1" applyFill="1" applyAlignment="1" applyProtection="1">
      <alignment horizontal="center"/>
      <protection locked="0"/>
    </xf>
    <xf numFmtId="0" fontId="6" fillId="3" borderId="0" xfId="0" applyFont="1" applyFill="1" applyAlignment="1" applyProtection="1">
      <alignment horizontal="center"/>
      <protection locked="0"/>
    </xf>
    <xf numFmtId="2" fontId="6" fillId="3" borderId="0" xfId="0" applyNumberFormat="1" applyFont="1" applyFill="1" applyAlignment="1" applyProtection="1">
      <alignment horizontal="center"/>
      <protection locked="0"/>
    </xf>
    <xf numFmtId="0" fontId="5" fillId="3" borderId="4" xfId="0" applyFont="1" applyFill="1" applyBorder="1" applyAlignment="1" applyProtection="1">
      <alignment horizontal="center"/>
      <protection locked="0"/>
    </xf>
    <xf numFmtId="0" fontId="5" fillId="3" borderId="3" xfId="0" applyFont="1" applyFill="1" applyBorder="1" applyAlignment="1" applyProtection="1">
      <alignment horizontal="center"/>
      <protection locked="0"/>
    </xf>
    <xf numFmtId="0" fontId="5" fillId="3" borderId="40" xfId="0" applyFont="1" applyFill="1" applyBorder="1" applyAlignment="1" applyProtection="1">
      <alignment horizontal="center"/>
      <protection locked="0"/>
    </xf>
    <xf numFmtId="0" fontId="5" fillId="3" borderId="2" xfId="0" applyFont="1" applyFill="1" applyBorder="1" applyAlignment="1" applyProtection="1">
      <alignment horizontal="center"/>
      <protection locked="0"/>
    </xf>
    <xf numFmtId="0" fontId="5" fillId="3" borderId="9" xfId="0" applyFont="1" applyFill="1" applyBorder="1" applyAlignment="1" applyProtection="1">
      <alignment horizontal="center"/>
      <protection locked="0"/>
    </xf>
    <xf numFmtId="0" fontId="5" fillId="3" borderId="41" xfId="0" applyFont="1" applyFill="1" applyBorder="1" applyAlignment="1" applyProtection="1">
      <alignment horizontal="center"/>
      <protection locked="0"/>
    </xf>
    <xf numFmtId="1" fontId="5" fillId="3" borderId="24" xfId="0" applyNumberFormat="1" applyFont="1" applyFill="1" applyBorder="1" applyAlignment="1" applyProtection="1">
      <alignment horizontal="center"/>
      <protection locked="0"/>
    </xf>
    <xf numFmtId="1" fontId="5" fillId="3" borderId="25" xfId="0" applyNumberFormat="1" applyFont="1" applyFill="1" applyBorder="1" applyAlignment="1" applyProtection="1">
      <alignment horizontal="center"/>
      <protection locked="0"/>
    </xf>
    <xf numFmtId="169" fontId="5" fillId="2" borderId="23" xfId="0" applyNumberFormat="1" applyFont="1" applyFill="1" applyBorder="1" applyAlignment="1">
      <alignment horizontal="center"/>
    </xf>
    <xf numFmtId="169" fontId="5" fillId="2" borderId="24" xfId="0" applyNumberFormat="1" applyFont="1" applyFill="1" applyBorder="1" applyAlignment="1">
      <alignment horizontal="center"/>
    </xf>
    <xf numFmtId="169" fontId="5" fillId="2" borderId="25" xfId="0" applyNumberFormat="1" applyFont="1" applyFill="1" applyBorder="1" applyAlignment="1">
      <alignment horizontal="center"/>
    </xf>
    <xf numFmtId="169" fontId="5" fillId="2" borderId="6" xfId="0" applyNumberFormat="1" applyFont="1" applyFill="1" applyBorder="1" applyAlignment="1">
      <alignment horizontal="center"/>
    </xf>
    <xf numFmtId="169" fontId="5" fillId="2" borderId="37" xfId="0" applyNumberFormat="1" applyFont="1" applyFill="1" applyBorder="1" applyAlignment="1">
      <alignment horizontal="center"/>
    </xf>
    <xf numFmtId="169" fontId="5" fillId="3" borderId="9" xfId="0" applyNumberFormat="1" applyFont="1" applyFill="1" applyBorder="1" applyAlignment="1" applyProtection="1">
      <alignment horizontal="center"/>
      <protection locked="0"/>
    </xf>
    <xf numFmtId="169" fontId="5" fillId="2" borderId="38" xfId="0" applyNumberFormat="1" applyFont="1" applyFill="1" applyBorder="1" applyAlignment="1">
      <alignment horizontal="center"/>
    </xf>
    <xf numFmtId="1" fontId="6" fillId="4" borderId="17" xfId="0" applyNumberFormat="1" applyFont="1" applyFill="1" applyBorder="1" applyAlignment="1">
      <alignment horizontal="center"/>
    </xf>
    <xf numFmtId="0" fontId="5" fillId="2" borderId="35" xfId="0" applyFont="1" applyFill="1" applyBorder="1"/>
    <xf numFmtId="0" fontId="6" fillId="2" borderId="42" xfId="0" applyFont="1" applyFill="1" applyBorder="1"/>
    <xf numFmtId="0" fontId="5" fillId="2" borderId="35" xfId="0" applyFont="1" applyFill="1" applyBorder="1"/>
    <xf numFmtId="0" fontId="5" fillId="2" borderId="42" xfId="0" applyFont="1" applyFill="1" applyBorder="1"/>
    <xf numFmtId="0" fontId="5" fillId="2" borderId="34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34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10" fontId="5" fillId="2" borderId="4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/>
    </xf>
    <xf numFmtId="10" fontId="5" fillId="2" borderId="43" xfId="0" applyNumberFormat="1" applyFont="1" applyFill="1" applyBorder="1" applyAlignment="1">
      <alignment horizontal="center" vertical="center"/>
    </xf>
    <xf numFmtId="2" fontId="5" fillId="2" borderId="15" xfId="0" applyNumberFormat="1" applyFont="1" applyFill="1" applyBorder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5" fillId="3" borderId="0" xfId="0" applyFont="1" applyFill="1" applyProtection="1">
      <protection locked="0"/>
    </xf>
    <xf numFmtId="165" fontId="6" fillId="2" borderId="0" xfId="0" applyNumberFormat="1" applyFont="1" applyFill="1" applyAlignment="1">
      <alignment horizontal="center"/>
    </xf>
    <xf numFmtId="0" fontId="6" fillId="3" borderId="4" xfId="0" applyFont="1" applyFill="1" applyBorder="1" applyAlignment="1" applyProtection="1">
      <alignment horizontal="center"/>
      <protection locked="0"/>
    </xf>
    <xf numFmtId="0" fontId="6" fillId="3" borderId="3" xfId="0" applyFont="1" applyFill="1" applyBorder="1" applyAlignment="1" applyProtection="1">
      <alignment horizontal="center"/>
      <protection locked="0"/>
    </xf>
    <xf numFmtId="0" fontId="6" fillId="3" borderId="40" xfId="0" applyFont="1" applyFill="1" applyBorder="1" applyAlignment="1" applyProtection="1">
      <alignment horizontal="center"/>
      <protection locked="0"/>
    </xf>
    <xf numFmtId="0" fontId="6" fillId="3" borderId="2" xfId="0" applyFont="1" applyFill="1" applyBorder="1" applyAlignment="1" applyProtection="1">
      <alignment horizontal="center"/>
      <protection locked="0"/>
    </xf>
    <xf numFmtId="0" fontId="6" fillId="3" borderId="9" xfId="0" applyFont="1" applyFill="1" applyBorder="1" applyAlignment="1" applyProtection="1">
      <alignment horizontal="center"/>
      <protection locked="0"/>
    </xf>
    <xf numFmtId="0" fontId="6" fillId="3" borderId="41" xfId="0" applyFont="1" applyFill="1" applyBorder="1" applyAlignment="1" applyProtection="1">
      <alignment horizontal="center"/>
      <protection locked="0"/>
    </xf>
    <xf numFmtId="0" fontId="6" fillId="2" borderId="3" xfId="0" applyFont="1" applyFill="1" applyBorder="1" applyAlignment="1">
      <alignment horizontal="center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3" borderId="29" xfId="0" applyFont="1" applyFill="1" applyBorder="1" applyAlignment="1" applyProtection="1">
      <alignment horizontal="center"/>
      <protection locked="0"/>
    </xf>
    <xf numFmtId="0" fontId="6" fillId="2" borderId="3" xfId="0" applyFont="1" applyFill="1" applyBorder="1" applyAlignment="1">
      <alignment horizontal="center"/>
    </xf>
    <xf numFmtId="169" fontId="6" fillId="3" borderId="9" xfId="0" applyNumberFormat="1" applyFont="1" applyFill="1" applyBorder="1" applyAlignment="1" applyProtection="1">
      <alignment horizontal="center"/>
      <protection locked="0"/>
    </xf>
    <xf numFmtId="1" fontId="6" fillId="3" borderId="24" xfId="0" applyNumberFormat="1" applyFont="1" applyFill="1" applyBorder="1" applyAlignment="1" applyProtection="1">
      <alignment horizontal="center"/>
      <protection locked="0"/>
    </xf>
    <xf numFmtId="1" fontId="6" fillId="3" borderId="25" xfId="0" applyNumberFormat="1" applyFont="1" applyFill="1" applyBorder="1" applyAlignment="1" applyProtection="1">
      <alignment horizontal="center"/>
      <protection locked="0"/>
    </xf>
    <xf numFmtId="10" fontId="5" fillId="2" borderId="7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0" fontId="5" fillId="2" borderId="8" xfId="0" applyNumberFormat="1" applyFont="1" applyFill="1" applyBorder="1" applyAlignment="1">
      <alignment horizontal="center"/>
    </xf>
    <xf numFmtId="2" fontId="5" fillId="2" borderId="44" xfId="0" applyNumberFormat="1" applyFont="1" applyFill="1" applyBorder="1" applyAlignment="1">
      <alignment horizontal="center"/>
    </xf>
    <xf numFmtId="2" fontId="5" fillId="2" borderId="45" xfId="0" applyNumberFormat="1" applyFont="1" applyFill="1" applyBorder="1" applyAlignment="1">
      <alignment horizontal="center"/>
    </xf>
    <xf numFmtId="2" fontId="5" fillId="2" borderId="46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" fontId="6" fillId="4" borderId="47" xfId="0" applyNumberFormat="1" applyFont="1" applyFill="1" applyBorder="1" applyAlignment="1">
      <alignment horizontal="center"/>
    </xf>
    <xf numFmtId="0" fontId="5" fillId="2" borderId="48" xfId="0" applyFont="1" applyFill="1" applyBorder="1" applyAlignment="1">
      <alignment horizontal="right"/>
    </xf>
    <xf numFmtId="0" fontId="6" fillId="3" borderId="49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>
      <alignment horizontal="right"/>
    </xf>
    <xf numFmtId="2" fontId="5" fillId="4" borderId="27" xfId="0" applyNumberFormat="1" applyFont="1" applyFill="1" applyBorder="1" applyAlignment="1">
      <alignment horizontal="center"/>
    </xf>
    <xf numFmtId="2" fontId="5" fillId="5" borderId="27" xfId="0" applyNumberFormat="1" applyFont="1" applyFill="1" applyBorder="1" applyAlignment="1">
      <alignment horizontal="center"/>
    </xf>
    <xf numFmtId="0" fontId="6" fillId="3" borderId="27" xfId="0" applyFont="1" applyFill="1" applyBorder="1" applyAlignment="1" applyProtection="1">
      <alignment horizontal="center"/>
      <protection locked="0"/>
    </xf>
    <xf numFmtId="0" fontId="5" fillId="2" borderId="47" xfId="0" applyFont="1" applyFill="1" applyBorder="1" applyAlignment="1">
      <alignment horizontal="right"/>
    </xf>
    <xf numFmtId="2" fontId="5" fillId="5" borderId="6" xfId="0" applyNumberFormat="1" applyFont="1" applyFill="1" applyBorder="1" applyAlignment="1">
      <alignment horizontal="center"/>
    </xf>
    <xf numFmtId="0" fontId="5" fillId="2" borderId="41" xfId="0" applyFont="1" applyFill="1" applyBorder="1" applyAlignment="1">
      <alignment horizontal="right"/>
    </xf>
    <xf numFmtId="169" fontId="6" fillId="5" borderId="41" xfId="0" applyNumberFormat="1" applyFont="1" applyFill="1" applyBorder="1" applyAlignment="1">
      <alignment horizontal="center"/>
    </xf>
    <xf numFmtId="0" fontId="5" fillId="2" borderId="29" xfId="0" applyFont="1" applyFill="1" applyBorder="1" applyAlignment="1">
      <alignment horizontal="right"/>
    </xf>
    <xf numFmtId="2" fontId="5" fillId="2" borderId="43" xfId="0" applyNumberFormat="1" applyFont="1" applyFill="1" applyBorder="1" applyAlignment="1">
      <alignment horizontal="center"/>
    </xf>
    <xf numFmtId="1" fontId="6" fillId="4" borderId="50" xfId="0" applyNumberFormat="1" applyFont="1" applyFill="1" applyBorder="1" applyAlignment="1">
      <alignment horizontal="center"/>
    </xf>
    <xf numFmtId="2" fontId="5" fillId="5" borderId="27" xfId="0" applyNumberFormat="1" applyFont="1" applyFill="1" applyBorder="1" applyAlignment="1">
      <alignment horizontal="center"/>
    </xf>
    <xf numFmtId="2" fontId="5" fillId="5" borderId="6" xfId="0" applyNumberFormat="1" applyFont="1" applyFill="1" applyBorder="1" applyAlignment="1">
      <alignment horizontal="center"/>
    </xf>
    <xf numFmtId="0" fontId="5" fillId="3" borderId="0" xfId="0" applyFont="1" applyFill="1" applyAlignment="1" applyProtection="1">
      <alignment horizontal="center"/>
      <protection locked="0"/>
    </xf>
    <xf numFmtId="0" fontId="5" fillId="3" borderId="49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>
      <alignment horizontal="right"/>
    </xf>
    <xf numFmtId="2" fontId="5" fillId="5" borderId="5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66" fontId="6" fillId="4" borderId="27" xfId="0" applyNumberFormat="1" applyFont="1" applyFill="1" applyBorder="1" applyAlignment="1">
      <alignment horizontal="center"/>
    </xf>
    <xf numFmtId="9" fontId="6" fillId="5" borderId="27" xfId="0" applyNumberFormat="1" applyFont="1" applyFill="1" applyBorder="1" applyAlignment="1">
      <alignment horizontal="center"/>
    </xf>
    <xf numFmtId="0" fontId="6" fillId="2" borderId="52" xfId="0" applyFont="1" applyFill="1" applyBorder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67" fontId="5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vertical="center" wrapText="1"/>
    </xf>
    <xf numFmtId="0" fontId="8" fillId="2" borderId="0" xfId="0" applyFont="1" applyFill="1"/>
    <xf numFmtId="0" fontId="9" fillId="2" borderId="0" xfId="0" applyFont="1" applyFill="1"/>
    <xf numFmtId="2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vertical="center" wrapText="1"/>
    </xf>
    <xf numFmtId="0" fontId="10" fillId="2" borderId="0" xfId="0" applyFont="1" applyFill="1"/>
    <xf numFmtId="0" fontId="11" fillId="2" borderId="0" xfId="0" applyFont="1" applyFill="1" applyAlignment="1">
      <alignment horizontal="left" vertical="center" wrapText="1"/>
    </xf>
    <xf numFmtId="168" fontId="6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/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right"/>
    </xf>
    <xf numFmtId="1" fontId="6" fillId="4" borderId="10" xfId="0" applyNumberFormat="1" applyFont="1" applyFill="1" applyBorder="1" applyAlignment="1">
      <alignment horizontal="center"/>
    </xf>
    <xf numFmtId="169" fontId="6" fillId="4" borderId="11" xfId="0" applyNumberFormat="1" applyFont="1" applyFill="1" applyBorder="1" applyAlignment="1">
      <alignment horizontal="center"/>
    </xf>
    <xf numFmtId="2" fontId="5" fillId="4" borderId="12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2" fontId="5" fillId="5" borderId="12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4" borderId="13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right"/>
    </xf>
    <xf numFmtId="1" fontId="5" fillId="2" borderId="0" xfId="0" applyNumberFormat="1" applyFont="1" applyFill="1" applyAlignment="1">
      <alignment horizontal="center"/>
    </xf>
    <xf numFmtId="0" fontId="5" fillId="2" borderId="13" xfId="0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169" fontId="6" fillId="5" borderId="14" xfId="0" applyNumberFormat="1" applyFont="1" applyFill="1" applyBorder="1" applyAlignment="1">
      <alignment horizontal="center"/>
    </xf>
    <xf numFmtId="169" fontId="5" fillId="2" borderId="0" xfId="0" applyNumberFormat="1" applyFont="1" applyFill="1" applyAlignment="1">
      <alignment horizontal="center"/>
    </xf>
    <xf numFmtId="10" fontId="5" fillId="4" borderId="12" xfId="0" applyNumberFormat="1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15" xfId="0" applyFont="1" applyFill="1" applyBorder="1" applyAlignment="1">
      <alignment horizontal="center"/>
    </xf>
    <xf numFmtId="2" fontId="6" fillId="2" borderId="15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0" fontId="6" fillId="4" borderId="18" xfId="0" applyNumberFormat="1" applyFont="1" applyFill="1" applyBorder="1" applyAlignment="1">
      <alignment horizontal="center"/>
    </xf>
    <xf numFmtId="0" fontId="5" fillId="2" borderId="0" xfId="0" applyFont="1" applyFill="1"/>
    <xf numFmtId="0" fontId="6" fillId="5" borderId="19" xfId="0" applyFont="1" applyFill="1" applyBorder="1" applyAlignment="1">
      <alignment horizontal="center"/>
    </xf>
    <xf numFmtId="169" fontId="6" fillId="4" borderId="20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10" fontId="6" fillId="4" borderId="12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wrapText="1"/>
    </xf>
    <xf numFmtId="2" fontId="5" fillId="2" borderId="23" xfId="0" applyNumberFormat="1" applyFont="1" applyFill="1" applyBorder="1" applyAlignment="1">
      <alignment horizontal="center"/>
    </xf>
    <xf numFmtId="10" fontId="5" fillId="2" borderId="6" xfId="0" applyNumberFormat="1" applyFont="1" applyFill="1" applyBorder="1" applyAlignment="1">
      <alignment horizontal="center"/>
    </xf>
    <xf numFmtId="2" fontId="5" fillId="2" borderId="24" xfId="0" applyNumberFormat="1" applyFont="1" applyFill="1" applyBorder="1" applyAlignment="1">
      <alignment horizontal="center"/>
    </xf>
    <xf numFmtId="2" fontId="5" fillId="2" borderId="25" xfId="0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9" fontId="5" fillId="2" borderId="26" xfId="0" applyNumberFormat="1" applyFont="1" applyFill="1" applyBorder="1" applyAlignment="1">
      <alignment horizontal="right"/>
    </xf>
    <xf numFmtId="10" fontId="6" fillId="5" borderId="27" xfId="0" applyNumberFormat="1" applyFont="1" applyFill="1" applyBorder="1" applyAlignment="1">
      <alignment horizontal="center"/>
    </xf>
    <xf numFmtId="0" fontId="5" fillId="2" borderId="2" xfId="0" applyFont="1" applyFill="1" applyBorder="1"/>
    <xf numFmtId="0" fontId="5" fillId="2" borderId="28" xfId="0" applyFont="1" applyFill="1" applyBorder="1"/>
    <xf numFmtId="0" fontId="5" fillId="2" borderId="0" xfId="0" applyFont="1" applyFill="1" applyAlignment="1">
      <alignment horizontal="right"/>
    </xf>
    <xf numFmtId="10" fontId="6" fillId="4" borderId="27" xfId="0" applyNumberFormat="1" applyFont="1" applyFill="1" applyBorder="1" applyAlignment="1">
      <alignment horizontal="center"/>
    </xf>
    <xf numFmtId="0" fontId="5" fillId="2" borderId="29" xfId="0" applyFont="1" applyFill="1" applyBorder="1"/>
    <xf numFmtId="0" fontId="5" fillId="2" borderId="30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right"/>
    </xf>
    <xf numFmtId="0" fontId="5" fillId="2" borderId="32" xfId="0" applyFont="1" applyFill="1" applyBorder="1" applyAlignment="1">
      <alignment horizontal="center"/>
    </xf>
    <xf numFmtId="1" fontId="6" fillId="4" borderId="33" xfId="0" applyNumberFormat="1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 vertical="center"/>
    </xf>
    <xf numFmtId="10" fontId="5" fillId="2" borderId="16" xfId="0" applyNumberFormat="1" applyFont="1" applyFill="1" applyBorder="1" applyAlignment="1">
      <alignment horizontal="center" vertical="center"/>
    </xf>
    <xf numFmtId="10" fontId="5" fillId="2" borderId="17" xfId="0" applyNumberFormat="1" applyFont="1" applyFill="1" applyBorder="1" applyAlignment="1">
      <alignment horizontal="center" vertical="center"/>
    </xf>
    <xf numFmtId="10" fontId="6" fillId="5" borderId="8" xfId="0" applyNumberFormat="1" applyFont="1" applyFill="1" applyBorder="1" applyAlignment="1">
      <alignment horizontal="center"/>
    </xf>
    <xf numFmtId="10" fontId="5" fillId="2" borderId="37" xfId="0" applyNumberFormat="1" applyFont="1" applyFill="1" applyBorder="1" applyAlignment="1">
      <alignment horizontal="center"/>
    </xf>
    <xf numFmtId="10" fontId="5" fillId="2" borderId="38" xfId="0" applyNumberFormat="1" applyFont="1" applyFill="1" applyBorder="1" applyAlignment="1">
      <alignment horizontal="center"/>
    </xf>
    <xf numFmtId="0" fontId="11" fillId="2" borderId="39" xfId="0" applyFont="1" applyFill="1" applyBorder="1" applyAlignment="1">
      <alignment horizontal="left" vertical="center" wrapText="1"/>
    </xf>
    <xf numFmtId="0" fontId="5" fillId="2" borderId="39" xfId="0" applyFont="1" applyFill="1" applyBorder="1"/>
    <xf numFmtId="0" fontId="6" fillId="3" borderId="0" xfId="0" applyFont="1" applyFill="1" applyAlignment="1" applyProtection="1">
      <alignment horizontal="left"/>
      <protection locked="0"/>
    </xf>
    <xf numFmtId="0" fontId="5" fillId="3" borderId="0" xfId="0" applyFont="1" applyFill="1" applyAlignment="1" applyProtection="1">
      <alignment horizontal="left"/>
      <protection locked="0"/>
    </xf>
    <xf numFmtId="167" fontId="5" fillId="3" borderId="0" xfId="0" applyNumberFormat="1" applyFont="1" applyFill="1" applyAlignment="1" applyProtection="1">
      <alignment horizontal="left"/>
      <protection locked="0"/>
    </xf>
    <xf numFmtId="0" fontId="6" fillId="3" borderId="0" xfId="0" applyFont="1" applyFill="1" applyAlignment="1" applyProtection="1">
      <alignment horizontal="center"/>
      <protection locked="0"/>
    </xf>
    <xf numFmtId="0" fontId="6" fillId="3" borderId="0" xfId="0" applyFont="1" applyFill="1" applyAlignment="1" applyProtection="1">
      <alignment horizontal="center"/>
      <protection locked="0"/>
    </xf>
    <xf numFmtId="2" fontId="6" fillId="3" borderId="0" xfId="0" applyNumberFormat="1" applyFont="1" applyFill="1" applyAlignment="1" applyProtection="1">
      <alignment horizontal="center"/>
      <protection locked="0"/>
    </xf>
    <xf numFmtId="0" fontId="5" fillId="3" borderId="4" xfId="0" applyFont="1" applyFill="1" applyBorder="1" applyAlignment="1" applyProtection="1">
      <alignment horizontal="center"/>
      <protection locked="0"/>
    </xf>
    <xf numFmtId="0" fontId="5" fillId="3" borderId="3" xfId="0" applyFont="1" applyFill="1" applyBorder="1" applyAlignment="1" applyProtection="1">
      <alignment horizontal="center"/>
      <protection locked="0"/>
    </xf>
    <xf numFmtId="0" fontId="5" fillId="3" borderId="40" xfId="0" applyFont="1" applyFill="1" applyBorder="1" applyAlignment="1" applyProtection="1">
      <alignment horizontal="center"/>
      <protection locked="0"/>
    </xf>
    <xf numFmtId="0" fontId="5" fillId="3" borderId="2" xfId="0" applyFont="1" applyFill="1" applyBorder="1" applyAlignment="1" applyProtection="1">
      <alignment horizontal="center"/>
      <protection locked="0"/>
    </xf>
    <xf numFmtId="0" fontId="5" fillId="3" borderId="9" xfId="0" applyFont="1" applyFill="1" applyBorder="1" applyAlignment="1" applyProtection="1">
      <alignment horizontal="center"/>
      <protection locked="0"/>
    </xf>
    <xf numFmtId="0" fontId="5" fillId="3" borderId="41" xfId="0" applyFont="1" applyFill="1" applyBorder="1" applyAlignment="1" applyProtection="1">
      <alignment horizontal="center"/>
      <protection locked="0"/>
    </xf>
    <xf numFmtId="1" fontId="5" fillId="3" borderId="24" xfId="0" applyNumberFormat="1" applyFont="1" applyFill="1" applyBorder="1" applyAlignment="1" applyProtection="1">
      <alignment horizontal="center"/>
      <protection locked="0"/>
    </xf>
    <xf numFmtId="1" fontId="5" fillId="3" borderId="25" xfId="0" applyNumberFormat="1" applyFont="1" applyFill="1" applyBorder="1" applyAlignment="1" applyProtection="1">
      <alignment horizontal="center"/>
      <protection locked="0"/>
    </xf>
    <xf numFmtId="169" fontId="5" fillId="2" borderId="23" xfId="0" applyNumberFormat="1" applyFont="1" applyFill="1" applyBorder="1" applyAlignment="1">
      <alignment horizontal="center"/>
    </xf>
    <xf numFmtId="169" fontId="5" fillId="2" borderId="24" xfId="0" applyNumberFormat="1" applyFont="1" applyFill="1" applyBorder="1" applyAlignment="1">
      <alignment horizontal="center"/>
    </xf>
    <xf numFmtId="169" fontId="5" fillId="2" borderId="25" xfId="0" applyNumberFormat="1" applyFont="1" applyFill="1" applyBorder="1" applyAlignment="1">
      <alignment horizontal="center"/>
    </xf>
    <xf numFmtId="169" fontId="5" fillId="2" borderId="6" xfId="0" applyNumberFormat="1" applyFont="1" applyFill="1" applyBorder="1" applyAlignment="1">
      <alignment horizontal="center"/>
    </xf>
    <xf numFmtId="169" fontId="5" fillId="2" borderId="37" xfId="0" applyNumberFormat="1" applyFont="1" applyFill="1" applyBorder="1" applyAlignment="1">
      <alignment horizontal="center"/>
    </xf>
    <xf numFmtId="169" fontId="5" fillId="3" borderId="9" xfId="0" applyNumberFormat="1" applyFont="1" applyFill="1" applyBorder="1" applyAlignment="1" applyProtection="1">
      <alignment horizontal="center"/>
      <protection locked="0"/>
    </xf>
    <xf numFmtId="169" fontId="5" fillId="2" borderId="38" xfId="0" applyNumberFormat="1" applyFont="1" applyFill="1" applyBorder="1" applyAlignment="1">
      <alignment horizontal="center"/>
    </xf>
    <xf numFmtId="1" fontId="6" fillId="4" borderId="17" xfId="0" applyNumberFormat="1" applyFont="1" applyFill="1" applyBorder="1" applyAlignment="1">
      <alignment horizontal="center"/>
    </xf>
    <xf numFmtId="0" fontId="5" fillId="2" borderId="35" xfId="0" applyFont="1" applyFill="1" applyBorder="1"/>
    <xf numFmtId="0" fontId="6" fillId="2" borderId="42" xfId="0" applyFont="1" applyFill="1" applyBorder="1"/>
    <xf numFmtId="0" fontId="5" fillId="2" borderId="35" xfId="0" applyFont="1" applyFill="1" applyBorder="1"/>
    <xf numFmtId="0" fontId="5" fillId="2" borderId="42" xfId="0" applyFont="1" applyFill="1" applyBorder="1"/>
    <xf numFmtId="0" fontId="5" fillId="2" borderId="34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34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10" fontId="5" fillId="2" borderId="4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/>
    </xf>
    <xf numFmtId="10" fontId="5" fillId="2" borderId="43" xfId="0" applyNumberFormat="1" applyFont="1" applyFill="1" applyBorder="1" applyAlignment="1">
      <alignment horizontal="center" vertical="center"/>
    </xf>
    <xf numFmtId="2" fontId="5" fillId="2" borderId="15" xfId="0" applyNumberFormat="1" applyFont="1" applyFill="1" applyBorder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5" fillId="3" borderId="0" xfId="0" applyFont="1" applyFill="1" applyProtection="1">
      <protection locked="0"/>
    </xf>
    <xf numFmtId="165" fontId="6" fillId="2" borderId="0" xfId="0" applyNumberFormat="1" applyFont="1" applyFill="1" applyAlignment="1">
      <alignment horizontal="center"/>
    </xf>
    <xf numFmtId="0" fontId="6" fillId="3" borderId="4" xfId="0" applyFont="1" applyFill="1" applyBorder="1" applyAlignment="1" applyProtection="1">
      <alignment horizontal="center"/>
      <protection locked="0"/>
    </xf>
    <xf numFmtId="0" fontId="6" fillId="3" borderId="3" xfId="0" applyFont="1" applyFill="1" applyBorder="1" applyAlignment="1" applyProtection="1">
      <alignment horizontal="center"/>
      <protection locked="0"/>
    </xf>
    <xf numFmtId="0" fontId="6" fillId="3" borderId="40" xfId="0" applyFont="1" applyFill="1" applyBorder="1" applyAlignment="1" applyProtection="1">
      <alignment horizontal="center"/>
      <protection locked="0"/>
    </xf>
    <xf numFmtId="0" fontId="6" fillId="3" borderId="2" xfId="0" applyFont="1" applyFill="1" applyBorder="1" applyAlignment="1" applyProtection="1">
      <alignment horizontal="center"/>
      <protection locked="0"/>
    </xf>
    <xf numFmtId="0" fontId="6" fillId="3" borderId="9" xfId="0" applyFont="1" applyFill="1" applyBorder="1" applyAlignment="1" applyProtection="1">
      <alignment horizontal="center"/>
      <protection locked="0"/>
    </xf>
    <xf numFmtId="0" fontId="6" fillId="3" borderId="41" xfId="0" applyFont="1" applyFill="1" applyBorder="1" applyAlignment="1" applyProtection="1">
      <alignment horizontal="center"/>
      <protection locked="0"/>
    </xf>
    <xf numFmtId="0" fontId="6" fillId="2" borderId="3" xfId="0" applyFont="1" applyFill="1" applyBorder="1" applyAlignment="1">
      <alignment horizontal="center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3" borderId="29" xfId="0" applyFont="1" applyFill="1" applyBorder="1" applyAlignment="1" applyProtection="1">
      <alignment horizontal="center"/>
      <protection locked="0"/>
    </xf>
    <xf numFmtId="0" fontId="6" fillId="2" borderId="3" xfId="0" applyFont="1" applyFill="1" applyBorder="1" applyAlignment="1">
      <alignment horizontal="center"/>
    </xf>
    <xf numFmtId="169" fontId="6" fillId="3" borderId="9" xfId="0" applyNumberFormat="1" applyFont="1" applyFill="1" applyBorder="1" applyAlignment="1" applyProtection="1">
      <alignment horizontal="center"/>
      <protection locked="0"/>
    </xf>
    <xf numFmtId="1" fontId="6" fillId="3" borderId="24" xfId="0" applyNumberFormat="1" applyFont="1" applyFill="1" applyBorder="1" applyAlignment="1" applyProtection="1">
      <alignment horizontal="center"/>
      <protection locked="0"/>
    </xf>
    <xf numFmtId="1" fontId="6" fillId="3" borderId="25" xfId="0" applyNumberFormat="1" applyFont="1" applyFill="1" applyBorder="1" applyAlignment="1" applyProtection="1">
      <alignment horizontal="center"/>
      <protection locked="0"/>
    </xf>
    <xf numFmtId="10" fontId="5" fillId="2" borderId="7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0" fontId="5" fillId="2" borderId="8" xfId="0" applyNumberFormat="1" applyFont="1" applyFill="1" applyBorder="1" applyAlignment="1">
      <alignment horizontal="center"/>
    </xf>
    <xf numFmtId="2" fontId="5" fillId="2" borderId="44" xfId="0" applyNumberFormat="1" applyFont="1" applyFill="1" applyBorder="1" applyAlignment="1">
      <alignment horizontal="center"/>
    </xf>
    <xf numFmtId="2" fontId="5" fillId="2" borderId="45" xfId="0" applyNumberFormat="1" applyFont="1" applyFill="1" applyBorder="1" applyAlignment="1">
      <alignment horizontal="center"/>
    </xf>
    <xf numFmtId="2" fontId="5" fillId="2" borderId="46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" fontId="6" fillId="4" borderId="47" xfId="0" applyNumberFormat="1" applyFont="1" applyFill="1" applyBorder="1" applyAlignment="1">
      <alignment horizontal="center"/>
    </xf>
    <xf numFmtId="0" fontId="5" fillId="2" borderId="48" xfId="0" applyFont="1" applyFill="1" applyBorder="1" applyAlignment="1">
      <alignment horizontal="right"/>
    </xf>
    <xf numFmtId="0" fontId="6" fillId="3" borderId="49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>
      <alignment horizontal="right"/>
    </xf>
    <xf numFmtId="2" fontId="5" fillId="4" borderId="27" xfId="0" applyNumberFormat="1" applyFont="1" applyFill="1" applyBorder="1" applyAlignment="1">
      <alignment horizontal="center"/>
    </xf>
    <xf numFmtId="2" fontId="5" fillId="5" borderId="27" xfId="0" applyNumberFormat="1" applyFont="1" applyFill="1" applyBorder="1" applyAlignment="1">
      <alignment horizontal="center"/>
    </xf>
    <xf numFmtId="0" fontId="6" fillId="3" borderId="27" xfId="0" applyFont="1" applyFill="1" applyBorder="1" applyAlignment="1" applyProtection="1">
      <alignment horizontal="center"/>
      <protection locked="0"/>
    </xf>
    <xf numFmtId="0" fontId="5" fillId="2" borderId="47" xfId="0" applyFont="1" applyFill="1" applyBorder="1" applyAlignment="1">
      <alignment horizontal="right"/>
    </xf>
    <xf numFmtId="2" fontId="5" fillId="5" borderId="6" xfId="0" applyNumberFormat="1" applyFont="1" applyFill="1" applyBorder="1" applyAlignment="1">
      <alignment horizontal="center"/>
    </xf>
    <xf numFmtId="0" fontId="5" fillId="2" borderId="41" xfId="0" applyFont="1" applyFill="1" applyBorder="1" applyAlignment="1">
      <alignment horizontal="right"/>
    </xf>
    <xf numFmtId="169" fontId="6" fillId="5" borderId="41" xfId="0" applyNumberFormat="1" applyFont="1" applyFill="1" applyBorder="1" applyAlignment="1">
      <alignment horizontal="center"/>
    </xf>
    <xf numFmtId="0" fontId="5" fillId="2" borderId="29" xfId="0" applyFont="1" applyFill="1" applyBorder="1" applyAlignment="1">
      <alignment horizontal="right"/>
    </xf>
    <xf numFmtId="2" fontId="5" fillId="2" borderId="43" xfId="0" applyNumberFormat="1" applyFont="1" applyFill="1" applyBorder="1" applyAlignment="1">
      <alignment horizontal="center"/>
    </xf>
    <xf numFmtId="1" fontId="6" fillId="4" borderId="50" xfId="0" applyNumberFormat="1" applyFont="1" applyFill="1" applyBorder="1" applyAlignment="1">
      <alignment horizontal="center"/>
    </xf>
    <xf numFmtId="2" fontId="5" fillId="5" borderId="27" xfId="0" applyNumberFormat="1" applyFont="1" applyFill="1" applyBorder="1" applyAlignment="1">
      <alignment horizontal="center"/>
    </xf>
    <xf numFmtId="2" fontId="5" fillId="5" borderId="6" xfId="0" applyNumberFormat="1" applyFont="1" applyFill="1" applyBorder="1" applyAlignment="1">
      <alignment horizontal="center"/>
    </xf>
    <xf numFmtId="0" fontId="5" fillId="3" borderId="0" xfId="0" applyFont="1" applyFill="1" applyAlignment="1" applyProtection="1">
      <alignment horizontal="center"/>
      <protection locked="0"/>
    </xf>
    <xf numFmtId="0" fontId="5" fillId="3" borderId="49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>
      <alignment horizontal="right"/>
    </xf>
    <xf numFmtId="2" fontId="5" fillId="5" borderId="5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66" fontId="6" fillId="4" borderId="27" xfId="0" applyNumberFormat="1" applyFont="1" applyFill="1" applyBorder="1" applyAlignment="1">
      <alignment horizontal="center"/>
    </xf>
    <xf numFmtId="9" fontId="6" fillId="5" borderId="27" xfId="0" applyNumberFormat="1" applyFont="1" applyFill="1" applyBorder="1" applyAlignment="1">
      <alignment horizontal="center"/>
    </xf>
    <xf numFmtId="0" fontId="6" fillId="2" borderId="5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justify" vertical="center" wrapText="1"/>
    </xf>
    <xf numFmtId="0" fontId="11" fillId="2" borderId="54" xfId="0" applyFont="1" applyFill="1" applyBorder="1" applyAlignment="1">
      <alignment horizontal="justify" vertical="center" wrapText="1"/>
    </xf>
    <xf numFmtId="0" fontId="11" fillId="2" borderId="55" xfId="0" applyFont="1" applyFill="1" applyBorder="1" applyAlignment="1">
      <alignment horizontal="justify" vertical="center" wrapText="1"/>
    </xf>
    <xf numFmtId="0" fontId="6" fillId="2" borderId="21" xfId="0" applyFont="1" applyFill="1" applyBorder="1" applyAlignment="1">
      <alignment horizontal="center"/>
    </xf>
    <xf numFmtId="0" fontId="6" fillId="2" borderId="56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left" vertical="center" wrapText="1"/>
    </xf>
    <xf numFmtId="0" fontId="11" fillId="2" borderId="54" xfId="0" applyFont="1" applyFill="1" applyBorder="1" applyAlignment="1">
      <alignment horizontal="left" vertical="center" wrapText="1"/>
    </xf>
    <xf numFmtId="0" fontId="11" fillId="2" borderId="55" xfId="0" applyFont="1" applyFill="1" applyBorder="1" applyAlignment="1">
      <alignment horizontal="left" vertical="center" wrapText="1"/>
    </xf>
    <xf numFmtId="0" fontId="6" fillId="2" borderId="3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2" fontId="6" fillId="3" borderId="15" xfId="0" applyNumberFormat="1" applyFont="1" applyFill="1" applyBorder="1" applyAlignment="1" applyProtection="1">
      <alignment horizontal="center" vertical="center"/>
      <protection locked="0"/>
    </xf>
    <xf numFmtId="2" fontId="6" fillId="3" borderId="16" xfId="0" applyNumberFormat="1" applyFont="1" applyFill="1" applyBorder="1" applyAlignment="1" applyProtection="1">
      <alignment horizontal="center" vertical="center"/>
      <protection locked="0"/>
    </xf>
    <xf numFmtId="2" fontId="6" fillId="3" borderId="17" xfId="0" applyNumberFormat="1" applyFont="1" applyFill="1" applyBorder="1" applyAlignment="1" applyProtection="1">
      <alignment horizontal="center" vertical="center"/>
      <protection locked="0"/>
    </xf>
    <xf numFmtId="0" fontId="6" fillId="2" borderId="3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34" xfId="0" applyFont="1" applyFill="1" applyBorder="1" applyAlignment="1">
      <alignment horizontal="left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11" fillId="2" borderId="39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left" vertical="center" wrapText="1"/>
    </xf>
    <xf numFmtId="0" fontId="6" fillId="3" borderId="0" xfId="0" applyFont="1" applyFill="1" applyAlignment="1" applyProtection="1">
      <alignment horizontal="left"/>
      <protection locked="0"/>
    </xf>
    <xf numFmtId="0" fontId="11" fillId="2" borderId="1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4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D21" sqref="D21"/>
    </sheetView>
  </sheetViews>
  <sheetFormatPr defaultRowHeight="13.5" x14ac:dyDescent="0.25"/>
  <cols>
    <col min="1" max="1" width="13.140625" style="1" customWidth="1"/>
    <col min="2" max="2" width="11" style="3" customWidth="1"/>
    <col min="3" max="3" width="15" style="1" customWidth="1"/>
    <col min="4" max="4" width="8.5703125" style="21" customWidth="1"/>
    <col min="5" max="5" width="13.140625" style="1" customWidth="1"/>
    <col min="6" max="6" width="11" style="1" customWidth="1"/>
    <col min="7" max="7" width="15" style="1" customWidth="1"/>
    <col min="8" max="8" width="7.5703125" style="1" customWidth="1"/>
    <col min="9" max="9" width="13.140625" style="1" customWidth="1"/>
    <col min="10" max="10" width="11" style="1" customWidth="1"/>
    <col min="11" max="11" width="15" style="1" customWidth="1"/>
    <col min="12" max="12" width="7.5703125" style="1" customWidth="1"/>
    <col min="13" max="13" width="13.140625" style="1" customWidth="1"/>
    <col min="14" max="14" width="11" style="1" customWidth="1"/>
    <col min="15" max="15" width="12.28515625" style="1" customWidth="1"/>
    <col min="16" max="16" width="6.5703125" style="1" customWidth="1"/>
    <col min="17" max="17" width="9.140625" style="1" customWidth="1"/>
  </cols>
  <sheetData>
    <row r="1" spans="1:16" x14ac:dyDescent="0.25">
      <c r="A1" s="3" t="s">
        <v>0</v>
      </c>
      <c r="B1" s="4" t="s">
        <v>1</v>
      </c>
      <c r="C1" s="3" t="s">
        <v>2</v>
      </c>
      <c r="D1" s="14"/>
      <c r="E1" s="3"/>
      <c r="F1" s="4"/>
      <c r="G1" s="3"/>
      <c r="H1" s="14"/>
      <c r="I1" s="3"/>
      <c r="J1" s="4"/>
      <c r="K1" s="3"/>
      <c r="L1" s="14"/>
      <c r="M1" s="3"/>
      <c r="N1" s="4"/>
      <c r="O1" s="3"/>
      <c r="P1" s="4"/>
    </row>
    <row r="2" spans="1:16" ht="15.75" customHeight="1" x14ac:dyDescent="0.25">
      <c r="A2" s="15">
        <v>550</v>
      </c>
      <c r="B2" s="16">
        <v>75</v>
      </c>
      <c r="C2" s="5">
        <f t="shared" ref="C2:C21" si="0">A2-B2</f>
        <v>475</v>
      </c>
      <c r="D2" s="6">
        <f t="shared" ref="D2:D21" si="1">(C2-$C$24)/$C$24</f>
        <v>3.0477204942479763</v>
      </c>
      <c r="E2" s="5"/>
      <c r="F2" s="4"/>
      <c r="G2" s="5"/>
      <c r="H2" s="17"/>
      <c r="I2" s="5"/>
      <c r="J2" s="4"/>
      <c r="K2" s="5"/>
      <c r="L2" s="14"/>
      <c r="M2" s="5"/>
      <c r="N2" s="14"/>
      <c r="O2" s="5"/>
      <c r="P2" s="14"/>
    </row>
    <row r="3" spans="1:16" ht="15.75" customHeight="1" x14ac:dyDescent="0.25">
      <c r="A3" s="15">
        <v>590</v>
      </c>
      <c r="B3" s="16">
        <v>68</v>
      </c>
      <c r="C3" s="5">
        <f t="shared" si="0"/>
        <v>522</v>
      </c>
      <c r="D3" s="6">
        <f t="shared" si="1"/>
        <v>3.448231785257776</v>
      </c>
      <c r="E3" s="5"/>
      <c r="F3" s="4"/>
      <c r="G3" s="5"/>
      <c r="H3" s="17"/>
      <c r="I3" s="5"/>
      <c r="J3" s="4"/>
      <c r="K3" s="5"/>
      <c r="L3" s="14"/>
      <c r="M3" s="5"/>
      <c r="N3" s="14"/>
      <c r="O3" s="5"/>
      <c r="P3" s="14"/>
    </row>
    <row r="4" spans="1:16" ht="15.75" customHeight="1" x14ac:dyDescent="0.25">
      <c r="A4" s="15">
        <v>500</v>
      </c>
      <c r="B4" s="16">
        <v>75</v>
      </c>
      <c r="C4" s="5">
        <f t="shared" si="0"/>
        <v>425</v>
      </c>
      <c r="D4" s="6">
        <f t="shared" si="1"/>
        <v>2.6216446527481891</v>
      </c>
      <c r="E4" s="5"/>
      <c r="F4" s="4"/>
      <c r="G4" s="5"/>
      <c r="H4" s="17"/>
      <c r="I4" s="5"/>
      <c r="J4" s="4"/>
      <c r="K4" s="5"/>
      <c r="L4" s="14"/>
      <c r="M4" s="5"/>
      <c r="N4" s="14"/>
      <c r="O4" s="5"/>
      <c r="P4" s="14"/>
    </row>
    <row r="5" spans="1:16" ht="15.75" customHeight="1" x14ac:dyDescent="0.25">
      <c r="A5" s="15">
        <v>502</v>
      </c>
      <c r="B5" s="16">
        <v>12</v>
      </c>
      <c r="C5" s="5">
        <f t="shared" si="0"/>
        <v>490</v>
      </c>
      <c r="D5" s="6">
        <f t="shared" si="1"/>
        <v>3.1755432466979121</v>
      </c>
      <c r="E5" s="5"/>
      <c r="F5" s="4"/>
      <c r="G5" s="5"/>
      <c r="H5" s="17"/>
      <c r="I5" s="5"/>
      <c r="J5" s="4"/>
      <c r="K5" s="5"/>
      <c r="L5" s="14"/>
      <c r="M5" s="5"/>
      <c r="N5" s="14"/>
      <c r="O5" s="5"/>
      <c r="P5" s="14"/>
    </row>
    <row r="6" spans="1:16" ht="15.75" customHeight="1" x14ac:dyDescent="0.25">
      <c r="A6" s="15">
        <v>500</v>
      </c>
      <c r="B6" s="16">
        <v>65</v>
      </c>
      <c r="C6" s="5">
        <f t="shared" si="0"/>
        <v>435</v>
      </c>
      <c r="D6" s="6">
        <f t="shared" si="1"/>
        <v>2.7068598210481465</v>
      </c>
      <c r="E6" s="5"/>
      <c r="F6" s="4"/>
      <c r="G6" s="5"/>
      <c r="H6" s="17"/>
      <c r="I6" s="5"/>
      <c r="J6" s="4"/>
      <c r="K6" s="5"/>
      <c r="L6" s="14"/>
      <c r="M6" s="5"/>
      <c r="N6" s="14"/>
      <c r="O6" s="5"/>
      <c r="P6" s="14"/>
    </row>
    <row r="7" spans="1:16" ht="15.75" customHeight="1" x14ac:dyDescent="0.25">
      <c r="A7" s="15"/>
      <c r="B7" s="16"/>
      <c r="C7" s="5">
        <f t="shared" si="0"/>
        <v>0</v>
      </c>
      <c r="D7" s="6">
        <f t="shared" si="1"/>
        <v>-1</v>
      </c>
      <c r="E7" s="5"/>
      <c r="F7" s="4"/>
      <c r="G7" s="5"/>
      <c r="H7" s="17"/>
      <c r="I7" s="5"/>
      <c r="J7" s="4"/>
      <c r="K7" s="5"/>
      <c r="L7" s="14"/>
      <c r="M7" s="5"/>
      <c r="N7" s="14"/>
      <c r="O7" s="5"/>
      <c r="P7" s="14"/>
    </row>
    <row r="8" spans="1:16" ht="15.75" customHeight="1" x14ac:dyDescent="0.25">
      <c r="A8" s="15"/>
      <c r="B8" s="16"/>
      <c r="C8" s="5">
        <f t="shared" si="0"/>
        <v>0</v>
      </c>
      <c r="D8" s="6">
        <f t="shared" si="1"/>
        <v>-1</v>
      </c>
      <c r="E8" s="5"/>
      <c r="F8" s="4"/>
      <c r="G8" s="5"/>
      <c r="H8" s="17"/>
      <c r="I8" s="5"/>
      <c r="J8" s="4"/>
      <c r="K8" s="5"/>
      <c r="L8" s="14"/>
      <c r="M8" s="5"/>
      <c r="N8" s="14"/>
      <c r="O8" s="5"/>
      <c r="P8" s="14"/>
    </row>
    <row r="9" spans="1:16" ht="15.75" customHeight="1" x14ac:dyDescent="0.25">
      <c r="A9" s="15"/>
      <c r="B9" s="16"/>
      <c r="C9" s="5">
        <f t="shared" si="0"/>
        <v>0</v>
      </c>
      <c r="D9" s="6">
        <f t="shared" si="1"/>
        <v>-1</v>
      </c>
      <c r="E9" s="5"/>
      <c r="F9" s="4"/>
      <c r="G9" s="5"/>
      <c r="H9" s="17"/>
      <c r="I9" s="5"/>
      <c r="J9" s="4"/>
      <c r="K9" s="5"/>
      <c r="L9" s="14"/>
      <c r="M9" s="5"/>
      <c r="N9" s="14"/>
      <c r="O9" s="5"/>
      <c r="P9" s="14"/>
    </row>
    <row r="10" spans="1:16" ht="15.75" customHeight="1" x14ac:dyDescent="0.25">
      <c r="A10" s="15"/>
      <c r="B10" s="16"/>
      <c r="C10" s="5">
        <f t="shared" si="0"/>
        <v>0</v>
      </c>
      <c r="D10" s="6">
        <f t="shared" si="1"/>
        <v>-1</v>
      </c>
      <c r="E10" s="5"/>
      <c r="F10" s="4"/>
      <c r="G10" s="5"/>
      <c r="H10" s="17"/>
      <c r="I10" s="5"/>
      <c r="J10" s="4"/>
      <c r="K10" s="5"/>
      <c r="L10" s="14"/>
      <c r="M10" s="5"/>
      <c r="N10" s="14"/>
      <c r="O10" s="5"/>
      <c r="P10" s="14"/>
    </row>
    <row r="11" spans="1:16" ht="15.75" customHeight="1" x14ac:dyDescent="0.25">
      <c r="A11" s="18"/>
      <c r="B11" s="16"/>
      <c r="C11" s="5">
        <f t="shared" si="0"/>
        <v>0</v>
      </c>
      <c r="D11" s="6">
        <f t="shared" si="1"/>
        <v>-1</v>
      </c>
      <c r="E11" s="19"/>
      <c r="F11" s="4"/>
      <c r="G11" s="5"/>
      <c r="H11" s="17"/>
      <c r="I11" s="19"/>
      <c r="J11" s="4"/>
      <c r="K11" s="5"/>
      <c r="L11" s="14"/>
      <c r="M11" s="19"/>
      <c r="N11" s="14"/>
      <c r="O11" s="19"/>
      <c r="P11" s="14"/>
    </row>
    <row r="12" spans="1:16" ht="15.75" customHeight="1" x14ac:dyDescent="0.25">
      <c r="A12" s="18"/>
      <c r="B12" s="16"/>
      <c r="C12" s="5">
        <f t="shared" si="0"/>
        <v>0</v>
      </c>
      <c r="D12" s="6">
        <f t="shared" si="1"/>
        <v>-1</v>
      </c>
      <c r="E12" s="19"/>
      <c r="F12" s="4"/>
      <c r="G12" s="5"/>
      <c r="H12" s="17"/>
      <c r="I12" s="19"/>
      <c r="J12" s="4"/>
      <c r="K12" s="5"/>
      <c r="L12" s="14"/>
      <c r="M12" s="19"/>
      <c r="N12" s="14"/>
      <c r="O12" s="19"/>
      <c r="P12" s="14"/>
    </row>
    <row r="13" spans="1:16" ht="15.75" customHeight="1" x14ac:dyDescent="0.25">
      <c r="A13" s="18"/>
      <c r="B13" s="16"/>
      <c r="C13" s="5">
        <f t="shared" si="0"/>
        <v>0</v>
      </c>
      <c r="D13" s="6">
        <f t="shared" si="1"/>
        <v>-1</v>
      </c>
      <c r="E13" s="19"/>
      <c r="F13" s="4"/>
      <c r="G13" s="5"/>
      <c r="H13" s="17"/>
      <c r="I13" s="19"/>
      <c r="J13" s="4"/>
      <c r="K13" s="5"/>
      <c r="L13" s="14"/>
      <c r="M13" s="19"/>
      <c r="N13" s="14"/>
      <c r="O13" s="19"/>
      <c r="P13" s="14"/>
    </row>
    <row r="14" spans="1:16" ht="15.75" customHeight="1" x14ac:dyDescent="0.25">
      <c r="A14" s="18"/>
      <c r="B14" s="16"/>
      <c r="C14" s="5">
        <f t="shared" si="0"/>
        <v>0</v>
      </c>
      <c r="D14" s="6">
        <f t="shared" si="1"/>
        <v>-1</v>
      </c>
      <c r="E14" s="19"/>
      <c r="F14" s="4"/>
      <c r="G14" s="5"/>
      <c r="H14" s="17"/>
      <c r="I14" s="19"/>
      <c r="J14" s="4"/>
      <c r="K14" s="5"/>
      <c r="L14" s="14"/>
      <c r="M14" s="19"/>
      <c r="N14" s="14"/>
      <c r="O14" s="19"/>
      <c r="P14" s="14"/>
    </row>
    <row r="15" spans="1:16" ht="15.75" customHeight="1" x14ac:dyDescent="0.25">
      <c r="A15" s="18"/>
      <c r="B15" s="16"/>
      <c r="C15" s="5">
        <f t="shared" si="0"/>
        <v>0</v>
      </c>
      <c r="D15" s="6">
        <f t="shared" si="1"/>
        <v>-1</v>
      </c>
      <c r="E15" s="19"/>
      <c r="F15" s="4"/>
      <c r="G15" s="5"/>
      <c r="H15" s="17"/>
      <c r="I15" s="19"/>
      <c r="J15" s="4"/>
      <c r="K15" s="5"/>
      <c r="L15" s="14"/>
      <c r="M15" s="19"/>
      <c r="N15" s="14"/>
      <c r="O15" s="19"/>
      <c r="P15" s="14"/>
    </row>
    <row r="16" spans="1:16" ht="15.75" customHeight="1" x14ac:dyDescent="0.25">
      <c r="A16" s="18"/>
      <c r="B16" s="16"/>
      <c r="C16" s="5">
        <f t="shared" si="0"/>
        <v>0</v>
      </c>
      <c r="D16" s="6">
        <f t="shared" si="1"/>
        <v>-1</v>
      </c>
      <c r="E16" s="19"/>
      <c r="F16" s="4"/>
      <c r="G16" s="5"/>
      <c r="H16" s="17"/>
      <c r="I16" s="19"/>
      <c r="J16" s="4"/>
      <c r="K16" s="5"/>
      <c r="L16" s="14"/>
      <c r="M16" s="19"/>
      <c r="N16" s="14"/>
      <c r="O16" s="19"/>
      <c r="P16" s="14"/>
    </row>
    <row r="17" spans="1:16" ht="15.75" customHeight="1" x14ac:dyDescent="0.25">
      <c r="A17" s="18"/>
      <c r="B17" s="16"/>
      <c r="C17" s="5">
        <f t="shared" si="0"/>
        <v>0</v>
      </c>
      <c r="D17" s="6">
        <f t="shared" si="1"/>
        <v>-1</v>
      </c>
      <c r="E17" s="19"/>
      <c r="F17" s="4"/>
      <c r="G17" s="5"/>
      <c r="H17" s="17"/>
      <c r="I17" s="19"/>
      <c r="J17" s="4"/>
      <c r="K17" s="5"/>
      <c r="L17" s="14"/>
      <c r="M17" s="19"/>
      <c r="N17" s="14"/>
      <c r="O17" s="19"/>
      <c r="P17" s="14"/>
    </row>
    <row r="18" spans="1:16" ht="15.75" customHeight="1" x14ac:dyDescent="0.25">
      <c r="A18" s="18"/>
      <c r="B18" s="16"/>
      <c r="C18" s="5">
        <f t="shared" si="0"/>
        <v>0</v>
      </c>
      <c r="D18" s="6">
        <f t="shared" si="1"/>
        <v>-1</v>
      </c>
      <c r="E18" s="19"/>
      <c r="F18" s="4"/>
      <c r="G18" s="5"/>
      <c r="H18" s="17"/>
      <c r="I18" s="19"/>
      <c r="J18" s="4"/>
      <c r="K18" s="5"/>
      <c r="L18" s="14"/>
      <c r="M18" s="19"/>
      <c r="N18" s="14"/>
      <c r="O18" s="19"/>
      <c r="P18" s="14"/>
    </row>
    <row r="19" spans="1:16" ht="15.75" customHeight="1" x14ac:dyDescent="0.25">
      <c r="A19" s="18"/>
      <c r="B19" s="16"/>
      <c r="C19" s="5">
        <f t="shared" si="0"/>
        <v>0</v>
      </c>
      <c r="D19" s="6">
        <f t="shared" si="1"/>
        <v>-1</v>
      </c>
      <c r="E19" s="19"/>
      <c r="F19" s="4"/>
      <c r="G19" s="5"/>
      <c r="H19" s="17"/>
      <c r="I19" s="19"/>
      <c r="J19" s="4"/>
      <c r="K19" s="5"/>
      <c r="L19" s="14"/>
      <c r="M19" s="19"/>
      <c r="N19" s="14"/>
      <c r="O19" s="19"/>
      <c r="P19" s="14"/>
    </row>
    <row r="20" spans="1:16" ht="15.75" customHeight="1" x14ac:dyDescent="0.25">
      <c r="A20" s="18"/>
      <c r="B20" s="16"/>
      <c r="C20" s="5">
        <f t="shared" si="0"/>
        <v>0</v>
      </c>
      <c r="D20" s="6">
        <f t="shared" si="1"/>
        <v>-1</v>
      </c>
      <c r="E20" s="19"/>
      <c r="F20" s="4"/>
      <c r="G20" s="5"/>
      <c r="H20" s="17"/>
      <c r="I20" s="19"/>
      <c r="J20" s="4"/>
      <c r="K20" s="5"/>
      <c r="L20" s="14"/>
      <c r="M20" s="19"/>
      <c r="N20" s="14"/>
      <c r="O20" s="19"/>
      <c r="P20" s="14"/>
    </row>
    <row r="21" spans="1:16" ht="15.75" customHeight="1" x14ac:dyDescent="0.25">
      <c r="A21" s="18"/>
      <c r="B21" s="16"/>
      <c r="C21" s="5">
        <f t="shared" si="0"/>
        <v>0</v>
      </c>
      <c r="D21" s="6">
        <f t="shared" si="1"/>
        <v>-1</v>
      </c>
      <c r="E21" s="19"/>
      <c r="F21" s="4"/>
      <c r="G21" s="5"/>
      <c r="H21" s="17"/>
      <c r="I21" s="19"/>
      <c r="J21" s="4"/>
      <c r="K21" s="5"/>
      <c r="L21" s="14"/>
      <c r="M21" s="19"/>
      <c r="N21" s="14"/>
      <c r="O21" s="19"/>
      <c r="P21" s="14"/>
    </row>
    <row r="22" spans="1:16" x14ac:dyDescent="0.25">
      <c r="A22" s="7"/>
      <c r="B22" s="7"/>
      <c r="C22" s="7"/>
      <c r="D22" s="14"/>
      <c r="E22" s="7"/>
      <c r="F22" s="7"/>
      <c r="G22" s="7"/>
      <c r="H22" s="14"/>
      <c r="I22" s="7"/>
      <c r="J22" s="7"/>
      <c r="K22" s="7"/>
      <c r="L22" s="14"/>
      <c r="M22" s="7"/>
      <c r="N22" s="8"/>
      <c r="O22" s="7"/>
      <c r="P22" s="8"/>
    </row>
    <row r="23" spans="1:16" x14ac:dyDescent="0.25">
      <c r="A23" s="7">
        <f>SUM(A2:A21)</f>
        <v>2642</v>
      </c>
      <c r="B23" s="7">
        <f>SUM(B2:B21)</f>
        <v>295</v>
      </c>
      <c r="C23" s="7">
        <f>SUM(C2:C21)</f>
        <v>2347</v>
      </c>
      <c r="D23" s="14"/>
      <c r="E23" s="7"/>
      <c r="F23" s="7"/>
      <c r="G23" s="7"/>
      <c r="H23" s="14"/>
      <c r="I23" s="7"/>
      <c r="J23" s="7"/>
      <c r="K23" s="7"/>
      <c r="L23" s="14"/>
      <c r="M23" s="7"/>
      <c r="N23" s="7"/>
      <c r="O23" s="7"/>
      <c r="P23" s="7"/>
    </row>
    <row r="24" spans="1:16" ht="12.75" customHeight="1" x14ac:dyDescent="0.2">
      <c r="A24" s="9">
        <f>AVERAGE(A2:A21)</f>
        <v>528.4</v>
      </c>
      <c r="B24" s="9">
        <f>AVERAGE(B2:B21)</f>
        <v>59</v>
      </c>
      <c r="C24" s="9">
        <f>AVERAGE(C2:C21)</f>
        <v>117.35</v>
      </c>
      <c r="D24" s="20"/>
      <c r="E24" s="9"/>
      <c r="F24" s="9"/>
      <c r="G24" s="9"/>
      <c r="H24" s="20"/>
      <c r="I24" s="9"/>
      <c r="J24" s="9"/>
      <c r="K24" s="9"/>
      <c r="L24" s="20"/>
      <c r="M24" s="9"/>
      <c r="N24" s="9"/>
      <c r="O24" s="10"/>
      <c r="P24" s="9"/>
    </row>
    <row r="25" spans="1:16" ht="12.75" customHeight="1" x14ac:dyDescent="0.2">
      <c r="A25" s="21">
        <f>A24*0.95</f>
        <v>501.97999999999996</v>
      </c>
      <c r="B25" s="21">
        <f>B24*0.95</f>
        <v>56.05</v>
      </c>
      <c r="C25" s="11">
        <f>IF(C24&lt;300, C24*0.9, C24*0.925)</f>
        <v>105.61499999999999</v>
      </c>
      <c r="E25" s="21"/>
      <c r="F25" s="21"/>
      <c r="G25" s="12"/>
      <c r="H25" s="22"/>
      <c r="I25" s="21"/>
      <c r="J25" s="21"/>
      <c r="K25" s="12"/>
      <c r="L25" s="22"/>
      <c r="M25" s="13"/>
      <c r="N25" s="21"/>
      <c r="O25" s="13"/>
      <c r="P25" s="21"/>
    </row>
    <row r="26" spans="1:16" ht="12.75" customHeight="1" x14ac:dyDescent="0.2">
      <c r="A26" s="2">
        <f>A24*1.05</f>
        <v>554.82000000000005</v>
      </c>
      <c r="B26" s="2">
        <f>B24*1.05</f>
        <v>61.95</v>
      </c>
      <c r="C26" s="11">
        <f>IF(C24&lt;300, C24*1.1, C24*1.075)</f>
        <v>129.08500000000001</v>
      </c>
      <c r="G26" s="12"/>
      <c r="H26" s="22"/>
      <c r="K26" s="12"/>
      <c r="L26" s="22"/>
      <c r="M26" s="13"/>
      <c r="O26" s="13"/>
    </row>
    <row r="27" spans="1:16" x14ac:dyDescent="0.25">
      <c r="G27" s="23"/>
      <c r="I27" s="23"/>
    </row>
    <row r="31" spans="1:16" x14ac:dyDescent="0.25">
      <c r="A31" s="24"/>
      <c r="C31" s="24"/>
      <c r="F31" s="24"/>
      <c r="H31" s="24"/>
    </row>
    <row r="32" spans="1:16" x14ac:dyDescent="0.25">
      <c r="F32" s="5"/>
      <c r="G32" s="5"/>
    </row>
  </sheetData>
  <sheetProtection password="AD9C" formatCells="0" formatColumns="0" formatRows="0" insertColumns="0" insertRows="0" insertHyperlinks="0" deleteColumns="0" deleteRows="0" sort="0" autoFilter="0" pivotTables="0"/>
  <conditionalFormatting sqref="D2">
    <cfRule type="cellIs" dxfId="19" priority="1" operator="notBetween">
      <formula>IF(+$A$24&lt;300, -10.5%, -7.5%)</formula>
      <formula>IF(+$A$24&lt;300, 10.5%, 7.5%)</formula>
    </cfRule>
  </conditionalFormatting>
  <conditionalFormatting sqref="D3">
    <cfRule type="cellIs" dxfId="18" priority="2" operator="notBetween">
      <formula>IF(+$A$24&lt;300, -10.5%, -7.5%)</formula>
      <formula>IF(+$A$24&lt;300, 10.5%, 7.5%)</formula>
    </cfRule>
  </conditionalFormatting>
  <conditionalFormatting sqref="D4">
    <cfRule type="cellIs" dxfId="17" priority="3" operator="notBetween">
      <formula>IF(+$A$24&lt;300, -10.5%, -7.5%)</formula>
      <formula>IF(+$A$24&lt;300, 10.5%, 7.5%)</formula>
    </cfRule>
  </conditionalFormatting>
  <conditionalFormatting sqref="D5">
    <cfRule type="cellIs" dxfId="16" priority="4" operator="notBetween">
      <formula>IF(+$A$24&lt;300, -10.5%, -7.5%)</formula>
      <formula>IF(+$A$24&lt;300, 10.5%, 7.5%)</formula>
    </cfRule>
  </conditionalFormatting>
  <conditionalFormatting sqref="D6">
    <cfRule type="cellIs" dxfId="15" priority="5" operator="notBetween">
      <formula>IF(+$A$24&lt;300, -10.5%, -7.5%)</formula>
      <formula>IF(+$A$24&lt;300, 10.5%, 7.5%)</formula>
    </cfRule>
  </conditionalFormatting>
  <conditionalFormatting sqref="D7">
    <cfRule type="cellIs" dxfId="14" priority="6" operator="notBetween">
      <formula>IF(+$A$24&lt;300, -10.5%, -7.5%)</formula>
      <formula>IF(+$A$24&lt;300, 10.5%, 7.5%)</formula>
    </cfRule>
  </conditionalFormatting>
  <conditionalFormatting sqref="D8">
    <cfRule type="cellIs" dxfId="13" priority="7" operator="notBetween">
      <formula>IF(+$A$24&lt;300, -10.5%, -7.5%)</formula>
      <formula>IF(+$A$24&lt;300, 10.5%, 7.5%)</formula>
    </cfRule>
  </conditionalFormatting>
  <conditionalFormatting sqref="D9">
    <cfRule type="cellIs" dxfId="12" priority="8" operator="notBetween">
      <formula>IF(+$A$24&lt;300, -10.5%, -7.5%)</formula>
      <formula>IF(+$A$24&lt;300, 10.5%, 7.5%)</formula>
    </cfRule>
  </conditionalFormatting>
  <conditionalFormatting sqref="D10">
    <cfRule type="cellIs" dxfId="11" priority="9" operator="notBetween">
      <formula>IF(+$A$24&lt;300, -10.5%, -7.5%)</formula>
      <formula>IF(+$A$24&lt;300, 10.5%, 7.5%)</formula>
    </cfRule>
  </conditionalFormatting>
  <conditionalFormatting sqref="D11">
    <cfRule type="cellIs" dxfId="10" priority="10" operator="notBetween">
      <formula>IF(+$A$24&lt;300, -10.5%, -7.5%)</formula>
      <formula>IF(+$A$24&lt;300, 10.5%, 7.5%)</formula>
    </cfRule>
  </conditionalFormatting>
  <conditionalFormatting sqref="D12">
    <cfRule type="cellIs" dxfId="9" priority="11" operator="notBetween">
      <formula>IF(+$A$24&lt;300, -10.5%, -7.5%)</formula>
      <formula>IF(+$A$24&lt;300, 10.5%, 7.5%)</formula>
    </cfRule>
  </conditionalFormatting>
  <conditionalFormatting sqref="D13">
    <cfRule type="cellIs" dxfId="8" priority="12" operator="notBetween">
      <formula>IF(+$A$24&lt;300, -10.5%, -7.5%)</formula>
      <formula>IF(+$A$24&lt;300, 10.5%, 7.5%)</formula>
    </cfRule>
  </conditionalFormatting>
  <conditionalFormatting sqref="D14">
    <cfRule type="cellIs" dxfId="7" priority="13" operator="notBetween">
      <formula>IF(+$A$24&lt;300, -10.5%, -7.5%)</formula>
      <formula>IF(+$A$24&lt;300, 10.5%, 7.5%)</formula>
    </cfRule>
  </conditionalFormatting>
  <conditionalFormatting sqref="D15">
    <cfRule type="cellIs" dxfId="6" priority="14" operator="notBetween">
      <formula>IF(+$A$24&lt;300, -10.5%, -7.5%)</formula>
      <formula>IF(+$A$24&lt;300, 10.5%, 7.5%)</formula>
    </cfRule>
  </conditionalFormatting>
  <conditionalFormatting sqref="D16">
    <cfRule type="cellIs" dxfId="5" priority="15" operator="notBetween">
      <formula>IF(+$A$24&lt;300, -10.5%, -7.5%)</formula>
      <formula>IF(+$A$24&lt;300, 10.5%, 7.5%)</formula>
    </cfRule>
  </conditionalFormatting>
  <conditionalFormatting sqref="D17">
    <cfRule type="cellIs" dxfId="4" priority="16" operator="notBetween">
      <formula>IF(+$A$24&lt;300, -10.5%, -7.5%)</formula>
      <formula>IF(+$A$24&lt;300, 10.5%, 7.5%)</formula>
    </cfRule>
  </conditionalFormatting>
  <conditionalFormatting sqref="D18">
    <cfRule type="cellIs" dxfId="3" priority="17" operator="notBetween">
      <formula>IF(+$A$24&lt;300, -10.5%, -7.5%)</formula>
      <formula>IF(+$A$24&lt;300, 10.5%, 7.5%)</formula>
    </cfRule>
  </conditionalFormatting>
  <conditionalFormatting sqref="D19">
    <cfRule type="cellIs" dxfId="2" priority="18" operator="notBetween">
      <formula>IF(+$A$24&lt;300, -10.5%, -7.5%)</formula>
      <formula>IF(+$A$24&lt;300, 10.5%, 7.5%)</formula>
    </cfRule>
  </conditionalFormatting>
  <conditionalFormatting sqref="D20">
    <cfRule type="cellIs" dxfId="1" priority="19" operator="notBetween">
      <formula>IF(+$A$24&lt;300, -10.5%, -7.5%)</formula>
      <formula>IF(+$A$24&lt;300, 10.5%, 7.5%)</formula>
    </cfRule>
  </conditionalFormatting>
  <conditionalFormatting sqref="D21">
    <cfRule type="cellIs" dxfId="0" priority="20" operator="notBetween">
      <formula>IF(+$A$24&lt;300, -10.5%, -7.5%)</formula>
      <formula>IF(+$A$24&lt;300, 10.5%, 7.5%)</formula>
    </cfRule>
  </conditionalFormatting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7:N174"/>
  <sheetViews>
    <sheetView tabSelected="1" view="pageBreakPreview" topLeftCell="A97" zoomScale="55" zoomScaleNormal="75" workbookViewId="0">
      <selection activeCell="E62" sqref="E62"/>
    </sheetView>
  </sheetViews>
  <sheetFormatPr defaultRowHeight="12.75" x14ac:dyDescent="0.2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7" spans="1:14" ht="18.75" x14ac:dyDescent="0.3">
      <c r="A17" s="25" t="s">
        <v>3</v>
      </c>
      <c r="B17" s="25"/>
    </row>
    <row r="18" spans="1:14" ht="18.75" x14ac:dyDescent="0.3">
      <c r="A18" s="27" t="s">
        <v>4</v>
      </c>
      <c r="B18" s="420" t="s">
        <v>5</v>
      </c>
      <c r="C18" s="420"/>
      <c r="D18" s="123"/>
      <c r="E18" s="123"/>
    </row>
    <row r="19" spans="1:14" ht="18.75" x14ac:dyDescent="0.3">
      <c r="A19" s="27" t="s">
        <v>6</v>
      </c>
      <c r="B19" s="124" t="s">
        <v>7</v>
      </c>
    </row>
    <row r="20" spans="1:14" ht="18.75" x14ac:dyDescent="0.3">
      <c r="A20" s="27" t="s">
        <v>8</v>
      </c>
      <c r="B20" s="124" t="s">
        <v>9</v>
      </c>
    </row>
    <row r="21" spans="1:14" ht="18.75" x14ac:dyDescent="0.3">
      <c r="A21" s="27" t="s">
        <v>10</v>
      </c>
      <c r="B21" s="164" t="s">
        <v>11</v>
      </c>
      <c r="C21" s="164"/>
      <c r="D21" s="164"/>
      <c r="E21" s="164"/>
      <c r="F21" s="164"/>
      <c r="G21" s="164"/>
      <c r="H21" s="164"/>
      <c r="I21" s="164"/>
    </row>
    <row r="22" spans="1:14" ht="18.75" x14ac:dyDescent="0.3">
      <c r="A22" s="27" t="s">
        <v>12</v>
      </c>
      <c r="B22" s="125" t="s">
        <v>13</v>
      </c>
    </row>
    <row r="23" spans="1:14" ht="18.75" x14ac:dyDescent="0.3">
      <c r="A23" s="27" t="s">
        <v>14</v>
      </c>
      <c r="B23" s="125"/>
    </row>
    <row r="24" spans="1:14" ht="18.75" x14ac:dyDescent="0.3">
      <c r="A24" s="27"/>
      <c r="B24" s="30"/>
    </row>
    <row r="25" spans="1:14" ht="18.75" x14ac:dyDescent="0.3">
      <c r="A25" s="31" t="s">
        <v>15</v>
      </c>
      <c r="B25" s="30"/>
    </row>
    <row r="26" spans="1:14" ht="18.75" x14ac:dyDescent="0.3">
      <c r="A26" s="32" t="s">
        <v>16</v>
      </c>
      <c r="B26" s="126" t="s">
        <v>17</v>
      </c>
    </row>
    <row r="27" spans="1:14" ht="18.75" x14ac:dyDescent="0.3">
      <c r="A27" s="34" t="s">
        <v>18</v>
      </c>
      <c r="B27" s="126" t="s">
        <v>19</v>
      </c>
    </row>
    <row r="28" spans="1:14" ht="19.5" customHeight="1" x14ac:dyDescent="0.3">
      <c r="A28" s="34" t="s">
        <v>20</v>
      </c>
      <c r="B28" s="127">
        <v>99.18</v>
      </c>
    </row>
    <row r="29" spans="1:14" s="12" customFormat="1" ht="15.75" customHeight="1" x14ac:dyDescent="0.3">
      <c r="A29" s="34" t="s">
        <v>21</v>
      </c>
      <c r="B29" s="126">
        <v>0</v>
      </c>
      <c r="C29" s="398" t="s">
        <v>22</v>
      </c>
      <c r="D29" s="399"/>
      <c r="E29" s="399"/>
      <c r="F29" s="399"/>
      <c r="G29" s="400"/>
      <c r="I29" s="36"/>
      <c r="J29" s="36"/>
      <c r="K29" s="36"/>
      <c r="L29" s="36"/>
    </row>
    <row r="30" spans="1:14" s="12" customFormat="1" ht="19.5" customHeight="1" x14ac:dyDescent="0.3">
      <c r="A30" s="34" t="s">
        <v>23</v>
      </c>
      <c r="B30" s="33">
        <f>B28-B29</f>
        <v>99.18</v>
      </c>
      <c r="C30" s="37"/>
      <c r="D30" s="37"/>
      <c r="E30" s="37"/>
      <c r="F30" s="37"/>
      <c r="G30" s="38"/>
      <c r="I30" s="36"/>
      <c r="J30" s="36"/>
      <c r="K30" s="36"/>
      <c r="L30" s="36"/>
    </row>
    <row r="31" spans="1:14" s="12" customFormat="1" ht="17.25" customHeight="1" x14ac:dyDescent="0.3">
      <c r="A31" s="34" t="s">
        <v>24</v>
      </c>
      <c r="B31" s="128">
        <v>1</v>
      </c>
      <c r="C31" s="403" t="s">
        <v>25</v>
      </c>
      <c r="D31" s="404"/>
      <c r="E31" s="404"/>
      <c r="F31" s="404"/>
      <c r="G31" s="404"/>
      <c r="H31" s="405"/>
      <c r="I31" s="36"/>
      <c r="J31" s="36"/>
      <c r="K31" s="36"/>
      <c r="L31" s="36"/>
    </row>
    <row r="32" spans="1:14" s="12" customFormat="1" ht="17.25" customHeight="1" x14ac:dyDescent="0.3">
      <c r="A32" s="34" t="s">
        <v>26</v>
      </c>
      <c r="B32" s="128">
        <v>1</v>
      </c>
      <c r="C32" s="403" t="s">
        <v>27</v>
      </c>
      <c r="D32" s="404"/>
      <c r="E32" s="404"/>
      <c r="F32" s="404"/>
      <c r="G32" s="404"/>
      <c r="H32" s="405"/>
      <c r="I32" s="36"/>
      <c r="J32" s="36"/>
      <c r="K32" s="36"/>
      <c r="L32" s="40"/>
      <c r="M32" s="40"/>
      <c r="N32" s="41"/>
    </row>
    <row r="33" spans="1:14" s="12" customFormat="1" ht="17.25" customHeight="1" x14ac:dyDescent="0.3">
      <c r="A33" s="34"/>
      <c r="B33" s="39"/>
      <c r="C33" s="42"/>
      <c r="D33" s="42"/>
      <c r="E33" s="42"/>
      <c r="F33" s="42"/>
      <c r="G33" s="42"/>
      <c r="H33" s="42"/>
      <c r="I33" s="36"/>
      <c r="J33" s="36"/>
      <c r="K33" s="36"/>
      <c r="L33" s="40"/>
      <c r="M33" s="40"/>
      <c r="N33" s="41"/>
    </row>
    <row r="34" spans="1:14" s="12" customFormat="1" ht="18.75" x14ac:dyDescent="0.3">
      <c r="A34" s="34" t="s">
        <v>28</v>
      </c>
      <c r="B34" s="43">
        <f>B31/B32</f>
        <v>1</v>
      </c>
      <c r="C34" s="26" t="s">
        <v>29</v>
      </c>
      <c r="D34" s="26"/>
      <c r="E34" s="26"/>
      <c r="F34" s="26"/>
      <c r="G34" s="26"/>
      <c r="I34" s="36"/>
      <c r="J34" s="36"/>
      <c r="K34" s="36"/>
      <c r="L34" s="40"/>
      <c r="M34" s="40"/>
      <c r="N34" s="41"/>
    </row>
    <row r="35" spans="1:14" s="12" customFormat="1" ht="19.5" customHeight="1" x14ac:dyDescent="0.3">
      <c r="A35" s="34"/>
      <c r="B35" s="33"/>
      <c r="G35" s="26"/>
      <c r="I35" s="36"/>
      <c r="J35" s="36"/>
      <c r="K35" s="36"/>
      <c r="L35" s="40"/>
      <c r="M35" s="40"/>
      <c r="N35" s="41"/>
    </row>
    <row r="36" spans="1:14" s="12" customFormat="1" ht="15.75" customHeight="1" x14ac:dyDescent="0.3">
      <c r="A36" s="44" t="s">
        <v>30</v>
      </c>
      <c r="B36" s="166">
        <v>50</v>
      </c>
      <c r="C36" s="26"/>
      <c r="D36" s="401" t="s">
        <v>31</v>
      </c>
      <c r="E36" s="413"/>
      <c r="F36" s="401" t="s">
        <v>32</v>
      </c>
      <c r="G36" s="402"/>
      <c r="J36" s="36"/>
      <c r="K36" s="36"/>
      <c r="L36" s="40"/>
      <c r="M36" s="40"/>
      <c r="N36" s="41"/>
    </row>
    <row r="37" spans="1:14" s="12" customFormat="1" ht="15.75" customHeight="1" x14ac:dyDescent="0.3">
      <c r="A37" s="45" t="s">
        <v>33</v>
      </c>
      <c r="B37" s="167">
        <v>1</v>
      </c>
      <c r="C37" s="47" t="s">
        <v>34</v>
      </c>
      <c r="D37" s="48" t="s">
        <v>35</v>
      </c>
      <c r="E37" s="109" t="s">
        <v>36</v>
      </c>
      <c r="F37" s="48" t="s">
        <v>35</v>
      </c>
      <c r="G37" s="49" t="s">
        <v>36</v>
      </c>
      <c r="J37" s="36"/>
      <c r="K37" s="36"/>
      <c r="L37" s="40"/>
      <c r="M37" s="40"/>
      <c r="N37" s="41"/>
    </row>
    <row r="38" spans="1:14" s="12" customFormat="1" ht="21.75" customHeight="1" x14ac:dyDescent="0.3">
      <c r="A38" s="45" t="s">
        <v>37</v>
      </c>
      <c r="B38" s="167">
        <v>1</v>
      </c>
      <c r="C38" s="50">
        <v>1</v>
      </c>
      <c r="D38" s="168">
        <v>45454</v>
      </c>
      <c r="E38" s="137">
        <f>IF(ISBLANK(D38),"-",$D$48/$D$45*D38)</f>
        <v>45829.804396047592</v>
      </c>
      <c r="F38" s="168">
        <v>3535</v>
      </c>
      <c r="G38" s="140">
        <f>IF(ISBLANK(F38),"-",$D$48/$F$45*F38)</f>
        <v>2864.1107078039931</v>
      </c>
      <c r="J38" s="36"/>
      <c r="K38" s="36"/>
      <c r="L38" s="40"/>
      <c r="M38" s="40"/>
      <c r="N38" s="41"/>
    </row>
    <row r="39" spans="1:14" s="12" customFormat="1" ht="21.75" customHeight="1" x14ac:dyDescent="0.3">
      <c r="A39" s="45" t="s">
        <v>38</v>
      </c>
      <c r="B39" s="167">
        <v>1</v>
      </c>
      <c r="C39" s="46">
        <v>2</v>
      </c>
      <c r="D39" s="169">
        <v>535353</v>
      </c>
      <c r="E39" s="138">
        <f>IF(ISBLANK(D39),"-",$D$48/$D$45*D39)</f>
        <v>539779.1893526921</v>
      </c>
      <c r="F39" s="169">
        <v>35535</v>
      </c>
      <c r="G39" s="141">
        <f>IF(ISBLANK(F39),"-",$D$48/$F$45*F39)</f>
        <v>28790.996888773661</v>
      </c>
      <c r="J39" s="36"/>
      <c r="K39" s="36"/>
      <c r="L39" s="40"/>
      <c r="M39" s="40"/>
      <c r="N39" s="41"/>
    </row>
    <row r="40" spans="1:14" ht="21.75" customHeight="1" x14ac:dyDescent="0.3">
      <c r="A40" s="45" t="s">
        <v>39</v>
      </c>
      <c r="B40" s="167">
        <v>1</v>
      </c>
      <c r="C40" s="46">
        <v>3</v>
      </c>
      <c r="D40" s="169">
        <v>3535</v>
      </c>
      <c r="E40" s="138">
        <f>IF(ISBLANK(D40),"-",$D$48/$D$45*D40)</f>
        <v>3564.2266586005248</v>
      </c>
      <c r="F40" s="169">
        <v>35353</v>
      </c>
      <c r="G40" s="141">
        <f>IF(ISBLANK(F40),"-",$D$48/$F$45*F40)</f>
        <v>28643.537723619396</v>
      </c>
      <c r="L40" s="40"/>
      <c r="M40" s="40"/>
      <c r="N40" s="52"/>
    </row>
    <row r="41" spans="1:14" ht="21.75" customHeight="1" x14ac:dyDescent="0.3">
      <c r="A41" s="45" t="s">
        <v>40</v>
      </c>
      <c r="B41" s="167">
        <v>1</v>
      </c>
      <c r="C41" s="53">
        <v>4</v>
      </c>
      <c r="D41" s="170"/>
      <c r="E41" s="139" t="str">
        <f>IF(ISBLANK(D41),"-",$D$48/$D$45*D41)</f>
        <v>-</v>
      </c>
      <c r="F41" s="170"/>
      <c r="G41" s="143" t="str">
        <f>IF(ISBLANK(F41),"-",$D$48/$F$45*F41)</f>
        <v>-</v>
      </c>
      <c r="L41" s="40"/>
      <c r="M41" s="40"/>
      <c r="N41" s="52"/>
    </row>
    <row r="42" spans="1:14" ht="22.5" customHeight="1" x14ac:dyDescent="0.3">
      <c r="A42" s="45" t="s">
        <v>41</v>
      </c>
      <c r="B42" s="167">
        <v>1</v>
      </c>
      <c r="C42" s="55" t="s">
        <v>42</v>
      </c>
      <c r="D42" s="187">
        <f>AVERAGE(D38:D41)</f>
        <v>194780.66666666666</v>
      </c>
      <c r="E42" s="83">
        <f>AVERAGE(E38:E41)</f>
        <v>196391.07346911341</v>
      </c>
      <c r="F42" s="56">
        <f>AVERAGE(F38:F41)</f>
        <v>24807.666666666668</v>
      </c>
      <c r="G42" s="57">
        <f>AVERAGE(G38:G41)</f>
        <v>20099.548440065682</v>
      </c>
      <c r="H42" s="161"/>
    </row>
    <row r="43" spans="1:14" ht="21.75" customHeight="1" x14ac:dyDescent="0.3">
      <c r="A43" s="45" t="s">
        <v>43</v>
      </c>
      <c r="B43" s="127">
        <v>1</v>
      </c>
      <c r="C43" s="188" t="s">
        <v>44</v>
      </c>
      <c r="D43" s="189">
        <v>45</v>
      </c>
      <c r="E43" s="52"/>
      <c r="F43" s="171">
        <v>56</v>
      </c>
      <c r="H43" s="161"/>
    </row>
    <row r="44" spans="1:14" ht="21.75" customHeight="1" x14ac:dyDescent="0.3">
      <c r="A44" s="45" t="s">
        <v>45</v>
      </c>
      <c r="B44" s="127">
        <v>1</v>
      </c>
      <c r="C44" s="190" t="s">
        <v>46</v>
      </c>
      <c r="D44" s="191">
        <f>D43*$B$34</f>
        <v>45</v>
      </c>
      <c r="E44" s="59"/>
      <c r="F44" s="58">
        <f>F43*$B$34</f>
        <v>56</v>
      </c>
      <c r="H44" s="161"/>
    </row>
    <row r="45" spans="1:14" ht="19.5" customHeight="1" x14ac:dyDescent="0.3">
      <c r="A45" s="45" t="s">
        <v>47</v>
      </c>
      <c r="B45" s="186">
        <f>(B44/B43)*(B42/B41)*(B40/B39)*(B38/B37)*B36</f>
        <v>50</v>
      </c>
      <c r="C45" s="190" t="s">
        <v>48</v>
      </c>
      <c r="D45" s="192">
        <f>D44*$B$30/100</f>
        <v>44.631</v>
      </c>
      <c r="E45" s="61"/>
      <c r="F45" s="60">
        <f>F44*$B$30/100</f>
        <v>55.540799999999997</v>
      </c>
      <c r="H45" s="161"/>
    </row>
    <row r="46" spans="1:14" ht="19.5" customHeight="1" x14ac:dyDescent="0.3">
      <c r="A46" s="414" t="s">
        <v>49</v>
      </c>
      <c r="B46" s="415"/>
      <c r="C46" s="190" t="s">
        <v>50</v>
      </c>
      <c r="D46" s="191">
        <f>D45/$B$45</f>
        <v>0.89261999999999997</v>
      </c>
      <c r="E46" s="61"/>
      <c r="F46" s="62">
        <f>F45/$B$45</f>
        <v>1.110816</v>
      </c>
      <c r="H46" s="161"/>
    </row>
    <row r="47" spans="1:14" ht="19.5" customHeight="1" x14ac:dyDescent="0.3">
      <c r="A47" s="416"/>
      <c r="B47" s="417"/>
      <c r="C47" s="190" t="s">
        <v>51</v>
      </c>
      <c r="D47" s="193">
        <v>0.9</v>
      </c>
      <c r="F47" s="64"/>
      <c r="H47" s="161"/>
    </row>
    <row r="48" spans="1:14" ht="18.75" x14ac:dyDescent="0.3">
      <c r="C48" s="190" t="s">
        <v>52</v>
      </c>
      <c r="D48" s="191">
        <f>D47*$B$45</f>
        <v>45</v>
      </c>
      <c r="F48" s="64"/>
      <c r="H48" s="161"/>
    </row>
    <row r="49" spans="1:12" ht="19.5" customHeight="1" x14ac:dyDescent="0.3">
      <c r="C49" s="194" t="s">
        <v>53</v>
      </c>
      <c r="D49" s="195">
        <f>D48/B34</f>
        <v>45</v>
      </c>
      <c r="F49" s="68"/>
      <c r="H49" s="161"/>
    </row>
    <row r="50" spans="1:12" ht="18.75" x14ac:dyDescent="0.3">
      <c r="C50" s="196" t="s">
        <v>54</v>
      </c>
      <c r="D50" s="197">
        <f>AVERAGE(E38:E41,G38:G41)</f>
        <v>108245.31095458953</v>
      </c>
      <c r="F50" s="68"/>
      <c r="H50" s="161"/>
    </row>
    <row r="51" spans="1:12" ht="18.75" x14ac:dyDescent="0.3">
      <c r="C51" s="63" t="s">
        <v>55</v>
      </c>
      <c r="D51" s="69">
        <f>STDEV(E38:E41,G38:G41)/D50</f>
        <v>1.9589934255794743</v>
      </c>
      <c r="F51" s="68"/>
    </row>
    <row r="52" spans="1:12" ht="19.5" customHeight="1" x14ac:dyDescent="0.3">
      <c r="C52" s="65" t="s">
        <v>56</v>
      </c>
      <c r="D52" s="70">
        <f>COUNT(E38:E41,G38:G41)</f>
        <v>6</v>
      </c>
      <c r="F52" s="68"/>
    </row>
    <row r="54" spans="1:12" ht="18.75" x14ac:dyDescent="0.3">
      <c r="A54" s="25" t="s">
        <v>15</v>
      </c>
      <c r="B54" s="71" t="s">
        <v>57</v>
      </c>
    </row>
    <row r="55" spans="1:12" ht="18.75" x14ac:dyDescent="0.3">
      <c r="A55" s="26" t="s">
        <v>58</v>
      </c>
      <c r="B55" s="29">
        <v>250</v>
      </c>
      <c r="C55" s="2" t="s">
        <v>59</v>
      </c>
    </row>
    <row r="56" spans="1:12" ht="18.75" x14ac:dyDescent="0.3">
      <c r="A56" s="28" t="s">
        <v>60</v>
      </c>
      <c r="B56" s="126">
        <v>250</v>
      </c>
      <c r="C56" s="26" t="str">
        <f>B20</f>
        <v>Prednisolone</v>
      </c>
      <c r="H56" s="35"/>
    </row>
    <row r="57" spans="1:12" ht="18.75" x14ac:dyDescent="0.3">
      <c r="A57" s="29" t="s">
        <v>61</v>
      </c>
      <c r="B57" s="165">
        <f>Uniformity!A25</f>
        <v>501.97999999999996</v>
      </c>
      <c r="H57" s="35"/>
    </row>
    <row r="58" spans="1:12" ht="19.5" customHeight="1" x14ac:dyDescent="0.3">
      <c r="H58" s="35"/>
    </row>
    <row r="59" spans="1:12" s="12" customFormat="1" ht="15.75" customHeight="1" x14ac:dyDescent="0.3">
      <c r="A59" s="44" t="s">
        <v>62</v>
      </c>
      <c r="B59" s="166">
        <v>50</v>
      </c>
      <c r="C59" s="26"/>
      <c r="D59" s="73" t="s">
        <v>63</v>
      </c>
      <c r="E59" s="72" t="s">
        <v>64</v>
      </c>
      <c r="F59" s="72" t="s">
        <v>35</v>
      </c>
      <c r="G59" s="72" t="s">
        <v>65</v>
      </c>
      <c r="H59" s="47" t="s">
        <v>66</v>
      </c>
      <c r="L59" s="36"/>
    </row>
    <row r="60" spans="1:12" s="12" customFormat="1" ht="22.5" customHeight="1" x14ac:dyDescent="0.3">
      <c r="A60" s="45" t="s">
        <v>67</v>
      </c>
      <c r="B60" s="167">
        <v>1</v>
      </c>
      <c r="C60" s="406" t="s">
        <v>68</v>
      </c>
      <c r="D60" s="410">
        <v>86</v>
      </c>
      <c r="E60" s="74">
        <v>1</v>
      </c>
      <c r="F60" s="173">
        <v>3535</v>
      </c>
      <c r="G60" s="113">
        <f>IF(ISBLANK(F60),"-",(F60/$D$50*$D$47*$B$68)*($B$57/$D$60))</f>
        <v>8.577896514805353</v>
      </c>
      <c r="H60" s="115">
        <f t="shared" ref="H60:H71" si="0">IF(ISBLANK(F60),"-",G60/$B$56)</f>
        <v>3.4311586059221411E-2</v>
      </c>
      <c r="L60" s="36"/>
    </row>
    <row r="61" spans="1:12" s="12" customFormat="1" ht="21.75" customHeight="1" x14ac:dyDescent="0.3">
      <c r="A61" s="45" t="s">
        <v>69</v>
      </c>
      <c r="B61" s="167">
        <v>1</v>
      </c>
      <c r="C61" s="407"/>
      <c r="D61" s="411"/>
      <c r="E61" s="75">
        <v>2</v>
      </c>
      <c r="F61" s="169">
        <v>353</v>
      </c>
      <c r="G61" s="114">
        <f>IF(ISBLANK(F61),"-",(F61/$D$50*$D$47*$B$68)*($B$57/$D$60))</f>
        <v>0.85657637050248647</v>
      </c>
      <c r="H61" s="116">
        <f t="shared" si="0"/>
        <v>3.426305482009946E-3</v>
      </c>
      <c r="L61" s="36"/>
    </row>
    <row r="62" spans="1:12" s="12" customFormat="1" ht="21.75" customHeight="1" x14ac:dyDescent="0.3">
      <c r="A62" s="45" t="s">
        <v>70</v>
      </c>
      <c r="B62" s="167">
        <v>1</v>
      </c>
      <c r="C62" s="407"/>
      <c r="D62" s="411"/>
      <c r="E62" s="75">
        <v>3</v>
      </c>
      <c r="F62" s="169">
        <v>35</v>
      </c>
      <c r="G62" s="114">
        <f>IF(ISBLANK(F62),"-",(F62/$D$50*$D$47*$B$68)*($B$57/$D$60))</f>
        <v>8.4929668463419344E-2</v>
      </c>
      <c r="H62" s="116">
        <f t="shared" si="0"/>
        <v>3.3971867385367737E-4</v>
      </c>
      <c r="L62" s="36"/>
    </row>
    <row r="63" spans="1:12" ht="21" customHeight="1" x14ac:dyDescent="0.3">
      <c r="A63" s="45" t="s">
        <v>71</v>
      </c>
      <c r="B63" s="167">
        <v>1</v>
      </c>
      <c r="C63" s="408"/>
      <c r="D63" s="412"/>
      <c r="E63" s="76">
        <v>4</v>
      </c>
      <c r="F63" s="174"/>
      <c r="G63" s="114" t="str">
        <f>IF(ISBLANK(F63),"-",(F63/$D$50*$D$47*$B$68)*($B$57/$D$60))</f>
        <v>-</v>
      </c>
      <c r="H63" s="116" t="str">
        <f t="shared" si="0"/>
        <v>-</v>
      </c>
    </row>
    <row r="64" spans="1:12" ht="21.75" customHeight="1" x14ac:dyDescent="0.3">
      <c r="A64" s="45" t="s">
        <v>72</v>
      </c>
      <c r="B64" s="167">
        <v>1</v>
      </c>
      <c r="C64" s="406" t="s">
        <v>73</v>
      </c>
      <c r="D64" s="410">
        <v>87</v>
      </c>
      <c r="E64" s="74">
        <v>1</v>
      </c>
      <c r="F64" s="173">
        <v>35353</v>
      </c>
      <c r="G64" s="157">
        <f>IF(ISBLANK(F64),"-",(F64/$D$50*$D$47*$B$68)*($B$57/$D$64))</f>
        <v>84.800196042727336</v>
      </c>
      <c r="H64" s="154">
        <f t="shared" si="0"/>
        <v>0.33920078417090932</v>
      </c>
    </row>
    <row r="65" spans="1:8" ht="21.75" customHeight="1" x14ac:dyDescent="0.3">
      <c r="A65" s="45" t="s">
        <v>74</v>
      </c>
      <c r="B65" s="167">
        <v>1</v>
      </c>
      <c r="C65" s="407"/>
      <c r="D65" s="411"/>
      <c r="E65" s="75">
        <v>2</v>
      </c>
      <c r="F65" s="169">
        <v>353</v>
      </c>
      <c r="G65" s="158">
        <f>IF(ISBLANK(F65),"-",(F65/$D$50*$D$47*$B$68)*($B$57/$D$64))</f>
        <v>0.84673066509441186</v>
      </c>
      <c r="H65" s="155">
        <f t="shared" si="0"/>
        <v>3.3869226603776476E-3</v>
      </c>
    </row>
    <row r="66" spans="1:8" ht="21.75" customHeight="1" x14ac:dyDescent="0.3">
      <c r="A66" s="45" t="s">
        <v>75</v>
      </c>
      <c r="B66" s="167">
        <v>1</v>
      </c>
      <c r="C66" s="407"/>
      <c r="D66" s="411"/>
      <c r="E66" s="75">
        <v>3</v>
      </c>
      <c r="F66" s="169">
        <v>5353</v>
      </c>
      <c r="G66" s="158">
        <f>IF(ISBLANK(F66),"-",(F66/$D$50*$D$47*$B$68)*($B$57/$D$64))</f>
        <v>12.840082861899115</v>
      </c>
      <c r="H66" s="155">
        <f t="shared" si="0"/>
        <v>5.1360331447596455E-2</v>
      </c>
    </row>
    <row r="67" spans="1:8" ht="21" customHeight="1" x14ac:dyDescent="0.3">
      <c r="A67" s="45" t="s">
        <v>76</v>
      </c>
      <c r="B67" s="167">
        <v>1</v>
      </c>
      <c r="C67" s="408"/>
      <c r="D67" s="412"/>
      <c r="E67" s="76">
        <v>4</v>
      </c>
      <c r="F67" s="174"/>
      <c r="G67" s="159" t="str">
        <f>IF(ISBLANK(F67),"-",(F67/$D$50*$D$47*$B$68)*($B$57/$D$64))</f>
        <v>-</v>
      </c>
      <c r="H67" s="156" t="str">
        <f t="shared" si="0"/>
        <v>-</v>
      </c>
    </row>
    <row r="68" spans="1:8" ht="21.75" customHeight="1" x14ac:dyDescent="0.3">
      <c r="A68" s="45" t="s">
        <v>77</v>
      </c>
      <c r="B68" s="175">
        <f>(B67/B66)*(B65/B64)*(B63/B62)*(B61/B60)*B59</f>
        <v>50</v>
      </c>
      <c r="C68" s="406" t="s">
        <v>78</v>
      </c>
      <c r="D68" s="410">
        <v>88</v>
      </c>
      <c r="E68" s="74">
        <v>1</v>
      </c>
      <c r="F68" s="173">
        <v>53535</v>
      </c>
      <c r="G68" s="157">
        <f>IF(ISBLANK(F68),"-",(F68/$D$50*$D$47*$B$68)*($B$57/$D$68))</f>
        <v>126.95358535787898</v>
      </c>
      <c r="H68" s="116">
        <f t="shared" si="0"/>
        <v>0.50781434143151594</v>
      </c>
    </row>
    <row r="69" spans="1:8" ht="21.75" customHeight="1" x14ac:dyDescent="0.3">
      <c r="A69" s="198" t="s">
        <v>79</v>
      </c>
      <c r="B69" s="199">
        <f>(D47*B68)/B56*B57</f>
        <v>90.356399999999994</v>
      </c>
      <c r="C69" s="407"/>
      <c r="D69" s="411"/>
      <c r="E69" s="75">
        <v>2</v>
      </c>
      <c r="F69" s="169">
        <v>3535</v>
      </c>
      <c r="G69" s="158">
        <f>IF(ISBLANK(F69),"-",(F69/$D$50*$D$47*$B$68)*($B$57/$D$68))</f>
        <v>8.3829443212870505</v>
      </c>
      <c r="H69" s="116">
        <f t="shared" si="0"/>
        <v>3.3531777285148202E-2</v>
      </c>
    </row>
    <row r="70" spans="1:8" ht="22.5" customHeight="1" x14ac:dyDescent="0.3">
      <c r="A70" s="421" t="s">
        <v>49</v>
      </c>
      <c r="B70" s="422"/>
      <c r="C70" s="407"/>
      <c r="D70" s="411"/>
      <c r="E70" s="75">
        <v>3</v>
      </c>
      <c r="F70" s="169">
        <v>535</v>
      </c>
      <c r="G70" s="158">
        <f>IF(ISBLANK(F70),"-",(F70/$D$50*$D$47*$B$68)*($B$57/$D$68))</f>
        <v>1.2687058590915339</v>
      </c>
      <c r="H70" s="116">
        <f t="shared" si="0"/>
        <v>5.0748234363661359E-3</v>
      </c>
    </row>
    <row r="71" spans="1:8" ht="21.75" customHeight="1" x14ac:dyDescent="0.3">
      <c r="A71" s="423"/>
      <c r="B71" s="424"/>
      <c r="C71" s="409"/>
      <c r="D71" s="412"/>
      <c r="E71" s="76">
        <v>4</v>
      </c>
      <c r="F71" s="174"/>
      <c r="G71" s="159" t="str">
        <f>IF(ISBLANK(F71),"-",(F71/$D$50*$D$47*$B$68)*($B$57/$D$68))</f>
        <v>-</v>
      </c>
      <c r="H71" s="117" t="str">
        <f t="shared" si="0"/>
        <v>-</v>
      </c>
    </row>
    <row r="72" spans="1:8" ht="18.75" x14ac:dyDescent="0.3">
      <c r="A72" s="77"/>
      <c r="B72" s="77"/>
      <c r="C72" s="77"/>
      <c r="D72" s="77"/>
      <c r="E72" s="77"/>
      <c r="F72" s="78"/>
      <c r="G72" s="66" t="s">
        <v>42</v>
      </c>
      <c r="H72" s="118">
        <f>AVERAGE(H60:H71)</f>
        <v>0.10871628784966653</v>
      </c>
    </row>
    <row r="73" spans="1:8" ht="18.75" x14ac:dyDescent="0.3">
      <c r="C73" s="77"/>
      <c r="D73" s="77"/>
      <c r="E73" s="77"/>
      <c r="F73" s="78"/>
      <c r="G73" s="63" t="s">
        <v>55</v>
      </c>
      <c r="H73" s="80">
        <f>STDEV(H60:H71)/H72</f>
        <v>1.6946647491030777</v>
      </c>
    </row>
    <row r="74" spans="1:8" ht="19.5" customHeight="1" x14ac:dyDescent="0.3">
      <c r="A74" s="77"/>
      <c r="B74" s="77"/>
      <c r="C74" s="78"/>
      <c r="D74" s="78"/>
      <c r="E74" s="79"/>
      <c r="F74" s="78"/>
      <c r="G74" s="65" t="s">
        <v>56</v>
      </c>
      <c r="H74" s="82">
        <f>COUNT(H60:H71)</f>
        <v>9</v>
      </c>
    </row>
    <row r="75" spans="1:8" ht="18.75" x14ac:dyDescent="0.3">
      <c r="A75" s="77"/>
      <c r="B75" s="77"/>
      <c r="C75" s="78"/>
      <c r="D75" s="78"/>
      <c r="E75" s="79"/>
      <c r="F75" s="78"/>
      <c r="G75" s="101"/>
      <c r="H75" s="185"/>
    </row>
    <row r="76" spans="1:8" ht="18.75" x14ac:dyDescent="0.3">
      <c r="A76" s="77"/>
      <c r="B76" s="77"/>
      <c r="C76" s="78"/>
      <c r="D76" s="78"/>
      <c r="E76" s="79"/>
      <c r="F76" s="78"/>
      <c r="G76" s="101"/>
      <c r="H76" s="185"/>
    </row>
    <row r="77" spans="1:8" ht="18.75" x14ac:dyDescent="0.3">
      <c r="A77" s="77"/>
      <c r="B77" s="77"/>
      <c r="C77" s="78"/>
      <c r="D77" s="78"/>
      <c r="E77" s="79"/>
      <c r="F77" s="78"/>
      <c r="G77" s="101"/>
      <c r="H77" s="185"/>
    </row>
    <row r="78" spans="1:8" ht="18.75" x14ac:dyDescent="0.3">
      <c r="A78" s="31" t="s">
        <v>80</v>
      </c>
      <c r="B78" s="31" t="s">
        <v>81</v>
      </c>
    </row>
    <row r="79" spans="1:8" ht="18.75" x14ac:dyDescent="0.3">
      <c r="A79" s="31"/>
      <c r="B79" s="31"/>
    </row>
    <row r="80" spans="1:8" ht="18.75" x14ac:dyDescent="0.3">
      <c r="A80" s="32" t="s">
        <v>16</v>
      </c>
      <c r="B80" s="126" t="str">
        <f>B26</f>
        <v>Sodium Chloride</v>
      </c>
    </row>
    <row r="81" spans="1:12" ht="18.75" x14ac:dyDescent="0.3">
      <c r="A81" s="34" t="s">
        <v>18</v>
      </c>
      <c r="B81" s="126" t="str">
        <f>B27</f>
        <v>NQCL-WRS-S4-1</v>
      </c>
    </row>
    <row r="82" spans="1:12" ht="19.5" customHeight="1" x14ac:dyDescent="0.3">
      <c r="A82" s="34" t="s">
        <v>20</v>
      </c>
      <c r="B82" s="126">
        <f>B28</f>
        <v>99.18</v>
      </c>
    </row>
    <row r="83" spans="1:12" s="12" customFormat="1" ht="15.75" customHeight="1" x14ac:dyDescent="0.3">
      <c r="A83" s="34" t="s">
        <v>21</v>
      </c>
      <c r="B83" s="126">
        <f>B29</f>
        <v>0</v>
      </c>
      <c r="C83" s="398" t="s">
        <v>22</v>
      </c>
      <c r="D83" s="399"/>
      <c r="E83" s="399"/>
      <c r="F83" s="399"/>
      <c r="G83" s="400"/>
      <c r="I83" s="36"/>
      <c r="J83" s="36"/>
      <c r="K83" s="36"/>
      <c r="L83" s="36"/>
    </row>
    <row r="84" spans="1:12" s="12" customFormat="1" ht="18.75" x14ac:dyDescent="0.3">
      <c r="A84" s="34" t="s">
        <v>23</v>
      </c>
      <c r="B84" s="33">
        <f>B82-B83</f>
        <v>99.18</v>
      </c>
      <c r="C84" s="37"/>
      <c r="D84" s="37"/>
      <c r="E84" s="37"/>
      <c r="F84" s="37"/>
      <c r="G84" s="38"/>
      <c r="I84" s="36"/>
      <c r="J84" s="36"/>
      <c r="K84" s="36"/>
      <c r="L84" s="36"/>
    </row>
    <row r="85" spans="1:12" ht="19.5" customHeight="1" x14ac:dyDescent="0.3">
      <c r="A85" s="31"/>
      <c r="B85" s="31"/>
    </row>
    <row r="86" spans="1:12" ht="19.5" customHeight="1" x14ac:dyDescent="0.3">
      <c r="A86" s="44" t="s">
        <v>30</v>
      </c>
      <c r="B86" s="166">
        <v>50</v>
      </c>
      <c r="D86" s="111" t="s">
        <v>31</v>
      </c>
      <c r="E86" s="112"/>
      <c r="F86" s="401" t="s">
        <v>32</v>
      </c>
      <c r="G86" s="402"/>
    </row>
    <row r="87" spans="1:12" ht="21.75" customHeight="1" x14ac:dyDescent="0.3">
      <c r="A87" s="45" t="s">
        <v>33</v>
      </c>
      <c r="B87" s="167">
        <v>1</v>
      </c>
      <c r="C87" s="108" t="s">
        <v>34</v>
      </c>
      <c r="D87" s="48" t="s">
        <v>35</v>
      </c>
      <c r="E87" s="109" t="s">
        <v>36</v>
      </c>
      <c r="F87" s="48" t="s">
        <v>35</v>
      </c>
      <c r="G87" s="49" t="s">
        <v>36</v>
      </c>
    </row>
    <row r="88" spans="1:12" ht="21.75" customHeight="1" x14ac:dyDescent="0.3">
      <c r="A88" s="45" t="s">
        <v>37</v>
      </c>
      <c r="B88" s="167">
        <v>1</v>
      </c>
      <c r="C88" s="106">
        <v>1</v>
      </c>
      <c r="D88" s="168">
        <v>464464646</v>
      </c>
      <c r="E88" s="137">
        <f>IF(ISBLANK(D88),"-",$D$98/$D$95*D88)</f>
        <v>1445385015.1489124</v>
      </c>
      <c r="F88" s="168">
        <v>646464</v>
      </c>
      <c r="G88" s="140">
        <f>IF(ISBLANK(F88),"-",$D$98/$F$95*F88)</f>
        <v>1616589.3661356459</v>
      </c>
    </row>
    <row r="89" spans="1:12" ht="21.75" customHeight="1" x14ac:dyDescent="0.3">
      <c r="A89" s="45" t="s">
        <v>38</v>
      </c>
      <c r="B89" s="167">
        <v>1</v>
      </c>
      <c r="C89" s="78">
        <v>2</v>
      </c>
      <c r="D89" s="169">
        <v>6464646</v>
      </c>
      <c r="E89" s="138">
        <f>IF(ISBLANK(D89),"-",$D$98/$D$95*D89)</f>
        <v>20117575.22798055</v>
      </c>
      <c r="F89" s="169">
        <v>6464646</v>
      </c>
      <c r="G89" s="141">
        <f>IF(ISBLANK(F89),"-",$D$98/$F$95*F89)</f>
        <v>16165908.665341517</v>
      </c>
    </row>
    <row r="90" spans="1:12" ht="21.75" customHeight="1" x14ac:dyDescent="0.3">
      <c r="A90" s="45" t="s">
        <v>39</v>
      </c>
      <c r="B90" s="167">
        <v>1</v>
      </c>
      <c r="C90" s="78">
        <v>3</v>
      </c>
      <c r="D90" s="169">
        <v>4646464</v>
      </c>
      <c r="E90" s="138">
        <f>IF(ISBLANK(D90),"-",$D$98/$D$95*D90)</f>
        <v>14459506.222630508</v>
      </c>
      <c r="F90" s="169">
        <v>6464646</v>
      </c>
      <c r="G90" s="141">
        <f>IF(ISBLANK(F90),"-",$D$98/$F$95*F90)</f>
        <v>16165908.665341517</v>
      </c>
    </row>
    <row r="91" spans="1:12" ht="21.75" customHeight="1" x14ac:dyDescent="0.3">
      <c r="A91" s="45" t="s">
        <v>40</v>
      </c>
      <c r="B91" s="167">
        <v>1</v>
      </c>
      <c r="C91" s="110">
        <v>4</v>
      </c>
      <c r="D91" s="170"/>
      <c r="E91" s="139" t="str">
        <f>IF(ISBLANK(D91),"-",$D$98/$D$95*D91)</f>
        <v>-</v>
      </c>
      <c r="F91" s="176"/>
      <c r="G91" s="143" t="str">
        <f>IF(ISBLANK(F91),"-",$D$98/$D$95*F91)</f>
        <v>-</v>
      </c>
    </row>
    <row r="92" spans="1:12" ht="22.5" customHeight="1" x14ac:dyDescent="0.3">
      <c r="A92" s="45" t="s">
        <v>41</v>
      </c>
      <c r="B92" s="167">
        <v>1</v>
      </c>
      <c r="C92" s="101" t="s">
        <v>42</v>
      </c>
      <c r="D92" s="200">
        <f>AVERAGE(D88:D91)</f>
        <v>158525252</v>
      </c>
      <c r="E92" s="83">
        <f>AVERAGE(E88:E91)</f>
        <v>493320698.86650783</v>
      </c>
      <c r="F92" s="107">
        <f>AVERAGE(F88:F91)</f>
        <v>4525252</v>
      </c>
      <c r="G92" s="144">
        <f>AVERAGE(G88:G91)</f>
        <v>11316135.565606227</v>
      </c>
    </row>
    <row r="93" spans="1:12" ht="21.75" customHeight="1" x14ac:dyDescent="0.3">
      <c r="A93" s="45" t="s">
        <v>43</v>
      </c>
      <c r="B93" s="127">
        <v>1</v>
      </c>
      <c r="C93" s="188" t="s">
        <v>44</v>
      </c>
      <c r="D93" s="189">
        <v>45</v>
      </c>
      <c r="E93" s="52"/>
      <c r="F93" s="171">
        <v>56</v>
      </c>
    </row>
    <row r="94" spans="1:12" ht="21.75" customHeight="1" x14ac:dyDescent="0.3">
      <c r="A94" s="45" t="s">
        <v>45</v>
      </c>
      <c r="B94" s="127">
        <v>1</v>
      </c>
      <c r="C94" s="190" t="s">
        <v>46</v>
      </c>
      <c r="D94" s="191">
        <f>D93*$B$34</f>
        <v>45</v>
      </c>
      <c r="E94" s="59"/>
      <c r="F94" s="58">
        <f>F93*$B$34</f>
        <v>56</v>
      </c>
    </row>
    <row r="95" spans="1:12" ht="19.5" customHeight="1" x14ac:dyDescent="0.3">
      <c r="A95" s="45" t="s">
        <v>47</v>
      </c>
      <c r="B95" s="186">
        <f>(B94/B93)*(B92/B91)*(B90/B89)*(B88/B87)*B86</f>
        <v>50</v>
      </c>
      <c r="C95" s="190" t="s">
        <v>48</v>
      </c>
      <c r="D95" s="192">
        <f>D94*$B$84/100</f>
        <v>44.631</v>
      </c>
      <c r="E95" s="61"/>
      <c r="F95" s="60">
        <f>F94*$B$84/100</f>
        <v>55.540799999999997</v>
      </c>
    </row>
    <row r="96" spans="1:12" ht="19.5" customHeight="1" x14ac:dyDescent="0.3">
      <c r="A96" s="414" t="s">
        <v>49</v>
      </c>
      <c r="B96" s="415"/>
      <c r="C96" s="190" t="s">
        <v>50</v>
      </c>
      <c r="D96" s="191">
        <f>D95/$B$95</f>
        <v>0.89261999999999997</v>
      </c>
      <c r="E96" s="61"/>
      <c r="F96" s="62">
        <f>F95/$B$95</f>
        <v>1.110816</v>
      </c>
      <c r="G96" s="160"/>
      <c r="H96" s="161"/>
    </row>
    <row r="97" spans="1:10" ht="19.5" customHeight="1" x14ac:dyDescent="0.3">
      <c r="A97" s="416"/>
      <c r="B97" s="417"/>
      <c r="C97" s="190" t="s">
        <v>51</v>
      </c>
      <c r="D97" s="201">
        <f>$B$56/$B$113</f>
        <v>2.7777777777777777</v>
      </c>
      <c r="F97" s="64"/>
      <c r="G97" s="162"/>
      <c r="H97" s="161"/>
    </row>
    <row r="98" spans="1:10" ht="18.75" x14ac:dyDescent="0.3">
      <c r="C98" s="190" t="s">
        <v>52</v>
      </c>
      <c r="D98" s="191">
        <f>D97*$B$95</f>
        <v>138.88888888888889</v>
      </c>
      <c r="F98" s="64"/>
      <c r="G98" s="160"/>
      <c r="H98" s="161"/>
    </row>
    <row r="99" spans="1:10" ht="19.5" customHeight="1" x14ac:dyDescent="0.3">
      <c r="C99" s="194" t="s">
        <v>53</v>
      </c>
      <c r="D99" s="202">
        <f>D98/B34</f>
        <v>138.88888888888889</v>
      </c>
      <c r="F99" s="68"/>
      <c r="G99" s="160"/>
      <c r="H99" s="161"/>
      <c r="J99" s="84"/>
    </row>
    <row r="100" spans="1:10" ht="18.75" x14ac:dyDescent="0.3">
      <c r="C100" s="196" t="s">
        <v>82</v>
      </c>
      <c r="D100" s="197">
        <f>AVERAGE(E88:E91,G88:G91)</f>
        <v>252318417.21605706</v>
      </c>
      <c r="F100" s="68"/>
      <c r="G100" s="163"/>
      <c r="H100" s="161"/>
      <c r="J100" s="86"/>
    </row>
    <row r="101" spans="1:10" ht="18.75" x14ac:dyDescent="0.3">
      <c r="C101" s="63" t="s">
        <v>55</v>
      </c>
      <c r="D101" s="85">
        <f>STDEV(E88:E91,G88:G91)/D100</f>
        <v>2.3165771689151895</v>
      </c>
      <c r="F101" s="68"/>
      <c r="G101" s="160"/>
      <c r="H101" s="161"/>
      <c r="J101" s="86"/>
    </row>
    <row r="102" spans="1:10" ht="19.5" customHeight="1" x14ac:dyDescent="0.3">
      <c r="C102" s="65" t="s">
        <v>56</v>
      </c>
      <c r="D102" s="87">
        <f>COUNT(E88:E91,G88:G91)</f>
        <v>6</v>
      </c>
      <c r="F102" s="68"/>
      <c r="G102" s="160"/>
      <c r="H102" s="161"/>
      <c r="J102" s="86"/>
    </row>
    <row r="103" spans="1:10" ht="19.5" customHeight="1" x14ac:dyDescent="0.3">
      <c r="A103" s="25"/>
      <c r="B103" s="25"/>
      <c r="C103" s="25"/>
      <c r="D103" s="25"/>
      <c r="E103" s="25"/>
    </row>
    <row r="104" spans="1:10" ht="17.25" customHeight="1" x14ac:dyDescent="0.3">
      <c r="A104" s="44" t="s">
        <v>83</v>
      </c>
      <c r="B104" s="166">
        <v>900</v>
      </c>
      <c r="C104" s="88" t="s">
        <v>84</v>
      </c>
      <c r="D104" s="89" t="s">
        <v>35</v>
      </c>
      <c r="E104" s="210" t="s">
        <v>85</v>
      </c>
      <c r="F104" s="90" t="s">
        <v>86</v>
      </c>
    </row>
    <row r="105" spans="1:10" ht="21.75" customHeight="1" x14ac:dyDescent="0.3">
      <c r="A105" s="45" t="s">
        <v>67</v>
      </c>
      <c r="B105" s="167">
        <v>10</v>
      </c>
      <c r="C105" s="51">
        <v>1</v>
      </c>
      <c r="D105" s="177">
        <v>5656</v>
      </c>
      <c r="E105" s="91">
        <f t="shared" ref="E105:E110" si="1">IF(ISBLANK(D105),"-",D105/$D$100*$D$97*$B$113)</f>
        <v>5.6040300807261708E-3</v>
      </c>
      <c r="F105" s="92">
        <f t="shared" ref="F105:F110" si="2">IF(ISBLANK(D105), "-", E105/$B$56)</f>
        <v>2.2416120322904682E-5</v>
      </c>
    </row>
    <row r="106" spans="1:10" ht="21.75" customHeight="1" x14ac:dyDescent="0.3">
      <c r="A106" s="45" t="s">
        <v>69</v>
      </c>
      <c r="B106" s="167">
        <v>1</v>
      </c>
      <c r="C106" s="51">
        <v>2</v>
      </c>
      <c r="D106" s="177">
        <v>46464</v>
      </c>
      <c r="E106" s="93">
        <f t="shared" si="1"/>
        <v>4.6037067480703825E-2</v>
      </c>
      <c r="F106" s="119">
        <f t="shared" si="2"/>
        <v>1.841482699228153E-4</v>
      </c>
    </row>
    <row r="107" spans="1:10" ht="21.75" customHeight="1" x14ac:dyDescent="0.3">
      <c r="A107" s="45" t="s">
        <v>70</v>
      </c>
      <c r="B107" s="167">
        <v>1</v>
      </c>
      <c r="C107" s="51">
        <v>3</v>
      </c>
      <c r="D107" s="177">
        <v>46466</v>
      </c>
      <c r="E107" s="93">
        <f t="shared" si="1"/>
        <v>4.6039049103787526E-2</v>
      </c>
      <c r="F107" s="119">
        <f t="shared" si="2"/>
        <v>1.8415619641515011E-4</v>
      </c>
    </row>
    <row r="108" spans="1:10" ht="21.75" customHeight="1" x14ac:dyDescent="0.3">
      <c r="A108" s="45" t="s">
        <v>71</v>
      </c>
      <c r="B108" s="167">
        <v>1</v>
      </c>
      <c r="C108" s="51">
        <v>4</v>
      </c>
      <c r="D108" s="177">
        <v>6464</v>
      </c>
      <c r="E108" s="93">
        <f t="shared" si="1"/>
        <v>6.404605806544195E-3</v>
      </c>
      <c r="F108" s="119">
        <f t="shared" si="2"/>
        <v>2.5618423226176779E-5</v>
      </c>
    </row>
    <row r="109" spans="1:10" ht="21.75" customHeight="1" x14ac:dyDescent="0.3">
      <c r="A109" s="45" t="s">
        <v>72</v>
      </c>
      <c r="B109" s="167">
        <v>1</v>
      </c>
      <c r="C109" s="51">
        <v>5</v>
      </c>
      <c r="D109" s="177">
        <v>4646</v>
      </c>
      <c r="E109" s="93">
        <f t="shared" si="1"/>
        <v>4.6033104234536413E-3</v>
      </c>
      <c r="F109" s="119">
        <f t="shared" si="2"/>
        <v>1.8413241693814564E-5</v>
      </c>
    </row>
    <row r="110" spans="1:10" ht="21.75" customHeight="1" x14ac:dyDescent="0.3">
      <c r="A110" s="45" t="s">
        <v>74</v>
      </c>
      <c r="B110" s="167">
        <v>1</v>
      </c>
      <c r="C110" s="54">
        <v>6</v>
      </c>
      <c r="D110" s="178">
        <v>54545</v>
      </c>
      <c r="E110" s="94">
        <f t="shared" si="1"/>
        <v>5.4043815550425915E-2</v>
      </c>
      <c r="F110" s="120">
        <f t="shared" si="2"/>
        <v>2.1617526220170366E-4</v>
      </c>
    </row>
    <row r="111" spans="1:10" ht="21.75" customHeight="1" x14ac:dyDescent="0.3">
      <c r="A111" s="45" t="s">
        <v>75</v>
      </c>
      <c r="B111" s="167">
        <v>1</v>
      </c>
      <c r="C111" s="51"/>
      <c r="D111" s="78"/>
      <c r="E111" s="81"/>
      <c r="F111" s="95"/>
    </row>
    <row r="112" spans="1:10" ht="21.75" customHeight="1" x14ac:dyDescent="0.3">
      <c r="A112" s="45" t="s">
        <v>76</v>
      </c>
      <c r="B112" s="167">
        <v>1</v>
      </c>
      <c r="C112" s="51"/>
      <c r="D112" s="96"/>
      <c r="E112" s="97" t="s">
        <v>42</v>
      </c>
      <c r="F112" s="98">
        <f>AVERAGE(F105:F110)</f>
        <v>1.0848791896376083E-4</v>
      </c>
    </row>
    <row r="113" spans="1:12" ht="19.5" customHeight="1" x14ac:dyDescent="0.3">
      <c r="A113" s="45" t="s">
        <v>77</v>
      </c>
      <c r="B113" s="172">
        <f>(B112/B111)*(B110/B109)*(B108/B107)*(B106/B105)*B104</f>
        <v>90</v>
      </c>
      <c r="C113" s="99"/>
      <c r="D113" s="100"/>
      <c r="E113" s="101" t="s">
        <v>55</v>
      </c>
      <c r="F113" s="102">
        <f>STDEV(F105:F110)/F112</f>
        <v>0.87868491041411534</v>
      </c>
      <c r="I113" s="81"/>
    </row>
    <row r="114" spans="1:12" ht="19.5" customHeight="1" x14ac:dyDescent="0.3">
      <c r="A114" s="414" t="s">
        <v>49</v>
      </c>
      <c r="B114" s="418"/>
      <c r="C114" s="103"/>
      <c r="D114" s="104"/>
      <c r="E114" s="105" t="s">
        <v>56</v>
      </c>
      <c r="F114" s="87">
        <f>COUNT(F105:F110)</f>
        <v>6</v>
      </c>
      <c r="I114" s="81"/>
      <c r="J114" s="86"/>
    </row>
    <row r="115" spans="1:12" ht="19.5" customHeight="1" x14ac:dyDescent="0.3">
      <c r="A115" s="416"/>
      <c r="B115" s="419"/>
      <c r="C115" s="81"/>
      <c r="D115" s="81"/>
      <c r="E115" s="81"/>
      <c r="F115" s="78"/>
      <c r="G115" s="81"/>
      <c r="H115" s="81"/>
      <c r="I115" s="81"/>
    </row>
    <row r="116" spans="1:12" ht="18.75" x14ac:dyDescent="0.3">
      <c r="A116" s="42"/>
      <c r="B116" s="42"/>
      <c r="C116" s="81"/>
      <c r="D116" s="81"/>
      <c r="E116" s="81"/>
      <c r="F116" s="78"/>
      <c r="G116" s="81"/>
      <c r="H116" s="81"/>
      <c r="I116" s="81"/>
    </row>
    <row r="117" spans="1:12" ht="18.75" x14ac:dyDescent="0.3">
      <c r="A117" s="31" t="s">
        <v>80</v>
      </c>
      <c r="B117" s="31" t="s">
        <v>87</v>
      </c>
    </row>
    <row r="118" spans="1:12" ht="18.75" x14ac:dyDescent="0.3">
      <c r="A118" s="31"/>
      <c r="B118" s="31"/>
    </row>
    <row r="119" spans="1:12" ht="18.75" x14ac:dyDescent="0.3">
      <c r="A119" s="32" t="s">
        <v>16</v>
      </c>
      <c r="B119" s="126" t="str">
        <f>B26</f>
        <v>Sodium Chloride</v>
      </c>
    </row>
    <row r="120" spans="1:12" ht="18.75" x14ac:dyDescent="0.3">
      <c r="A120" s="34" t="s">
        <v>18</v>
      </c>
      <c r="B120" s="126" t="str">
        <f>B27</f>
        <v>NQCL-WRS-S4-1</v>
      </c>
    </row>
    <row r="121" spans="1:12" ht="19.5" customHeight="1" x14ac:dyDescent="0.3">
      <c r="A121" s="34" t="s">
        <v>20</v>
      </c>
      <c r="B121" s="126">
        <f>B28</f>
        <v>99.18</v>
      </c>
    </row>
    <row r="122" spans="1:12" s="12" customFormat="1" ht="15.75" customHeight="1" x14ac:dyDescent="0.3">
      <c r="A122" s="34" t="s">
        <v>21</v>
      </c>
      <c r="B122" s="126">
        <f>B29</f>
        <v>0</v>
      </c>
      <c r="C122" s="398" t="s">
        <v>22</v>
      </c>
      <c r="D122" s="399"/>
      <c r="E122" s="399"/>
      <c r="F122" s="399"/>
      <c r="G122" s="400"/>
      <c r="I122" s="36"/>
      <c r="J122" s="36"/>
      <c r="K122" s="36"/>
      <c r="L122" s="36"/>
    </row>
    <row r="123" spans="1:12" s="12" customFormat="1" ht="18.75" x14ac:dyDescent="0.3">
      <c r="A123" s="34" t="s">
        <v>23</v>
      </c>
      <c r="B123" s="33">
        <f>B121-B122</f>
        <v>99.18</v>
      </c>
      <c r="C123" s="37"/>
      <c r="D123" s="37"/>
      <c r="E123" s="37"/>
      <c r="F123" s="37"/>
      <c r="G123" s="38"/>
      <c r="I123" s="36"/>
      <c r="J123" s="36"/>
      <c r="K123" s="36"/>
      <c r="L123" s="36"/>
    </row>
    <row r="124" spans="1:12" ht="18.75" x14ac:dyDescent="0.3">
      <c r="A124" s="31"/>
      <c r="B124" s="31"/>
    </row>
    <row r="125" spans="1:12" ht="19.5" customHeight="1" x14ac:dyDescent="0.3">
      <c r="A125" s="31"/>
      <c r="B125" s="31"/>
    </row>
    <row r="126" spans="1:12" ht="19.5" customHeight="1" x14ac:dyDescent="0.3">
      <c r="A126" s="44" t="s">
        <v>30</v>
      </c>
      <c r="B126" s="129">
        <v>1</v>
      </c>
      <c r="D126" s="152" t="s">
        <v>31</v>
      </c>
      <c r="E126" s="153"/>
      <c r="F126" s="401" t="s">
        <v>32</v>
      </c>
      <c r="G126" s="402"/>
    </row>
    <row r="127" spans="1:12" ht="21.75" customHeight="1" x14ac:dyDescent="0.3">
      <c r="A127" s="45" t="s">
        <v>33</v>
      </c>
      <c r="B127" s="130">
        <v>1</v>
      </c>
      <c r="C127" s="151" t="s">
        <v>34</v>
      </c>
      <c r="D127" s="48" t="s">
        <v>35</v>
      </c>
      <c r="E127" s="109" t="s">
        <v>36</v>
      </c>
      <c r="F127" s="48" t="s">
        <v>35</v>
      </c>
      <c r="G127" s="49" t="s">
        <v>36</v>
      </c>
    </row>
    <row r="128" spans="1:12" ht="21.75" customHeight="1" x14ac:dyDescent="0.3">
      <c r="A128" s="45" t="s">
        <v>37</v>
      </c>
      <c r="B128" s="130">
        <v>1</v>
      </c>
      <c r="C128" s="106">
        <v>1</v>
      </c>
      <c r="D128" s="131"/>
      <c r="E128" s="137" t="str">
        <f>IF(ISBLANK(D128),"-",$D$98/$D$95*D128)</f>
        <v>-</v>
      </c>
      <c r="F128" s="131"/>
      <c r="G128" s="140" t="str">
        <f>IF(ISBLANK(F128),"-",$D$98/$F$95*F128)</f>
        <v>-</v>
      </c>
    </row>
    <row r="129" spans="1:10" ht="21.75" customHeight="1" x14ac:dyDescent="0.3">
      <c r="A129" s="45" t="s">
        <v>38</v>
      </c>
      <c r="B129" s="130">
        <v>1</v>
      </c>
      <c r="C129" s="78">
        <v>2</v>
      </c>
      <c r="D129" s="132"/>
      <c r="E129" s="138" t="str">
        <f>IF(ISBLANK(D129),"-",$D$98/$D$95*D129)</f>
        <v>-</v>
      </c>
      <c r="F129" s="132"/>
      <c r="G129" s="141" t="str">
        <f>IF(ISBLANK(F129),"-",$D$98/$F$95*F129)</f>
        <v>-</v>
      </c>
    </row>
    <row r="130" spans="1:10" ht="21.75" customHeight="1" x14ac:dyDescent="0.3">
      <c r="A130" s="45" t="s">
        <v>39</v>
      </c>
      <c r="B130" s="130">
        <v>1</v>
      </c>
      <c r="C130" s="78">
        <v>3</v>
      </c>
      <c r="D130" s="132"/>
      <c r="E130" s="138" t="str">
        <f>IF(ISBLANK(D130),"-",$D$98/$D$95*D130)</f>
        <v>-</v>
      </c>
      <c r="F130" s="132"/>
      <c r="G130" s="141" t="str">
        <f>IF(ISBLANK(F130),"-",$D$98/$F$95*F130)</f>
        <v>-</v>
      </c>
    </row>
    <row r="131" spans="1:10" ht="21.75" customHeight="1" x14ac:dyDescent="0.3">
      <c r="A131" s="45" t="s">
        <v>40</v>
      </c>
      <c r="B131" s="130">
        <v>1</v>
      </c>
      <c r="C131" s="110">
        <v>4</v>
      </c>
      <c r="D131" s="133"/>
      <c r="E131" s="139" t="str">
        <f>IF(ISBLANK(D131),"-",$D$98/$D$95*D131)</f>
        <v>-</v>
      </c>
      <c r="F131" s="142"/>
      <c r="G131" s="143" t="str">
        <f>IF(ISBLANK(F131),"-",$D$98/$D$95*F131)</f>
        <v>-</v>
      </c>
    </row>
    <row r="132" spans="1:10" ht="22.5" customHeight="1" x14ac:dyDescent="0.3">
      <c r="A132" s="45" t="s">
        <v>41</v>
      </c>
      <c r="B132" s="130">
        <v>1</v>
      </c>
      <c r="C132" s="101" t="s">
        <v>42</v>
      </c>
      <c r="D132" s="200" t="e">
        <f>AVERAGE(D128:D131)</f>
        <v>#DIV/0!</v>
      </c>
      <c r="E132" s="83" t="e">
        <f>AVERAGE(E128:E131)</f>
        <v>#DIV/0!</v>
      </c>
      <c r="F132" s="107" t="e">
        <f>AVERAGE(F128:F131)</f>
        <v>#DIV/0!</v>
      </c>
      <c r="G132" s="144" t="e">
        <f>AVERAGE(G128:G131)</f>
        <v>#DIV/0!</v>
      </c>
    </row>
    <row r="133" spans="1:10" ht="21.75" customHeight="1" x14ac:dyDescent="0.3">
      <c r="A133" s="45" t="s">
        <v>43</v>
      </c>
      <c r="B133" s="203">
        <v>1</v>
      </c>
      <c r="C133" s="188" t="s">
        <v>44</v>
      </c>
      <c r="D133" s="204"/>
      <c r="E133" s="52"/>
      <c r="F133" s="134"/>
    </row>
    <row r="134" spans="1:10" ht="21.75" customHeight="1" x14ac:dyDescent="0.3">
      <c r="A134" s="45" t="s">
        <v>45</v>
      </c>
      <c r="B134" s="203">
        <v>1</v>
      </c>
      <c r="C134" s="190" t="s">
        <v>46</v>
      </c>
      <c r="D134" s="191">
        <f>D133*$B$34</f>
        <v>0</v>
      </c>
      <c r="E134" s="59"/>
      <c r="F134" s="58">
        <f>F133*$B$34</f>
        <v>0</v>
      </c>
    </row>
    <row r="135" spans="1:10" ht="19.5" customHeight="1" x14ac:dyDescent="0.3">
      <c r="A135" s="45" t="s">
        <v>47</v>
      </c>
      <c r="B135" s="203">
        <f>(B134/B133)*(B132/B131)*(B130/B129)*(B128/B127)*B126</f>
        <v>1</v>
      </c>
      <c r="C135" s="190" t="s">
        <v>48</v>
      </c>
      <c r="D135" s="192">
        <f>D134*$B$123/100</f>
        <v>0</v>
      </c>
      <c r="E135" s="61"/>
      <c r="F135" s="60">
        <f>F134*$B$123/100</f>
        <v>0</v>
      </c>
    </row>
    <row r="136" spans="1:10" ht="19.5" customHeight="1" x14ac:dyDescent="0.3">
      <c r="A136" s="414" t="s">
        <v>49</v>
      </c>
      <c r="B136" s="415"/>
      <c r="C136" s="190" t="s">
        <v>50</v>
      </c>
      <c r="D136" s="191">
        <f>D135/$B$135</f>
        <v>0</v>
      </c>
      <c r="E136" s="61"/>
      <c r="F136" s="62">
        <f>F135/$B$135</f>
        <v>0</v>
      </c>
      <c r="G136" s="160"/>
      <c r="H136" s="161"/>
    </row>
    <row r="137" spans="1:10" ht="19.5" customHeight="1" x14ac:dyDescent="0.3">
      <c r="A137" s="416"/>
      <c r="B137" s="417"/>
      <c r="C137" s="190" t="s">
        <v>51</v>
      </c>
      <c r="D137" s="201">
        <f>$B$56/$B$153</f>
        <v>250</v>
      </c>
      <c r="F137" s="64"/>
      <c r="G137" s="162"/>
      <c r="H137" s="161"/>
    </row>
    <row r="138" spans="1:10" ht="18.75" x14ac:dyDescent="0.3">
      <c r="C138" s="190" t="s">
        <v>52</v>
      </c>
      <c r="D138" s="191">
        <f>D137*$B$135</f>
        <v>250</v>
      </c>
      <c r="F138" s="64"/>
      <c r="G138" s="160"/>
      <c r="H138" s="161"/>
    </row>
    <row r="139" spans="1:10" ht="19.5" customHeight="1" x14ac:dyDescent="0.3">
      <c r="C139" s="205" t="s">
        <v>53</v>
      </c>
      <c r="D139" s="206">
        <f>D138/B34</f>
        <v>250</v>
      </c>
      <c r="F139" s="68"/>
      <c r="G139" s="160"/>
      <c r="H139" s="161"/>
      <c r="J139" s="84"/>
    </row>
    <row r="140" spans="1:10" ht="18.75" x14ac:dyDescent="0.3">
      <c r="C140" s="66" t="s">
        <v>82</v>
      </c>
      <c r="D140" s="67" t="e">
        <f>AVERAGE(E128:E131,G128:G131)</f>
        <v>#DIV/0!</v>
      </c>
      <c r="F140" s="68"/>
      <c r="G140" s="163"/>
      <c r="H140" s="161"/>
      <c r="J140" s="86"/>
    </row>
    <row r="141" spans="1:10" ht="18.75" x14ac:dyDescent="0.3">
      <c r="C141" s="63" t="s">
        <v>55</v>
      </c>
      <c r="D141" s="85" t="e">
        <f>STDEV(E128:E131,G128:G131)/D140</f>
        <v>#DIV/0!</v>
      </c>
      <c r="F141" s="68"/>
      <c r="G141" s="160"/>
      <c r="H141" s="161"/>
      <c r="J141" s="86"/>
    </row>
    <row r="142" spans="1:10" ht="19.5" customHeight="1" x14ac:dyDescent="0.3">
      <c r="C142" s="65" t="s">
        <v>56</v>
      </c>
      <c r="D142" s="87">
        <f>COUNT(E128:E131,G128:G131)</f>
        <v>0</v>
      </c>
      <c r="F142" s="68"/>
      <c r="G142" s="160"/>
      <c r="H142" s="161"/>
      <c r="J142" s="86"/>
    </row>
    <row r="143" spans="1:10" ht="19.5" customHeight="1" x14ac:dyDescent="0.3">
      <c r="A143" s="25"/>
      <c r="B143" s="25"/>
      <c r="C143" s="25"/>
      <c r="D143" s="25"/>
      <c r="E143" s="25"/>
    </row>
    <row r="144" spans="1:10" ht="17.25" customHeight="1" x14ac:dyDescent="0.3">
      <c r="A144" s="44" t="s">
        <v>83</v>
      </c>
      <c r="B144" s="129">
        <v>1</v>
      </c>
      <c r="C144" s="88" t="s">
        <v>84</v>
      </c>
      <c r="D144" s="89" t="s">
        <v>35</v>
      </c>
      <c r="E144" s="210" t="s">
        <v>85</v>
      </c>
      <c r="F144" s="90" t="s">
        <v>86</v>
      </c>
    </row>
    <row r="145" spans="1:10" ht="21.75" customHeight="1" x14ac:dyDescent="0.3">
      <c r="A145" s="45" t="s">
        <v>67</v>
      </c>
      <c r="B145" s="130">
        <v>1</v>
      </c>
      <c r="C145" s="51">
        <v>1</v>
      </c>
      <c r="D145" s="135"/>
      <c r="E145" s="182" t="str">
        <f t="shared" ref="E145:E150" si="3">IF(ISBLANK(D145),"-",D145/$D$140*$D$137*$B$153)</f>
        <v>-</v>
      </c>
      <c r="F145" s="179" t="str">
        <f t="shared" ref="F145:F150" si="4">IF(ISBLANK(D145), "-", E145/$B$56)</f>
        <v>-</v>
      </c>
    </row>
    <row r="146" spans="1:10" ht="21.75" customHeight="1" x14ac:dyDescent="0.3">
      <c r="A146" s="45" t="s">
        <v>69</v>
      </c>
      <c r="B146" s="130">
        <v>1</v>
      </c>
      <c r="C146" s="51">
        <v>2</v>
      </c>
      <c r="D146" s="135"/>
      <c r="E146" s="183" t="str">
        <f t="shared" si="3"/>
        <v>-</v>
      </c>
      <c r="F146" s="180" t="str">
        <f t="shared" si="4"/>
        <v>-</v>
      </c>
    </row>
    <row r="147" spans="1:10" ht="21.75" customHeight="1" x14ac:dyDescent="0.3">
      <c r="A147" s="45" t="s">
        <v>70</v>
      </c>
      <c r="B147" s="130">
        <v>1</v>
      </c>
      <c r="C147" s="51">
        <v>3</v>
      </c>
      <c r="D147" s="135"/>
      <c r="E147" s="183" t="str">
        <f t="shared" si="3"/>
        <v>-</v>
      </c>
      <c r="F147" s="180" t="str">
        <f t="shared" si="4"/>
        <v>-</v>
      </c>
    </row>
    <row r="148" spans="1:10" ht="21.75" customHeight="1" x14ac:dyDescent="0.3">
      <c r="A148" s="45" t="s">
        <v>71</v>
      </c>
      <c r="B148" s="130">
        <v>1</v>
      </c>
      <c r="C148" s="51">
        <v>4</v>
      </c>
      <c r="D148" s="135"/>
      <c r="E148" s="183" t="str">
        <f t="shared" si="3"/>
        <v>-</v>
      </c>
      <c r="F148" s="180" t="str">
        <f t="shared" si="4"/>
        <v>-</v>
      </c>
    </row>
    <row r="149" spans="1:10" ht="21.75" customHeight="1" x14ac:dyDescent="0.3">
      <c r="A149" s="45" t="s">
        <v>72</v>
      </c>
      <c r="B149" s="130">
        <v>1</v>
      </c>
      <c r="C149" s="51">
        <v>5</v>
      </c>
      <c r="D149" s="135"/>
      <c r="E149" s="183" t="str">
        <f t="shared" si="3"/>
        <v>-</v>
      </c>
      <c r="F149" s="180" t="str">
        <f t="shared" si="4"/>
        <v>-</v>
      </c>
    </row>
    <row r="150" spans="1:10" ht="21.75" customHeight="1" x14ac:dyDescent="0.3">
      <c r="A150" s="45" t="s">
        <v>74</v>
      </c>
      <c r="B150" s="130">
        <v>1</v>
      </c>
      <c r="C150" s="54">
        <v>6</v>
      </c>
      <c r="D150" s="136"/>
      <c r="E150" s="184" t="str">
        <f t="shared" si="3"/>
        <v>-</v>
      </c>
      <c r="F150" s="181" t="str">
        <f t="shared" si="4"/>
        <v>-</v>
      </c>
    </row>
    <row r="151" spans="1:10" ht="21.75" customHeight="1" x14ac:dyDescent="0.3">
      <c r="A151" s="45" t="s">
        <v>75</v>
      </c>
      <c r="B151" s="130">
        <v>1</v>
      </c>
      <c r="C151" s="51"/>
      <c r="D151" s="78"/>
      <c r="E151" s="81"/>
      <c r="F151" s="95"/>
    </row>
    <row r="152" spans="1:10" ht="21.75" customHeight="1" x14ac:dyDescent="0.3">
      <c r="A152" s="45" t="s">
        <v>76</v>
      </c>
      <c r="B152" s="130">
        <v>1</v>
      </c>
      <c r="C152" s="51"/>
      <c r="D152" s="96"/>
      <c r="E152" s="97" t="s">
        <v>42</v>
      </c>
      <c r="F152" s="98" t="e">
        <f>AVERAGE(F145:F150)</f>
        <v>#DIV/0!</v>
      </c>
    </row>
    <row r="153" spans="1:10" ht="19.5" customHeight="1" x14ac:dyDescent="0.3">
      <c r="A153" s="45" t="s">
        <v>77</v>
      </c>
      <c r="B153" s="130">
        <f>(B152/B151)*(B150/B149)*(B148/B147)*(B146/B145)*B144</f>
        <v>1</v>
      </c>
      <c r="C153" s="99"/>
      <c r="D153" s="100"/>
      <c r="E153" s="101" t="s">
        <v>55</v>
      </c>
      <c r="F153" s="102" t="e">
        <f>STDEV(F145:F150)/F152</f>
        <v>#DIV/0!</v>
      </c>
      <c r="I153" s="81"/>
    </row>
    <row r="154" spans="1:10" ht="19.5" customHeight="1" x14ac:dyDescent="0.3">
      <c r="A154" s="414" t="s">
        <v>49</v>
      </c>
      <c r="B154" s="418"/>
      <c r="C154" s="103"/>
      <c r="D154" s="104"/>
      <c r="E154" s="105" t="s">
        <v>56</v>
      </c>
      <c r="F154" s="87">
        <f>COUNT(F145:F150)</f>
        <v>0</v>
      </c>
      <c r="I154" s="81"/>
      <c r="J154" s="86"/>
    </row>
    <row r="155" spans="1:10" ht="19.5" customHeight="1" x14ac:dyDescent="0.3">
      <c r="A155" s="416"/>
      <c r="B155" s="419"/>
      <c r="C155" s="81"/>
      <c r="D155" s="81"/>
      <c r="E155" s="81"/>
      <c r="F155" s="78"/>
      <c r="G155" s="81"/>
      <c r="H155" s="81"/>
      <c r="I155" s="81"/>
    </row>
    <row r="156" spans="1:10" ht="18.75" x14ac:dyDescent="0.3">
      <c r="A156" s="42"/>
      <c r="B156" s="42"/>
      <c r="C156" s="81"/>
      <c r="D156" s="81"/>
      <c r="E156" s="81"/>
      <c r="F156" s="78"/>
      <c r="G156" s="81"/>
      <c r="H156" s="81"/>
      <c r="I156" s="81"/>
    </row>
    <row r="157" spans="1:10" ht="18.75" x14ac:dyDescent="0.3">
      <c r="A157" s="31" t="s">
        <v>80</v>
      </c>
      <c r="B157" s="207" t="s">
        <v>88</v>
      </c>
      <c r="C157" s="81"/>
      <c r="D157" s="81"/>
      <c r="E157" s="81"/>
      <c r="F157" s="78"/>
      <c r="G157" s="81"/>
      <c r="H157" s="81"/>
      <c r="I157" s="81"/>
    </row>
    <row r="158" spans="1:10" ht="18.75" x14ac:dyDescent="0.3">
      <c r="A158" s="42"/>
      <c r="B158" s="42"/>
      <c r="C158" s="81"/>
      <c r="D158" s="81"/>
      <c r="E158" s="81"/>
      <c r="F158" s="78"/>
      <c r="G158" s="81"/>
      <c r="H158" s="81"/>
      <c r="I158" s="81"/>
    </row>
    <row r="159" spans="1:10" ht="18.75" x14ac:dyDescent="0.3">
      <c r="A159" s="97" t="s">
        <v>42</v>
      </c>
      <c r="B159" s="209">
        <f>AVERAGE(F105:F110,F145:F150)</f>
        <v>1.0848791896376083E-4</v>
      </c>
      <c r="C159" s="81"/>
      <c r="D159" s="81"/>
      <c r="E159" s="81"/>
      <c r="F159" s="78"/>
      <c r="G159" s="81"/>
      <c r="H159" s="81"/>
      <c r="I159" s="81"/>
    </row>
    <row r="160" spans="1:10" ht="18.75" x14ac:dyDescent="0.3">
      <c r="A160" s="101" t="s">
        <v>55</v>
      </c>
      <c r="B160" s="208">
        <f>STDEV(F105:F110,F145:F150)/B159</f>
        <v>0.87868491041411534</v>
      </c>
      <c r="C160" s="81"/>
      <c r="D160" s="81"/>
      <c r="E160" s="81"/>
      <c r="F160" s="78"/>
      <c r="G160" s="81"/>
      <c r="H160" s="81"/>
      <c r="I160" s="81"/>
    </row>
    <row r="161" spans="1:9" ht="19.5" customHeight="1" x14ac:dyDescent="0.3">
      <c r="A161" s="105" t="s">
        <v>56</v>
      </c>
      <c r="B161" s="87">
        <f>COUNT(F105:F110,F145:F150)</f>
        <v>6</v>
      </c>
      <c r="C161" s="81"/>
      <c r="D161" s="81"/>
      <c r="E161" s="81"/>
      <c r="F161" s="78"/>
      <c r="G161" s="81"/>
      <c r="H161" s="81"/>
      <c r="I161" s="81"/>
    </row>
    <row r="162" spans="1:9" ht="19.5" customHeight="1" x14ac:dyDescent="0.3">
      <c r="A162" s="121"/>
      <c r="B162" s="121"/>
      <c r="C162" s="122"/>
      <c r="D162" s="122"/>
      <c r="E162" s="122"/>
      <c r="F162" s="122"/>
      <c r="G162" s="122"/>
      <c r="H162" s="122"/>
    </row>
    <row r="163" spans="1:9" ht="18.75" x14ac:dyDescent="0.3">
      <c r="B163" s="397" t="s">
        <v>89</v>
      </c>
      <c r="C163" s="397"/>
      <c r="E163" s="108" t="s">
        <v>90</v>
      </c>
      <c r="F163" s="149"/>
      <c r="G163" s="397" t="s">
        <v>91</v>
      </c>
      <c r="H163" s="397"/>
    </row>
    <row r="164" spans="1:9" ht="45" customHeight="1" x14ac:dyDescent="0.3">
      <c r="A164" s="150" t="s">
        <v>92</v>
      </c>
      <c r="B164" s="145"/>
      <c r="C164" s="145"/>
      <c r="E164" s="145"/>
      <c r="F164" s="81"/>
      <c r="G164" s="147"/>
      <c r="H164" s="147"/>
    </row>
    <row r="165" spans="1:9" ht="45" customHeight="1" x14ac:dyDescent="0.3">
      <c r="A165" s="150" t="s">
        <v>93</v>
      </c>
      <c r="B165" s="146"/>
      <c r="C165" s="146"/>
      <c r="E165" s="146"/>
      <c r="F165" s="81"/>
      <c r="G165" s="148"/>
      <c r="H165" s="148"/>
    </row>
    <row r="166" spans="1:9" ht="18.75" x14ac:dyDescent="0.3">
      <c r="A166" s="77"/>
      <c r="B166" s="77"/>
      <c r="C166" s="78"/>
      <c r="D166" s="78"/>
      <c r="E166" s="78"/>
      <c r="F166" s="79"/>
      <c r="G166" s="78"/>
      <c r="H166" s="78"/>
      <c r="I166" s="81"/>
    </row>
    <row r="167" spans="1:9" ht="18.75" x14ac:dyDescent="0.3">
      <c r="A167" s="77"/>
      <c r="B167" s="77"/>
      <c r="C167" s="78"/>
      <c r="D167" s="78"/>
      <c r="E167" s="78"/>
      <c r="F167" s="79"/>
      <c r="G167" s="78"/>
      <c r="H167" s="78"/>
      <c r="I167" s="81"/>
    </row>
    <row r="168" spans="1:9" ht="18.75" x14ac:dyDescent="0.3">
      <c r="A168" s="77"/>
      <c r="B168" s="77"/>
      <c r="C168" s="78"/>
      <c r="D168" s="78"/>
      <c r="E168" s="78"/>
      <c r="F168" s="79"/>
      <c r="G168" s="78"/>
      <c r="H168" s="78"/>
      <c r="I168" s="81"/>
    </row>
    <row r="169" spans="1:9" ht="18.75" x14ac:dyDescent="0.3">
      <c r="A169" s="77"/>
      <c r="B169" s="77"/>
      <c r="C169" s="78"/>
      <c r="D169" s="78"/>
      <c r="E169" s="78"/>
      <c r="F169" s="79"/>
      <c r="G169" s="78"/>
      <c r="H169" s="78"/>
      <c r="I169" s="81"/>
    </row>
    <row r="170" spans="1:9" ht="18.75" x14ac:dyDescent="0.3">
      <c r="A170" s="77"/>
      <c r="B170" s="77"/>
      <c r="C170" s="78"/>
      <c r="D170" s="78"/>
      <c r="E170" s="78"/>
      <c r="F170" s="79"/>
      <c r="G170" s="78"/>
      <c r="H170" s="78"/>
      <c r="I170" s="81"/>
    </row>
    <row r="171" spans="1:9" ht="18.75" x14ac:dyDescent="0.3">
      <c r="A171" s="77"/>
      <c r="B171" s="77"/>
      <c r="C171" s="78"/>
      <c r="D171" s="78"/>
      <c r="E171" s="78"/>
      <c r="F171" s="79"/>
      <c r="G171" s="78"/>
      <c r="H171" s="78"/>
      <c r="I171" s="81"/>
    </row>
    <row r="172" spans="1:9" ht="18.75" x14ac:dyDescent="0.3">
      <c r="A172" s="77"/>
      <c r="B172" s="77"/>
      <c r="C172" s="78"/>
      <c r="D172" s="78"/>
      <c r="E172" s="78"/>
      <c r="F172" s="79"/>
      <c r="G172" s="78"/>
      <c r="H172" s="78"/>
      <c r="I172" s="81"/>
    </row>
    <row r="173" spans="1:9" ht="18.75" x14ac:dyDescent="0.3">
      <c r="A173" s="77"/>
      <c r="B173" s="77"/>
      <c r="C173" s="78"/>
      <c r="D173" s="78"/>
      <c r="E173" s="78"/>
      <c r="F173" s="79"/>
      <c r="G173" s="78"/>
      <c r="H173" s="78"/>
      <c r="I173" s="81"/>
    </row>
    <row r="174" spans="1:9" ht="18.75" x14ac:dyDescent="0.3">
      <c r="A174" s="77"/>
      <c r="B174" s="77"/>
      <c r="C174" s="78"/>
      <c r="D174" s="78"/>
      <c r="E174" s="78"/>
      <c r="F174" s="79"/>
      <c r="G174" s="78"/>
      <c r="H174" s="78"/>
      <c r="I174" s="81"/>
    </row>
  </sheetData>
  <sheetProtection formatCells="0" formatColumns="0" formatRows="0" insertColumns="0" insertRows="0" insertHyperlinks="0" deleteColumns="0" deleteRows="0" sort="0" autoFilter="0" pivotTables="0"/>
  <mergeCells count="24">
    <mergeCell ref="C122:G122"/>
    <mergeCell ref="B18:C18"/>
    <mergeCell ref="F86:G86"/>
    <mergeCell ref="A96:B97"/>
    <mergeCell ref="A114:B115"/>
    <mergeCell ref="A46:B47"/>
    <mergeCell ref="C83:G83"/>
    <mergeCell ref="A70:B71"/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</mergeCells>
  <printOptions horizontalCentered="1" verticalCentered="1"/>
  <pageMargins left="0.7" right="0.7" top="0.75" bottom="0.75" header="0.3" footer="0.3"/>
  <pageSetup paperSize="9" scale="23" orientation="portrait" r:id="rId1"/>
  <headerFooter alignWithMargins="0">
    <oddFooter>&amp;C&amp;P of &amp;N&amp;R&amp;D &amp;T</oddFooter>
  </headerFooter>
  <rowBreaks count="1" manualBreakCount="1">
    <brk id="7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7:N174"/>
  <sheetViews>
    <sheetView view="pageBreakPreview" topLeftCell="A118" zoomScale="55" zoomScaleNormal="75" workbookViewId="0">
      <selection activeCell="E62" sqref="E62"/>
    </sheetView>
  </sheetViews>
  <sheetFormatPr defaultRowHeight="12.75" x14ac:dyDescent="0.2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7" spans="1:14" ht="18.75" x14ac:dyDescent="0.3">
      <c r="A17" s="211" t="s">
        <v>3</v>
      </c>
      <c r="B17" s="211"/>
    </row>
    <row r="18" spans="1:14" ht="18.75" x14ac:dyDescent="0.3">
      <c r="A18" s="213" t="s">
        <v>4</v>
      </c>
      <c r="B18" s="420" t="s">
        <v>5</v>
      </c>
      <c r="C18" s="420"/>
      <c r="D18" s="309"/>
      <c r="E18" s="309"/>
    </row>
    <row r="19" spans="1:14" ht="18.75" x14ac:dyDescent="0.3">
      <c r="A19" s="213" t="s">
        <v>6</v>
      </c>
      <c r="B19" s="310" t="s">
        <v>7</v>
      </c>
    </row>
    <row r="20" spans="1:14" ht="18.75" x14ac:dyDescent="0.3">
      <c r="A20" s="213" t="s">
        <v>8</v>
      </c>
      <c r="B20" s="310" t="s">
        <v>9</v>
      </c>
    </row>
    <row r="21" spans="1:14" ht="18.75" x14ac:dyDescent="0.3">
      <c r="A21" s="213" t="s">
        <v>10</v>
      </c>
      <c r="B21" s="350" t="s">
        <v>11</v>
      </c>
      <c r="C21" s="350"/>
      <c r="D21" s="350"/>
      <c r="E21" s="350"/>
      <c r="F21" s="350"/>
      <c r="G21" s="350"/>
      <c r="H21" s="350"/>
      <c r="I21" s="350"/>
    </row>
    <row r="22" spans="1:14" ht="18.75" x14ac:dyDescent="0.3">
      <c r="A22" s="213" t="s">
        <v>12</v>
      </c>
      <c r="B22" s="311" t="s">
        <v>13</v>
      </c>
    </row>
    <row r="23" spans="1:14" ht="18.75" x14ac:dyDescent="0.3">
      <c r="A23" s="213" t="s">
        <v>14</v>
      </c>
      <c r="B23" s="311"/>
    </row>
    <row r="24" spans="1:14" ht="18.75" x14ac:dyDescent="0.3">
      <c r="A24" s="213"/>
      <c r="B24" s="216"/>
    </row>
    <row r="25" spans="1:14" ht="18.75" x14ac:dyDescent="0.3">
      <c r="A25" s="217" t="s">
        <v>15</v>
      </c>
      <c r="B25" s="216"/>
    </row>
    <row r="26" spans="1:14" ht="18.75" x14ac:dyDescent="0.3">
      <c r="A26" s="218" t="s">
        <v>16</v>
      </c>
      <c r="B26" s="312" t="s">
        <v>94</v>
      </c>
    </row>
    <row r="27" spans="1:14" ht="18.75" x14ac:dyDescent="0.3">
      <c r="A27" s="220" t="s">
        <v>18</v>
      </c>
      <c r="B27" s="312" t="s">
        <v>95</v>
      </c>
    </row>
    <row r="28" spans="1:14" ht="19.5" customHeight="1" x14ac:dyDescent="0.3">
      <c r="A28" s="220" t="s">
        <v>20</v>
      </c>
      <c r="B28" s="313">
        <v>99.2</v>
      </c>
    </row>
    <row r="29" spans="1:14" s="12" customFormat="1" ht="15.75" customHeight="1" x14ac:dyDescent="0.3">
      <c r="A29" s="220" t="s">
        <v>21</v>
      </c>
      <c r="B29" s="312">
        <v>0</v>
      </c>
      <c r="C29" s="398" t="s">
        <v>22</v>
      </c>
      <c r="D29" s="399"/>
      <c r="E29" s="399"/>
      <c r="F29" s="399"/>
      <c r="G29" s="400"/>
      <c r="I29" s="222"/>
      <c r="J29" s="222"/>
      <c r="K29" s="222"/>
      <c r="L29" s="222"/>
    </row>
    <row r="30" spans="1:14" s="12" customFormat="1" ht="19.5" customHeight="1" x14ac:dyDescent="0.3">
      <c r="A30" s="220" t="s">
        <v>23</v>
      </c>
      <c r="B30" s="219">
        <f>B28-B29</f>
        <v>99.2</v>
      </c>
      <c r="C30" s="223"/>
      <c r="D30" s="223"/>
      <c r="E30" s="223"/>
      <c r="F30" s="223"/>
      <c r="G30" s="224"/>
      <c r="I30" s="222"/>
      <c r="J30" s="222"/>
      <c r="K30" s="222"/>
      <c r="L30" s="222"/>
    </row>
    <row r="31" spans="1:14" s="12" customFormat="1" ht="17.25" customHeight="1" x14ac:dyDescent="0.3">
      <c r="A31" s="220" t="s">
        <v>24</v>
      </c>
      <c r="B31" s="314">
        <v>1</v>
      </c>
      <c r="C31" s="403" t="s">
        <v>25</v>
      </c>
      <c r="D31" s="404"/>
      <c r="E31" s="404"/>
      <c r="F31" s="404"/>
      <c r="G31" s="404"/>
      <c r="H31" s="405"/>
      <c r="I31" s="222"/>
      <c r="J31" s="222"/>
      <c r="K31" s="222"/>
      <c r="L31" s="222"/>
    </row>
    <row r="32" spans="1:14" s="12" customFormat="1" ht="17.25" customHeight="1" x14ac:dyDescent="0.3">
      <c r="A32" s="220" t="s">
        <v>26</v>
      </c>
      <c r="B32" s="314">
        <v>1</v>
      </c>
      <c r="C32" s="403" t="s">
        <v>27</v>
      </c>
      <c r="D32" s="404"/>
      <c r="E32" s="404"/>
      <c r="F32" s="404"/>
      <c r="G32" s="404"/>
      <c r="H32" s="405"/>
      <c r="I32" s="222"/>
      <c r="J32" s="222"/>
      <c r="K32" s="222"/>
      <c r="L32" s="226"/>
      <c r="M32" s="226"/>
      <c r="N32" s="227"/>
    </row>
    <row r="33" spans="1:14" s="12" customFormat="1" ht="17.25" customHeight="1" x14ac:dyDescent="0.3">
      <c r="A33" s="220"/>
      <c r="B33" s="225"/>
      <c r="C33" s="228"/>
      <c r="D33" s="228"/>
      <c r="E33" s="228"/>
      <c r="F33" s="228"/>
      <c r="G33" s="228"/>
      <c r="H33" s="228"/>
      <c r="I33" s="222"/>
      <c r="J33" s="222"/>
      <c r="K33" s="222"/>
      <c r="L33" s="226"/>
      <c r="M33" s="226"/>
      <c r="N33" s="227"/>
    </row>
    <row r="34" spans="1:14" s="12" customFormat="1" ht="18.75" x14ac:dyDescent="0.3">
      <c r="A34" s="220" t="s">
        <v>28</v>
      </c>
      <c r="B34" s="229">
        <f>B31/B32</f>
        <v>1</v>
      </c>
      <c r="C34" s="212" t="s">
        <v>29</v>
      </c>
      <c r="D34" s="212"/>
      <c r="E34" s="212"/>
      <c r="F34" s="212"/>
      <c r="G34" s="212"/>
      <c r="I34" s="222"/>
      <c r="J34" s="222"/>
      <c r="K34" s="222"/>
      <c r="L34" s="226"/>
      <c r="M34" s="226"/>
      <c r="N34" s="227"/>
    </row>
    <row r="35" spans="1:14" s="12" customFormat="1" ht="19.5" customHeight="1" x14ac:dyDescent="0.3">
      <c r="A35" s="220"/>
      <c r="B35" s="219"/>
      <c r="G35" s="212"/>
      <c r="I35" s="222"/>
      <c r="J35" s="222"/>
      <c r="K35" s="222"/>
      <c r="L35" s="226"/>
      <c r="M35" s="226"/>
      <c r="N35" s="227"/>
    </row>
    <row r="36" spans="1:14" s="12" customFormat="1" ht="15.75" customHeight="1" x14ac:dyDescent="0.3">
      <c r="A36" s="230" t="s">
        <v>30</v>
      </c>
      <c r="B36" s="352">
        <v>50</v>
      </c>
      <c r="C36" s="212"/>
      <c r="D36" s="401" t="s">
        <v>31</v>
      </c>
      <c r="E36" s="413"/>
      <c r="F36" s="401" t="s">
        <v>32</v>
      </c>
      <c r="G36" s="402"/>
      <c r="J36" s="222"/>
      <c r="K36" s="222"/>
      <c r="L36" s="226"/>
      <c r="M36" s="226"/>
      <c r="N36" s="227"/>
    </row>
    <row r="37" spans="1:14" s="12" customFormat="1" ht="15.75" customHeight="1" x14ac:dyDescent="0.3">
      <c r="A37" s="231" t="s">
        <v>33</v>
      </c>
      <c r="B37" s="353">
        <v>1</v>
      </c>
      <c r="C37" s="233" t="s">
        <v>34</v>
      </c>
      <c r="D37" s="234" t="s">
        <v>35</v>
      </c>
      <c r="E37" s="295" t="s">
        <v>36</v>
      </c>
      <c r="F37" s="234" t="s">
        <v>35</v>
      </c>
      <c r="G37" s="235" t="s">
        <v>36</v>
      </c>
      <c r="J37" s="222"/>
      <c r="K37" s="222"/>
      <c r="L37" s="226"/>
      <c r="M37" s="226"/>
      <c r="N37" s="227"/>
    </row>
    <row r="38" spans="1:14" s="12" customFormat="1" ht="21.75" customHeight="1" x14ac:dyDescent="0.3">
      <c r="A38" s="231" t="s">
        <v>37</v>
      </c>
      <c r="B38" s="353">
        <v>1</v>
      </c>
      <c r="C38" s="236">
        <v>1</v>
      </c>
      <c r="D38" s="354">
        <v>45454</v>
      </c>
      <c r="E38" s="323">
        <f>IF(ISBLANK(D38),"-",$D$48/$D$45*D38)</f>
        <v>48875.268817204298</v>
      </c>
      <c r="F38" s="354">
        <v>3535</v>
      </c>
      <c r="G38" s="326">
        <f>IF(ISBLANK(F38),"-",$D$48/$F$45*F38)</f>
        <v>3054.4354838709678</v>
      </c>
      <c r="J38" s="222"/>
      <c r="K38" s="222"/>
      <c r="L38" s="226"/>
      <c r="M38" s="226"/>
      <c r="N38" s="227"/>
    </row>
    <row r="39" spans="1:14" s="12" customFormat="1" ht="21.75" customHeight="1" x14ac:dyDescent="0.3">
      <c r="A39" s="231" t="s">
        <v>38</v>
      </c>
      <c r="B39" s="353">
        <v>1</v>
      </c>
      <c r="C39" s="232">
        <v>2</v>
      </c>
      <c r="D39" s="355">
        <v>535353</v>
      </c>
      <c r="E39" s="324">
        <f>IF(ISBLANK(D39),"-",$D$48/$D$45*D39)</f>
        <v>575648.38709677418</v>
      </c>
      <c r="F39" s="355">
        <v>35535</v>
      </c>
      <c r="G39" s="327">
        <f>IF(ISBLANK(F39),"-",$D$48/$F$45*F39)</f>
        <v>30704.205069124422</v>
      </c>
      <c r="J39" s="222"/>
      <c r="K39" s="222"/>
      <c r="L39" s="226"/>
      <c r="M39" s="226"/>
      <c r="N39" s="227"/>
    </row>
    <row r="40" spans="1:14" ht="21.75" customHeight="1" x14ac:dyDescent="0.3">
      <c r="A40" s="231" t="s">
        <v>39</v>
      </c>
      <c r="B40" s="353">
        <v>1</v>
      </c>
      <c r="C40" s="232">
        <v>3</v>
      </c>
      <c r="D40" s="355">
        <v>3535</v>
      </c>
      <c r="E40" s="324">
        <f>IF(ISBLANK(D40),"-",$D$48/$D$45*D40)</f>
        <v>3801.0752688172042</v>
      </c>
      <c r="F40" s="355">
        <v>35353</v>
      </c>
      <c r="G40" s="327">
        <f>IF(ISBLANK(F40),"-",$D$48/$F$45*F40)</f>
        <v>30546.947004608293</v>
      </c>
      <c r="L40" s="226"/>
      <c r="M40" s="226"/>
      <c r="N40" s="238"/>
    </row>
    <row r="41" spans="1:14" ht="21.75" customHeight="1" x14ac:dyDescent="0.3">
      <c r="A41" s="231" t="s">
        <v>40</v>
      </c>
      <c r="B41" s="353">
        <v>1</v>
      </c>
      <c r="C41" s="239">
        <v>4</v>
      </c>
      <c r="D41" s="356"/>
      <c r="E41" s="325" t="str">
        <f>IF(ISBLANK(D41),"-",$D$48/$D$45*D41)</f>
        <v>-</v>
      </c>
      <c r="F41" s="356"/>
      <c r="G41" s="329" t="str">
        <f>IF(ISBLANK(F41),"-",$D$48/$F$45*F41)</f>
        <v>-</v>
      </c>
      <c r="L41" s="226"/>
      <c r="M41" s="226"/>
      <c r="N41" s="238"/>
    </row>
    <row r="42" spans="1:14" ht="22.5" customHeight="1" x14ac:dyDescent="0.3">
      <c r="A42" s="231" t="s">
        <v>41</v>
      </c>
      <c r="B42" s="353">
        <v>1</v>
      </c>
      <c r="C42" s="241" t="s">
        <v>42</v>
      </c>
      <c r="D42" s="373">
        <f>AVERAGE(D38:D41)</f>
        <v>194780.66666666666</v>
      </c>
      <c r="E42" s="269">
        <f>AVERAGE(E38:E41)</f>
        <v>209441.57706093192</v>
      </c>
      <c r="F42" s="242">
        <f>AVERAGE(F38:F41)</f>
        <v>24807.666666666668</v>
      </c>
      <c r="G42" s="243">
        <f>AVERAGE(G38:G41)</f>
        <v>21435.195852534562</v>
      </c>
      <c r="H42" s="347"/>
    </row>
    <row r="43" spans="1:14" ht="21.75" customHeight="1" x14ac:dyDescent="0.3">
      <c r="A43" s="231" t="s">
        <v>43</v>
      </c>
      <c r="B43" s="313">
        <v>1</v>
      </c>
      <c r="C43" s="374" t="s">
        <v>44</v>
      </c>
      <c r="D43" s="375">
        <v>45</v>
      </c>
      <c r="E43" s="238"/>
      <c r="F43" s="357">
        <v>56</v>
      </c>
      <c r="H43" s="347"/>
    </row>
    <row r="44" spans="1:14" ht="21.75" customHeight="1" x14ac:dyDescent="0.3">
      <c r="A44" s="231" t="s">
        <v>45</v>
      </c>
      <c r="B44" s="313">
        <v>1</v>
      </c>
      <c r="C44" s="376" t="s">
        <v>46</v>
      </c>
      <c r="D44" s="377">
        <f>D43*$B$34</f>
        <v>45</v>
      </c>
      <c r="E44" s="245"/>
      <c r="F44" s="244">
        <f>F43*$B$34</f>
        <v>56</v>
      </c>
      <c r="H44" s="347"/>
    </row>
    <row r="45" spans="1:14" ht="19.5" customHeight="1" x14ac:dyDescent="0.3">
      <c r="A45" s="231" t="s">
        <v>47</v>
      </c>
      <c r="B45" s="372">
        <f>(B44/B43)*(B42/B41)*(B40/B39)*(B38/B37)*B36</f>
        <v>50</v>
      </c>
      <c r="C45" s="376" t="s">
        <v>48</v>
      </c>
      <c r="D45" s="378">
        <f>D44*$B$30/100</f>
        <v>44.64</v>
      </c>
      <c r="E45" s="247"/>
      <c r="F45" s="246">
        <f>F44*$B$30/100</f>
        <v>55.552</v>
      </c>
      <c r="H45" s="347"/>
    </row>
    <row r="46" spans="1:14" ht="19.5" customHeight="1" x14ac:dyDescent="0.3">
      <c r="A46" s="414" t="s">
        <v>49</v>
      </c>
      <c r="B46" s="415"/>
      <c r="C46" s="376" t="s">
        <v>50</v>
      </c>
      <c r="D46" s="377">
        <f>D45/$B$45</f>
        <v>0.89280000000000004</v>
      </c>
      <c r="E46" s="247"/>
      <c r="F46" s="248">
        <f>F45/$B$45</f>
        <v>1.11104</v>
      </c>
      <c r="H46" s="347"/>
    </row>
    <row r="47" spans="1:14" ht="19.5" customHeight="1" x14ac:dyDescent="0.3">
      <c r="A47" s="416"/>
      <c r="B47" s="417"/>
      <c r="C47" s="376" t="s">
        <v>51</v>
      </c>
      <c r="D47" s="379">
        <v>0.96</v>
      </c>
      <c r="F47" s="250"/>
      <c r="H47" s="347"/>
    </row>
    <row r="48" spans="1:14" ht="18.75" x14ac:dyDescent="0.3">
      <c r="C48" s="376" t="s">
        <v>52</v>
      </c>
      <c r="D48" s="377">
        <f>D47*$B$45</f>
        <v>48</v>
      </c>
      <c r="F48" s="250"/>
      <c r="H48" s="347"/>
    </row>
    <row r="49" spans="1:12" ht="19.5" customHeight="1" x14ac:dyDescent="0.3">
      <c r="C49" s="380" t="s">
        <v>53</v>
      </c>
      <c r="D49" s="381">
        <f>D48/B34</f>
        <v>48</v>
      </c>
      <c r="F49" s="254"/>
      <c r="H49" s="347"/>
    </row>
    <row r="50" spans="1:12" ht="18.75" x14ac:dyDescent="0.3">
      <c r="C50" s="382" t="s">
        <v>54</v>
      </c>
      <c r="D50" s="383">
        <f>AVERAGE(E38:E41,G38:G41)</f>
        <v>115438.38645673323</v>
      </c>
      <c r="F50" s="254"/>
      <c r="H50" s="347"/>
    </row>
    <row r="51" spans="1:12" ht="18.75" x14ac:dyDescent="0.3">
      <c r="C51" s="249" t="s">
        <v>55</v>
      </c>
      <c r="D51" s="255">
        <f>STDEV(E38:E41,G38:G41)/D50</f>
        <v>1.9589934255794736</v>
      </c>
      <c r="F51" s="254"/>
    </row>
    <row r="52" spans="1:12" ht="19.5" customHeight="1" x14ac:dyDescent="0.3">
      <c r="C52" s="251" t="s">
        <v>56</v>
      </c>
      <c r="D52" s="256">
        <f>COUNT(E38:E41,G38:G41)</f>
        <v>6</v>
      </c>
      <c r="F52" s="254"/>
    </row>
    <row r="54" spans="1:12" ht="18.75" x14ac:dyDescent="0.3">
      <c r="A54" s="211" t="s">
        <v>15</v>
      </c>
      <c r="B54" s="257" t="s">
        <v>57</v>
      </c>
    </row>
    <row r="55" spans="1:12" ht="18.75" x14ac:dyDescent="0.3">
      <c r="A55" s="212" t="s">
        <v>58</v>
      </c>
      <c r="B55" s="215">
        <v>260</v>
      </c>
      <c r="C55" s="2" t="s">
        <v>96</v>
      </c>
    </row>
    <row r="56" spans="1:12" ht="18.75" x14ac:dyDescent="0.3">
      <c r="A56" s="214" t="s">
        <v>60</v>
      </c>
      <c r="B56" s="312">
        <v>260</v>
      </c>
      <c r="C56" s="212" t="str">
        <f>B20</f>
        <v>Prednisolone</v>
      </c>
      <c r="H56" s="221"/>
    </row>
    <row r="57" spans="1:12" ht="18.75" x14ac:dyDescent="0.3">
      <c r="A57" s="215" t="s">
        <v>61</v>
      </c>
      <c r="B57" s="351">
        <f>Uniformity!A25</f>
        <v>501.97999999999996</v>
      </c>
      <c r="H57" s="221"/>
    </row>
    <row r="58" spans="1:12" ht="19.5" customHeight="1" x14ac:dyDescent="0.3">
      <c r="H58" s="221"/>
    </row>
    <row r="59" spans="1:12" s="12" customFormat="1" ht="15.75" customHeight="1" x14ac:dyDescent="0.3">
      <c r="A59" s="230" t="s">
        <v>62</v>
      </c>
      <c r="B59" s="352">
        <v>45</v>
      </c>
      <c r="C59" s="212"/>
      <c r="D59" s="259" t="s">
        <v>63</v>
      </c>
      <c r="E59" s="258" t="s">
        <v>64</v>
      </c>
      <c r="F59" s="258" t="s">
        <v>35</v>
      </c>
      <c r="G59" s="258" t="s">
        <v>65</v>
      </c>
      <c r="H59" s="233" t="s">
        <v>66</v>
      </c>
      <c r="L59" s="222"/>
    </row>
    <row r="60" spans="1:12" s="12" customFormat="1" ht="22.5" customHeight="1" x14ac:dyDescent="0.3">
      <c r="A60" s="231" t="s">
        <v>67</v>
      </c>
      <c r="B60" s="353">
        <v>50</v>
      </c>
      <c r="C60" s="406" t="s">
        <v>68</v>
      </c>
      <c r="D60" s="410">
        <v>86</v>
      </c>
      <c r="E60" s="260">
        <v>1</v>
      </c>
      <c r="F60" s="359">
        <v>3535</v>
      </c>
      <c r="G60" s="299">
        <f>IF(ISBLANK(F60),"-",(F60/$D$50*$D$47*$B$68)*($B$57/$D$60))</f>
        <v>0.15443327300702195</v>
      </c>
      <c r="H60" s="301">
        <f t="shared" ref="H60:H71" si="0">IF(ISBLANK(F60),"-",G60/$B$56)</f>
        <v>5.9397412695008439E-4</v>
      </c>
      <c r="L60" s="222"/>
    </row>
    <row r="61" spans="1:12" s="12" customFormat="1" ht="21.75" customHeight="1" x14ac:dyDescent="0.3">
      <c r="A61" s="231" t="s">
        <v>69</v>
      </c>
      <c r="B61" s="353">
        <v>1</v>
      </c>
      <c r="C61" s="407"/>
      <c r="D61" s="411"/>
      <c r="E61" s="261">
        <v>2</v>
      </c>
      <c r="F61" s="355">
        <v>353</v>
      </c>
      <c r="G61" s="300">
        <f>IF(ISBLANK(F61),"-",(F61/$D$50*$D$47*$B$68)*($B$57/$D$60))</f>
        <v>1.5421483839173619E-2</v>
      </c>
      <c r="H61" s="302">
        <f t="shared" si="0"/>
        <v>5.9313399381436999E-5</v>
      </c>
      <c r="L61" s="222"/>
    </row>
    <row r="62" spans="1:12" s="12" customFormat="1" ht="21.75" customHeight="1" x14ac:dyDescent="0.3">
      <c r="A62" s="231" t="s">
        <v>70</v>
      </c>
      <c r="B62" s="353">
        <v>1</v>
      </c>
      <c r="C62" s="407"/>
      <c r="D62" s="411"/>
      <c r="E62" s="261">
        <v>3</v>
      </c>
      <c r="F62" s="355">
        <v>35</v>
      </c>
      <c r="G62" s="300">
        <f>IF(ISBLANK(F62),"-",(F62/$D$50*$D$47*$B$68)*($B$57/$D$60))</f>
        <v>1.5290423070002173E-3</v>
      </c>
      <c r="H62" s="302">
        <f t="shared" si="0"/>
        <v>5.880931950000836E-6</v>
      </c>
      <c r="L62" s="222"/>
    </row>
    <row r="63" spans="1:12" ht="21" customHeight="1" x14ac:dyDescent="0.3">
      <c r="A63" s="231" t="s">
        <v>71</v>
      </c>
      <c r="B63" s="353">
        <v>1</v>
      </c>
      <c r="C63" s="408"/>
      <c r="D63" s="412"/>
      <c r="E63" s="262">
        <v>4</v>
      </c>
      <c r="F63" s="360"/>
      <c r="G63" s="300" t="str">
        <f>IF(ISBLANK(F63),"-",(F63/$D$50*$D$47*$B$68)*($B$57/$D$60))</f>
        <v>-</v>
      </c>
      <c r="H63" s="302" t="str">
        <f t="shared" si="0"/>
        <v>-</v>
      </c>
    </row>
    <row r="64" spans="1:12" ht="21.75" customHeight="1" x14ac:dyDescent="0.3">
      <c r="A64" s="231" t="s">
        <v>72</v>
      </c>
      <c r="B64" s="353">
        <v>1</v>
      </c>
      <c r="C64" s="406" t="s">
        <v>73</v>
      </c>
      <c r="D64" s="410">
        <v>87</v>
      </c>
      <c r="E64" s="260">
        <v>1</v>
      </c>
      <c r="F64" s="359">
        <v>35353</v>
      </c>
      <c r="G64" s="343">
        <f>IF(ISBLANK(F64),"-",(F64/$D$50*$D$47*$B$68)*($B$57/$D$64))</f>
        <v>1.5267113334734208</v>
      </c>
      <c r="H64" s="340">
        <f t="shared" si="0"/>
        <v>5.8719666672054647E-3</v>
      </c>
    </row>
    <row r="65" spans="1:8" ht="21.75" customHeight="1" x14ac:dyDescent="0.3">
      <c r="A65" s="231" t="s">
        <v>74</v>
      </c>
      <c r="B65" s="353">
        <v>1</v>
      </c>
      <c r="C65" s="407"/>
      <c r="D65" s="411"/>
      <c r="E65" s="261">
        <v>2</v>
      </c>
      <c r="F65" s="355">
        <v>353</v>
      </c>
      <c r="G65" s="344">
        <f>IF(ISBLANK(F65),"-",(F65/$D$50*$D$47*$B$68)*($B$57/$D$64))</f>
        <v>1.5244225404240587E-2</v>
      </c>
      <c r="H65" s="341">
        <f t="shared" si="0"/>
        <v>5.8631636170156107E-5</v>
      </c>
    </row>
    <row r="66" spans="1:8" ht="21.75" customHeight="1" x14ac:dyDescent="0.3">
      <c r="A66" s="231" t="s">
        <v>75</v>
      </c>
      <c r="B66" s="353">
        <v>1</v>
      </c>
      <c r="C66" s="407"/>
      <c r="D66" s="411"/>
      <c r="E66" s="261">
        <v>3</v>
      </c>
      <c r="F66" s="355">
        <v>5353</v>
      </c>
      <c r="G66" s="344">
        <f>IF(ISBLANK(F66),"-",(F66/$D$50*$D$47*$B$68)*($B$57/$D$64))</f>
        <v>0.2311680979855521</v>
      </c>
      <c r="H66" s="341">
        <f t="shared" si="0"/>
        <v>8.891080691752004E-4</v>
      </c>
    </row>
    <row r="67" spans="1:8" ht="21" customHeight="1" x14ac:dyDescent="0.3">
      <c r="A67" s="231" t="s">
        <v>76</v>
      </c>
      <c r="B67" s="353">
        <v>1</v>
      </c>
      <c r="C67" s="408"/>
      <c r="D67" s="412"/>
      <c r="E67" s="262">
        <v>4</v>
      </c>
      <c r="F67" s="360"/>
      <c r="G67" s="345" t="str">
        <f>IF(ISBLANK(F67),"-",(F67/$D$50*$D$47*$B$68)*($B$57/$D$64))</f>
        <v>-</v>
      </c>
      <c r="H67" s="342" t="str">
        <f t="shared" si="0"/>
        <v>-</v>
      </c>
    </row>
    <row r="68" spans="1:8" ht="21.75" customHeight="1" x14ac:dyDescent="0.3">
      <c r="A68" s="231" t="s">
        <v>77</v>
      </c>
      <c r="B68" s="361">
        <f>(B67/B66)*(B65/B64)*(B63/B62)*(B61/B60)*B59</f>
        <v>0.9</v>
      </c>
      <c r="C68" s="406" t="s">
        <v>78</v>
      </c>
      <c r="D68" s="410">
        <v>88</v>
      </c>
      <c r="E68" s="260">
        <v>1</v>
      </c>
      <c r="F68" s="359">
        <v>53535</v>
      </c>
      <c r="G68" s="343">
        <f>IF(ISBLANK(F68),"-",(F68/$D$50*$D$47*$B$68)*($B$57/$D$68))</f>
        <v>2.285625348003919</v>
      </c>
      <c r="H68" s="302">
        <f t="shared" si="0"/>
        <v>8.7908667230919956E-3</v>
      </c>
    </row>
    <row r="69" spans="1:8" ht="21.75" customHeight="1" x14ac:dyDescent="0.3">
      <c r="A69" s="384" t="s">
        <v>79</v>
      </c>
      <c r="B69" s="385">
        <f>(D47*B68)/B56*B57</f>
        <v>1.6681181538461536</v>
      </c>
      <c r="C69" s="407"/>
      <c r="D69" s="411"/>
      <c r="E69" s="261">
        <v>2</v>
      </c>
      <c r="F69" s="355">
        <v>3535</v>
      </c>
      <c r="G69" s="344">
        <f>IF(ISBLANK(F69),"-",(F69/$D$50*$D$47*$B$68)*($B$57/$D$68))</f>
        <v>0.15092342589322599</v>
      </c>
      <c r="H69" s="302">
        <f t="shared" si="0"/>
        <v>5.8047471497394614E-4</v>
      </c>
    </row>
    <row r="70" spans="1:8" ht="22.5" customHeight="1" x14ac:dyDescent="0.3">
      <c r="A70" s="421" t="s">
        <v>49</v>
      </c>
      <c r="B70" s="422"/>
      <c r="C70" s="407"/>
      <c r="D70" s="411"/>
      <c r="E70" s="261">
        <v>3</v>
      </c>
      <c r="F70" s="355">
        <v>535</v>
      </c>
      <c r="G70" s="344">
        <f>IF(ISBLANK(F70),"-",(F70/$D$50*$D$47*$B$68)*($B$57/$D$68))</f>
        <v>2.2841310566584415E-2</v>
      </c>
      <c r="H70" s="302">
        <f t="shared" si="0"/>
        <v>8.7851194486863134E-5</v>
      </c>
    </row>
    <row r="71" spans="1:8" ht="21.75" customHeight="1" x14ac:dyDescent="0.3">
      <c r="A71" s="423"/>
      <c r="B71" s="424"/>
      <c r="C71" s="409"/>
      <c r="D71" s="412"/>
      <c r="E71" s="262">
        <v>4</v>
      </c>
      <c r="F71" s="360"/>
      <c r="G71" s="345" t="str">
        <f>IF(ISBLANK(F71),"-",(F71/$D$50*$D$47*$B$68)*($B$57/$D$68))</f>
        <v>-</v>
      </c>
      <c r="H71" s="303" t="str">
        <f t="shared" si="0"/>
        <v>-</v>
      </c>
    </row>
    <row r="72" spans="1:8" ht="18.75" x14ac:dyDescent="0.3">
      <c r="A72" s="263"/>
      <c r="B72" s="263"/>
      <c r="C72" s="263"/>
      <c r="D72" s="263"/>
      <c r="E72" s="263"/>
      <c r="F72" s="264"/>
      <c r="G72" s="252" t="s">
        <v>42</v>
      </c>
      <c r="H72" s="304">
        <f>AVERAGE(H60:H71)</f>
        <v>1.8820074959316835E-3</v>
      </c>
    </row>
    <row r="73" spans="1:8" ht="18.75" x14ac:dyDescent="0.3">
      <c r="C73" s="263"/>
      <c r="D73" s="263"/>
      <c r="E73" s="263"/>
      <c r="F73" s="264"/>
      <c r="G73" s="249" t="s">
        <v>55</v>
      </c>
      <c r="H73" s="266">
        <f>STDEV(H60:H71)/H72</f>
        <v>1.6946647491030771</v>
      </c>
    </row>
    <row r="74" spans="1:8" ht="19.5" customHeight="1" x14ac:dyDescent="0.3">
      <c r="A74" s="263"/>
      <c r="B74" s="263"/>
      <c r="C74" s="264"/>
      <c r="D74" s="264"/>
      <c r="E74" s="265"/>
      <c r="F74" s="264"/>
      <c r="G74" s="251" t="s">
        <v>56</v>
      </c>
      <c r="H74" s="268">
        <f>COUNT(H60:H71)</f>
        <v>9</v>
      </c>
    </row>
    <row r="75" spans="1:8" ht="18.75" x14ac:dyDescent="0.3">
      <c r="A75" s="263"/>
      <c r="B75" s="263"/>
      <c r="C75" s="264"/>
      <c r="D75" s="264"/>
      <c r="E75" s="265"/>
      <c r="F75" s="264"/>
      <c r="G75" s="287"/>
      <c r="H75" s="371"/>
    </row>
    <row r="76" spans="1:8" ht="18.75" x14ac:dyDescent="0.3">
      <c r="A76" s="263"/>
      <c r="B76" s="263"/>
      <c r="C76" s="264"/>
      <c r="D76" s="264"/>
      <c r="E76" s="265"/>
      <c r="F76" s="264"/>
      <c r="G76" s="287"/>
      <c r="H76" s="371"/>
    </row>
    <row r="77" spans="1:8" ht="18.75" x14ac:dyDescent="0.3">
      <c r="A77" s="263"/>
      <c r="B77" s="263"/>
      <c r="C77" s="264"/>
      <c r="D77" s="264"/>
      <c r="E77" s="265"/>
      <c r="F77" s="264"/>
      <c r="G77" s="287"/>
      <c r="H77" s="371"/>
    </row>
    <row r="78" spans="1:8" ht="18.75" x14ac:dyDescent="0.3">
      <c r="A78" s="217" t="s">
        <v>80</v>
      </c>
      <c r="B78" s="217" t="s">
        <v>81</v>
      </c>
    </row>
    <row r="79" spans="1:8" ht="18.75" x14ac:dyDescent="0.3">
      <c r="A79" s="217"/>
      <c r="B79" s="217"/>
    </row>
    <row r="80" spans="1:8" ht="18.75" x14ac:dyDescent="0.3">
      <c r="A80" s="218" t="s">
        <v>16</v>
      </c>
      <c r="B80" s="312" t="str">
        <f>B26</f>
        <v>Meropenem</v>
      </c>
    </row>
    <row r="81" spans="1:12" ht="18.75" x14ac:dyDescent="0.3">
      <c r="A81" s="220" t="s">
        <v>18</v>
      </c>
      <c r="B81" s="312" t="str">
        <f>B27</f>
        <v>NQCL-WRS-M8-1</v>
      </c>
    </row>
    <row r="82" spans="1:12" ht="19.5" customHeight="1" x14ac:dyDescent="0.3">
      <c r="A82" s="220" t="s">
        <v>20</v>
      </c>
      <c r="B82" s="312">
        <f>B28</f>
        <v>99.2</v>
      </c>
    </row>
    <row r="83" spans="1:12" s="12" customFormat="1" ht="15.75" customHeight="1" x14ac:dyDescent="0.3">
      <c r="A83" s="220" t="s">
        <v>21</v>
      </c>
      <c r="B83" s="312">
        <f>B29</f>
        <v>0</v>
      </c>
      <c r="C83" s="398" t="s">
        <v>22</v>
      </c>
      <c r="D83" s="399"/>
      <c r="E83" s="399"/>
      <c r="F83" s="399"/>
      <c r="G83" s="400"/>
      <c r="I83" s="222"/>
      <c r="J83" s="222"/>
      <c r="K83" s="222"/>
      <c r="L83" s="222"/>
    </row>
    <row r="84" spans="1:12" s="12" customFormat="1" ht="18.75" x14ac:dyDescent="0.3">
      <c r="A84" s="220" t="s">
        <v>23</v>
      </c>
      <c r="B84" s="219">
        <f>B82-B83</f>
        <v>99.2</v>
      </c>
      <c r="C84" s="223"/>
      <c r="D84" s="223"/>
      <c r="E84" s="223"/>
      <c r="F84" s="223"/>
      <c r="G84" s="224"/>
      <c r="I84" s="222"/>
      <c r="J84" s="222"/>
      <c r="K84" s="222"/>
      <c r="L84" s="222"/>
    </row>
    <row r="85" spans="1:12" ht="19.5" customHeight="1" x14ac:dyDescent="0.3">
      <c r="A85" s="217"/>
      <c r="B85" s="217"/>
    </row>
    <row r="86" spans="1:12" ht="19.5" customHeight="1" x14ac:dyDescent="0.3">
      <c r="A86" s="230" t="s">
        <v>30</v>
      </c>
      <c r="B86" s="352">
        <v>50</v>
      </c>
      <c r="D86" s="297" t="s">
        <v>31</v>
      </c>
      <c r="E86" s="298"/>
      <c r="F86" s="401" t="s">
        <v>32</v>
      </c>
      <c r="G86" s="402"/>
    </row>
    <row r="87" spans="1:12" ht="21.75" customHeight="1" x14ac:dyDescent="0.3">
      <c r="A87" s="231" t="s">
        <v>33</v>
      </c>
      <c r="B87" s="353">
        <v>1</v>
      </c>
      <c r="C87" s="294" t="s">
        <v>34</v>
      </c>
      <c r="D87" s="234" t="s">
        <v>35</v>
      </c>
      <c r="E87" s="295" t="s">
        <v>36</v>
      </c>
      <c r="F87" s="234" t="s">
        <v>35</v>
      </c>
      <c r="G87" s="235" t="s">
        <v>36</v>
      </c>
    </row>
    <row r="88" spans="1:12" ht="21.75" customHeight="1" x14ac:dyDescent="0.3">
      <c r="A88" s="231" t="s">
        <v>37</v>
      </c>
      <c r="B88" s="353">
        <v>1</v>
      </c>
      <c r="C88" s="292">
        <v>1</v>
      </c>
      <c r="D88" s="354">
        <v>464464646</v>
      </c>
      <c r="E88" s="323">
        <f>IF(ISBLANK(D88),"-",$D$98/$D$95*D88)</f>
        <v>1502897351.1549182</v>
      </c>
      <c r="F88" s="354">
        <v>646464</v>
      </c>
      <c r="G88" s="326">
        <f>IF(ISBLANK(F88),"-",$D$98/$F$95*F88)</f>
        <v>1680913.9784946237</v>
      </c>
    </row>
    <row r="89" spans="1:12" ht="21.75" customHeight="1" x14ac:dyDescent="0.3">
      <c r="A89" s="231" t="s">
        <v>38</v>
      </c>
      <c r="B89" s="353">
        <v>1</v>
      </c>
      <c r="C89" s="264">
        <v>2</v>
      </c>
      <c r="D89" s="355">
        <v>6464646</v>
      </c>
      <c r="E89" s="324">
        <f>IF(ISBLANK(D89),"-",$D$98/$D$95*D89)</f>
        <v>20918060.035842292</v>
      </c>
      <c r="F89" s="355">
        <v>6464646</v>
      </c>
      <c r="G89" s="327">
        <f>IF(ISBLANK(F89),"-",$D$98/$F$95*F89)</f>
        <v>16809155.385944702</v>
      </c>
    </row>
    <row r="90" spans="1:12" ht="21.75" customHeight="1" x14ac:dyDescent="0.3">
      <c r="A90" s="231" t="s">
        <v>39</v>
      </c>
      <c r="B90" s="353">
        <v>1</v>
      </c>
      <c r="C90" s="264">
        <v>3</v>
      </c>
      <c r="D90" s="355">
        <v>4646464</v>
      </c>
      <c r="E90" s="324">
        <f>IF(ISBLANK(D90),"-",$D$98/$D$95*D90)</f>
        <v>15034854.639585821</v>
      </c>
      <c r="F90" s="355">
        <v>6464646</v>
      </c>
      <c r="G90" s="327">
        <f>IF(ISBLANK(F90),"-",$D$98/$F$95*F90)</f>
        <v>16809155.385944702</v>
      </c>
    </row>
    <row r="91" spans="1:12" ht="21.75" customHeight="1" x14ac:dyDescent="0.3">
      <c r="A91" s="231" t="s">
        <v>40</v>
      </c>
      <c r="B91" s="353">
        <v>1</v>
      </c>
      <c r="C91" s="296">
        <v>4</v>
      </c>
      <c r="D91" s="356"/>
      <c r="E91" s="325" t="str">
        <f>IF(ISBLANK(D91),"-",$D$98/$D$95*D91)</f>
        <v>-</v>
      </c>
      <c r="F91" s="362"/>
      <c r="G91" s="329" t="str">
        <f>IF(ISBLANK(F91),"-",$D$98/$D$95*F91)</f>
        <v>-</v>
      </c>
    </row>
    <row r="92" spans="1:12" ht="22.5" customHeight="1" x14ac:dyDescent="0.3">
      <c r="A92" s="231" t="s">
        <v>41</v>
      </c>
      <c r="B92" s="353">
        <v>1</v>
      </c>
      <c r="C92" s="287" t="s">
        <v>42</v>
      </c>
      <c r="D92" s="386">
        <f>AVERAGE(D88:D91)</f>
        <v>158525252</v>
      </c>
      <c r="E92" s="269">
        <f>AVERAGE(E88:E91)</f>
        <v>512950088.61011535</v>
      </c>
      <c r="F92" s="293">
        <f>AVERAGE(F88:F91)</f>
        <v>4525252</v>
      </c>
      <c r="G92" s="330">
        <f>AVERAGE(G88:G91)</f>
        <v>11766408.250128008</v>
      </c>
    </row>
    <row r="93" spans="1:12" ht="21.75" customHeight="1" x14ac:dyDescent="0.3">
      <c r="A93" s="231" t="s">
        <v>43</v>
      </c>
      <c r="B93" s="313">
        <v>1</v>
      </c>
      <c r="C93" s="374" t="s">
        <v>44</v>
      </c>
      <c r="D93" s="375">
        <v>45</v>
      </c>
      <c r="E93" s="238"/>
      <c r="F93" s="357">
        <v>56</v>
      </c>
    </row>
    <row r="94" spans="1:12" ht="21.75" customHeight="1" x14ac:dyDescent="0.3">
      <c r="A94" s="231" t="s">
        <v>45</v>
      </c>
      <c r="B94" s="313">
        <v>1</v>
      </c>
      <c r="C94" s="376" t="s">
        <v>46</v>
      </c>
      <c r="D94" s="377">
        <f>D93*$B$34</f>
        <v>45</v>
      </c>
      <c r="E94" s="245"/>
      <c r="F94" s="244">
        <f>F93*$B$34</f>
        <v>56</v>
      </c>
    </row>
    <row r="95" spans="1:12" ht="19.5" customHeight="1" x14ac:dyDescent="0.3">
      <c r="A95" s="231" t="s">
        <v>47</v>
      </c>
      <c r="B95" s="372">
        <f>(B94/B93)*(B92/B91)*(B90/B89)*(B88/B87)*B86</f>
        <v>50</v>
      </c>
      <c r="C95" s="376" t="s">
        <v>48</v>
      </c>
      <c r="D95" s="378">
        <f>D94*$B$84/100</f>
        <v>44.64</v>
      </c>
      <c r="E95" s="247"/>
      <c r="F95" s="246">
        <f>F94*$B$84/100</f>
        <v>55.552</v>
      </c>
    </row>
    <row r="96" spans="1:12" ht="19.5" customHeight="1" x14ac:dyDescent="0.3">
      <c r="A96" s="414" t="s">
        <v>49</v>
      </c>
      <c r="B96" s="415"/>
      <c r="C96" s="376" t="s">
        <v>50</v>
      </c>
      <c r="D96" s="377">
        <f>D95/$B$95</f>
        <v>0.89280000000000004</v>
      </c>
      <c r="E96" s="247"/>
      <c r="F96" s="248">
        <f>F95/$B$95</f>
        <v>1.11104</v>
      </c>
      <c r="G96" s="346"/>
      <c r="H96" s="347"/>
    </row>
    <row r="97" spans="1:10" ht="19.5" customHeight="1" x14ac:dyDescent="0.3">
      <c r="A97" s="416"/>
      <c r="B97" s="417"/>
      <c r="C97" s="376" t="s">
        <v>51</v>
      </c>
      <c r="D97" s="387">
        <f>$B$56/$B$113</f>
        <v>2.8888888888888888</v>
      </c>
      <c r="F97" s="250"/>
      <c r="G97" s="348"/>
      <c r="H97" s="347"/>
    </row>
    <row r="98" spans="1:10" ht="18.75" x14ac:dyDescent="0.3">
      <c r="C98" s="376" t="s">
        <v>52</v>
      </c>
      <c r="D98" s="377">
        <f>D97*$B$95</f>
        <v>144.44444444444443</v>
      </c>
      <c r="F98" s="250"/>
      <c r="G98" s="346"/>
      <c r="H98" s="347"/>
    </row>
    <row r="99" spans="1:10" ht="19.5" customHeight="1" x14ac:dyDescent="0.3">
      <c r="C99" s="380" t="s">
        <v>53</v>
      </c>
      <c r="D99" s="388">
        <f>D98/B34</f>
        <v>144.44444444444443</v>
      </c>
      <c r="F99" s="254"/>
      <c r="G99" s="346"/>
      <c r="H99" s="347"/>
      <c r="J99" s="270"/>
    </row>
    <row r="100" spans="1:10" ht="18.75" x14ac:dyDescent="0.3">
      <c r="C100" s="382" t="s">
        <v>82</v>
      </c>
      <c r="D100" s="383">
        <f>AVERAGE(E88:E91,G88:G91)</f>
        <v>262358248.43012166</v>
      </c>
      <c r="F100" s="254"/>
      <c r="G100" s="349"/>
      <c r="H100" s="347"/>
      <c r="J100" s="272"/>
    </row>
    <row r="101" spans="1:10" ht="18.75" x14ac:dyDescent="0.3">
      <c r="C101" s="249" t="s">
        <v>55</v>
      </c>
      <c r="D101" s="271">
        <f>STDEV(E88:E91,G88:G91)/D100</f>
        <v>2.3165771689151899</v>
      </c>
      <c r="F101" s="254"/>
      <c r="G101" s="346"/>
      <c r="H101" s="347"/>
      <c r="J101" s="272"/>
    </row>
    <row r="102" spans="1:10" ht="19.5" customHeight="1" x14ac:dyDescent="0.3">
      <c r="C102" s="251" t="s">
        <v>56</v>
      </c>
      <c r="D102" s="273">
        <f>COUNT(E88:E91,G88:G91)</f>
        <v>6</v>
      </c>
      <c r="F102" s="254"/>
      <c r="G102" s="346"/>
      <c r="H102" s="347"/>
      <c r="J102" s="272"/>
    </row>
    <row r="103" spans="1:10" ht="19.5" customHeight="1" x14ac:dyDescent="0.3">
      <c r="A103" s="211"/>
      <c r="B103" s="211"/>
      <c r="C103" s="211"/>
      <c r="D103" s="211"/>
      <c r="E103" s="211"/>
    </row>
    <row r="104" spans="1:10" ht="17.25" customHeight="1" x14ac:dyDescent="0.3">
      <c r="A104" s="230" t="s">
        <v>83</v>
      </c>
      <c r="B104" s="352">
        <v>900</v>
      </c>
      <c r="C104" s="274" t="s">
        <v>84</v>
      </c>
      <c r="D104" s="275" t="s">
        <v>35</v>
      </c>
      <c r="E104" s="396" t="s">
        <v>85</v>
      </c>
      <c r="F104" s="276" t="s">
        <v>86</v>
      </c>
    </row>
    <row r="105" spans="1:10" ht="21.75" customHeight="1" x14ac:dyDescent="0.3">
      <c r="A105" s="231" t="s">
        <v>67</v>
      </c>
      <c r="B105" s="353">
        <v>10</v>
      </c>
      <c r="C105" s="237">
        <v>1</v>
      </c>
      <c r="D105" s="363">
        <v>45454</v>
      </c>
      <c r="E105" s="277">
        <f t="shared" ref="E105:E110" si="1">IF(ISBLANK(D105),"-",D105/$D$100*$D$97*$B$113)</f>
        <v>4.5045429563262615E-2</v>
      </c>
      <c r="F105" s="278">
        <f t="shared" ref="F105:F110" si="2">IF(ISBLANK(D105), "-", E105/$B$56)</f>
        <v>1.7325165216639467E-4</v>
      </c>
    </row>
    <row r="106" spans="1:10" ht="21.75" customHeight="1" x14ac:dyDescent="0.3">
      <c r="A106" s="231" t="s">
        <v>69</v>
      </c>
      <c r="B106" s="353">
        <v>1</v>
      </c>
      <c r="C106" s="237">
        <v>2</v>
      </c>
      <c r="D106" s="363">
        <v>54548</v>
      </c>
      <c r="E106" s="279">
        <f t="shared" si="1"/>
        <v>5.4057686712211221E-2</v>
      </c>
      <c r="F106" s="305">
        <f t="shared" si="2"/>
        <v>2.0791417966235085E-4</v>
      </c>
    </row>
    <row r="107" spans="1:10" ht="21.75" customHeight="1" x14ac:dyDescent="0.3">
      <c r="A107" s="231" t="s">
        <v>70</v>
      </c>
      <c r="B107" s="353">
        <v>1</v>
      </c>
      <c r="C107" s="237">
        <v>3</v>
      </c>
      <c r="D107" s="363">
        <v>45457</v>
      </c>
      <c r="E107" s="279">
        <f t="shared" si="1"/>
        <v>4.5048402597290205E-2</v>
      </c>
      <c r="F107" s="305">
        <f t="shared" si="2"/>
        <v>1.7326308691265464E-4</v>
      </c>
    </row>
    <row r="108" spans="1:10" ht="21.75" customHeight="1" x14ac:dyDescent="0.3">
      <c r="A108" s="231" t="s">
        <v>71</v>
      </c>
      <c r="B108" s="353">
        <v>1</v>
      </c>
      <c r="C108" s="237">
        <v>4</v>
      </c>
      <c r="D108" s="363">
        <v>545458</v>
      </c>
      <c r="E108" s="279">
        <f t="shared" si="1"/>
        <v>0.54055506487257665</v>
      </c>
      <c r="F108" s="305">
        <f t="shared" si="2"/>
        <v>2.0790579418176027E-3</v>
      </c>
    </row>
    <row r="109" spans="1:10" ht="21.75" customHeight="1" x14ac:dyDescent="0.3">
      <c r="A109" s="231" t="s">
        <v>72</v>
      </c>
      <c r="B109" s="353">
        <v>1</v>
      </c>
      <c r="C109" s="237">
        <v>5</v>
      </c>
      <c r="D109" s="363">
        <v>45457</v>
      </c>
      <c r="E109" s="279">
        <f t="shared" si="1"/>
        <v>4.5048402597290205E-2</v>
      </c>
      <c r="F109" s="305">
        <f t="shared" si="2"/>
        <v>1.7326308691265464E-4</v>
      </c>
    </row>
    <row r="110" spans="1:10" ht="21.75" customHeight="1" x14ac:dyDescent="0.3">
      <c r="A110" s="231" t="s">
        <v>74</v>
      </c>
      <c r="B110" s="353">
        <v>1</v>
      </c>
      <c r="C110" s="240">
        <v>6</v>
      </c>
      <c r="D110" s="364">
        <v>54577</v>
      </c>
      <c r="E110" s="280">
        <f t="shared" si="1"/>
        <v>5.4086426041144532E-2</v>
      </c>
      <c r="F110" s="306">
        <f t="shared" si="2"/>
        <v>2.0802471554286358E-4</v>
      </c>
    </row>
    <row r="111" spans="1:10" ht="21.75" customHeight="1" x14ac:dyDescent="0.3">
      <c r="A111" s="231" t="s">
        <v>75</v>
      </c>
      <c r="B111" s="353">
        <v>1</v>
      </c>
      <c r="C111" s="237"/>
      <c r="D111" s="264"/>
      <c r="E111" s="267"/>
      <c r="F111" s="281"/>
    </row>
    <row r="112" spans="1:10" ht="21.75" customHeight="1" x14ac:dyDescent="0.3">
      <c r="A112" s="231" t="s">
        <v>76</v>
      </c>
      <c r="B112" s="353">
        <v>1</v>
      </c>
      <c r="C112" s="237"/>
      <c r="D112" s="282"/>
      <c r="E112" s="283" t="s">
        <v>42</v>
      </c>
      <c r="F112" s="284">
        <f>AVERAGE(F105:F110)</f>
        <v>5.0246244383575348E-4</v>
      </c>
    </row>
    <row r="113" spans="1:12" ht="19.5" customHeight="1" x14ac:dyDescent="0.3">
      <c r="A113" s="231" t="s">
        <v>77</v>
      </c>
      <c r="B113" s="358">
        <f>(B112/B111)*(B110/B109)*(B108/B107)*(B106/B105)*B104</f>
        <v>90</v>
      </c>
      <c r="C113" s="285"/>
      <c r="D113" s="286"/>
      <c r="E113" s="287" t="s">
        <v>55</v>
      </c>
      <c r="F113" s="288">
        <f>STDEV(F105:F110)/F112</f>
        <v>1.5375438937501671</v>
      </c>
      <c r="I113" s="267"/>
    </row>
    <row r="114" spans="1:12" ht="19.5" customHeight="1" x14ac:dyDescent="0.3">
      <c r="A114" s="414" t="s">
        <v>49</v>
      </c>
      <c r="B114" s="418"/>
      <c r="C114" s="289"/>
      <c r="D114" s="290"/>
      <c r="E114" s="291" t="s">
        <v>56</v>
      </c>
      <c r="F114" s="273">
        <f>COUNT(F105:F110)</f>
        <v>6</v>
      </c>
      <c r="I114" s="267"/>
      <c r="J114" s="272"/>
    </row>
    <row r="115" spans="1:12" ht="19.5" customHeight="1" x14ac:dyDescent="0.3">
      <c r="A115" s="416"/>
      <c r="B115" s="419"/>
      <c r="C115" s="267"/>
      <c r="D115" s="267"/>
      <c r="E115" s="267"/>
      <c r="F115" s="264"/>
      <c r="G115" s="267"/>
      <c r="H115" s="267"/>
      <c r="I115" s="267"/>
    </row>
    <row r="116" spans="1:12" ht="18.75" x14ac:dyDescent="0.3">
      <c r="A116" s="228"/>
      <c r="B116" s="228"/>
      <c r="C116" s="267"/>
      <c r="D116" s="267"/>
      <c r="E116" s="267"/>
      <c r="F116" s="264"/>
      <c r="G116" s="267"/>
      <c r="H116" s="267"/>
      <c r="I116" s="267"/>
    </row>
    <row r="117" spans="1:12" ht="18.75" x14ac:dyDescent="0.3">
      <c r="A117" s="217" t="s">
        <v>80</v>
      </c>
      <c r="B117" s="217" t="s">
        <v>87</v>
      </c>
    </row>
    <row r="118" spans="1:12" ht="18.75" x14ac:dyDescent="0.3">
      <c r="A118" s="217"/>
      <c r="B118" s="217"/>
    </row>
    <row r="119" spans="1:12" ht="18.75" x14ac:dyDescent="0.3">
      <c r="A119" s="218" t="s">
        <v>16</v>
      </c>
      <c r="B119" s="312" t="str">
        <f>B26</f>
        <v>Meropenem</v>
      </c>
    </row>
    <row r="120" spans="1:12" ht="18.75" x14ac:dyDescent="0.3">
      <c r="A120" s="220" t="s">
        <v>18</v>
      </c>
      <c r="B120" s="312" t="str">
        <f>B27</f>
        <v>NQCL-WRS-M8-1</v>
      </c>
    </row>
    <row r="121" spans="1:12" ht="19.5" customHeight="1" x14ac:dyDescent="0.3">
      <c r="A121" s="220" t="s">
        <v>20</v>
      </c>
      <c r="B121" s="312">
        <f>B28</f>
        <v>99.2</v>
      </c>
    </row>
    <row r="122" spans="1:12" s="12" customFormat="1" ht="15.75" customHeight="1" x14ac:dyDescent="0.3">
      <c r="A122" s="220" t="s">
        <v>21</v>
      </c>
      <c r="B122" s="312">
        <f>B29</f>
        <v>0</v>
      </c>
      <c r="C122" s="398" t="s">
        <v>22</v>
      </c>
      <c r="D122" s="399"/>
      <c r="E122" s="399"/>
      <c r="F122" s="399"/>
      <c r="G122" s="400"/>
      <c r="I122" s="222"/>
      <c r="J122" s="222"/>
      <c r="K122" s="222"/>
      <c r="L122" s="222"/>
    </row>
    <row r="123" spans="1:12" s="12" customFormat="1" ht="18.75" x14ac:dyDescent="0.3">
      <c r="A123" s="220" t="s">
        <v>23</v>
      </c>
      <c r="B123" s="219">
        <f>B121-B122</f>
        <v>99.2</v>
      </c>
      <c r="C123" s="223"/>
      <c r="D123" s="223"/>
      <c r="E123" s="223"/>
      <c r="F123" s="223"/>
      <c r="G123" s="224"/>
      <c r="I123" s="222"/>
      <c r="J123" s="222"/>
      <c r="K123" s="222"/>
      <c r="L123" s="222"/>
    </row>
    <row r="124" spans="1:12" ht="18.75" x14ac:dyDescent="0.3">
      <c r="A124" s="217"/>
      <c r="B124" s="217"/>
    </row>
    <row r="125" spans="1:12" ht="19.5" customHeight="1" x14ac:dyDescent="0.3">
      <c r="A125" s="217"/>
      <c r="B125" s="217"/>
    </row>
    <row r="126" spans="1:12" ht="19.5" customHeight="1" x14ac:dyDescent="0.3">
      <c r="A126" s="230" t="s">
        <v>30</v>
      </c>
      <c r="B126" s="315">
        <v>1</v>
      </c>
      <c r="D126" s="338" t="s">
        <v>31</v>
      </c>
      <c r="E126" s="339"/>
      <c r="F126" s="401" t="s">
        <v>32</v>
      </c>
      <c r="G126" s="402"/>
    </row>
    <row r="127" spans="1:12" ht="21.75" customHeight="1" x14ac:dyDescent="0.3">
      <c r="A127" s="231" t="s">
        <v>33</v>
      </c>
      <c r="B127" s="316">
        <v>1</v>
      </c>
      <c r="C127" s="337" t="s">
        <v>34</v>
      </c>
      <c r="D127" s="234" t="s">
        <v>35</v>
      </c>
      <c r="E127" s="295" t="s">
        <v>36</v>
      </c>
      <c r="F127" s="234" t="s">
        <v>35</v>
      </c>
      <c r="G127" s="235" t="s">
        <v>36</v>
      </c>
    </row>
    <row r="128" spans="1:12" ht="21.75" customHeight="1" x14ac:dyDescent="0.3">
      <c r="A128" s="231" t="s">
        <v>37</v>
      </c>
      <c r="B128" s="316">
        <v>1</v>
      </c>
      <c r="C128" s="292">
        <v>1</v>
      </c>
      <c r="D128" s="317"/>
      <c r="E128" s="323" t="str">
        <f>IF(ISBLANK(D128),"-",$D$98/$D$95*D128)</f>
        <v>-</v>
      </c>
      <c r="F128" s="317"/>
      <c r="G128" s="326" t="str">
        <f>IF(ISBLANK(F128),"-",$D$98/$F$95*F128)</f>
        <v>-</v>
      </c>
    </row>
    <row r="129" spans="1:10" ht="21.75" customHeight="1" x14ac:dyDescent="0.3">
      <c r="A129" s="231" t="s">
        <v>38</v>
      </c>
      <c r="B129" s="316">
        <v>1</v>
      </c>
      <c r="C129" s="264">
        <v>2</v>
      </c>
      <c r="D129" s="318"/>
      <c r="E129" s="324" t="str">
        <f>IF(ISBLANK(D129),"-",$D$98/$D$95*D129)</f>
        <v>-</v>
      </c>
      <c r="F129" s="318"/>
      <c r="G129" s="327" t="str">
        <f>IF(ISBLANK(F129),"-",$D$98/$F$95*F129)</f>
        <v>-</v>
      </c>
    </row>
    <row r="130" spans="1:10" ht="21.75" customHeight="1" x14ac:dyDescent="0.3">
      <c r="A130" s="231" t="s">
        <v>39</v>
      </c>
      <c r="B130" s="316">
        <v>1</v>
      </c>
      <c r="C130" s="264">
        <v>3</v>
      </c>
      <c r="D130" s="318"/>
      <c r="E130" s="324" t="str">
        <f>IF(ISBLANK(D130),"-",$D$98/$D$95*D130)</f>
        <v>-</v>
      </c>
      <c r="F130" s="318"/>
      <c r="G130" s="327" t="str">
        <f>IF(ISBLANK(F130),"-",$D$98/$F$95*F130)</f>
        <v>-</v>
      </c>
    </row>
    <row r="131" spans="1:10" ht="21.75" customHeight="1" x14ac:dyDescent="0.3">
      <c r="A131" s="231" t="s">
        <v>40</v>
      </c>
      <c r="B131" s="316">
        <v>1</v>
      </c>
      <c r="C131" s="296">
        <v>4</v>
      </c>
      <c r="D131" s="319"/>
      <c r="E131" s="325" t="str">
        <f>IF(ISBLANK(D131),"-",$D$98/$D$95*D131)</f>
        <v>-</v>
      </c>
      <c r="F131" s="328"/>
      <c r="G131" s="329" t="str">
        <f>IF(ISBLANK(F131),"-",$D$98/$D$95*F131)</f>
        <v>-</v>
      </c>
    </row>
    <row r="132" spans="1:10" ht="22.5" customHeight="1" x14ac:dyDescent="0.3">
      <c r="A132" s="231" t="s">
        <v>41</v>
      </c>
      <c r="B132" s="316">
        <v>1</v>
      </c>
      <c r="C132" s="287" t="s">
        <v>42</v>
      </c>
      <c r="D132" s="386" t="e">
        <f>AVERAGE(D128:D131)</f>
        <v>#DIV/0!</v>
      </c>
      <c r="E132" s="269" t="e">
        <f>AVERAGE(E128:E131)</f>
        <v>#DIV/0!</v>
      </c>
      <c r="F132" s="293" t="e">
        <f>AVERAGE(F128:F131)</f>
        <v>#DIV/0!</v>
      </c>
      <c r="G132" s="330" t="e">
        <f>AVERAGE(G128:G131)</f>
        <v>#DIV/0!</v>
      </c>
    </row>
    <row r="133" spans="1:10" ht="21.75" customHeight="1" x14ac:dyDescent="0.3">
      <c r="A133" s="231" t="s">
        <v>43</v>
      </c>
      <c r="B133" s="389">
        <v>1</v>
      </c>
      <c r="C133" s="374" t="s">
        <v>44</v>
      </c>
      <c r="D133" s="390"/>
      <c r="E133" s="238"/>
      <c r="F133" s="320"/>
    </row>
    <row r="134" spans="1:10" ht="21.75" customHeight="1" x14ac:dyDescent="0.3">
      <c r="A134" s="231" t="s">
        <v>45</v>
      </c>
      <c r="B134" s="389">
        <v>1</v>
      </c>
      <c r="C134" s="376" t="s">
        <v>46</v>
      </c>
      <c r="D134" s="377">
        <f>D133*$B$34</f>
        <v>0</v>
      </c>
      <c r="E134" s="245"/>
      <c r="F134" s="244">
        <f>F133*$B$34</f>
        <v>0</v>
      </c>
    </row>
    <row r="135" spans="1:10" ht="19.5" customHeight="1" x14ac:dyDescent="0.3">
      <c r="A135" s="231" t="s">
        <v>47</v>
      </c>
      <c r="B135" s="389">
        <f>(B134/B133)*(B132/B131)*(B130/B129)*(B128/B127)*B126</f>
        <v>1</v>
      </c>
      <c r="C135" s="376" t="s">
        <v>48</v>
      </c>
      <c r="D135" s="378">
        <f>D134*$B$123/100</f>
        <v>0</v>
      </c>
      <c r="E135" s="247"/>
      <c r="F135" s="246">
        <f>F134*$B$123/100</f>
        <v>0</v>
      </c>
    </row>
    <row r="136" spans="1:10" ht="19.5" customHeight="1" x14ac:dyDescent="0.3">
      <c r="A136" s="414" t="s">
        <v>49</v>
      </c>
      <c r="B136" s="415"/>
      <c r="C136" s="376" t="s">
        <v>50</v>
      </c>
      <c r="D136" s="377">
        <f>D135/$B$135</f>
        <v>0</v>
      </c>
      <c r="E136" s="247"/>
      <c r="F136" s="248">
        <f>F135/$B$135</f>
        <v>0</v>
      </c>
      <c r="G136" s="346"/>
      <c r="H136" s="347"/>
    </row>
    <row r="137" spans="1:10" ht="19.5" customHeight="1" x14ac:dyDescent="0.3">
      <c r="A137" s="416"/>
      <c r="B137" s="417"/>
      <c r="C137" s="376" t="s">
        <v>51</v>
      </c>
      <c r="D137" s="387">
        <f>$B$56/$B$153</f>
        <v>260</v>
      </c>
      <c r="F137" s="250"/>
      <c r="G137" s="348"/>
      <c r="H137" s="347"/>
    </row>
    <row r="138" spans="1:10" ht="18.75" x14ac:dyDescent="0.3">
      <c r="C138" s="376" t="s">
        <v>52</v>
      </c>
      <c r="D138" s="377">
        <f>D137*$B$135</f>
        <v>260</v>
      </c>
      <c r="F138" s="250"/>
      <c r="G138" s="346"/>
      <c r="H138" s="347"/>
    </row>
    <row r="139" spans="1:10" ht="19.5" customHeight="1" x14ac:dyDescent="0.3">
      <c r="C139" s="391" t="s">
        <v>53</v>
      </c>
      <c r="D139" s="392">
        <f>D138/B34</f>
        <v>260</v>
      </c>
      <c r="F139" s="254"/>
      <c r="G139" s="346"/>
      <c r="H139" s="347"/>
      <c r="J139" s="270"/>
    </row>
    <row r="140" spans="1:10" ht="18.75" x14ac:dyDescent="0.3">
      <c r="C140" s="252" t="s">
        <v>82</v>
      </c>
      <c r="D140" s="253" t="e">
        <f>AVERAGE(E128:E131,G128:G131)</f>
        <v>#DIV/0!</v>
      </c>
      <c r="F140" s="254"/>
      <c r="G140" s="349"/>
      <c r="H140" s="347"/>
      <c r="J140" s="272"/>
    </row>
    <row r="141" spans="1:10" ht="18.75" x14ac:dyDescent="0.3">
      <c r="C141" s="249" t="s">
        <v>55</v>
      </c>
      <c r="D141" s="271" t="e">
        <f>STDEV(E128:E131,G128:G131)/D140</f>
        <v>#DIV/0!</v>
      </c>
      <c r="F141" s="254"/>
      <c r="G141" s="346"/>
      <c r="H141" s="347"/>
      <c r="J141" s="272"/>
    </row>
    <row r="142" spans="1:10" ht="19.5" customHeight="1" x14ac:dyDescent="0.3">
      <c r="C142" s="251" t="s">
        <v>56</v>
      </c>
      <c r="D142" s="273">
        <f>COUNT(E128:E131,G128:G131)</f>
        <v>0</v>
      </c>
      <c r="F142" s="254"/>
      <c r="G142" s="346"/>
      <c r="H142" s="347"/>
      <c r="J142" s="272"/>
    </row>
    <row r="143" spans="1:10" ht="19.5" customHeight="1" x14ac:dyDescent="0.3">
      <c r="A143" s="211"/>
      <c r="B143" s="211"/>
      <c r="C143" s="211"/>
      <c r="D143" s="211"/>
      <c r="E143" s="211"/>
    </row>
    <row r="144" spans="1:10" ht="17.25" customHeight="1" x14ac:dyDescent="0.3">
      <c r="A144" s="230" t="s">
        <v>83</v>
      </c>
      <c r="B144" s="315">
        <v>1</v>
      </c>
      <c r="C144" s="274" t="s">
        <v>84</v>
      </c>
      <c r="D144" s="275" t="s">
        <v>35</v>
      </c>
      <c r="E144" s="396" t="s">
        <v>85</v>
      </c>
      <c r="F144" s="276" t="s">
        <v>86</v>
      </c>
    </row>
    <row r="145" spans="1:10" ht="21.75" customHeight="1" x14ac:dyDescent="0.3">
      <c r="A145" s="231" t="s">
        <v>67</v>
      </c>
      <c r="B145" s="316">
        <v>1</v>
      </c>
      <c r="C145" s="237">
        <v>1</v>
      </c>
      <c r="D145" s="321"/>
      <c r="E145" s="368" t="str">
        <f t="shared" ref="E145:E150" si="3">IF(ISBLANK(D145),"-",D145/$D$140*$D$137*$B$153)</f>
        <v>-</v>
      </c>
      <c r="F145" s="365" t="str">
        <f t="shared" ref="F145:F150" si="4">IF(ISBLANK(D145), "-", E145/$B$56)</f>
        <v>-</v>
      </c>
    </row>
    <row r="146" spans="1:10" ht="21.75" customHeight="1" x14ac:dyDescent="0.3">
      <c r="A146" s="231" t="s">
        <v>69</v>
      </c>
      <c r="B146" s="316">
        <v>1</v>
      </c>
      <c r="C146" s="237">
        <v>2</v>
      </c>
      <c r="D146" s="321"/>
      <c r="E146" s="369" t="str">
        <f t="shared" si="3"/>
        <v>-</v>
      </c>
      <c r="F146" s="366" t="str">
        <f t="shared" si="4"/>
        <v>-</v>
      </c>
    </row>
    <row r="147" spans="1:10" ht="21.75" customHeight="1" x14ac:dyDescent="0.3">
      <c r="A147" s="231" t="s">
        <v>70</v>
      </c>
      <c r="B147" s="316">
        <v>1</v>
      </c>
      <c r="C147" s="237">
        <v>3</v>
      </c>
      <c r="D147" s="321"/>
      <c r="E147" s="369" t="str">
        <f t="shared" si="3"/>
        <v>-</v>
      </c>
      <c r="F147" s="366" t="str">
        <f t="shared" si="4"/>
        <v>-</v>
      </c>
    </row>
    <row r="148" spans="1:10" ht="21.75" customHeight="1" x14ac:dyDescent="0.3">
      <c r="A148" s="231" t="s">
        <v>71</v>
      </c>
      <c r="B148" s="316">
        <v>1</v>
      </c>
      <c r="C148" s="237">
        <v>4</v>
      </c>
      <c r="D148" s="321"/>
      <c r="E148" s="369" t="str">
        <f t="shared" si="3"/>
        <v>-</v>
      </c>
      <c r="F148" s="366" t="str">
        <f t="shared" si="4"/>
        <v>-</v>
      </c>
    </row>
    <row r="149" spans="1:10" ht="21.75" customHeight="1" x14ac:dyDescent="0.3">
      <c r="A149" s="231" t="s">
        <v>72</v>
      </c>
      <c r="B149" s="316">
        <v>1</v>
      </c>
      <c r="C149" s="237">
        <v>5</v>
      </c>
      <c r="D149" s="321"/>
      <c r="E149" s="369" t="str">
        <f t="shared" si="3"/>
        <v>-</v>
      </c>
      <c r="F149" s="366" t="str">
        <f t="shared" si="4"/>
        <v>-</v>
      </c>
    </row>
    <row r="150" spans="1:10" ht="21.75" customHeight="1" x14ac:dyDescent="0.3">
      <c r="A150" s="231" t="s">
        <v>74</v>
      </c>
      <c r="B150" s="316">
        <v>1</v>
      </c>
      <c r="C150" s="240">
        <v>6</v>
      </c>
      <c r="D150" s="322"/>
      <c r="E150" s="370" t="str">
        <f t="shared" si="3"/>
        <v>-</v>
      </c>
      <c r="F150" s="367" t="str">
        <f t="shared" si="4"/>
        <v>-</v>
      </c>
    </row>
    <row r="151" spans="1:10" ht="21.75" customHeight="1" x14ac:dyDescent="0.3">
      <c r="A151" s="231" t="s">
        <v>75</v>
      </c>
      <c r="B151" s="316">
        <v>1</v>
      </c>
      <c r="C151" s="237"/>
      <c r="D151" s="264"/>
      <c r="E151" s="267"/>
      <c r="F151" s="281"/>
    </row>
    <row r="152" spans="1:10" ht="21.75" customHeight="1" x14ac:dyDescent="0.3">
      <c r="A152" s="231" t="s">
        <v>76</v>
      </c>
      <c r="B152" s="316">
        <v>1</v>
      </c>
      <c r="C152" s="237"/>
      <c r="D152" s="282"/>
      <c r="E152" s="283" t="s">
        <v>42</v>
      </c>
      <c r="F152" s="284" t="e">
        <f>AVERAGE(F145:F150)</f>
        <v>#DIV/0!</v>
      </c>
    </row>
    <row r="153" spans="1:10" ht="19.5" customHeight="1" x14ac:dyDescent="0.3">
      <c r="A153" s="231" t="s">
        <v>77</v>
      </c>
      <c r="B153" s="316">
        <f>(B152/B151)*(B150/B149)*(B148/B147)*(B146/B145)*B144</f>
        <v>1</v>
      </c>
      <c r="C153" s="285"/>
      <c r="D153" s="286"/>
      <c r="E153" s="287" t="s">
        <v>55</v>
      </c>
      <c r="F153" s="288" t="e">
        <f>STDEV(F145:F150)/F152</f>
        <v>#DIV/0!</v>
      </c>
      <c r="I153" s="267"/>
    </row>
    <row r="154" spans="1:10" ht="19.5" customHeight="1" x14ac:dyDescent="0.3">
      <c r="A154" s="414" t="s">
        <v>49</v>
      </c>
      <c r="B154" s="418"/>
      <c r="C154" s="289"/>
      <c r="D154" s="290"/>
      <c r="E154" s="291" t="s">
        <v>56</v>
      </c>
      <c r="F154" s="273">
        <f>COUNT(F145:F150)</f>
        <v>0</v>
      </c>
      <c r="I154" s="267"/>
      <c r="J154" s="272"/>
    </row>
    <row r="155" spans="1:10" ht="19.5" customHeight="1" x14ac:dyDescent="0.3">
      <c r="A155" s="416"/>
      <c r="B155" s="419"/>
      <c r="C155" s="267"/>
      <c r="D155" s="267"/>
      <c r="E155" s="267"/>
      <c r="F155" s="264"/>
      <c r="G155" s="267"/>
      <c r="H155" s="267"/>
      <c r="I155" s="267"/>
    </row>
    <row r="156" spans="1:10" ht="18.75" x14ac:dyDescent="0.3">
      <c r="A156" s="228"/>
      <c r="B156" s="228"/>
      <c r="C156" s="267"/>
      <c r="D156" s="267"/>
      <c r="E156" s="267"/>
      <c r="F156" s="264"/>
      <c r="G156" s="267"/>
      <c r="H156" s="267"/>
      <c r="I156" s="267"/>
    </row>
    <row r="157" spans="1:10" ht="18.75" x14ac:dyDescent="0.3">
      <c r="A157" s="217" t="s">
        <v>80</v>
      </c>
      <c r="B157" s="393" t="s">
        <v>88</v>
      </c>
      <c r="C157" s="267"/>
      <c r="D157" s="267"/>
      <c r="E157" s="267"/>
      <c r="F157" s="264"/>
      <c r="G157" s="267"/>
      <c r="H157" s="267"/>
      <c r="I157" s="267"/>
    </row>
    <row r="158" spans="1:10" ht="18.75" x14ac:dyDescent="0.3">
      <c r="A158" s="228"/>
      <c r="B158" s="228"/>
      <c r="C158" s="267"/>
      <c r="D158" s="267"/>
      <c r="E158" s="267"/>
      <c r="F158" s="264"/>
      <c r="G158" s="267"/>
      <c r="H158" s="267"/>
      <c r="I158" s="267"/>
    </row>
    <row r="159" spans="1:10" ht="18.75" x14ac:dyDescent="0.3">
      <c r="A159" s="283" t="s">
        <v>42</v>
      </c>
      <c r="B159" s="395">
        <f>AVERAGE(F105:F110,F145:F150)</f>
        <v>5.0246244383575348E-4</v>
      </c>
      <c r="C159" s="267"/>
      <c r="D159" s="267"/>
      <c r="E159" s="267"/>
      <c r="F159" s="264"/>
      <c r="G159" s="267"/>
      <c r="H159" s="267"/>
      <c r="I159" s="267"/>
    </row>
    <row r="160" spans="1:10" ht="18.75" x14ac:dyDescent="0.3">
      <c r="A160" s="287" t="s">
        <v>55</v>
      </c>
      <c r="B160" s="394">
        <f>STDEV(F105:F110,F145:F150)/B159</f>
        <v>1.5375438937501671</v>
      </c>
      <c r="C160" s="267"/>
      <c r="D160" s="267"/>
      <c r="E160" s="267"/>
      <c r="F160" s="264"/>
      <c r="G160" s="267"/>
      <c r="H160" s="267"/>
      <c r="I160" s="267"/>
    </row>
    <row r="161" spans="1:9" ht="19.5" customHeight="1" x14ac:dyDescent="0.3">
      <c r="A161" s="291" t="s">
        <v>56</v>
      </c>
      <c r="B161" s="273">
        <f>COUNT(F105:F110,F145:F150)</f>
        <v>6</v>
      </c>
      <c r="C161" s="267"/>
      <c r="D161" s="267"/>
      <c r="E161" s="267"/>
      <c r="F161" s="264"/>
      <c r="G161" s="267"/>
      <c r="H161" s="267"/>
      <c r="I161" s="267"/>
    </row>
    <row r="162" spans="1:9" ht="19.5" customHeight="1" x14ac:dyDescent="0.3">
      <c r="A162" s="307"/>
      <c r="B162" s="307"/>
      <c r="C162" s="308"/>
      <c r="D162" s="308"/>
      <c r="E162" s="308"/>
      <c r="F162" s="308"/>
      <c r="G162" s="308"/>
      <c r="H162" s="308"/>
    </row>
    <row r="163" spans="1:9" ht="18.75" x14ac:dyDescent="0.3">
      <c r="B163" s="397" t="s">
        <v>89</v>
      </c>
      <c r="C163" s="397"/>
      <c r="E163" s="294" t="s">
        <v>90</v>
      </c>
      <c r="F163" s="335"/>
      <c r="G163" s="397" t="s">
        <v>91</v>
      </c>
      <c r="H163" s="397"/>
    </row>
    <row r="164" spans="1:9" ht="45" customHeight="1" x14ac:dyDescent="0.3">
      <c r="A164" s="336" t="s">
        <v>92</v>
      </c>
      <c r="B164" s="331"/>
      <c r="C164" s="331"/>
      <c r="E164" s="331"/>
      <c r="F164" s="267"/>
      <c r="G164" s="333"/>
      <c r="H164" s="333"/>
    </row>
    <row r="165" spans="1:9" ht="45" customHeight="1" x14ac:dyDescent="0.3">
      <c r="A165" s="336" t="s">
        <v>93</v>
      </c>
      <c r="B165" s="332"/>
      <c r="C165" s="332"/>
      <c r="E165" s="332"/>
      <c r="F165" s="267"/>
      <c r="G165" s="334"/>
      <c r="H165" s="334"/>
    </row>
    <row r="166" spans="1:9" ht="18.75" x14ac:dyDescent="0.3">
      <c r="A166" s="263"/>
      <c r="B166" s="263"/>
      <c r="C166" s="264"/>
      <c r="D166" s="264"/>
      <c r="E166" s="264"/>
      <c r="F166" s="265"/>
      <c r="G166" s="264"/>
      <c r="H166" s="264"/>
      <c r="I166" s="267"/>
    </row>
    <row r="167" spans="1:9" ht="18.75" x14ac:dyDescent="0.3">
      <c r="A167" s="263"/>
      <c r="B167" s="263"/>
      <c r="C167" s="264"/>
      <c r="D167" s="264"/>
      <c r="E167" s="264"/>
      <c r="F167" s="265"/>
      <c r="G167" s="264"/>
      <c r="H167" s="264"/>
      <c r="I167" s="267"/>
    </row>
    <row r="168" spans="1:9" ht="18.75" x14ac:dyDescent="0.3">
      <c r="A168" s="263"/>
      <c r="B168" s="263"/>
      <c r="C168" s="264"/>
      <c r="D168" s="264"/>
      <c r="E168" s="264"/>
      <c r="F168" s="265"/>
      <c r="G168" s="264"/>
      <c r="H168" s="264"/>
      <c r="I168" s="267"/>
    </row>
    <row r="169" spans="1:9" ht="18.75" x14ac:dyDescent="0.3">
      <c r="A169" s="263"/>
      <c r="B169" s="263"/>
      <c r="C169" s="264"/>
      <c r="D169" s="264"/>
      <c r="E169" s="264"/>
      <c r="F169" s="265"/>
      <c r="G169" s="264"/>
      <c r="H169" s="264"/>
      <c r="I169" s="267"/>
    </row>
    <row r="170" spans="1:9" ht="18.75" x14ac:dyDescent="0.3">
      <c r="A170" s="263"/>
      <c r="B170" s="263"/>
      <c r="C170" s="264"/>
      <c r="D170" s="264"/>
      <c r="E170" s="264"/>
      <c r="F170" s="265"/>
      <c r="G170" s="264"/>
      <c r="H170" s="264"/>
      <c r="I170" s="267"/>
    </row>
    <row r="171" spans="1:9" ht="18.75" x14ac:dyDescent="0.3">
      <c r="A171" s="263"/>
      <c r="B171" s="263"/>
      <c r="C171" s="264"/>
      <c r="D171" s="264"/>
      <c r="E171" s="264"/>
      <c r="F171" s="265"/>
      <c r="G171" s="264"/>
      <c r="H171" s="264"/>
      <c r="I171" s="267"/>
    </row>
    <row r="172" spans="1:9" ht="18.75" x14ac:dyDescent="0.3">
      <c r="A172" s="263"/>
      <c r="B172" s="263"/>
      <c r="C172" s="264"/>
      <c r="D172" s="264"/>
      <c r="E172" s="264"/>
      <c r="F172" s="265"/>
      <c r="G172" s="264"/>
      <c r="H172" s="264"/>
      <c r="I172" s="267"/>
    </row>
    <row r="173" spans="1:9" ht="18.75" x14ac:dyDescent="0.3">
      <c r="A173" s="263"/>
      <c r="B173" s="263"/>
      <c r="C173" s="264"/>
      <c r="D173" s="264"/>
      <c r="E173" s="264"/>
      <c r="F173" s="265"/>
      <c r="G173" s="264"/>
      <c r="H173" s="264"/>
      <c r="I173" s="267"/>
    </row>
    <row r="174" spans="1:9" ht="18.75" x14ac:dyDescent="0.3">
      <c r="A174" s="263"/>
      <c r="B174" s="263"/>
      <c r="C174" s="264"/>
      <c r="D174" s="264"/>
      <c r="E174" s="264"/>
      <c r="F174" s="265"/>
      <c r="G174" s="264"/>
      <c r="H174" s="264"/>
      <c r="I174" s="267"/>
    </row>
  </sheetData>
  <sheetProtection formatCells="0" formatColumns="0" formatRows="0" insertColumns="0" insertRows="0" insertHyperlinks="0" deleteColumns="0" deleteRows="0" sort="0" autoFilter="0" pivotTables="0"/>
  <mergeCells count="24">
    <mergeCell ref="C122:G122"/>
    <mergeCell ref="B18:C18"/>
    <mergeCell ref="F86:G86"/>
    <mergeCell ref="A96:B97"/>
    <mergeCell ref="A114:B115"/>
    <mergeCell ref="A46:B47"/>
    <mergeCell ref="C83:G83"/>
    <mergeCell ref="A70:B71"/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</mergeCells>
  <printOptions horizontalCentered="1" verticalCentered="1"/>
  <pageMargins left="0.7" right="0.7" top="0.75" bottom="0.75" header="0.3" footer="0.3"/>
  <pageSetup paperSize="9" scale="23" orientation="portrait" r:id="rId1"/>
  <headerFooter alignWithMargins="0">
    <oddFooter>&amp;C&amp;P of &amp;N&amp;R&amp;D &amp;T</oddFooter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Uniformity</vt:lpstr>
      <vt:lpstr>AD_comp1</vt:lpstr>
      <vt:lpstr>AD_comp2</vt:lpstr>
      <vt:lpstr>AD_comp1!Print_Area</vt:lpstr>
      <vt:lpstr>AD_comp2!Print_Area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dcterms:created xsi:type="dcterms:W3CDTF">2005-07-05T10:19:27Z</dcterms:created>
  <dcterms:modified xsi:type="dcterms:W3CDTF">2015-01-20T11:18:51Z</dcterms:modified>
  <cp:category/>
</cp:coreProperties>
</file>