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phy\Downloads\"/>
    </mc:Choice>
  </mc:AlternateContent>
  <bookViews>
    <workbookView xWindow="0" yWindow="0" windowWidth="20490" windowHeight="7905" activeTab="2"/>
  </bookViews>
  <sheets>
    <sheet name="Uniformity" sheetId="1" r:id="rId1"/>
    <sheet name="Trimethoprim" sheetId="2" r:id="rId2"/>
    <sheet name="Sulfurmethoxazole" sheetId="3" r:id="rId3"/>
  </sheets>
  <definedNames>
    <definedName name="_xlnm.Print_Area" localSheetId="0">Uniformity!$A$1:$F$54</definedName>
  </definedNames>
  <calcPr calcId="152511"/>
</workbook>
</file>

<file path=xl/calcChain.xml><?xml version="1.0" encoding="utf-8"?>
<calcChain xmlns="http://schemas.openxmlformats.org/spreadsheetml/2006/main">
  <c r="C120" i="3" l="1"/>
  <c r="B116" i="3"/>
  <c r="G120" i="3"/>
  <c r="F113" i="3"/>
  <c r="E113" i="3"/>
  <c r="F112" i="3"/>
  <c r="E112" i="3"/>
  <c r="F111" i="3"/>
  <c r="E111" i="3"/>
  <c r="F110" i="3"/>
  <c r="E110" i="3"/>
  <c r="F109" i="3"/>
  <c r="E109" i="3"/>
  <c r="F108" i="3"/>
  <c r="E108" i="3"/>
  <c r="D101" i="3"/>
  <c r="D100" i="3"/>
  <c r="B98" i="3"/>
  <c r="F97" i="3"/>
  <c r="F98" i="3" s="1"/>
  <c r="F99" i="3" s="1"/>
  <c r="D97" i="3"/>
  <c r="D98" i="3" s="1"/>
  <c r="D99" i="3" s="1"/>
  <c r="F95" i="3"/>
  <c r="D95" i="3"/>
  <c r="I92" i="3" s="1"/>
  <c r="G94" i="3"/>
  <c r="E94" i="3"/>
  <c r="G93" i="3"/>
  <c r="E93" i="3"/>
  <c r="G92" i="3"/>
  <c r="E92" i="3"/>
  <c r="E95" i="3" s="1"/>
  <c r="G91" i="3"/>
  <c r="G95" i="3" s="1"/>
  <c r="E91" i="3"/>
  <c r="D103" i="3" s="1"/>
  <c r="D104" i="3" s="1"/>
  <c r="B87" i="3"/>
  <c r="B83" i="3"/>
  <c r="B81" i="3"/>
  <c r="B80" i="3"/>
  <c r="B79" i="3"/>
  <c r="C76" i="3"/>
  <c r="H71" i="3"/>
  <c r="G71" i="3"/>
  <c r="H70" i="3"/>
  <c r="G70" i="3"/>
  <c r="H69" i="3"/>
  <c r="G69" i="3"/>
  <c r="H68" i="3"/>
  <c r="G68" i="3"/>
  <c r="B68" i="3"/>
  <c r="B69" i="3" s="1"/>
  <c r="H67" i="3"/>
  <c r="G67" i="3"/>
  <c r="H66" i="3"/>
  <c r="G66" i="3"/>
  <c r="H65" i="3"/>
  <c r="G65" i="3"/>
  <c r="H64" i="3"/>
  <c r="G64" i="3"/>
  <c r="H63" i="3"/>
  <c r="G63" i="3"/>
  <c r="H62" i="3"/>
  <c r="G62" i="3"/>
  <c r="H61" i="3"/>
  <c r="G61" i="3"/>
  <c r="H60" i="3"/>
  <c r="G60" i="3"/>
  <c r="C56" i="3"/>
  <c r="B55" i="3"/>
  <c r="D49" i="3"/>
  <c r="D48" i="3"/>
  <c r="B45" i="3"/>
  <c r="D44" i="3"/>
  <c r="D45" i="3" s="1"/>
  <c r="D46" i="3" s="1"/>
  <c r="F42" i="3"/>
  <c r="D42" i="3"/>
  <c r="I39" i="3" s="1"/>
  <c r="G41" i="3"/>
  <c r="E41" i="3"/>
  <c r="G40" i="3"/>
  <c r="E40" i="3"/>
  <c r="G39" i="3"/>
  <c r="E39" i="3"/>
  <c r="G38" i="3"/>
  <c r="G42" i="3" s="1"/>
  <c r="E38" i="3"/>
  <c r="D50" i="3" s="1"/>
  <c r="D51" i="3" s="1"/>
  <c r="B34" i="3"/>
  <c r="F44" i="3" s="1"/>
  <c r="F45" i="3" s="1"/>
  <c r="F46" i="3" s="1"/>
  <c r="B30" i="3"/>
  <c r="C120" i="2"/>
  <c r="B116" i="2"/>
  <c r="D100" i="2" s="1"/>
  <c r="D101" i="2" s="1"/>
  <c r="D102" i="2" s="1"/>
  <c r="F113" i="2"/>
  <c r="E113" i="2"/>
  <c r="F112" i="2"/>
  <c r="E112" i="2"/>
  <c r="F111" i="2"/>
  <c r="E111" i="2"/>
  <c r="F110" i="2"/>
  <c r="E110" i="2"/>
  <c r="F109" i="2"/>
  <c r="E109" i="2"/>
  <c r="F108" i="2"/>
  <c r="E108" i="2"/>
  <c r="B98" i="2"/>
  <c r="F95" i="2"/>
  <c r="I92" i="2" s="1"/>
  <c r="D95" i="2"/>
  <c r="G94" i="2"/>
  <c r="E94" i="2"/>
  <c r="D103" i="2" s="1"/>
  <c r="D104" i="2" s="1"/>
  <c r="G93" i="2"/>
  <c r="E93" i="2"/>
  <c r="G92" i="2"/>
  <c r="E92" i="2"/>
  <c r="E95" i="2" s="1"/>
  <c r="G91" i="2"/>
  <c r="G95" i="2" s="1"/>
  <c r="E91" i="2"/>
  <c r="D105" i="2" s="1"/>
  <c r="B87" i="2"/>
  <c r="F97" i="2" s="1"/>
  <c r="F98" i="2" s="1"/>
  <c r="F99" i="2" s="1"/>
  <c r="B83" i="2"/>
  <c r="B81" i="2"/>
  <c r="B80" i="2"/>
  <c r="B79" i="2"/>
  <c r="C76" i="2"/>
  <c r="H71" i="2"/>
  <c r="G71" i="2"/>
  <c r="H70" i="2"/>
  <c r="G70" i="2"/>
  <c r="H69" i="2"/>
  <c r="G69" i="2"/>
  <c r="B69" i="2"/>
  <c r="H68" i="2"/>
  <c r="G68" i="2"/>
  <c r="B68" i="2"/>
  <c r="H67" i="2"/>
  <c r="G67" i="2"/>
  <c r="H66" i="2"/>
  <c r="G66" i="2"/>
  <c r="H65" i="2"/>
  <c r="G65" i="2"/>
  <c r="H64" i="2"/>
  <c r="G64" i="2"/>
  <c r="H63" i="2"/>
  <c r="G63" i="2"/>
  <c r="H62" i="2"/>
  <c r="G62" i="2"/>
  <c r="H61" i="2"/>
  <c r="G61" i="2"/>
  <c r="H60" i="2"/>
  <c r="G60" i="2"/>
  <c r="C56" i="2"/>
  <c r="B55" i="2"/>
  <c r="B45" i="2"/>
  <c r="D48" i="2" s="1"/>
  <c r="D49" i="2" s="1"/>
  <c r="F44" i="2"/>
  <c r="F45" i="2" s="1"/>
  <c r="F46" i="2" s="1"/>
  <c r="F42" i="2"/>
  <c r="D42" i="2"/>
  <c r="I39" i="2" s="1"/>
  <c r="G41" i="2"/>
  <c r="E41" i="2"/>
  <c r="G40" i="2"/>
  <c r="E40" i="2"/>
  <c r="G39" i="2"/>
  <c r="E39" i="2"/>
  <c r="D50" i="2" s="1"/>
  <c r="D51" i="2" s="1"/>
  <c r="G38" i="2"/>
  <c r="G42" i="2" s="1"/>
  <c r="E38" i="2"/>
  <c r="D52" i="2" s="1"/>
  <c r="B34" i="2"/>
  <c r="D44" i="2" s="1"/>
  <c r="D45" i="2" s="1"/>
  <c r="D46" i="2" s="1"/>
  <c r="B30" i="2"/>
  <c r="C49" i="1"/>
  <c r="C46" i="1"/>
  <c r="D49" i="1" s="1"/>
  <c r="C45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C19" i="1"/>
  <c r="C18" i="1"/>
  <c r="C17" i="1"/>
  <c r="C16" i="1"/>
  <c r="G76" i="3" l="1"/>
  <c r="G120" i="2"/>
  <c r="C50" i="1"/>
  <c r="D97" i="2"/>
  <c r="D98" i="2" s="1"/>
  <c r="D99" i="2" s="1"/>
  <c r="B49" i="1"/>
  <c r="D50" i="1"/>
  <c r="D52" i="3"/>
  <c r="D105" i="3"/>
  <c r="E42" i="2"/>
  <c r="D102" i="3"/>
  <c r="E42" i="3"/>
  <c r="G76" i="2" l="1"/>
</calcChain>
</file>

<file path=xl/sharedStrings.xml><?xml version="1.0" encoding="utf-8"?>
<sst xmlns="http://schemas.openxmlformats.org/spreadsheetml/2006/main" count="344" uniqueCount="110">
  <si>
    <t>Please enter the required information in the cells highlighted in green</t>
  </si>
  <si>
    <t xml:space="preserve">Pantazol </t>
  </si>
  <si>
    <t>Uniformity of Weight Test Report</t>
  </si>
  <si>
    <t>NDQD2019300607</t>
  </si>
  <si>
    <t>Pantoprazole 40mg</t>
  </si>
  <si>
    <t>Sample Name:</t>
  </si>
  <si>
    <t>Each tablets contains Pantoprazole 40mg.</t>
  </si>
  <si>
    <t>Laboratory Ref No:</t>
  </si>
  <si>
    <t>2015-03-11 11:07:08</t>
  </si>
  <si>
    <t>Active Ingredient:</t>
  </si>
  <si>
    <t>Label Claim:</t>
  </si>
  <si>
    <t>Date Analysis Started:</t>
  </si>
  <si>
    <t>Date Analysis Completed:</t>
  </si>
  <si>
    <t>Analysis Data</t>
  </si>
  <si>
    <t>Uniformity of weight</t>
  </si>
  <si>
    <t>Tablet weight (mg)</t>
  </si>
  <si>
    <t>% Deviation</t>
  </si>
  <si>
    <t>Total</t>
  </si>
  <si>
    <t>Average</t>
  </si>
  <si>
    <t>% Deviation from mean</t>
  </si>
  <si>
    <t>Name</t>
  </si>
  <si>
    <t>Date</t>
  </si>
  <si>
    <t>Signature</t>
  </si>
  <si>
    <t>Analysed by:</t>
  </si>
  <si>
    <t>Reviewed By:</t>
  </si>
  <si>
    <t>Analysis Report</t>
  </si>
  <si>
    <t>Reference Substance:</t>
  </si>
  <si>
    <t>Trimethoprim</t>
  </si>
  <si>
    <t>Code:</t>
  </si>
  <si>
    <t>NQCL-WRS-T7-1</t>
  </si>
  <si>
    <t>% age Purity: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</si>
  <si>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</si>
  <si>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</si>
  <si>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</si>
  <si>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</si>
  <si>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</si>
  <si>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</si>
  <si>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</si>
  <si>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</si>
  <si>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</si>
  <si>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</si>
  <si>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</si>
  <si>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</si>
  <si>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</si>
  <si>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</si>
  <si>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</si>
  <si>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</si>
  <si>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</si>
  <si>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</si>
  <si>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</si>
  <si>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</si>
  <si>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</si>
  <si>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</si>
  <si>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</si>
  <si>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</si>
  <si>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</si>
  <si>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</si>
  <si>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</si>
  <si>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</si>
  <si>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</si>
  <si>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</si>
  <si>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</si>
  <si>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</si>
  <si>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</si>
  <si>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</si>
  <si>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</si>
  <si>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</si>
  <si>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n:</t>
  </si>
  <si>
    <t>Determination of Content of Active Ingredient in the Sample</t>
  </si>
  <si>
    <t xml:space="preserve">Label Claim: </t>
  </si>
  <si>
    <t>Each Capsule contains</t>
  </si>
  <si>
    <t>Average Capsule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</si>
  <si>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</si>
  <si>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</si>
  <si>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</si>
  <si>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</si>
  <si>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</si>
  <si>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</si>
  <si>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</si>
  <si>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</si>
  <si>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</si>
  <si>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</si>
  <si>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</si>
  <si>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</si>
  <si>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</si>
  <si>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</si>
  <si>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</si>
  <si>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</si>
  <si>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</si>
  <si>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</si>
  <si>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</si>
  <si>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</si>
  <si>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</si>
  <si>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</si>
  <si>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</si>
  <si>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</si>
  <si>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</si>
  <si>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</si>
  <si>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</si>
  <si>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</si>
  <si>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</si>
  <si>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</si>
  <si>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</si>
  <si>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</si>
  <si>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</si>
  <si>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</si>
  <si>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</si>
  <si>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</si>
  <si>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Sulfamethoxazole</t>
  </si>
  <si>
    <t>NQCL-PRS-S12-1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</si>
</sst>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"/>
    <numFmt numFmtId="165" formatCode="0.00000"/>
    <numFmt numFmtId="166" formatCode="[$-409]d/mmm/yy;@"/>
    <numFmt numFmtId="167" formatCode="0.0%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1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u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9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right"/>
    </xf>
    <xf numFmtId="165" fontId="1" fillId="2" borderId="0" xfId="0" applyNumberFormat="1" applyFont="1" applyFill="1"/>
    <xf numFmtId="2" fontId="4" fillId="2" borderId="0" xfId="0" applyNumberFormat="1" applyFont="1" applyFill="1"/>
    <xf numFmtId="0" fontId="5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/>
    <xf numFmtId="0" fontId="6" fillId="2" borderId="0" xfId="0" applyFont="1" applyFill="1" applyAlignment="1">
      <alignment horizontal="right"/>
    </xf>
    <xf numFmtId="0" fontId="3" fillId="2" borderId="1" xfId="0" applyFont="1" applyFill="1" applyBorder="1"/>
    <xf numFmtId="0" fontId="3" fillId="2" borderId="0" xfId="0" applyFont="1" applyFill="1" applyAlignment="1">
      <alignment horizontal="center"/>
    </xf>
    <xf numFmtId="10" fontId="3" fillId="2" borderId="1" xfId="0" applyNumberFormat="1" applyFont="1" applyFill="1" applyBorder="1"/>
    <xf numFmtId="0" fontId="7" fillId="2" borderId="0" xfId="0" applyFont="1" applyFill="1"/>
    <xf numFmtId="0" fontId="6" fillId="2" borderId="2" xfId="0" applyFont="1" applyFill="1" applyBorder="1"/>
    <xf numFmtId="0" fontId="6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right"/>
    </xf>
    <xf numFmtId="0" fontId="3" fillId="2" borderId="3" xfId="0" applyFont="1" applyFill="1" applyBorder="1"/>
    <xf numFmtId="0" fontId="3" fillId="2" borderId="0" xfId="0" applyFont="1" applyFill="1"/>
    <xf numFmtId="0" fontId="3" fillId="2" borderId="3" xfId="0" applyFont="1" applyFill="1" applyBorder="1"/>
    <xf numFmtId="0" fontId="6" fillId="2" borderId="4" xfId="0" applyFont="1" applyFill="1" applyBorder="1"/>
    <xf numFmtId="0" fontId="6" fillId="2" borderId="0" xfId="0" applyFont="1" applyFill="1"/>
    <xf numFmtId="0" fontId="3" fillId="2" borderId="4" xfId="0" applyFont="1" applyFill="1" applyBorder="1"/>
    <xf numFmtId="166" fontId="3" fillId="2" borderId="0" xfId="0" applyNumberFormat="1" applyFont="1" applyFill="1"/>
    <xf numFmtId="164" fontId="3" fillId="2" borderId="0" xfId="0" applyNumberFormat="1" applyFont="1" applyFill="1" applyAlignment="1">
      <alignment horizontal="center"/>
    </xf>
    <xf numFmtId="2" fontId="6" fillId="2" borderId="0" xfId="0" applyNumberFormat="1" applyFont="1" applyFill="1"/>
    <xf numFmtId="10" fontId="2" fillId="2" borderId="0" xfId="0" applyNumberFormat="1" applyFont="1" applyFill="1"/>
    <xf numFmtId="2" fontId="6" fillId="2" borderId="5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center" vertical="center"/>
    </xf>
    <xf numFmtId="165" fontId="6" fillId="2" borderId="5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wrapText="1"/>
    </xf>
    <xf numFmtId="165" fontId="6" fillId="2" borderId="5" xfId="0" applyNumberFormat="1" applyFont="1" applyFill="1" applyBorder="1" applyAlignment="1">
      <alignment horizontal="center" wrapText="1"/>
    </xf>
    <xf numFmtId="10" fontId="3" fillId="2" borderId="6" xfId="0" applyNumberFormat="1" applyFont="1" applyFill="1" applyBorder="1" applyAlignment="1">
      <alignment horizontal="center"/>
    </xf>
    <xf numFmtId="10" fontId="3" fillId="2" borderId="7" xfId="0" applyNumberFormat="1" applyFont="1" applyFill="1" applyBorder="1" applyAlignment="1">
      <alignment horizontal="center"/>
    </xf>
    <xf numFmtId="10" fontId="3" fillId="2" borderId="8" xfId="0" applyNumberFormat="1" applyFont="1" applyFill="1" applyBorder="1" applyAlignment="1">
      <alignment horizontal="center"/>
    </xf>
    <xf numFmtId="0" fontId="5" fillId="2" borderId="0" xfId="0" applyFont="1" applyFill="1"/>
    <xf numFmtId="0" fontId="8" fillId="2" borderId="0" xfId="0" applyFont="1" applyFill="1" applyAlignment="1">
      <alignment wrapText="1"/>
    </xf>
    <xf numFmtId="0" fontId="6" fillId="2" borderId="5" xfId="0" applyFont="1" applyFill="1" applyBorder="1" applyAlignment="1">
      <alignment horizontal="center" vertical="center"/>
    </xf>
    <xf numFmtId="167" fontId="6" fillId="2" borderId="9" xfId="0" applyNumberFormat="1" applyFont="1" applyFill="1" applyBorder="1" applyAlignment="1">
      <alignment horizontal="center"/>
    </xf>
    <xf numFmtId="167" fontId="6" fillId="2" borderId="10" xfId="0" applyNumberFormat="1" applyFont="1" applyFill="1" applyBorder="1" applyAlignment="1">
      <alignment horizontal="center"/>
    </xf>
    <xf numFmtId="2" fontId="3" fillId="3" borderId="7" xfId="0" applyNumberFormat="1" applyFont="1" applyFill="1" applyBorder="1" applyProtection="1">
      <protection locked="0"/>
    </xf>
    <xf numFmtId="2" fontId="3" fillId="3" borderId="8" xfId="0" applyNumberFormat="1" applyFont="1" applyFill="1" applyBorder="1" applyProtection="1">
      <protection locked="0"/>
    </xf>
    <xf numFmtId="166" fontId="3" fillId="2" borderId="0" xfId="0" applyNumberFormat="1" applyFont="1" applyFill="1" applyAlignment="1">
      <alignment horizontal="center"/>
    </xf>
    <xf numFmtId="0" fontId="9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 applyAlignment="1" applyProtection="1">
      <alignment horizontal="left"/>
      <protection locked="0"/>
    </xf>
    <xf numFmtId="0" fontId="12" fillId="2" borderId="0" xfId="0" applyFont="1" applyFill="1"/>
    <xf numFmtId="0" fontId="12" fillId="3" borderId="0" xfId="0" applyFont="1" applyFill="1" applyAlignment="1" applyProtection="1">
      <alignment horizontal="left"/>
      <protection locked="0"/>
    </xf>
    <xf numFmtId="0" fontId="9" fillId="3" borderId="0" xfId="0" applyFont="1" applyFill="1" applyProtection="1">
      <protection locked="0"/>
    </xf>
    <xf numFmtId="168" fontId="12" fillId="3" borderId="0" xfId="0" applyNumberFormat="1" applyFont="1" applyFill="1" applyAlignment="1" applyProtection="1">
      <alignment horizontal="center"/>
      <protection locked="0"/>
    </xf>
    <xf numFmtId="169" fontId="9" fillId="2" borderId="0" xfId="0" applyNumberFormat="1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0" fillId="2" borderId="0" xfId="0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2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vertical="center" wrapText="1"/>
    </xf>
    <xf numFmtId="0" fontId="17" fillId="2" borderId="0" xfId="0" applyFont="1" applyFill="1"/>
    <xf numFmtId="2" fontId="10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0" fillId="2" borderId="0" xfId="0" applyNumberFormat="1" applyFont="1" applyFill="1" applyAlignment="1">
      <alignment horizontal="center"/>
    </xf>
    <xf numFmtId="0" fontId="9" fillId="2" borderId="14" xfId="0" applyFont="1" applyFill="1" applyBorder="1" applyAlignment="1">
      <alignment horizontal="right"/>
    </xf>
    <xf numFmtId="0" fontId="11" fillId="3" borderId="15" xfId="0" applyFont="1" applyFill="1" applyBorder="1" applyAlignment="1" applyProtection="1">
      <alignment horizontal="center"/>
      <protection locked="0"/>
    </xf>
    <xf numFmtId="0" fontId="9" fillId="2" borderId="16" xfId="0" applyFont="1" applyFill="1" applyBorder="1" applyAlignment="1">
      <alignment horizontal="right"/>
    </xf>
    <xf numFmtId="0" fontId="11" fillId="3" borderId="17" xfId="0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0" fillId="2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11" fillId="3" borderId="22" xfId="0" applyFont="1" applyFill="1" applyBorder="1" applyAlignment="1" applyProtection="1">
      <alignment horizontal="center"/>
      <protection locked="0"/>
    </xf>
    <xf numFmtId="171" fontId="9" fillId="2" borderId="19" xfId="0" applyNumberFormat="1" applyFont="1" applyFill="1" applyBorder="1" applyAlignment="1">
      <alignment horizontal="center"/>
    </xf>
    <xf numFmtId="171" fontId="9" fillId="2" borderId="23" xfId="0" applyNumberFormat="1" applyFont="1" applyFill="1" applyBorder="1" applyAlignment="1">
      <alignment horizontal="center"/>
    </xf>
    <xf numFmtId="0" fontId="17" fillId="2" borderId="6" xfId="0" applyFont="1" applyFill="1" applyBorder="1"/>
    <xf numFmtId="0" fontId="9" fillId="2" borderId="17" xfId="0" applyFont="1" applyFill="1" applyBorder="1" applyAlignment="1">
      <alignment horizontal="center"/>
    </xf>
    <xf numFmtId="0" fontId="11" fillId="3" borderId="16" xfId="0" applyFont="1" applyFill="1" applyBorder="1" applyAlignment="1" applyProtection="1">
      <alignment horizontal="center"/>
      <protection locked="0"/>
    </xf>
    <xf numFmtId="171" fontId="9" fillId="2" borderId="24" xfId="0" applyNumberFormat="1" applyFont="1" applyFill="1" applyBorder="1" applyAlignment="1">
      <alignment horizontal="center"/>
    </xf>
    <xf numFmtId="171" fontId="9" fillId="2" borderId="25" xfId="0" applyNumberFormat="1" applyFont="1" applyFill="1" applyBorder="1" applyAlignment="1">
      <alignment horizontal="center"/>
    </xf>
    <xf numFmtId="0" fontId="9" fillId="2" borderId="0" xfId="0" applyFont="1" applyFill="1"/>
    <xf numFmtId="0" fontId="9" fillId="2" borderId="26" xfId="0" applyFont="1" applyFill="1" applyBorder="1" applyAlignment="1">
      <alignment horizontal="center"/>
    </xf>
    <xf numFmtId="0" fontId="11" fillId="3" borderId="27" xfId="0" applyFont="1" applyFill="1" applyBorder="1" applyAlignment="1" applyProtection="1">
      <alignment horizontal="center"/>
      <protection locked="0"/>
    </xf>
    <xf numFmtId="171" fontId="9" fillId="2" borderId="28" xfId="0" applyNumberFormat="1" applyFont="1" applyFill="1" applyBorder="1" applyAlignment="1">
      <alignment horizontal="center"/>
    </xf>
    <xf numFmtId="171" fontId="9" fillId="2" borderId="29" xfId="0" applyNumberFormat="1" applyFont="1" applyFill="1" applyBorder="1" applyAlignment="1">
      <alignment horizontal="center"/>
    </xf>
    <xf numFmtId="0" fontId="9" fillId="2" borderId="8" xfId="0" applyFont="1" applyFill="1" applyBorder="1"/>
    <xf numFmtId="0" fontId="9" fillId="2" borderId="17" xfId="0" applyFont="1" applyFill="1" applyBorder="1" applyAlignment="1">
      <alignment horizontal="right"/>
    </xf>
    <xf numFmtId="1" fontId="10" fillId="4" borderId="30" xfId="0" applyNumberFormat="1" applyFont="1" applyFill="1" applyBorder="1" applyAlignment="1">
      <alignment horizontal="center"/>
    </xf>
    <xf numFmtId="171" fontId="10" fillId="4" borderId="31" xfId="0" applyNumberFormat="1" applyFont="1" applyFill="1" applyBorder="1" applyAlignment="1">
      <alignment horizontal="center"/>
    </xf>
    <xf numFmtId="171" fontId="10" fillId="4" borderId="32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9" fillId="2" borderId="33" xfId="0" applyFont="1" applyFill="1" applyBorder="1" applyAlignment="1">
      <alignment horizontal="right"/>
    </xf>
    <xf numFmtId="0" fontId="11" fillId="3" borderId="9" xfId="0" applyFont="1" applyFill="1" applyBorder="1" applyAlignment="1" applyProtection="1">
      <alignment horizontal="center"/>
      <protection locked="0"/>
    </xf>
    <xf numFmtId="0" fontId="9" fillId="2" borderId="4" xfId="0" applyFont="1" applyFill="1" applyBorder="1" applyAlignment="1">
      <alignment horizontal="right"/>
    </xf>
    <xf numFmtId="2" fontId="9" fillId="4" borderId="34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17" xfId="0" applyFont="1" applyFill="1" applyBorder="1" applyAlignment="1">
      <alignment horizontal="center"/>
    </xf>
    <xf numFmtId="2" fontId="9" fillId="5" borderId="34" xfId="0" applyNumberFormat="1" applyFont="1" applyFill="1" applyBorder="1" applyAlignment="1">
      <alignment horizontal="center"/>
    </xf>
    <xf numFmtId="2" fontId="9" fillId="2" borderId="0" xfId="0" applyNumberFormat="1" applyFont="1" applyFill="1" applyAlignment="1">
      <alignment horizontal="center"/>
    </xf>
    <xf numFmtId="164" fontId="9" fillId="4" borderId="34" xfId="0" applyNumberFormat="1" applyFont="1" applyFill="1" applyBorder="1" applyAlignment="1">
      <alignment horizontal="center"/>
    </xf>
    <xf numFmtId="164" fontId="9" fillId="2" borderId="0" xfId="0" applyNumberFormat="1" applyFont="1" applyFill="1" applyAlignment="1">
      <alignment horizontal="center"/>
    </xf>
    <xf numFmtId="164" fontId="9" fillId="4" borderId="10" xfId="0" applyNumberFormat="1" applyFont="1" applyFill="1" applyBorder="1" applyAlignment="1">
      <alignment horizontal="center"/>
    </xf>
    <xf numFmtId="0" fontId="9" fillId="2" borderId="35" xfId="0" applyFont="1" applyFill="1" applyBorder="1" applyAlignment="1">
      <alignment horizontal="right"/>
    </xf>
    <xf numFmtId="164" fontId="11" fillId="3" borderId="34" xfId="0" applyNumberFormat="1" applyFont="1" applyFill="1" applyBorder="1" applyAlignment="1" applyProtection="1">
      <alignment horizontal="center"/>
      <protection locked="0"/>
    </xf>
    <xf numFmtId="164" fontId="9" fillId="2" borderId="0" xfId="0" applyNumberFormat="1" applyFont="1" applyFill="1"/>
    <xf numFmtId="0" fontId="9" fillId="2" borderId="22" xfId="0" applyFont="1" applyFill="1" applyBorder="1" applyAlignment="1">
      <alignment horizontal="right"/>
    </xf>
    <xf numFmtId="1" fontId="9" fillId="2" borderId="0" xfId="0" applyNumberFormat="1" applyFont="1" applyFill="1" applyAlignment="1">
      <alignment horizontal="center"/>
    </xf>
    <xf numFmtId="0" fontId="9" fillId="2" borderId="8" xfId="0" applyFont="1" applyFill="1" applyBorder="1" applyAlignment="1">
      <alignment horizontal="right"/>
    </xf>
    <xf numFmtId="2" fontId="9" fillId="4" borderId="8" xfId="0" applyNumberFormat="1" applyFont="1" applyFill="1" applyBorder="1" applyAlignment="1">
      <alignment horizontal="center"/>
    </xf>
    <xf numFmtId="171" fontId="10" fillId="5" borderId="6" xfId="0" applyNumberFormat="1" applyFont="1" applyFill="1" applyBorder="1" applyAlignment="1">
      <alignment horizontal="center"/>
    </xf>
    <xf numFmtId="171" fontId="9" fillId="2" borderId="0" xfId="0" applyNumberFormat="1" applyFont="1" applyFill="1" applyAlignment="1">
      <alignment horizontal="center"/>
    </xf>
    <xf numFmtId="10" fontId="9" fillId="4" borderId="34" xfId="0" applyNumberFormat="1" applyFont="1" applyFill="1" applyBorder="1" applyAlignment="1">
      <alignment horizontal="center"/>
    </xf>
    <xf numFmtId="0" fontId="9" fillId="2" borderId="36" xfId="0" applyFont="1" applyFill="1" applyBorder="1" applyAlignment="1">
      <alignment horizontal="right"/>
    </xf>
    <xf numFmtId="0" fontId="9" fillId="5" borderId="8" xfId="0" applyFont="1" applyFill="1" applyBorder="1" applyAlignment="1">
      <alignment horizontal="center"/>
    </xf>
    <xf numFmtId="0" fontId="13" fillId="2" borderId="0" xfId="0" applyFont="1" applyFill="1"/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172" fontId="11" fillId="3" borderId="0" xfId="0" applyNumberFormat="1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4" fontId="10" fillId="2" borderId="0" xfId="0" applyNumberFormat="1" applyFont="1" applyFill="1" applyAlignment="1">
      <alignment horizontal="center"/>
    </xf>
    <xf numFmtId="2" fontId="10" fillId="2" borderId="6" xfId="0" applyNumberFormat="1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11" fillId="3" borderId="14" xfId="0" applyFont="1" applyFill="1" applyBorder="1" applyAlignment="1" applyProtection="1">
      <alignment horizontal="center"/>
      <protection locked="0"/>
    </xf>
    <xf numFmtId="2" fontId="9" fillId="2" borderId="14" xfId="0" applyNumberFormat="1" applyFont="1" applyFill="1" applyBorder="1" applyAlignment="1">
      <alignment horizontal="center"/>
    </xf>
    <xf numFmtId="10" fontId="9" fillId="2" borderId="6" xfId="0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/>
    </xf>
    <xf numFmtId="2" fontId="9" fillId="2" borderId="16" xfId="0" applyNumberFormat="1" applyFont="1" applyFill="1" applyBorder="1" applyAlignment="1">
      <alignment horizontal="center"/>
    </xf>
    <xf numFmtId="10" fontId="9" fillId="2" borderId="7" xfId="0" applyNumberFormat="1" applyFont="1" applyFill="1" applyBorder="1" applyAlignment="1">
      <alignment horizontal="center" vertical="center"/>
    </xf>
    <xf numFmtId="1" fontId="11" fillId="3" borderId="16" xfId="0" applyNumberFormat="1" applyFont="1" applyFill="1" applyBorder="1" applyAlignment="1" applyProtection="1">
      <alignment horizontal="center"/>
      <protection locked="0"/>
    </xf>
    <xf numFmtId="0" fontId="9" fillId="2" borderId="8" xfId="0" applyFont="1" applyFill="1" applyBorder="1" applyAlignment="1">
      <alignment horizontal="center"/>
    </xf>
    <xf numFmtId="0" fontId="11" fillId="3" borderId="36" xfId="0" applyFont="1" applyFill="1" applyBorder="1" applyAlignment="1" applyProtection="1">
      <alignment horizontal="center"/>
      <protection locked="0"/>
    </xf>
    <xf numFmtId="2" fontId="9" fillId="2" borderId="6" xfId="0" applyNumberFormat="1" applyFont="1" applyFill="1" applyBorder="1" applyAlignment="1">
      <alignment horizontal="center"/>
    </xf>
    <xf numFmtId="10" fontId="9" fillId="2" borderId="15" xfId="0" applyNumberFormat="1" applyFont="1" applyFill="1" applyBorder="1" applyAlignment="1">
      <alignment horizontal="center" vertical="center"/>
    </xf>
    <xf numFmtId="2" fontId="9" fillId="2" borderId="7" xfId="0" applyNumberFormat="1" applyFont="1" applyFill="1" applyBorder="1" applyAlignment="1">
      <alignment horizontal="center"/>
    </xf>
    <xf numFmtId="10" fontId="9" fillId="2" borderId="17" xfId="0" applyNumberFormat="1" applyFont="1" applyFill="1" applyBorder="1" applyAlignment="1">
      <alignment horizontal="center" vertical="center"/>
    </xf>
    <xf numFmtId="2" fontId="9" fillId="2" borderId="8" xfId="0" applyNumberFormat="1" applyFont="1" applyFill="1" applyBorder="1" applyAlignment="1">
      <alignment horizontal="center"/>
    </xf>
    <xf numFmtId="10" fontId="9" fillId="2" borderId="37" xfId="0" applyNumberFormat="1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/>
    </xf>
    <xf numFmtId="2" fontId="12" fillId="2" borderId="37" xfId="0" applyNumberFormat="1" applyFont="1" applyFill="1" applyBorder="1" applyAlignment="1">
      <alignment horizontal="center"/>
    </xf>
    <xf numFmtId="10" fontId="9" fillId="2" borderId="8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8" xfId="0" applyFont="1" applyFill="1" applyBorder="1" applyAlignment="1">
      <alignment horizontal="right"/>
    </xf>
    <xf numFmtId="10" fontId="11" fillId="5" borderId="26" xfId="0" applyNumberFormat="1" applyFont="1" applyFill="1" applyBorder="1" applyAlignment="1">
      <alignment horizontal="center"/>
    </xf>
    <xf numFmtId="0" fontId="9" fillId="2" borderId="34" xfId="0" applyFont="1" applyFill="1" applyBorder="1" applyAlignment="1">
      <alignment horizontal="right"/>
    </xf>
    <xf numFmtId="167" fontId="11" fillId="4" borderId="39" xfId="0" applyNumberFormat="1" applyFont="1" applyFill="1" applyBorder="1" applyAlignment="1">
      <alignment horizontal="center"/>
    </xf>
    <xf numFmtId="2" fontId="9" fillId="2" borderId="0" xfId="0" applyNumberFormat="1" applyFont="1" applyFill="1" applyAlignment="1">
      <alignment horizontal="center"/>
    </xf>
    <xf numFmtId="0" fontId="9" fillId="2" borderId="10" xfId="0" applyFont="1" applyFill="1" applyBorder="1" applyAlignment="1">
      <alignment horizontal="right"/>
    </xf>
    <xf numFmtId="0" fontId="11" fillId="5" borderId="40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9" fillId="2" borderId="0" xfId="0" applyFont="1" applyFill="1"/>
    <xf numFmtId="167" fontId="11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3" borderId="0" xfId="0" applyFont="1" applyFill="1" applyAlignment="1" applyProtection="1">
      <alignment horizontal="center"/>
      <protection locked="0"/>
    </xf>
    <xf numFmtId="0" fontId="10" fillId="2" borderId="41" xfId="0" applyFont="1" applyFill="1" applyBorder="1" applyAlignment="1">
      <alignment horizontal="center"/>
    </xf>
    <xf numFmtId="0" fontId="10" fillId="2" borderId="33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9" fillId="2" borderId="4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171" fontId="11" fillId="3" borderId="27" xfId="0" applyNumberFormat="1" applyFont="1" applyFill="1" applyBorder="1" applyAlignment="1" applyProtection="1">
      <alignment horizontal="center"/>
      <protection locked="0"/>
    </xf>
    <xf numFmtId="0" fontId="9" fillId="2" borderId="0" xfId="0" applyFont="1" applyFill="1" applyAlignment="1">
      <alignment horizontal="right"/>
    </xf>
    <xf numFmtId="1" fontId="10" fillId="4" borderId="43" xfId="0" applyNumberFormat="1" applyFont="1" applyFill="1" applyBorder="1" applyAlignment="1">
      <alignment horizontal="center"/>
    </xf>
    <xf numFmtId="1" fontId="10" fillId="4" borderId="44" xfId="0" applyNumberFormat="1" applyFont="1" applyFill="1" applyBorder="1" applyAlignment="1">
      <alignment horizontal="center"/>
    </xf>
    <xf numFmtId="171" fontId="10" fillId="4" borderId="8" xfId="0" applyNumberFormat="1" applyFont="1" applyFill="1" applyBorder="1" applyAlignment="1">
      <alignment horizontal="center"/>
    </xf>
    <xf numFmtId="0" fontId="9" fillId="2" borderId="45" xfId="0" applyFont="1" applyFill="1" applyBorder="1" applyAlignment="1">
      <alignment horizontal="right"/>
    </xf>
    <xf numFmtId="0" fontId="11" fillId="3" borderId="46" xfId="0" applyFont="1" applyFill="1" applyBorder="1" applyAlignment="1" applyProtection="1">
      <alignment horizontal="center"/>
      <protection locked="0"/>
    </xf>
    <xf numFmtId="0" fontId="9" fillId="2" borderId="18" xfId="0" applyFont="1" applyFill="1" applyBorder="1" applyAlignment="1">
      <alignment horizontal="right"/>
    </xf>
    <xf numFmtId="2" fontId="9" fillId="4" borderId="20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2" fontId="9" fillId="5" borderId="20" xfId="0" applyNumberFormat="1" applyFont="1" applyFill="1" applyBorder="1" applyAlignment="1">
      <alignment horizontal="center"/>
    </xf>
    <xf numFmtId="164" fontId="9" fillId="4" borderId="20" xfId="0" applyNumberFormat="1" applyFont="1" applyFill="1" applyBorder="1" applyAlignment="1">
      <alignment horizontal="center"/>
    </xf>
    <xf numFmtId="0" fontId="2" fillId="2" borderId="0" xfId="0" applyFont="1" applyFill="1"/>
    <xf numFmtId="164" fontId="9" fillId="5" borderId="20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9" fillId="2" borderId="47" xfId="0" applyFont="1" applyFill="1" applyBorder="1" applyAlignment="1">
      <alignment horizontal="right"/>
    </xf>
    <xf numFmtId="2" fontId="9" fillId="5" borderId="23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 wrapText="1"/>
    </xf>
    <xf numFmtId="0" fontId="9" fillId="2" borderId="9" xfId="0" applyFont="1" applyFill="1" applyBorder="1" applyAlignment="1">
      <alignment horizontal="right"/>
    </xf>
    <xf numFmtId="171" fontId="10" fillId="5" borderId="9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9" fillId="2" borderId="0" xfId="0" applyNumberFormat="1" applyFont="1" applyFill="1" applyAlignment="1">
      <alignment horizontal="center"/>
    </xf>
    <xf numFmtId="10" fontId="10" fillId="4" borderId="34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2" borderId="41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49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 wrapText="1"/>
    </xf>
    <xf numFmtId="0" fontId="9" fillId="2" borderId="16" xfId="0" applyFont="1" applyFill="1" applyBorder="1" applyAlignment="1">
      <alignment horizontal="center"/>
    </xf>
    <xf numFmtId="1" fontId="11" fillId="3" borderId="24" xfId="0" applyNumberFormat="1" applyFont="1" applyFill="1" applyBorder="1" applyAlignment="1" applyProtection="1">
      <alignment horizontal="center"/>
      <protection locked="0"/>
    </xf>
    <xf numFmtId="2" fontId="9" fillId="2" borderId="19" xfId="0" applyNumberFormat="1" applyFont="1" applyFill="1" applyBorder="1" applyAlignment="1">
      <alignment horizontal="center"/>
    </xf>
    <xf numFmtId="10" fontId="9" fillId="2" borderId="23" xfId="0" applyNumberFormat="1" applyFont="1" applyFill="1" applyBorder="1" applyAlignment="1">
      <alignment horizontal="center"/>
    </xf>
    <xf numFmtId="2" fontId="9" fillId="2" borderId="24" xfId="0" applyNumberFormat="1" applyFont="1" applyFill="1" applyBorder="1" applyAlignment="1">
      <alignment horizontal="center"/>
    </xf>
    <xf numFmtId="10" fontId="9" fillId="2" borderId="25" xfId="0" applyNumberFormat="1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1" fontId="11" fillId="3" borderId="28" xfId="0" applyNumberFormat="1" applyFont="1" applyFill="1" applyBorder="1" applyAlignment="1" applyProtection="1">
      <alignment horizontal="center"/>
      <protection locked="0"/>
    </xf>
    <xf numFmtId="2" fontId="9" fillId="2" borderId="28" xfId="0" applyNumberFormat="1" applyFont="1" applyFill="1" applyBorder="1" applyAlignment="1">
      <alignment horizontal="center"/>
    </xf>
    <xf numFmtId="10" fontId="9" fillId="2" borderId="29" xfId="0" applyNumberFormat="1" applyFont="1" applyFill="1" applyBorder="1" applyAlignment="1">
      <alignment horizontal="center"/>
    </xf>
    <xf numFmtId="2" fontId="9" fillId="2" borderId="17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71" fontId="9" fillId="2" borderId="50" xfId="0" applyNumberFormat="1" applyFont="1" applyFill="1" applyBorder="1" applyAlignment="1">
      <alignment horizontal="right"/>
    </xf>
    <xf numFmtId="10" fontId="11" fillId="5" borderId="20" xfId="0" applyNumberFormat="1" applyFont="1" applyFill="1" applyBorder="1" applyAlignment="1">
      <alignment horizontal="center"/>
    </xf>
    <xf numFmtId="0" fontId="9" fillId="2" borderId="16" xfId="0" applyFont="1" applyFill="1" applyBorder="1"/>
    <xf numFmtId="0" fontId="9" fillId="2" borderId="51" xfId="0" applyFont="1" applyFill="1" applyBorder="1"/>
    <xf numFmtId="10" fontId="11" fillId="4" borderId="20" xfId="0" applyNumberFormat="1" applyFont="1" applyFill="1" applyBorder="1" applyAlignment="1">
      <alignment horizontal="center"/>
    </xf>
    <xf numFmtId="0" fontId="9" fillId="2" borderId="36" xfId="0" applyFont="1" applyFill="1" applyBorder="1"/>
    <xf numFmtId="0" fontId="9" fillId="2" borderId="52" xfId="0" applyFont="1" applyFill="1" applyBorder="1" applyAlignment="1">
      <alignment horizontal="center"/>
    </xf>
    <xf numFmtId="0" fontId="9" fillId="2" borderId="53" xfId="0" applyFont="1" applyFill="1" applyBorder="1" applyAlignment="1">
      <alignment horizontal="right"/>
    </xf>
    <xf numFmtId="0" fontId="11" fillId="5" borderId="10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/>
    <xf numFmtId="0" fontId="9" fillId="2" borderId="2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9" fillId="2" borderId="3" xfId="0" applyFont="1" applyFill="1" applyBorder="1"/>
    <xf numFmtId="0" fontId="9" fillId="2" borderId="3" xfId="0" applyFont="1" applyFill="1" applyBorder="1"/>
    <xf numFmtId="0" fontId="10" fillId="2" borderId="4" xfId="0" applyFont="1" applyFill="1" applyBorder="1"/>
    <xf numFmtId="0" fontId="9" fillId="2" borderId="4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1" fillId="2" borderId="0" xfId="0" applyFont="1" applyFill="1" applyAlignment="1" applyProtection="1">
      <alignment horizontal="right"/>
      <protection locked="0"/>
    </xf>
    <xf numFmtId="0" fontId="9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 applyAlignment="1" applyProtection="1">
      <alignment horizontal="left"/>
      <protection locked="0"/>
    </xf>
    <xf numFmtId="0" fontId="12" fillId="2" borderId="0" xfId="0" applyFont="1" applyFill="1"/>
    <xf numFmtId="0" fontId="12" fillId="3" borderId="0" xfId="0" applyFont="1" applyFill="1" applyAlignment="1" applyProtection="1">
      <alignment horizontal="left"/>
      <protection locked="0"/>
    </xf>
    <xf numFmtId="0" fontId="9" fillId="3" borderId="0" xfId="0" applyFont="1" applyFill="1" applyProtection="1">
      <protection locked="0"/>
    </xf>
    <xf numFmtId="168" fontId="12" fillId="3" borderId="0" xfId="0" applyNumberFormat="1" applyFont="1" applyFill="1" applyAlignment="1" applyProtection="1">
      <alignment horizontal="center"/>
      <protection locked="0"/>
    </xf>
    <xf numFmtId="169" fontId="9" fillId="2" borderId="0" xfId="0" applyNumberFormat="1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0" fillId="2" borderId="0" xfId="0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2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vertical="center" wrapText="1"/>
    </xf>
    <xf numFmtId="0" fontId="17" fillId="2" borderId="0" xfId="0" applyFont="1" applyFill="1"/>
    <xf numFmtId="2" fontId="10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0" fillId="2" borderId="0" xfId="0" applyNumberFormat="1" applyFont="1" applyFill="1" applyAlignment="1">
      <alignment horizontal="center"/>
    </xf>
    <xf numFmtId="0" fontId="9" fillId="2" borderId="14" xfId="0" applyFont="1" applyFill="1" applyBorder="1" applyAlignment="1">
      <alignment horizontal="right"/>
    </xf>
    <xf numFmtId="0" fontId="11" fillId="3" borderId="15" xfId="0" applyFont="1" applyFill="1" applyBorder="1" applyAlignment="1" applyProtection="1">
      <alignment horizontal="center"/>
      <protection locked="0"/>
    </xf>
    <xf numFmtId="0" fontId="9" fillId="2" borderId="16" xfId="0" applyFont="1" applyFill="1" applyBorder="1" applyAlignment="1">
      <alignment horizontal="right"/>
    </xf>
    <xf numFmtId="0" fontId="11" fillId="3" borderId="17" xfId="0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0" fillId="2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11" fillId="3" borderId="22" xfId="0" applyFont="1" applyFill="1" applyBorder="1" applyAlignment="1" applyProtection="1">
      <alignment horizontal="center"/>
      <protection locked="0"/>
    </xf>
    <xf numFmtId="171" fontId="9" fillId="2" borderId="19" xfId="0" applyNumberFormat="1" applyFont="1" applyFill="1" applyBorder="1" applyAlignment="1">
      <alignment horizontal="center"/>
    </xf>
    <xf numFmtId="171" fontId="9" fillId="2" borderId="23" xfId="0" applyNumberFormat="1" applyFont="1" applyFill="1" applyBorder="1" applyAlignment="1">
      <alignment horizontal="center"/>
    </xf>
    <xf numFmtId="0" fontId="17" fillId="2" borderId="6" xfId="0" applyFont="1" applyFill="1" applyBorder="1"/>
    <xf numFmtId="0" fontId="9" fillId="2" borderId="17" xfId="0" applyFont="1" applyFill="1" applyBorder="1" applyAlignment="1">
      <alignment horizontal="center"/>
    </xf>
    <xf numFmtId="0" fontId="11" fillId="3" borderId="16" xfId="0" applyFont="1" applyFill="1" applyBorder="1" applyAlignment="1" applyProtection="1">
      <alignment horizontal="center"/>
      <protection locked="0"/>
    </xf>
    <xf numFmtId="171" fontId="9" fillId="2" borderId="24" xfId="0" applyNumberFormat="1" applyFont="1" applyFill="1" applyBorder="1" applyAlignment="1">
      <alignment horizontal="center"/>
    </xf>
    <xf numFmtId="171" fontId="9" fillId="2" borderId="25" xfId="0" applyNumberFormat="1" applyFont="1" applyFill="1" applyBorder="1" applyAlignment="1">
      <alignment horizontal="center"/>
    </xf>
    <xf numFmtId="0" fontId="9" fillId="2" borderId="0" xfId="0" applyFont="1" applyFill="1"/>
    <xf numFmtId="0" fontId="9" fillId="2" borderId="26" xfId="0" applyFont="1" applyFill="1" applyBorder="1" applyAlignment="1">
      <alignment horizontal="center"/>
    </xf>
    <xf numFmtId="0" fontId="11" fillId="3" borderId="27" xfId="0" applyFont="1" applyFill="1" applyBorder="1" applyAlignment="1" applyProtection="1">
      <alignment horizontal="center"/>
      <protection locked="0"/>
    </xf>
    <xf numFmtId="171" fontId="9" fillId="2" borderId="28" xfId="0" applyNumberFormat="1" applyFont="1" applyFill="1" applyBorder="1" applyAlignment="1">
      <alignment horizontal="center"/>
    </xf>
    <xf numFmtId="171" fontId="9" fillId="2" borderId="29" xfId="0" applyNumberFormat="1" applyFont="1" applyFill="1" applyBorder="1" applyAlignment="1">
      <alignment horizontal="center"/>
    </xf>
    <xf numFmtId="0" fontId="9" fillId="2" borderId="8" xfId="0" applyFont="1" applyFill="1" applyBorder="1"/>
    <xf numFmtId="0" fontId="9" fillId="2" borderId="17" xfId="0" applyFont="1" applyFill="1" applyBorder="1" applyAlignment="1">
      <alignment horizontal="right"/>
    </xf>
    <xf numFmtId="1" fontId="10" fillId="4" borderId="30" xfId="0" applyNumberFormat="1" applyFont="1" applyFill="1" applyBorder="1" applyAlignment="1">
      <alignment horizontal="center"/>
    </xf>
    <xf numFmtId="171" fontId="10" fillId="4" borderId="31" xfId="0" applyNumberFormat="1" applyFont="1" applyFill="1" applyBorder="1" applyAlignment="1">
      <alignment horizontal="center"/>
    </xf>
    <xf numFmtId="171" fontId="10" fillId="4" borderId="32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9" fillId="2" borderId="33" xfId="0" applyFont="1" applyFill="1" applyBorder="1" applyAlignment="1">
      <alignment horizontal="right"/>
    </xf>
    <xf numFmtId="0" fontId="11" fillId="3" borderId="9" xfId="0" applyFont="1" applyFill="1" applyBorder="1" applyAlignment="1" applyProtection="1">
      <alignment horizontal="center"/>
      <protection locked="0"/>
    </xf>
    <xf numFmtId="0" fontId="9" fillId="2" borderId="4" xfId="0" applyFont="1" applyFill="1" applyBorder="1" applyAlignment="1">
      <alignment horizontal="right"/>
    </xf>
    <xf numFmtId="2" fontId="9" fillId="4" borderId="34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17" xfId="0" applyFont="1" applyFill="1" applyBorder="1" applyAlignment="1">
      <alignment horizontal="center"/>
    </xf>
    <xf numFmtId="2" fontId="9" fillId="5" borderId="34" xfId="0" applyNumberFormat="1" applyFont="1" applyFill="1" applyBorder="1" applyAlignment="1">
      <alignment horizontal="center"/>
    </xf>
    <xf numFmtId="2" fontId="9" fillId="2" borderId="0" xfId="0" applyNumberFormat="1" applyFont="1" applyFill="1" applyAlignment="1">
      <alignment horizontal="center"/>
    </xf>
    <xf numFmtId="164" fontId="9" fillId="4" borderId="34" xfId="0" applyNumberFormat="1" applyFont="1" applyFill="1" applyBorder="1" applyAlignment="1">
      <alignment horizontal="center"/>
    </xf>
    <xf numFmtId="164" fontId="9" fillId="2" borderId="0" xfId="0" applyNumberFormat="1" applyFont="1" applyFill="1" applyAlignment="1">
      <alignment horizontal="center"/>
    </xf>
    <xf numFmtId="164" fontId="9" fillId="4" borderId="10" xfId="0" applyNumberFormat="1" applyFont="1" applyFill="1" applyBorder="1" applyAlignment="1">
      <alignment horizontal="center"/>
    </xf>
    <xf numFmtId="0" fontId="9" fillId="2" borderId="35" xfId="0" applyFont="1" applyFill="1" applyBorder="1" applyAlignment="1">
      <alignment horizontal="right"/>
    </xf>
    <xf numFmtId="164" fontId="11" fillId="3" borderId="34" xfId="0" applyNumberFormat="1" applyFont="1" applyFill="1" applyBorder="1" applyAlignment="1" applyProtection="1">
      <alignment horizontal="center"/>
      <protection locked="0"/>
    </xf>
    <xf numFmtId="164" fontId="9" fillId="2" borderId="0" xfId="0" applyNumberFormat="1" applyFont="1" applyFill="1"/>
    <xf numFmtId="0" fontId="9" fillId="2" borderId="22" xfId="0" applyFont="1" applyFill="1" applyBorder="1" applyAlignment="1">
      <alignment horizontal="right"/>
    </xf>
    <xf numFmtId="1" fontId="9" fillId="2" borderId="0" xfId="0" applyNumberFormat="1" applyFont="1" applyFill="1" applyAlignment="1">
      <alignment horizontal="center"/>
    </xf>
    <xf numFmtId="0" fontId="9" fillId="2" borderId="8" xfId="0" applyFont="1" applyFill="1" applyBorder="1" applyAlignment="1">
      <alignment horizontal="right"/>
    </xf>
    <xf numFmtId="2" fontId="9" fillId="4" borderId="8" xfId="0" applyNumberFormat="1" applyFont="1" applyFill="1" applyBorder="1" applyAlignment="1">
      <alignment horizontal="center"/>
    </xf>
    <xf numFmtId="171" fontId="10" fillId="5" borderId="6" xfId="0" applyNumberFormat="1" applyFont="1" applyFill="1" applyBorder="1" applyAlignment="1">
      <alignment horizontal="center"/>
    </xf>
    <xf numFmtId="171" fontId="9" fillId="2" borderId="0" xfId="0" applyNumberFormat="1" applyFont="1" applyFill="1" applyAlignment="1">
      <alignment horizontal="center"/>
    </xf>
    <xf numFmtId="10" fontId="9" fillId="4" borderId="34" xfId="0" applyNumberFormat="1" applyFont="1" applyFill="1" applyBorder="1" applyAlignment="1">
      <alignment horizontal="center"/>
    </xf>
    <xf numFmtId="0" fontId="9" fillId="2" borderId="36" xfId="0" applyFont="1" applyFill="1" applyBorder="1" applyAlignment="1">
      <alignment horizontal="right"/>
    </xf>
    <xf numFmtId="0" fontId="9" fillId="5" borderId="8" xfId="0" applyFont="1" applyFill="1" applyBorder="1" applyAlignment="1">
      <alignment horizontal="center"/>
    </xf>
    <xf numFmtId="0" fontId="13" fillId="2" borderId="0" xfId="0" applyFont="1" applyFill="1"/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172" fontId="11" fillId="3" borderId="0" xfId="0" applyNumberFormat="1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4" fontId="10" fillId="2" borderId="0" xfId="0" applyNumberFormat="1" applyFont="1" applyFill="1" applyAlignment="1">
      <alignment horizontal="center"/>
    </xf>
    <xf numFmtId="2" fontId="10" fillId="2" borderId="6" xfId="0" applyNumberFormat="1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11" fillId="3" borderId="14" xfId="0" applyFont="1" applyFill="1" applyBorder="1" applyAlignment="1" applyProtection="1">
      <alignment horizontal="center"/>
      <protection locked="0"/>
    </xf>
    <xf numFmtId="2" fontId="9" fillId="2" borderId="14" xfId="0" applyNumberFormat="1" applyFont="1" applyFill="1" applyBorder="1" applyAlignment="1">
      <alignment horizontal="center"/>
    </xf>
    <xf numFmtId="10" fontId="9" fillId="2" borderId="6" xfId="0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/>
    </xf>
    <xf numFmtId="2" fontId="9" fillId="2" borderId="16" xfId="0" applyNumberFormat="1" applyFont="1" applyFill="1" applyBorder="1" applyAlignment="1">
      <alignment horizontal="center"/>
    </xf>
    <xf numFmtId="10" fontId="9" fillId="2" borderId="7" xfId="0" applyNumberFormat="1" applyFont="1" applyFill="1" applyBorder="1" applyAlignment="1">
      <alignment horizontal="center" vertical="center"/>
    </xf>
    <xf numFmtId="1" fontId="11" fillId="3" borderId="16" xfId="0" applyNumberFormat="1" applyFont="1" applyFill="1" applyBorder="1" applyAlignment="1" applyProtection="1">
      <alignment horizontal="center"/>
      <protection locked="0"/>
    </xf>
    <xf numFmtId="0" fontId="9" fillId="2" borderId="8" xfId="0" applyFont="1" applyFill="1" applyBorder="1" applyAlignment="1">
      <alignment horizontal="center"/>
    </xf>
    <xf numFmtId="0" fontId="11" fillId="3" borderId="36" xfId="0" applyFont="1" applyFill="1" applyBorder="1" applyAlignment="1" applyProtection="1">
      <alignment horizontal="center"/>
      <protection locked="0"/>
    </xf>
    <xf numFmtId="2" fontId="9" fillId="2" borderId="6" xfId="0" applyNumberFormat="1" applyFont="1" applyFill="1" applyBorder="1" applyAlignment="1">
      <alignment horizontal="center"/>
    </xf>
    <xf numFmtId="10" fontId="9" fillId="2" borderId="15" xfId="0" applyNumberFormat="1" applyFont="1" applyFill="1" applyBorder="1" applyAlignment="1">
      <alignment horizontal="center" vertical="center"/>
    </xf>
    <xf numFmtId="2" fontId="9" fillId="2" borderId="7" xfId="0" applyNumberFormat="1" applyFont="1" applyFill="1" applyBorder="1" applyAlignment="1">
      <alignment horizontal="center"/>
    </xf>
    <xf numFmtId="10" fontId="9" fillId="2" borderId="17" xfId="0" applyNumberFormat="1" applyFont="1" applyFill="1" applyBorder="1" applyAlignment="1">
      <alignment horizontal="center" vertical="center"/>
    </xf>
    <xf numFmtId="2" fontId="9" fillId="2" borderId="8" xfId="0" applyNumberFormat="1" applyFont="1" applyFill="1" applyBorder="1" applyAlignment="1">
      <alignment horizontal="center"/>
    </xf>
    <xf numFmtId="10" fontId="9" fillId="2" borderId="37" xfId="0" applyNumberFormat="1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/>
    </xf>
    <xf numFmtId="2" fontId="12" fillId="2" borderId="37" xfId="0" applyNumberFormat="1" applyFont="1" applyFill="1" applyBorder="1" applyAlignment="1">
      <alignment horizontal="center"/>
    </xf>
    <xf numFmtId="10" fontId="9" fillId="2" borderId="8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8" xfId="0" applyFont="1" applyFill="1" applyBorder="1" applyAlignment="1">
      <alignment horizontal="right"/>
    </xf>
    <xf numFmtId="10" fontId="11" fillId="5" borderId="26" xfId="0" applyNumberFormat="1" applyFont="1" applyFill="1" applyBorder="1" applyAlignment="1">
      <alignment horizontal="center"/>
    </xf>
    <xf numFmtId="0" fontId="9" fillId="2" borderId="34" xfId="0" applyFont="1" applyFill="1" applyBorder="1" applyAlignment="1">
      <alignment horizontal="right"/>
    </xf>
    <xf numFmtId="167" fontId="11" fillId="4" borderId="39" xfId="0" applyNumberFormat="1" applyFont="1" applyFill="1" applyBorder="1" applyAlignment="1">
      <alignment horizontal="center"/>
    </xf>
    <xf numFmtId="2" fontId="9" fillId="2" borderId="0" xfId="0" applyNumberFormat="1" applyFont="1" applyFill="1" applyAlignment="1">
      <alignment horizontal="center"/>
    </xf>
    <xf numFmtId="0" fontId="9" fillId="2" borderId="10" xfId="0" applyFont="1" applyFill="1" applyBorder="1" applyAlignment="1">
      <alignment horizontal="right"/>
    </xf>
    <xf numFmtId="0" fontId="11" fillId="5" borderId="40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9" fillId="2" borderId="0" xfId="0" applyFont="1" applyFill="1"/>
    <xf numFmtId="167" fontId="11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3" borderId="0" xfId="0" applyFont="1" applyFill="1" applyAlignment="1" applyProtection="1">
      <alignment horizontal="center"/>
      <protection locked="0"/>
    </xf>
    <xf numFmtId="0" fontId="10" fillId="2" borderId="41" xfId="0" applyFont="1" applyFill="1" applyBorder="1" applyAlignment="1">
      <alignment horizontal="center"/>
    </xf>
    <xf numFmtId="0" fontId="10" fillId="2" borderId="33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9" fillId="2" borderId="4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171" fontId="11" fillId="3" borderId="27" xfId="0" applyNumberFormat="1" applyFont="1" applyFill="1" applyBorder="1" applyAlignment="1" applyProtection="1">
      <alignment horizontal="center"/>
      <protection locked="0"/>
    </xf>
    <xf numFmtId="0" fontId="9" fillId="2" borderId="0" xfId="0" applyFont="1" applyFill="1" applyAlignment="1">
      <alignment horizontal="right"/>
    </xf>
    <xf numFmtId="1" fontId="10" fillId="4" borderId="43" xfId="0" applyNumberFormat="1" applyFont="1" applyFill="1" applyBorder="1" applyAlignment="1">
      <alignment horizontal="center"/>
    </xf>
    <xf numFmtId="1" fontId="10" fillId="4" borderId="44" xfId="0" applyNumberFormat="1" applyFont="1" applyFill="1" applyBorder="1" applyAlignment="1">
      <alignment horizontal="center"/>
    </xf>
    <xf numFmtId="171" fontId="10" fillId="4" borderId="8" xfId="0" applyNumberFormat="1" applyFont="1" applyFill="1" applyBorder="1" applyAlignment="1">
      <alignment horizontal="center"/>
    </xf>
    <xf numFmtId="0" fontId="9" fillId="2" borderId="45" xfId="0" applyFont="1" applyFill="1" applyBorder="1" applyAlignment="1">
      <alignment horizontal="right"/>
    </xf>
    <xf numFmtId="0" fontId="11" fillId="3" borderId="46" xfId="0" applyFont="1" applyFill="1" applyBorder="1" applyAlignment="1" applyProtection="1">
      <alignment horizontal="center"/>
      <protection locked="0"/>
    </xf>
    <xf numFmtId="0" fontId="9" fillId="2" borderId="18" xfId="0" applyFont="1" applyFill="1" applyBorder="1" applyAlignment="1">
      <alignment horizontal="right"/>
    </xf>
    <xf numFmtId="2" fontId="9" fillId="4" borderId="20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2" fontId="9" fillId="5" borderId="20" xfId="0" applyNumberFormat="1" applyFont="1" applyFill="1" applyBorder="1" applyAlignment="1">
      <alignment horizontal="center"/>
    </xf>
    <xf numFmtId="164" fontId="9" fillId="4" borderId="20" xfId="0" applyNumberFormat="1" applyFont="1" applyFill="1" applyBorder="1" applyAlignment="1">
      <alignment horizontal="center"/>
    </xf>
    <xf numFmtId="0" fontId="2" fillId="2" borderId="0" xfId="0" applyFont="1" applyFill="1"/>
    <xf numFmtId="164" fontId="9" fillId="5" borderId="20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9" fillId="2" borderId="47" xfId="0" applyFont="1" applyFill="1" applyBorder="1" applyAlignment="1">
      <alignment horizontal="right"/>
    </xf>
    <xf numFmtId="2" fontId="9" fillId="5" borderId="23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 wrapText="1"/>
    </xf>
    <xf numFmtId="0" fontId="9" fillId="2" borderId="9" xfId="0" applyFont="1" applyFill="1" applyBorder="1" applyAlignment="1">
      <alignment horizontal="right"/>
    </xf>
    <xf numFmtId="171" fontId="10" fillId="5" borderId="9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9" fillId="2" borderId="0" xfId="0" applyNumberFormat="1" applyFont="1" applyFill="1" applyAlignment="1">
      <alignment horizontal="center"/>
    </xf>
    <xf numFmtId="10" fontId="10" fillId="4" borderId="34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2" borderId="41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49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 wrapText="1"/>
    </xf>
    <xf numFmtId="0" fontId="9" fillId="2" borderId="16" xfId="0" applyFont="1" applyFill="1" applyBorder="1" applyAlignment="1">
      <alignment horizontal="center"/>
    </xf>
    <xf numFmtId="1" fontId="11" fillId="3" borderId="24" xfId="0" applyNumberFormat="1" applyFont="1" applyFill="1" applyBorder="1" applyAlignment="1" applyProtection="1">
      <alignment horizontal="center"/>
      <protection locked="0"/>
    </xf>
    <xf numFmtId="2" fontId="9" fillId="2" borderId="19" xfId="0" applyNumberFormat="1" applyFont="1" applyFill="1" applyBorder="1" applyAlignment="1">
      <alignment horizontal="center"/>
    </xf>
    <xf numFmtId="10" fontId="9" fillId="2" borderId="23" xfId="0" applyNumberFormat="1" applyFont="1" applyFill="1" applyBorder="1" applyAlignment="1">
      <alignment horizontal="center"/>
    </xf>
    <xf numFmtId="2" fontId="9" fillId="2" borderId="24" xfId="0" applyNumberFormat="1" applyFont="1" applyFill="1" applyBorder="1" applyAlignment="1">
      <alignment horizontal="center"/>
    </xf>
    <xf numFmtId="10" fontId="9" fillId="2" borderId="25" xfId="0" applyNumberFormat="1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1" fontId="11" fillId="3" borderId="28" xfId="0" applyNumberFormat="1" applyFont="1" applyFill="1" applyBorder="1" applyAlignment="1" applyProtection="1">
      <alignment horizontal="center"/>
      <protection locked="0"/>
    </xf>
    <xf numFmtId="2" fontId="9" fillId="2" borderId="28" xfId="0" applyNumberFormat="1" applyFont="1" applyFill="1" applyBorder="1" applyAlignment="1">
      <alignment horizontal="center"/>
    </xf>
    <xf numFmtId="10" fontId="9" fillId="2" borderId="29" xfId="0" applyNumberFormat="1" applyFont="1" applyFill="1" applyBorder="1" applyAlignment="1">
      <alignment horizontal="center"/>
    </xf>
    <xf numFmtId="2" fontId="9" fillId="2" borderId="17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71" fontId="9" fillId="2" borderId="50" xfId="0" applyNumberFormat="1" applyFont="1" applyFill="1" applyBorder="1" applyAlignment="1">
      <alignment horizontal="right"/>
    </xf>
    <xf numFmtId="10" fontId="11" fillId="5" borderId="20" xfId="0" applyNumberFormat="1" applyFont="1" applyFill="1" applyBorder="1" applyAlignment="1">
      <alignment horizontal="center"/>
    </xf>
    <xf numFmtId="0" fontId="9" fillId="2" borderId="16" xfId="0" applyFont="1" applyFill="1" applyBorder="1"/>
    <xf numFmtId="0" fontId="9" fillId="2" borderId="51" xfId="0" applyFont="1" applyFill="1" applyBorder="1"/>
    <xf numFmtId="10" fontId="11" fillId="4" borderId="20" xfId="0" applyNumberFormat="1" applyFont="1" applyFill="1" applyBorder="1" applyAlignment="1">
      <alignment horizontal="center"/>
    </xf>
    <xf numFmtId="0" fontId="9" fillId="2" borderId="36" xfId="0" applyFont="1" applyFill="1" applyBorder="1"/>
    <xf numFmtId="0" fontId="9" fillId="2" borderId="52" xfId="0" applyFont="1" applyFill="1" applyBorder="1" applyAlignment="1">
      <alignment horizontal="center"/>
    </xf>
    <xf numFmtId="0" fontId="9" fillId="2" borderId="53" xfId="0" applyFont="1" applyFill="1" applyBorder="1" applyAlignment="1">
      <alignment horizontal="right"/>
    </xf>
    <xf numFmtId="0" fontId="11" fillId="5" borderId="10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/>
    <xf numFmtId="0" fontId="9" fillId="2" borderId="2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9" fillId="2" borderId="3" xfId="0" applyFont="1" applyFill="1" applyBorder="1"/>
    <xf numFmtId="0" fontId="9" fillId="2" borderId="3" xfId="0" applyFont="1" applyFill="1" applyBorder="1"/>
    <xf numFmtId="0" fontId="10" fillId="2" borderId="4" xfId="0" applyFont="1" applyFill="1" applyBorder="1"/>
    <xf numFmtId="0" fontId="9" fillId="2" borderId="4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1" fillId="2" borderId="0" xfId="0" applyFont="1" applyFill="1" applyAlignment="1" applyProtection="1">
      <alignment horizontal="right"/>
      <protection locked="0"/>
    </xf>
    <xf numFmtId="164" fontId="6" fillId="2" borderId="6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8" fillId="2" borderId="11" xfId="0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 wrapText="1"/>
    </xf>
    <xf numFmtId="0" fontId="8" fillId="2" borderId="13" xfId="0" applyFont="1" applyFill="1" applyBorder="1" applyAlignment="1">
      <alignment horizontal="center" wrapText="1"/>
    </xf>
    <xf numFmtId="165" fontId="1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left" wrapText="1"/>
      <protection locked="0"/>
    </xf>
    <xf numFmtId="0" fontId="18" fillId="2" borderId="11" xfId="0" applyFont="1" applyFill="1" applyBorder="1" applyAlignment="1">
      <alignment horizontal="center"/>
    </xf>
    <xf numFmtId="0" fontId="18" fillId="2" borderId="12" xfId="0" applyFont="1" applyFill="1" applyBorder="1" applyAlignment="1">
      <alignment horizontal="center"/>
    </xf>
    <xf numFmtId="0" fontId="18" fillId="2" borderId="13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 vertical="center"/>
    </xf>
    <xf numFmtId="0" fontId="12" fillId="3" borderId="0" xfId="0" applyFont="1" applyFill="1" applyAlignment="1" applyProtection="1">
      <alignment horizontal="left" wrapText="1"/>
      <protection locked="0"/>
    </xf>
    <xf numFmtId="0" fontId="12" fillId="3" borderId="0" xfId="0" applyFont="1" applyFill="1" applyAlignment="1" applyProtection="1">
      <alignment horizontal="left"/>
      <protection locked="0"/>
    </xf>
    <xf numFmtId="0" fontId="18" fillId="2" borderId="11" xfId="0" applyFont="1" applyFill="1" applyBorder="1" applyAlignment="1">
      <alignment horizontal="justify" vertical="center" wrapText="1"/>
    </xf>
    <xf numFmtId="0" fontId="18" fillId="2" borderId="12" xfId="0" applyFont="1" applyFill="1" applyBorder="1" applyAlignment="1">
      <alignment horizontal="justify" vertical="center" wrapText="1"/>
    </xf>
    <xf numFmtId="0" fontId="18" fillId="2" borderId="13" xfId="0" applyFont="1" applyFill="1" applyBorder="1" applyAlignment="1">
      <alignment horizontal="justify" vertical="center" wrapText="1"/>
    </xf>
    <xf numFmtId="0" fontId="18" fillId="2" borderId="11" xfId="0" applyFont="1" applyFill="1" applyBorder="1" applyAlignment="1">
      <alignment horizontal="left" vertical="center" wrapText="1"/>
    </xf>
    <xf numFmtId="0" fontId="18" fillId="2" borderId="12" xfId="0" applyFont="1" applyFill="1" applyBorder="1" applyAlignment="1">
      <alignment horizontal="left" vertical="center" wrapText="1"/>
    </xf>
    <xf numFmtId="0" fontId="18" fillId="2" borderId="13" xfId="0" applyFont="1" applyFill="1" applyBorder="1" applyAlignment="1">
      <alignment horizontal="left" vertical="center" wrapText="1"/>
    </xf>
    <xf numFmtId="0" fontId="10" fillId="2" borderId="41" xfId="0" applyFont="1" applyFill="1" applyBorder="1" applyAlignment="1">
      <alignment horizontal="center"/>
    </xf>
    <xf numFmtId="0" fontId="10" fillId="2" borderId="33" xfId="0" applyFont="1" applyFill="1" applyBorder="1" applyAlignment="1">
      <alignment horizontal="center"/>
    </xf>
    <xf numFmtId="0" fontId="10" fillId="2" borderId="54" xfId="0" applyFont="1" applyFill="1" applyBorder="1" applyAlignment="1">
      <alignment horizontal="center"/>
    </xf>
    <xf numFmtId="10" fontId="14" fillId="2" borderId="7" xfId="0" applyNumberFormat="1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left" vertical="center" wrapText="1"/>
    </xf>
    <xf numFmtId="0" fontId="18" fillId="2" borderId="15" xfId="0" applyFont="1" applyFill="1" applyBorder="1" applyAlignment="1">
      <alignment horizontal="left" vertical="center" wrapText="1"/>
    </xf>
    <xf numFmtId="0" fontId="18" fillId="2" borderId="36" xfId="0" applyFont="1" applyFill="1" applyBorder="1" applyAlignment="1">
      <alignment horizontal="left" vertical="center" wrapText="1"/>
    </xf>
    <xf numFmtId="0" fontId="18" fillId="2" borderId="37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2" fontId="11" fillId="3" borderId="6" xfId="0" applyNumberFormat="1" applyFont="1" applyFill="1" applyBorder="1" applyAlignment="1" applyProtection="1">
      <alignment horizontal="center" vertical="center"/>
      <protection locked="0"/>
    </xf>
    <xf numFmtId="2" fontId="11" fillId="3" borderId="7" xfId="0" applyNumberFormat="1" applyFont="1" applyFill="1" applyBorder="1" applyAlignment="1" applyProtection="1">
      <alignment horizontal="center" vertical="center"/>
      <protection locked="0"/>
    </xf>
    <xf numFmtId="2" fontId="11" fillId="3" borderId="8" xfId="0" applyNumberFormat="1" applyFont="1" applyFill="1" applyBorder="1" applyAlignment="1" applyProtection="1">
      <alignment horizontal="center" vertical="center"/>
      <protection locked="0"/>
    </xf>
    <xf numFmtId="0" fontId="18" fillId="2" borderId="2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0" fillId="2" borderId="36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 wrapText="1"/>
    </xf>
    <xf numFmtId="0" fontId="18" fillId="2" borderId="15" xfId="0" applyFont="1" applyFill="1" applyBorder="1" applyAlignment="1">
      <alignment horizontal="center" vertical="center" wrapText="1"/>
    </xf>
    <xf numFmtId="0" fontId="18" fillId="2" borderId="36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  <xf numFmtId="0" fontId="10" fillId="2" borderId="2" xfId="0" applyFont="1" applyFill="1" applyBorder="1" applyAlignment="1">
      <alignment horizontal="center"/>
    </xf>
  </cellXfs>
  <cellStyles count="1">
    <cellStyle name="Normal" xfId="0" builtinId="0"/>
  </cellStyles>
  <dxfs count="37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7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17" t="s">
        <v>0</v>
      </c>
      <c r="B11" s="418"/>
      <c r="C11" s="418" t="s">
        <v>1</v>
      </c>
      <c r="D11" s="418"/>
      <c r="E11" s="418"/>
      <c r="F11" s="419"/>
      <c r="G11" s="41"/>
    </row>
    <row r="12" spans="1:7" ht="16.5" customHeight="1" x14ac:dyDescent="0.3">
      <c r="A12" s="416" t="s">
        <v>2</v>
      </c>
      <c r="B12" s="416"/>
      <c r="C12" s="416" t="s">
        <v>3</v>
      </c>
      <c r="D12" s="416"/>
      <c r="E12" s="416"/>
      <c r="F12" s="416"/>
      <c r="G12" s="40"/>
    </row>
    <row r="13" spans="1:7" x14ac:dyDescent="0.3">
      <c r="C13" s="1" t="s">
        <v>4</v>
      </c>
    </row>
    <row r="14" spans="1:7" ht="16.5" customHeight="1" x14ac:dyDescent="0.3">
      <c r="A14" s="421" t="s">
        <v>5</v>
      </c>
      <c r="B14" s="421"/>
      <c r="C14" s="10" t="s">
        <v>6</v>
      </c>
    </row>
    <row r="15" spans="1:7" ht="16.5" customHeight="1" x14ac:dyDescent="0.3">
      <c r="A15" s="421" t="s">
        <v>7</v>
      </c>
      <c r="B15" s="421"/>
      <c r="C15" s="10" t="s">
        <v>8</v>
      </c>
    </row>
    <row r="16" spans="1:7" ht="16.5" customHeight="1" x14ac:dyDescent="0.3">
      <c r="A16" s="421" t="s">
        <v>9</v>
      </c>
      <c r="B16" s="421"/>
      <c r="C16" s="10" t="e">
        <f>#REF!</f>
        <v>#REF!</v>
      </c>
    </row>
    <row r="17" spans="1:5" ht="16.5" customHeight="1" x14ac:dyDescent="0.3">
      <c r="A17" s="421" t="s">
        <v>10</v>
      </c>
      <c r="B17" s="421"/>
      <c r="C17" s="10" t="e">
        <f>#REF!</f>
        <v>#REF!</v>
      </c>
    </row>
    <row r="18" spans="1:5" ht="16.5" customHeight="1" x14ac:dyDescent="0.3">
      <c r="A18" s="421" t="s">
        <v>11</v>
      </c>
      <c r="B18" s="421"/>
      <c r="C18" s="47" t="e">
        <f>#REF!</f>
        <v>#REF!</v>
      </c>
    </row>
    <row r="19" spans="1:5" ht="16.5" customHeight="1" x14ac:dyDescent="0.3">
      <c r="A19" s="421" t="s">
        <v>12</v>
      </c>
      <c r="B19" s="421"/>
      <c r="C19" s="47" t="e">
        <f>#REF!</f>
        <v>#REF!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416" t="s">
        <v>13</v>
      </c>
      <c r="B21" s="416"/>
      <c r="C21" s="9" t="s">
        <v>14</v>
      </c>
      <c r="D21" s="16"/>
    </row>
    <row r="22" spans="1:5" ht="15.75" customHeight="1" x14ac:dyDescent="0.3">
      <c r="A22" s="420"/>
      <c r="B22" s="420"/>
      <c r="C22" s="7"/>
      <c r="D22" s="420"/>
      <c r="E22" s="420"/>
    </row>
    <row r="23" spans="1:5" ht="33.75" customHeight="1" x14ac:dyDescent="0.3">
      <c r="C23" s="36" t="s">
        <v>15</v>
      </c>
      <c r="D23" s="35" t="s">
        <v>16</v>
      </c>
      <c r="E23" s="2"/>
    </row>
    <row r="24" spans="1:5" ht="15.75" customHeight="1" x14ac:dyDescent="0.3">
      <c r="C24" s="45">
        <v>104.9</v>
      </c>
      <c r="D24" s="37">
        <f t="shared" ref="D24:D43" si="0">(C24-$C$46)/$C$46</f>
        <v>6.3025814682999949E-3</v>
      </c>
      <c r="E24" s="3"/>
    </row>
    <row r="25" spans="1:5" ht="15.75" customHeight="1" x14ac:dyDescent="0.3">
      <c r="C25" s="45">
        <v>102.35</v>
      </c>
      <c r="D25" s="38">
        <f t="shared" si="0"/>
        <v>-1.8159492723732192E-2</v>
      </c>
      <c r="E25" s="3"/>
    </row>
    <row r="26" spans="1:5" ht="15.75" customHeight="1" x14ac:dyDescent="0.3">
      <c r="C26" s="45">
        <v>104.35</v>
      </c>
      <c r="D26" s="38">
        <f t="shared" si="0"/>
        <v>1.0264478190380659E-3</v>
      </c>
      <c r="E26" s="3"/>
    </row>
    <row r="27" spans="1:5" ht="15.75" customHeight="1" x14ac:dyDescent="0.3">
      <c r="C27" s="45">
        <v>105.74</v>
      </c>
      <c r="D27" s="38">
        <f t="shared" si="0"/>
        <v>1.4360676496263399E-2</v>
      </c>
      <c r="E27" s="3"/>
    </row>
    <row r="28" spans="1:5" ht="15.75" customHeight="1" x14ac:dyDescent="0.3">
      <c r="C28" s="45">
        <v>99.66</v>
      </c>
      <c r="D28" s="38">
        <f t="shared" si="0"/>
        <v>-4.3964582753758162E-2</v>
      </c>
      <c r="E28" s="3"/>
    </row>
    <row r="29" spans="1:5" ht="15.75" customHeight="1" x14ac:dyDescent="0.3">
      <c r="C29" s="45">
        <v>106.6</v>
      </c>
      <c r="D29" s="38">
        <f t="shared" si="0"/>
        <v>2.2610630929654603E-2</v>
      </c>
      <c r="E29" s="3"/>
    </row>
    <row r="30" spans="1:5" ht="15.75" customHeight="1" x14ac:dyDescent="0.3">
      <c r="C30" s="45">
        <v>105.08</v>
      </c>
      <c r="D30" s="38">
        <f t="shared" si="0"/>
        <v>8.0293161171492468E-3</v>
      </c>
      <c r="E30" s="3"/>
    </row>
    <row r="31" spans="1:5" ht="15.75" customHeight="1" x14ac:dyDescent="0.3">
      <c r="C31" s="45">
        <v>104.52</v>
      </c>
      <c r="D31" s="38">
        <f t="shared" si="0"/>
        <v>2.657252765173554E-3</v>
      </c>
      <c r="E31" s="3"/>
    </row>
    <row r="32" spans="1:5" ht="15.75" customHeight="1" x14ac:dyDescent="0.3">
      <c r="C32" s="45">
        <v>105.16</v>
      </c>
      <c r="D32" s="38">
        <f t="shared" si="0"/>
        <v>8.7967537388600418E-3</v>
      </c>
      <c r="E32" s="3"/>
    </row>
    <row r="33" spans="1:7" ht="15.75" customHeight="1" x14ac:dyDescent="0.3">
      <c r="C33" s="45">
        <v>103.15</v>
      </c>
      <c r="D33" s="38">
        <f t="shared" si="0"/>
        <v>-1.0485116506623978E-2</v>
      </c>
      <c r="E33" s="3"/>
    </row>
    <row r="34" spans="1:7" ht="15.75" customHeight="1" x14ac:dyDescent="0.3">
      <c r="C34" s="45">
        <v>103.97</v>
      </c>
      <c r="D34" s="38">
        <f t="shared" si="0"/>
        <v>-2.6188808840882393E-3</v>
      </c>
      <c r="E34" s="3"/>
    </row>
    <row r="35" spans="1:7" ht="15.75" customHeight="1" x14ac:dyDescent="0.3">
      <c r="C35" s="45">
        <v>104.96</v>
      </c>
      <c r="D35" s="38">
        <f t="shared" si="0"/>
        <v>6.8781596845829884E-3</v>
      </c>
      <c r="E35" s="3"/>
    </row>
    <row r="36" spans="1:7" ht="15.75" customHeight="1" x14ac:dyDescent="0.3">
      <c r="C36" s="45">
        <v>104.52</v>
      </c>
      <c r="D36" s="38">
        <f t="shared" si="0"/>
        <v>2.657252765173554E-3</v>
      </c>
      <c r="E36" s="3"/>
    </row>
    <row r="37" spans="1:7" ht="15.75" customHeight="1" x14ac:dyDescent="0.3">
      <c r="C37" s="45">
        <v>104.17</v>
      </c>
      <c r="D37" s="38">
        <f t="shared" si="0"/>
        <v>-7.0028682981118629E-4</v>
      </c>
      <c r="E37" s="3"/>
    </row>
    <row r="38" spans="1:7" ht="15.75" customHeight="1" x14ac:dyDescent="0.3">
      <c r="C38" s="45">
        <v>101.36</v>
      </c>
      <c r="D38" s="38">
        <f t="shared" si="0"/>
        <v>-2.7656533292403418E-2</v>
      </c>
      <c r="E38" s="3"/>
    </row>
    <row r="39" spans="1:7" ht="15.75" customHeight="1" x14ac:dyDescent="0.3">
      <c r="C39" s="45">
        <v>103.39</v>
      </c>
      <c r="D39" s="38">
        <f t="shared" si="0"/>
        <v>-8.1828036414915966E-3</v>
      </c>
      <c r="E39" s="3"/>
    </row>
    <row r="40" spans="1:7" ht="15.75" customHeight="1" x14ac:dyDescent="0.3">
      <c r="C40" s="45">
        <v>108.18</v>
      </c>
      <c r="D40" s="38">
        <f t="shared" si="0"/>
        <v>3.7767523958443225E-2</v>
      </c>
      <c r="E40" s="3"/>
    </row>
    <row r="41" spans="1:7" ht="15.75" customHeight="1" x14ac:dyDescent="0.3">
      <c r="C41" s="45">
        <v>103.31</v>
      </c>
      <c r="D41" s="38">
        <f t="shared" si="0"/>
        <v>-8.9502412632023916E-3</v>
      </c>
      <c r="E41" s="3"/>
    </row>
    <row r="42" spans="1:7" ht="15.75" customHeight="1" x14ac:dyDescent="0.3">
      <c r="C42" s="45">
        <v>103.55</v>
      </c>
      <c r="D42" s="38">
        <f t="shared" si="0"/>
        <v>-6.6479283980700092E-3</v>
      </c>
      <c r="E42" s="3"/>
    </row>
    <row r="43" spans="1:7" ht="16.5" customHeight="1" x14ac:dyDescent="0.3">
      <c r="C43" s="46">
        <v>105.94</v>
      </c>
      <c r="D43" s="39">
        <f t="shared" si="0"/>
        <v>1.6279270550540452E-2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17</v>
      </c>
      <c r="C45" s="33">
        <f>SUM(C24:C44)</f>
        <v>2084.86</v>
      </c>
      <c r="D45" s="28"/>
      <c r="E45" s="4"/>
    </row>
    <row r="46" spans="1:7" ht="17.25" customHeight="1" x14ac:dyDescent="0.3">
      <c r="B46" s="32" t="s">
        <v>18</v>
      </c>
      <c r="C46" s="34">
        <f>AVERAGE(C24:C44)</f>
        <v>104.24300000000001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18</v>
      </c>
      <c r="C48" s="35" t="s">
        <v>19</v>
      </c>
      <c r="D48" s="30"/>
      <c r="G48" s="8"/>
    </row>
    <row r="49" spans="1:6" ht="17.25" customHeight="1" x14ac:dyDescent="0.3">
      <c r="B49" s="414">
        <f>C46</f>
        <v>104.24300000000001</v>
      </c>
      <c r="C49" s="43">
        <f>-IF(C46&lt;=80,10%,IF(C46&lt;250,7.5%,5%))</f>
        <v>-7.4999999999999997E-2</v>
      </c>
      <c r="D49" s="31">
        <f>IF(C46&lt;=80,C46*0.9,IF(C46&lt;250,C46*0.925,C46*0.95))</f>
        <v>96.424775000000011</v>
      </c>
    </row>
    <row r="50" spans="1:6" ht="17.25" customHeight="1" x14ac:dyDescent="0.3">
      <c r="B50" s="415"/>
      <c r="C50" s="44">
        <f>IF(C46&lt;=80, 10%, IF(C46&lt;250, 7.5%, 5%))</f>
        <v>7.4999999999999997E-2</v>
      </c>
      <c r="D50" s="31">
        <f>IF(C46&lt;=80, C46*1.1, IF(C46&lt;250, C46*1.075, C46*1.05))</f>
        <v>112.06122500000001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20</v>
      </c>
      <c r="C52" s="17"/>
      <c r="D52" s="18" t="s">
        <v>21</v>
      </c>
      <c r="E52" s="19"/>
      <c r="F52" s="18" t="s">
        <v>22</v>
      </c>
    </row>
    <row r="53" spans="1:6" ht="34.5" customHeight="1" x14ac:dyDescent="0.3">
      <c r="A53" s="20" t="s">
        <v>23</v>
      </c>
      <c r="B53" s="21"/>
      <c r="C53" s="22"/>
      <c r="D53" s="21"/>
      <c r="E53" s="11"/>
      <c r="F53" s="23"/>
    </row>
    <row r="54" spans="1:6" ht="34.5" customHeight="1" x14ac:dyDescent="0.3">
      <c r="A54" s="20" t="s">
        <v>24</v>
      </c>
      <c r="B54" s="24"/>
      <c r="C54" s="25"/>
      <c r="D54" s="24"/>
      <c r="E54" s="11"/>
      <c r="F54" s="26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6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5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4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3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2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1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0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9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8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7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6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5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4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3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2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1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0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9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8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7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6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N250"/>
  <sheetViews>
    <sheetView topLeftCell="B61" workbookViewId="0">
      <selection activeCell="D124" sqref="D12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5" spans="1:8" ht="19.5" customHeight="1" x14ac:dyDescent="0.3">
      <c r="A15" s="48"/>
    </row>
    <row r="16" spans="1:8" ht="19.5" customHeight="1" x14ac:dyDescent="0.3">
      <c r="A16" s="423" t="s">
        <v>0</v>
      </c>
      <c r="B16" s="424"/>
      <c r="C16" s="424"/>
      <c r="D16" s="424"/>
      <c r="E16" s="424"/>
      <c r="F16" s="424"/>
      <c r="G16" s="424"/>
      <c r="H16" s="425"/>
    </row>
    <row r="17" spans="1:14" ht="20.25" customHeight="1" x14ac:dyDescent="0.25">
      <c r="A17" s="426" t="s">
        <v>25</v>
      </c>
      <c r="B17" s="426"/>
      <c r="C17" s="426"/>
      <c r="D17" s="426"/>
      <c r="E17" s="426"/>
      <c r="F17" s="426"/>
      <c r="G17" s="426"/>
      <c r="H17" s="426"/>
    </row>
    <row r="18" spans="1:14" ht="26.25" customHeight="1" x14ac:dyDescent="0.4">
      <c r="A18" s="50" t="s">
        <v>5</v>
      </c>
      <c r="B18" s="422" t="s">
        <v>1</v>
      </c>
      <c r="C18" s="422"/>
      <c r="D18" s="230"/>
      <c r="E18" s="51"/>
      <c r="F18" s="52"/>
      <c r="G18" s="52"/>
      <c r="H18" s="52"/>
    </row>
    <row r="19" spans="1:14" ht="26.25" customHeight="1" x14ac:dyDescent="0.4">
      <c r="A19" s="50" t="s">
        <v>7</v>
      </c>
      <c r="B19" s="53" t="s">
        <v>3</v>
      </c>
      <c r="C19" s="52">
        <v>1</v>
      </c>
      <c r="D19" s="52"/>
      <c r="E19" s="52"/>
      <c r="F19" s="52"/>
      <c r="G19" s="52"/>
      <c r="H19" s="52"/>
    </row>
    <row r="20" spans="1:14" ht="26.25" customHeight="1" x14ac:dyDescent="0.4">
      <c r="A20" s="50" t="s">
        <v>9</v>
      </c>
      <c r="B20" s="427" t="s">
        <v>4</v>
      </c>
      <c r="C20" s="427"/>
      <c r="D20" s="52"/>
      <c r="E20" s="52"/>
      <c r="F20" s="52"/>
      <c r="G20" s="52"/>
      <c r="H20" s="52"/>
    </row>
    <row r="21" spans="1:14" ht="26.25" customHeight="1" x14ac:dyDescent="0.4">
      <c r="A21" s="50" t="s">
        <v>10</v>
      </c>
      <c r="B21" s="427" t="s">
        <v>6</v>
      </c>
      <c r="C21" s="427"/>
      <c r="D21" s="427"/>
      <c r="E21" s="427"/>
      <c r="F21" s="427"/>
      <c r="G21" s="427"/>
      <c r="H21" s="427"/>
      <c r="I21" s="54"/>
    </row>
    <row r="22" spans="1:14" ht="26.25" customHeight="1" x14ac:dyDescent="0.4">
      <c r="A22" s="50" t="s">
        <v>11</v>
      </c>
      <c r="B22" s="55" t="s">
        <v>8</v>
      </c>
      <c r="C22" s="52"/>
      <c r="D22" s="52"/>
      <c r="E22" s="52"/>
      <c r="F22" s="52"/>
      <c r="G22" s="52"/>
      <c r="H22" s="52"/>
    </row>
    <row r="23" spans="1:14" ht="26.25" customHeight="1" x14ac:dyDescent="0.4">
      <c r="A23" s="50" t="s">
        <v>12</v>
      </c>
      <c r="B23" s="55"/>
      <c r="C23" s="52"/>
      <c r="D23" s="52"/>
      <c r="E23" s="52"/>
      <c r="F23" s="52"/>
      <c r="G23" s="52"/>
      <c r="H23" s="52"/>
    </row>
    <row r="24" spans="1:14" ht="18.75" x14ac:dyDescent="0.3">
      <c r="A24" s="50"/>
      <c r="B24" s="56"/>
    </row>
    <row r="25" spans="1:14" ht="18.75" x14ac:dyDescent="0.3">
      <c r="A25" s="57" t="s">
        <v>13</v>
      </c>
      <c r="B25" s="56"/>
    </row>
    <row r="26" spans="1:14" ht="26.25" customHeight="1" x14ac:dyDescent="0.4">
      <c r="A26" s="58" t="s">
        <v>26</v>
      </c>
      <c r="B26" s="422" t="s">
        <v>27</v>
      </c>
      <c r="C26" s="422"/>
    </row>
    <row r="27" spans="1:14" ht="26.25" customHeight="1" x14ac:dyDescent="0.4">
      <c r="A27" s="59" t="s">
        <v>28</v>
      </c>
      <c r="B27" s="428" t="s">
        <v>29</v>
      </c>
      <c r="C27" s="428"/>
    </row>
    <row r="28" spans="1:14" ht="27" customHeight="1" x14ac:dyDescent="0.4">
      <c r="A28" s="59" t="s">
        <v>30</v>
      </c>
      <c r="B28" s="60">
        <v>98.74</v>
      </c>
    </row>
    <row r="29" spans="1:14" s="15" customFormat="1" ht="27" customHeight="1" x14ac:dyDescent="0.4">
      <c r="A29" s="59" t="s">
        <v>31</v>
      </c>
      <c r="B29" s="61">
        <v>0</v>
      </c>
      <c r="C29" s="429" t="s">
        <v>32</v>
      </c>
      <c r="D29" s="430"/>
      <c r="E29" s="430"/>
      <c r="F29" s="430"/>
      <c r="G29" s="431"/>
      <c r="I29" s="62"/>
      <c r="J29" s="62"/>
      <c r="K29" s="62"/>
      <c r="L29" s="62"/>
    </row>
    <row r="30" spans="1:14" s="15" customFormat="1" ht="19.5" customHeight="1" x14ac:dyDescent="0.3">
      <c r="A30" s="59" t="s">
        <v>33</v>
      </c>
      <c r="B30" s="63">
        <f>B28-B29</f>
        <v>98.74</v>
      </c>
      <c r="C30" s="64"/>
      <c r="D30" s="64"/>
      <c r="E30" s="64"/>
      <c r="F30" s="64"/>
      <c r="G30" s="65"/>
      <c r="I30" s="62"/>
      <c r="J30" s="62"/>
      <c r="K30" s="62"/>
      <c r="L30" s="62"/>
    </row>
    <row r="31" spans="1:14" s="15" customFormat="1" ht="27" customHeight="1" x14ac:dyDescent="0.4">
      <c r="A31" s="59" t="s">
        <v>34</v>
      </c>
      <c r="B31" s="66">
        <v>1</v>
      </c>
      <c r="C31" s="432" t="s">
        <v>35</v>
      </c>
      <c r="D31" s="433"/>
      <c r="E31" s="433"/>
      <c r="F31" s="433"/>
      <c r="G31" s="433"/>
      <c r="H31" s="434"/>
      <c r="I31" s="62"/>
      <c r="J31" s="62"/>
      <c r="K31" s="62"/>
      <c r="L31" s="62"/>
    </row>
    <row r="32" spans="1:14" s="15" customFormat="1" ht="27" customHeight="1" x14ac:dyDescent="0.4">
      <c r="A32" s="59" t="s">
        <v>36</v>
      </c>
      <c r="B32" s="66">
        <v>1</v>
      </c>
      <c r="C32" s="432" t="s">
        <v>37</v>
      </c>
      <c r="D32" s="433"/>
      <c r="E32" s="433"/>
      <c r="F32" s="433"/>
      <c r="G32" s="433"/>
      <c r="H32" s="434"/>
      <c r="I32" s="62"/>
      <c r="J32" s="62"/>
      <c r="K32" s="62"/>
      <c r="L32" s="67"/>
      <c r="M32" s="67"/>
      <c r="N32" s="68"/>
    </row>
    <row r="33" spans="1:14" s="15" customFormat="1" ht="17.25" customHeight="1" x14ac:dyDescent="0.3">
      <c r="A33" s="59"/>
      <c r="B33" s="69"/>
      <c r="C33" s="70"/>
      <c r="D33" s="70"/>
      <c r="E33" s="70"/>
      <c r="F33" s="70"/>
      <c r="G33" s="70"/>
      <c r="H33" s="70"/>
      <c r="I33" s="62"/>
      <c r="J33" s="62"/>
      <c r="K33" s="62"/>
      <c r="L33" s="67"/>
      <c r="M33" s="67"/>
      <c r="N33" s="68"/>
    </row>
    <row r="34" spans="1:14" s="15" customFormat="1" ht="18.75" x14ac:dyDescent="0.3">
      <c r="A34" s="59" t="s">
        <v>38</v>
      </c>
      <c r="B34" s="71">
        <f>B31/B32</f>
        <v>1</v>
      </c>
      <c r="C34" s="49" t="s">
        <v>39</v>
      </c>
      <c r="D34" s="49"/>
      <c r="E34" s="49"/>
      <c r="F34" s="49"/>
      <c r="G34" s="49"/>
      <c r="I34" s="62"/>
      <c r="J34" s="62"/>
      <c r="K34" s="62"/>
      <c r="L34" s="67"/>
      <c r="M34" s="67"/>
      <c r="N34" s="68"/>
    </row>
    <row r="35" spans="1:14" s="15" customFormat="1" ht="19.5" customHeight="1" x14ac:dyDescent="0.3">
      <c r="A35" s="59"/>
      <c r="B35" s="63"/>
      <c r="G35" s="49"/>
      <c r="I35" s="62"/>
      <c r="J35" s="62"/>
      <c r="K35" s="62"/>
      <c r="L35" s="67"/>
      <c r="M35" s="67"/>
      <c r="N35" s="68"/>
    </row>
    <row r="36" spans="1:14" s="15" customFormat="1" ht="27" customHeight="1" x14ac:dyDescent="0.4">
      <c r="A36" s="72" t="s">
        <v>40</v>
      </c>
      <c r="B36" s="73">
        <v>1</v>
      </c>
      <c r="C36" s="49"/>
      <c r="D36" s="435" t="s">
        <v>41</v>
      </c>
      <c r="E36" s="436"/>
      <c r="F36" s="435" t="s">
        <v>42</v>
      </c>
      <c r="G36" s="437"/>
      <c r="J36" s="62"/>
      <c r="K36" s="62"/>
      <c r="L36" s="67"/>
      <c r="M36" s="67"/>
      <c r="N36" s="68"/>
    </row>
    <row r="37" spans="1:14" s="15" customFormat="1" ht="27" customHeight="1" x14ac:dyDescent="0.4">
      <c r="A37" s="74" t="s">
        <v>43</v>
      </c>
      <c r="B37" s="75">
        <v>1</v>
      </c>
      <c r="C37" s="76" t="s">
        <v>44</v>
      </c>
      <c r="D37" s="77" t="s">
        <v>45</v>
      </c>
      <c r="E37" s="78" t="s">
        <v>46</v>
      </c>
      <c r="F37" s="77" t="s">
        <v>45</v>
      </c>
      <c r="G37" s="79" t="s">
        <v>46</v>
      </c>
      <c r="I37" s="80" t="s">
        <v>47</v>
      </c>
      <c r="J37" s="62"/>
      <c r="K37" s="62"/>
      <c r="L37" s="67"/>
      <c r="M37" s="67"/>
      <c r="N37" s="68"/>
    </row>
    <row r="38" spans="1:14" s="15" customFormat="1" ht="26.25" customHeight="1" x14ac:dyDescent="0.4">
      <c r="A38" s="74" t="s">
        <v>48</v>
      </c>
      <c r="B38" s="75">
        <v>1</v>
      </c>
      <c r="C38" s="81">
        <v>1</v>
      </c>
      <c r="D38" s="82"/>
      <c r="E38" s="83" t="str">
        <f>IF(ISBLANK(D38),"-",$D$48/$D$45*D38)</f>
        <v>-</v>
      </c>
      <c r="F38" s="82"/>
      <c r="G38" s="84" t="str">
        <f>IF(ISBLANK(F38),"-",$D$48/$F$45*F38)</f>
        <v>-</v>
      </c>
      <c r="I38" s="85"/>
      <c r="J38" s="62"/>
      <c r="K38" s="62"/>
      <c r="L38" s="67"/>
      <c r="M38" s="67"/>
      <c r="N38" s="68"/>
    </row>
    <row r="39" spans="1:14" s="15" customFormat="1" ht="26.25" customHeight="1" x14ac:dyDescent="0.4">
      <c r="A39" s="74" t="s">
        <v>49</v>
      </c>
      <c r="B39" s="75">
        <v>1</v>
      </c>
      <c r="C39" s="86">
        <v>2</v>
      </c>
      <c r="D39" s="87"/>
      <c r="E39" s="88" t="str">
        <f>IF(ISBLANK(D39),"-",$D$48/$D$45*D39)</f>
        <v>-</v>
      </c>
      <c r="F39" s="87"/>
      <c r="G39" s="89" t="str">
        <f>IF(ISBLANK(F39),"-",$D$48/$F$45*F39)</f>
        <v>-</v>
      </c>
      <c r="I39" s="438" t="e">
        <f>ABS((F43/D43*D42)-F42)/D42</f>
        <v>#DIV/0!</v>
      </c>
      <c r="J39" s="62"/>
      <c r="K39" s="62"/>
      <c r="L39" s="67"/>
      <c r="M39" s="67"/>
      <c r="N39" s="68"/>
    </row>
    <row r="40" spans="1:14" ht="26.25" customHeight="1" x14ac:dyDescent="0.4">
      <c r="A40" s="74" t="s">
        <v>50</v>
      </c>
      <c r="B40" s="75">
        <v>1</v>
      </c>
      <c r="C40" s="86">
        <v>3</v>
      </c>
      <c r="D40" s="87"/>
      <c r="E40" s="88" t="str">
        <f>IF(ISBLANK(D40),"-",$D$48/$D$45*D40)</f>
        <v>-</v>
      </c>
      <c r="F40" s="87"/>
      <c r="G40" s="89" t="str">
        <f>IF(ISBLANK(F40),"-",$D$48/$F$45*F40)</f>
        <v>-</v>
      </c>
      <c r="I40" s="438"/>
      <c r="L40" s="67"/>
      <c r="M40" s="67"/>
      <c r="N40" s="90"/>
    </row>
    <row r="41" spans="1:14" ht="27" customHeight="1" x14ac:dyDescent="0.4">
      <c r="A41" s="74" t="s">
        <v>51</v>
      </c>
      <c r="B41" s="75">
        <v>1</v>
      </c>
      <c r="C41" s="91">
        <v>4</v>
      </c>
      <c r="D41" s="92"/>
      <c r="E41" s="93" t="str">
        <f>IF(ISBLANK(D41),"-",$D$48/$D$45*D41)</f>
        <v>-</v>
      </c>
      <c r="F41" s="92"/>
      <c r="G41" s="94" t="str">
        <f>IF(ISBLANK(F41),"-",$D$48/$F$45*F41)</f>
        <v>-</v>
      </c>
      <c r="I41" s="95"/>
      <c r="L41" s="67"/>
      <c r="M41" s="67"/>
      <c r="N41" s="90"/>
    </row>
    <row r="42" spans="1:14" ht="27" customHeight="1" x14ac:dyDescent="0.4">
      <c r="A42" s="74" t="s">
        <v>52</v>
      </c>
      <c r="B42" s="75">
        <v>1</v>
      </c>
      <c r="C42" s="96" t="s">
        <v>53</v>
      </c>
      <c r="D42" s="97" t="e">
        <f>AVERAGE(D38:D41)</f>
        <v>#DIV/0!</v>
      </c>
      <c r="E42" s="98" t="e">
        <f>AVERAGE(E38:E41)</f>
        <v>#DIV/0!</v>
      </c>
      <c r="F42" s="97" t="e">
        <f>AVERAGE(F38:F41)</f>
        <v>#DIV/0!</v>
      </c>
      <c r="G42" s="99" t="e">
        <f>AVERAGE(G38:G41)</f>
        <v>#DIV/0!</v>
      </c>
      <c r="H42" s="100"/>
    </row>
    <row r="43" spans="1:14" ht="26.25" customHeight="1" x14ac:dyDescent="0.4">
      <c r="A43" s="74" t="s">
        <v>54</v>
      </c>
      <c r="B43" s="75">
        <v>1</v>
      </c>
      <c r="C43" s="101" t="s">
        <v>55</v>
      </c>
      <c r="D43" s="102"/>
      <c r="E43" s="90"/>
      <c r="F43" s="102"/>
      <c r="H43" s="100"/>
    </row>
    <row r="44" spans="1:14" ht="26.25" customHeight="1" x14ac:dyDescent="0.4">
      <c r="A44" s="74" t="s">
        <v>56</v>
      </c>
      <c r="B44" s="75">
        <v>1</v>
      </c>
      <c r="C44" s="103" t="s">
        <v>57</v>
      </c>
      <c r="D44" s="104">
        <f>D43*$B$34</f>
        <v>0</v>
      </c>
      <c r="E44" s="105"/>
      <c r="F44" s="104">
        <f>F43*$B$34</f>
        <v>0</v>
      </c>
      <c r="H44" s="100"/>
    </row>
    <row r="45" spans="1:14" ht="19.5" customHeight="1" x14ac:dyDescent="0.3">
      <c r="A45" s="74" t="s">
        <v>58</v>
      </c>
      <c r="B45" s="106">
        <f>(B44/B43)*(B42/B41)*(B40/B39)*(B38/B37)*B36</f>
        <v>1</v>
      </c>
      <c r="C45" s="103" t="s">
        <v>59</v>
      </c>
      <c r="D45" s="107">
        <f>D44*$B$30/100</f>
        <v>0</v>
      </c>
      <c r="E45" s="108"/>
      <c r="F45" s="107">
        <f>F44*$B$30/100</f>
        <v>0</v>
      </c>
      <c r="H45" s="100"/>
    </row>
    <row r="46" spans="1:14" ht="19.5" customHeight="1" x14ac:dyDescent="0.3">
      <c r="A46" s="439" t="s">
        <v>60</v>
      </c>
      <c r="B46" s="440"/>
      <c r="C46" s="103" t="s">
        <v>61</v>
      </c>
      <c r="D46" s="109">
        <f>D45/$B$45</f>
        <v>0</v>
      </c>
      <c r="E46" s="110"/>
      <c r="F46" s="111">
        <f>F45/$B$45</f>
        <v>0</v>
      </c>
      <c r="H46" s="100"/>
    </row>
    <row r="47" spans="1:14" ht="27" customHeight="1" x14ac:dyDescent="0.4">
      <c r="A47" s="441"/>
      <c r="B47" s="442"/>
      <c r="C47" s="112" t="s">
        <v>62</v>
      </c>
      <c r="D47" s="113">
        <v>0.1</v>
      </c>
      <c r="E47" s="114"/>
      <c r="F47" s="110"/>
      <c r="H47" s="100"/>
    </row>
    <row r="48" spans="1:14" ht="18.75" x14ac:dyDescent="0.3">
      <c r="C48" s="115" t="s">
        <v>63</v>
      </c>
      <c r="D48" s="107">
        <f>D47*$B$45</f>
        <v>0.1</v>
      </c>
      <c r="F48" s="116"/>
      <c r="H48" s="100"/>
    </row>
    <row r="49" spans="1:12" ht="19.5" customHeight="1" x14ac:dyDescent="0.3">
      <c r="C49" s="117" t="s">
        <v>64</v>
      </c>
      <c r="D49" s="118">
        <f>D48/B34</f>
        <v>0.1</v>
      </c>
      <c r="F49" s="116"/>
      <c r="H49" s="100"/>
    </row>
    <row r="50" spans="1:12" ht="18.75" x14ac:dyDescent="0.3">
      <c r="C50" s="72" t="s">
        <v>65</v>
      </c>
      <c r="D50" s="119" t="e">
        <f>AVERAGE(E38:E41,G38:G41)</f>
        <v>#DIV/0!</v>
      </c>
      <c r="F50" s="120"/>
      <c r="H50" s="100"/>
    </row>
    <row r="51" spans="1:12" ht="18.75" x14ac:dyDescent="0.3">
      <c r="C51" s="74" t="s">
        <v>66</v>
      </c>
      <c r="D51" s="121" t="e">
        <f>STDEV(E38:E41,G38:G41)/D50</f>
        <v>#DIV/0!</v>
      </c>
      <c r="F51" s="120"/>
      <c r="H51" s="100"/>
    </row>
    <row r="52" spans="1:12" ht="19.5" customHeight="1" x14ac:dyDescent="0.3">
      <c r="C52" s="122" t="s">
        <v>67</v>
      </c>
      <c r="D52" s="123">
        <f>COUNT(E38:E41,G38:G41)</f>
        <v>0</v>
      </c>
      <c r="F52" s="120"/>
    </row>
    <row r="54" spans="1:12" ht="18.75" x14ac:dyDescent="0.3">
      <c r="A54" s="124" t="s">
        <v>13</v>
      </c>
      <c r="B54" s="125" t="s">
        <v>68</v>
      </c>
    </row>
    <row r="55" spans="1:12" ht="18.75" x14ac:dyDescent="0.3">
      <c r="A55" s="49" t="s">
        <v>69</v>
      </c>
      <c r="B55" s="126" t="str">
        <f>B21</f>
        <v>Each tablets contains Pantoprazole 40mg.</v>
      </c>
    </row>
    <row r="56" spans="1:12" ht="26.25" customHeight="1" x14ac:dyDescent="0.4">
      <c r="A56" s="127" t="s">
        <v>70</v>
      </c>
      <c r="B56" s="128"/>
      <c r="C56" s="49" t="str">
        <f>B20</f>
        <v>Pantoprazole 40mg</v>
      </c>
      <c r="H56" s="129"/>
    </row>
    <row r="57" spans="1:12" ht="18.75" x14ac:dyDescent="0.3">
      <c r="A57" s="126" t="s">
        <v>71</v>
      </c>
      <c r="B57" s="130"/>
      <c r="H57" s="129"/>
    </row>
    <row r="58" spans="1:12" ht="19.5" customHeight="1" x14ac:dyDescent="0.3">
      <c r="H58" s="129"/>
    </row>
    <row r="59" spans="1:12" s="15" customFormat="1" ht="27" customHeight="1" x14ac:dyDescent="0.4">
      <c r="A59" s="72" t="s">
        <v>72</v>
      </c>
      <c r="B59" s="73">
        <v>1</v>
      </c>
      <c r="C59" s="49"/>
      <c r="D59" s="131" t="s">
        <v>73</v>
      </c>
      <c r="E59" s="132" t="s">
        <v>44</v>
      </c>
      <c r="F59" s="132" t="s">
        <v>45</v>
      </c>
      <c r="G59" s="132" t="s">
        <v>74</v>
      </c>
      <c r="H59" s="76" t="s">
        <v>75</v>
      </c>
      <c r="L59" s="62"/>
    </row>
    <row r="60" spans="1:12" s="15" customFormat="1" ht="26.25" customHeight="1" x14ac:dyDescent="0.4">
      <c r="A60" s="74" t="s">
        <v>76</v>
      </c>
      <c r="B60" s="75">
        <v>1</v>
      </c>
      <c r="C60" s="443" t="s">
        <v>77</v>
      </c>
      <c r="D60" s="446"/>
      <c r="E60" s="133">
        <v>1</v>
      </c>
      <c r="F60" s="134"/>
      <c r="G60" s="135" t="str">
        <f>IF(ISBLANK(F60),"-",(F60/$D$50*$D$47*$B$68)*($B$57/$D$60))</f>
        <v>-</v>
      </c>
      <c r="H60" s="136" t="str">
        <f t="shared" ref="H60:H71" si="0">IF(ISBLANK(F60),"-",G60/$B$56)</f>
        <v>-</v>
      </c>
      <c r="L60" s="62"/>
    </row>
    <row r="61" spans="1:12" s="15" customFormat="1" ht="26.25" customHeight="1" x14ac:dyDescent="0.4">
      <c r="A61" s="74" t="s">
        <v>78</v>
      </c>
      <c r="B61" s="75">
        <v>1</v>
      </c>
      <c r="C61" s="444"/>
      <c r="D61" s="447"/>
      <c r="E61" s="137">
        <v>2</v>
      </c>
      <c r="F61" s="87"/>
      <c r="G61" s="138" t="str">
        <f>IF(ISBLANK(F61),"-",(F61/$D$50*$D$47*$B$68)*($B$57/$D$60))</f>
        <v>-</v>
      </c>
      <c r="H61" s="139" t="str">
        <f t="shared" si="0"/>
        <v>-</v>
      </c>
      <c r="L61" s="62"/>
    </row>
    <row r="62" spans="1:12" s="15" customFormat="1" ht="26.25" customHeight="1" x14ac:dyDescent="0.4">
      <c r="A62" s="74" t="s">
        <v>79</v>
      </c>
      <c r="B62" s="75">
        <v>1</v>
      </c>
      <c r="C62" s="444"/>
      <c r="D62" s="447"/>
      <c r="E62" s="137">
        <v>3</v>
      </c>
      <c r="F62" s="140"/>
      <c r="G62" s="138" t="str">
        <f>IF(ISBLANK(F62),"-",(F62/$D$50*$D$47*$B$68)*($B$57/$D$60))</f>
        <v>-</v>
      </c>
      <c r="H62" s="139" t="str">
        <f t="shared" si="0"/>
        <v>-</v>
      </c>
      <c r="L62" s="62"/>
    </row>
    <row r="63" spans="1:12" ht="27" customHeight="1" x14ac:dyDescent="0.4">
      <c r="A63" s="74" t="s">
        <v>80</v>
      </c>
      <c r="B63" s="75">
        <v>1</v>
      </c>
      <c r="C63" s="445"/>
      <c r="D63" s="448"/>
      <c r="E63" s="141">
        <v>4</v>
      </c>
      <c r="F63" s="142"/>
      <c r="G63" s="138" t="str">
        <f>IF(ISBLANK(F63),"-",(F63/$D$50*$D$47*$B$68)*($B$57/$D$60))</f>
        <v>-</v>
      </c>
      <c r="H63" s="139" t="str">
        <f t="shared" si="0"/>
        <v>-</v>
      </c>
    </row>
    <row r="64" spans="1:12" ht="26.25" customHeight="1" x14ac:dyDescent="0.4">
      <c r="A64" s="74" t="s">
        <v>81</v>
      </c>
      <c r="B64" s="75">
        <v>1</v>
      </c>
      <c r="C64" s="443" t="s">
        <v>82</v>
      </c>
      <c r="D64" s="446"/>
      <c r="E64" s="133">
        <v>1</v>
      </c>
      <c r="F64" s="134"/>
      <c r="G64" s="143" t="str">
        <f>IF(ISBLANK(F64),"-",(F64/$D$50*$D$47*$B$68)*($B$57/$D$64))</f>
        <v>-</v>
      </c>
      <c r="H64" s="144" t="str">
        <f t="shared" si="0"/>
        <v>-</v>
      </c>
    </row>
    <row r="65" spans="1:8" ht="26.25" customHeight="1" x14ac:dyDescent="0.4">
      <c r="A65" s="74" t="s">
        <v>83</v>
      </c>
      <c r="B65" s="75">
        <v>1</v>
      </c>
      <c r="C65" s="444"/>
      <c r="D65" s="447"/>
      <c r="E65" s="137">
        <v>2</v>
      </c>
      <c r="F65" s="87"/>
      <c r="G65" s="145" t="str">
        <f>IF(ISBLANK(F65),"-",(F65/$D$50*$D$47*$B$68)*($B$57/$D$64))</f>
        <v>-</v>
      </c>
      <c r="H65" s="146" t="str">
        <f t="shared" si="0"/>
        <v>-</v>
      </c>
    </row>
    <row r="66" spans="1:8" ht="26.25" customHeight="1" x14ac:dyDescent="0.4">
      <c r="A66" s="74" t="s">
        <v>84</v>
      </c>
      <c r="B66" s="75">
        <v>1</v>
      </c>
      <c r="C66" s="444"/>
      <c r="D66" s="447"/>
      <c r="E66" s="137">
        <v>3</v>
      </c>
      <c r="F66" s="87"/>
      <c r="G66" s="145" t="str">
        <f>IF(ISBLANK(F66),"-",(F66/$D$50*$D$47*$B$68)*($B$57/$D$64))</f>
        <v>-</v>
      </c>
      <c r="H66" s="146" t="str">
        <f t="shared" si="0"/>
        <v>-</v>
      </c>
    </row>
    <row r="67" spans="1:8" ht="27" customHeight="1" x14ac:dyDescent="0.4">
      <c r="A67" s="74" t="s">
        <v>85</v>
      </c>
      <c r="B67" s="75">
        <v>1</v>
      </c>
      <c r="C67" s="445"/>
      <c r="D67" s="448"/>
      <c r="E67" s="141">
        <v>4</v>
      </c>
      <c r="F67" s="142"/>
      <c r="G67" s="147" t="str">
        <f>IF(ISBLANK(F67),"-",(F67/$D$50*$D$47*$B$68)*($B$57/$D$64))</f>
        <v>-</v>
      </c>
      <c r="H67" s="148" t="str">
        <f t="shared" si="0"/>
        <v>-</v>
      </c>
    </row>
    <row r="68" spans="1:8" ht="26.25" customHeight="1" x14ac:dyDescent="0.4">
      <c r="A68" s="74" t="s">
        <v>86</v>
      </c>
      <c r="B68" s="149">
        <f>(B67/B66)*(B65/B64)*(B63/B62)*(B61/B60)*B59</f>
        <v>1</v>
      </c>
      <c r="C68" s="443" t="s">
        <v>87</v>
      </c>
      <c r="D68" s="446"/>
      <c r="E68" s="133">
        <v>1</v>
      </c>
      <c r="F68" s="134"/>
      <c r="G68" s="143" t="str">
        <f>IF(ISBLANK(F68),"-",(F68/$D$50*$D$47*$B$68)*($B$57/$D$68))</f>
        <v>-</v>
      </c>
      <c r="H68" s="139" t="str">
        <f t="shared" si="0"/>
        <v>-</v>
      </c>
    </row>
    <row r="69" spans="1:8" ht="27" customHeight="1" x14ac:dyDescent="0.4">
      <c r="A69" s="122" t="s">
        <v>88</v>
      </c>
      <c r="B69" s="150" t="e">
        <f>(D47*B68)/B56*B57</f>
        <v>#DIV/0!</v>
      </c>
      <c r="C69" s="444"/>
      <c r="D69" s="447"/>
      <c r="E69" s="137">
        <v>2</v>
      </c>
      <c r="F69" s="87"/>
      <c r="G69" s="145" t="str">
        <f>IF(ISBLANK(F69),"-",(F69/$D$50*$D$47*$B$68)*($B$57/$D$68))</f>
        <v>-</v>
      </c>
      <c r="H69" s="139" t="str">
        <f t="shared" si="0"/>
        <v>-</v>
      </c>
    </row>
    <row r="70" spans="1:8" ht="26.25" customHeight="1" x14ac:dyDescent="0.4">
      <c r="A70" s="452" t="s">
        <v>60</v>
      </c>
      <c r="B70" s="453"/>
      <c r="C70" s="444"/>
      <c r="D70" s="447"/>
      <c r="E70" s="137">
        <v>3</v>
      </c>
      <c r="F70" s="87"/>
      <c r="G70" s="145" t="str">
        <f>IF(ISBLANK(F70),"-",(F70/$D$50*$D$47*$B$68)*($B$57/$D$68))</f>
        <v>-</v>
      </c>
      <c r="H70" s="139" t="str">
        <f t="shared" si="0"/>
        <v>-</v>
      </c>
    </row>
    <row r="71" spans="1:8" ht="27" customHeight="1" x14ac:dyDescent="0.4">
      <c r="A71" s="454"/>
      <c r="B71" s="455"/>
      <c r="C71" s="451"/>
      <c r="D71" s="448"/>
      <c r="E71" s="141">
        <v>4</v>
      </c>
      <c r="F71" s="142"/>
      <c r="G71" s="147" t="str">
        <f>IF(ISBLANK(F71),"-",(F71/$D$50*$D$47*$B$68)*($B$57/$D$68))</f>
        <v>-</v>
      </c>
      <c r="H71" s="151" t="str">
        <f t="shared" si="0"/>
        <v>-</v>
      </c>
    </row>
    <row r="72" spans="1:8" ht="26.25" customHeight="1" x14ac:dyDescent="0.4">
      <c r="A72" s="152"/>
      <c r="B72" s="152"/>
      <c r="C72" s="152"/>
      <c r="D72" s="152"/>
      <c r="E72" s="152"/>
      <c r="F72" s="153"/>
      <c r="G72" s="154" t="s">
        <v>53</v>
      </c>
      <c r="H72" s="155">
        <v>1</v>
      </c>
    </row>
    <row r="73" spans="1:8" ht="26.25" customHeight="1" x14ac:dyDescent="0.4">
      <c r="C73" s="152"/>
      <c r="D73" s="152"/>
      <c r="E73" s="152"/>
      <c r="F73" s="153"/>
      <c r="G73" s="156" t="s">
        <v>66</v>
      </c>
      <c r="H73" s="157">
        <v>5.5999999999999999E-3</v>
      </c>
    </row>
    <row r="74" spans="1:8" ht="27" customHeight="1" x14ac:dyDescent="0.4">
      <c r="A74" s="152"/>
      <c r="B74" s="152"/>
      <c r="C74" s="153"/>
      <c r="D74" s="153"/>
      <c r="E74" s="158"/>
      <c r="F74" s="153"/>
      <c r="G74" s="159" t="s">
        <v>67</v>
      </c>
      <c r="H74" s="160">
        <v>6</v>
      </c>
    </row>
    <row r="76" spans="1:8" ht="26.25" customHeight="1" x14ac:dyDescent="0.4">
      <c r="A76" s="58" t="s">
        <v>89</v>
      </c>
      <c r="B76" s="161" t="s">
        <v>90</v>
      </c>
      <c r="C76" s="456" t="str">
        <f>B20</f>
        <v>Pantoprazole 40mg</v>
      </c>
      <c r="D76" s="456"/>
      <c r="E76" s="162" t="s">
        <v>91</v>
      </c>
      <c r="F76" s="162"/>
      <c r="G76" s="163">
        <f>H72</f>
        <v>1</v>
      </c>
      <c r="H76" s="164"/>
    </row>
    <row r="77" spans="1:8" ht="18.75" x14ac:dyDescent="0.3">
      <c r="A77" s="57" t="s">
        <v>92</v>
      </c>
      <c r="B77" s="57" t="s">
        <v>93</v>
      </c>
    </row>
    <row r="78" spans="1:8" ht="18.75" x14ac:dyDescent="0.3">
      <c r="A78" s="57"/>
      <c r="B78" s="57"/>
    </row>
    <row r="79" spans="1:8" ht="26.25" customHeight="1" x14ac:dyDescent="0.4">
      <c r="A79" s="58" t="s">
        <v>26</v>
      </c>
      <c r="B79" s="457" t="str">
        <f>B26</f>
        <v>Trimethoprim</v>
      </c>
      <c r="C79" s="457"/>
    </row>
    <row r="80" spans="1:8" ht="26.25" customHeight="1" x14ac:dyDescent="0.4">
      <c r="A80" s="59" t="s">
        <v>28</v>
      </c>
      <c r="B80" s="457" t="str">
        <f>B27</f>
        <v>NQCL-WRS-T7-1</v>
      </c>
      <c r="C80" s="457"/>
    </row>
    <row r="81" spans="1:12" ht="27" customHeight="1" x14ac:dyDescent="0.4">
      <c r="A81" s="59" t="s">
        <v>30</v>
      </c>
      <c r="B81" s="165">
        <f>B28</f>
        <v>98.74</v>
      </c>
    </row>
    <row r="82" spans="1:12" s="15" customFormat="1" ht="27" customHeight="1" x14ac:dyDescent="0.4">
      <c r="A82" s="59" t="s">
        <v>31</v>
      </c>
      <c r="B82" s="61">
        <v>0</v>
      </c>
      <c r="C82" s="429" t="s">
        <v>32</v>
      </c>
      <c r="D82" s="430"/>
      <c r="E82" s="430"/>
      <c r="F82" s="430"/>
      <c r="G82" s="431"/>
      <c r="I82" s="62"/>
      <c r="J82" s="62"/>
      <c r="K82" s="62"/>
      <c r="L82" s="62"/>
    </row>
    <row r="83" spans="1:12" s="15" customFormat="1" ht="19.5" customHeight="1" x14ac:dyDescent="0.3">
      <c r="A83" s="59" t="s">
        <v>33</v>
      </c>
      <c r="B83" s="63">
        <f>B81-B82</f>
        <v>98.74</v>
      </c>
      <c r="C83" s="64"/>
      <c r="D83" s="64"/>
      <c r="E83" s="64"/>
      <c r="F83" s="64"/>
      <c r="G83" s="65"/>
      <c r="I83" s="62"/>
      <c r="J83" s="62"/>
      <c r="K83" s="62"/>
      <c r="L83" s="62"/>
    </row>
    <row r="84" spans="1:12" s="15" customFormat="1" ht="27" customHeight="1" x14ac:dyDescent="0.4">
      <c r="A84" s="59" t="s">
        <v>34</v>
      </c>
      <c r="B84" s="66">
        <v>1</v>
      </c>
      <c r="C84" s="432" t="s">
        <v>94</v>
      </c>
      <c r="D84" s="433"/>
      <c r="E84" s="433"/>
      <c r="F84" s="433"/>
      <c r="G84" s="433"/>
      <c r="H84" s="434"/>
      <c r="I84" s="62"/>
      <c r="J84" s="62"/>
      <c r="K84" s="62"/>
      <c r="L84" s="62"/>
    </row>
    <row r="85" spans="1:12" s="15" customFormat="1" ht="27" customHeight="1" x14ac:dyDescent="0.4">
      <c r="A85" s="59" t="s">
        <v>36</v>
      </c>
      <c r="B85" s="66">
        <v>1</v>
      </c>
      <c r="C85" s="432" t="s">
        <v>95</v>
      </c>
      <c r="D85" s="433"/>
      <c r="E85" s="433"/>
      <c r="F85" s="433"/>
      <c r="G85" s="433"/>
      <c r="H85" s="434"/>
      <c r="I85" s="62"/>
      <c r="J85" s="62"/>
      <c r="K85" s="62"/>
      <c r="L85" s="62"/>
    </row>
    <row r="86" spans="1:12" s="15" customFormat="1" ht="18.75" x14ac:dyDescent="0.3">
      <c r="A86" s="59"/>
      <c r="B86" s="69"/>
      <c r="C86" s="70"/>
      <c r="D86" s="70"/>
      <c r="E86" s="70"/>
      <c r="F86" s="70"/>
      <c r="G86" s="70"/>
      <c r="H86" s="70"/>
      <c r="I86" s="62"/>
      <c r="J86" s="62"/>
      <c r="K86" s="62"/>
      <c r="L86" s="62"/>
    </row>
    <row r="87" spans="1:12" s="15" customFormat="1" ht="18.75" x14ac:dyDescent="0.3">
      <c r="A87" s="59" t="s">
        <v>38</v>
      </c>
      <c r="B87" s="71">
        <f>B84/B85</f>
        <v>1</v>
      </c>
      <c r="C87" s="49" t="s">
        <v>39</v>
      </c>
      <c r="D87" s="49"/>
      <c r="E87" s="49"/>
      <c r="F87" s="49"/>
      <c r="G87" s="49"/>
      <c r="I87" s="62"/>
      <c r="J87" s="62"/>
      <c r="K87" s="62"/>
      <c r="L87" s="62"/>
    </row>
    <row r="88" spans="1:12" ht="19.5" customHeight="1" x14ac:dyDescent="0.3">
      <c r="A88" s="57"/>
      <c r="B88" s="57"/>
    </row>
    <row r="89" spans="1:12" ht="27" customHeight="1" x14ac:dyDescent="0.4">
      <c r="A89" s="72" t="s">
        <v>40</v>
      </c>
      <c r="B89" s="73">
        <v>1</v>
      </c>
      <c r="D89" s="166" t="s">
        <v>41</v>
      </c>
      <c r="E89" s="167"/>
      <c r="F89" s="435" t="s">
        <v>42</v>
      </c>
      <c r="G89" s="437"/>
    </row>
    <row r="90" spans="1:12" ht="27" customHeight="1" x14ac:dyDescent="0.4">
      <c r="A90" s="74" t="s">
        <v>43</v>
      </c>
      <c r="B90" s="75">
        <v>1</v>
      </c>
      <c r="C90" s="168" t="s">
        <v>44</v>
      </c>
      <c r="D90" s="77" t="s">
        <v>45</v>
      </c>
      <c r="E90" s="78" t="s">
        <v>46</v>
      </c>
      <c r="F90" s="77" t="s">
        <v>45</v>
      </c>
      <c r="G90" s="169" t="s">
        <v>46</v>
      </c>
      <c r="I90" s="80" t="s">
        <v>47</v>
      </c>
    </row>
    <row r="91" spans="1:12" ht="26.25" customHeight="1" x14ac:dyDescent="0.4">
      <c r="A91" s="74" t="s">
        <v>48</v>
      </c>
      <c r="B91" s="75">
        <v>1</v>
      </c>
      <c r="C91" s="170">
        <v>1</v>
      </c>
      <c r="D91" s="82"/>
      <c r="E91" s="83" t="str">
        <f>IF(ISBLANK(D91),"-",$D$101/$D$98*D91)</f>
        <v>-</v>
      </c>
      <c r="F91" s="82"/>
      <c r="G91" s="84" t="str">
        <f>IF(ISBLANK(F91),"-",$D$101/$F$98*F91)</f>
        <v>-</v>
      </c>
      <c r="I91" s="85"/>
    </row>
    <row r="92" spans="1:12" ht="26.25" customHeight="1" x14ac:dyDescent="0.4">
      <c r="A92" s="74" t="s">
        <v>49</v>
      </c>
      <c r="B92" s="75">
        <v>1</v>
      </c>
      <c r="C92" s="153">
        <v>2</v>
      </c>
      <c r="D92" s="87"/>
      <c r="E92" s="88" t="str">
        <f>IF(ISBLANK(D92),"-",$D$101/$D$98*D92)</f>
        <v>-</v>
      </c>
      <c r="F92" s="87"/>
      <c r="G92" s="89" t="str">
        <f>IF(ISBLANK(F92),"-",$D$101/$F$98*F92)</f>
        <v>-</v>
      </c>
      <c r="I92" s="438" t="e">
        <f>ABS((F96/D96*D95)-F95)/D95</f>
        <v>#DIV/0!</v>
      </c>
    </row>
    <row r="93" spans="1:12" ht="26.25" customHeight="1" x14ac:dyDescent="0.4">
      <c r="A93" s="74" t="s">
        <v>50</v>
      </c>
      <c r="B93" s="75">
        <v>1</v>
      </c>
      <c r="C93" s="153">
        <v>3</v>
      </c>
      <c r="D93" s="87"/>
      <c r="E93" s="88" t="str">
        <f>IF(ISBLANK(D93),"-",$D$101/$D$98*D93)</f>
        <v>-</v>
      </c>
      <c r="F93" s="87"/>
      <c r="G93" s="89" t="str">
        <f>IF(ISBLANK(F93),"-",$D$101/$F$98*F93)</f>
        <v>-</v>
      </c>
      <c r="I93" s="438"/>
    </row>
    <row r="94" spans="1:12" ht="27" customHeight="1" x14ac:dyDescent="0.4">
      <c r="A94" s="74" t="s">
        <v>51</v>
      </c>
      <c r="B94" s="75">
        <v>1</v>
      </c>
      <c r="C94" s="171">
        <v>4</v>
      </c>
      <c r="D94" s="92"/>
      <c r="E94" s="93" t="str">
        <f>IF(ISBLANK(D94),"-",$D$101/$D$98*D94)</f>
        <v>-</v>
      </c>
      <c r="F94" s="172"/>
      <c r="G94" s="94" t="str">
        <f>IF(ISBLANK(F94),"-",$D$101/$F$98*F94)</f>
        <v>-</v>
      </c>
      <c r="I94" s="95"/>
    </row>
    <row r="95" spans="1:12" ht="27" customHeight="1" x14ac:dyDescent="0.4">
      <c r="A95" s="74" t="s">
        <v>52</v>
      </c>
      <c r="B95" s="75">
        <v>1</v>
      </c>
      <c r="C95" s="173" t="s">
        <v>53</v>
      </c>
      <c r="D95" s="174" t="e">
        <f>AVERAGE(D91:D94)</f>
        <v>#DIV/0!</v>
      </c>
      <c r="E95" s="98" t="e">
        <f>AVERAGE(E91:E94)</f>
        <v>#DIV/0!</v>
      </c>
      <c r="F95" s="175" t="e">
        <f>AVERAGE(F91:F94)</f>
        <v>#DIV/0!</v>
      </c>
      <c r="G95" s="176" t="e">
        <f>AVERAGE(G91:G94)</f>
        <v>#DIV/0!</v>
      </c>
    </row>
    <row r="96" spans="1:12" ht="26.25" customHeight="1" x14ac:dyDescent="0.4">
      <c r="A96" s="74" t="s">
        <v>54</v>
      </c>
      <c r="B96" s="60">
        <v>1</v>
      </c>
      <c r="C96" s="177" t="s">
        <v>96</v>
      </c>
      <c r="D96" s="178"/>
      <c r="E96" s="90"/>
      <c r="F96" s="102"/>
    </row>
    <row r="97" spans="1:10" ht="26.25" customHeight="1" x14ac:dyDescent="0.4">
      <c r="A97" s="74" t="s">
        <v>56</v>
      </c>
      <c r="B97" s="60">
        <v>1</v>
      </c>
      <c r="C97" s="179" t="s">
        <v>97</v>
      </c>
      <c r="D97" s="180">
        <f>D96*$B$87</f>
        <v>0</v>
      </c>
      <c r="E97" s="105"/>
      <c r="F97" s="104">
        <f>F96*$B$87</f>
        <v>0</v>
      </c>
    </row>
    <row r="98" spans="1:10" ht="19.5" customHeight="1" x14ac:dyDescent="0.3">
      <c r="A98" s="74" t="s">
        <v>58</v>
      </c>
      <c r="B98" s="181">
        <f>(B97/B96)*(B95/B94)*(B93/B92)*(B91/B90)*B89</f>
        <v>1</v>
      </c>
      <c r="C98" s="179" t="s">
        <v>98</v>
      </c>
      <c r="D98" s="182">
        <f>D97*$B$83/100</f>
        <v>0</v>
      </c>
      <c r="E98" s="108"/>
      <c r="F98" s="107">
        <f>F97*$B$83/100</f>
        <v>0</v>
      </c>
    </row>
    <row r="99" spans="1:10" ht="19.5" customHeight="1" x14ac:dyDescent="0.3">
      <c r="A99" s="439" t="s">
        <v>60</v>
      </c>
      <c r="B99" s="449"/>
      <c r="C99" s="179" t="s">
        <v>99</v>
      </c>
      <c r="D99" s="183">
        <f>D98/$B$98</f>
        <v>0</v>
      </c>
      <c r="E99" s="108"/>
      <c r="F99" s="111">
        <f>F98/$B$98</f>
        <v>0</v>
      </c>
      <c r="G99" s="184"/>
      <c r="H99" s="100"/>
    </row>
    <row r="100" spans="1:10" ht="19.5" customHeight="1" x14ac:dyDescent="0.3">
      <c r="A100" s="441"/>
      <c r="B100" s="450"/>
      <c r="C100" s="179" t="s">
        <v>62</v>
      </c>
      <c r="D100" s="185">
        <f>$B$56/$B$116</f>
        <v>0</v>
      </c>
      <c r="F100" s="116"/>
      <c r="G100" s="186"/>
      <c r="H100" s="100"/>
    </row>
    <row r="101" spans="1:10" ht="18.75" x14ac:dyDescent="0.3">
      <c r="C101" s="179" t="s">
        <v>63</v>
      </c>
      <c r="D101" s="180">
        <f>D100*$B$98</f>
        <v>0</v>
      </c>
      <c r="F101" s="116"/>
      <c r="G101" s="184"/>
      <c r="H101" s="100"/>
    </row>
    <row r="102" spans="1:10" ht="19.5" customHeight="1" x14ac:dyDescent="0.3">
      <c r="C102" s="187" t="s">
        <v>64</v>
      </c>
      <c r="D102" s="188">
        <f>D101/B34</f>
        <v>0</v>
      </c>
      <c r="F102" s="120"/>
      <c r="G102" s="184"/>
      <c r="H102" s="100"/>
      <c r="J102" s="189"/>
    </row>
    <row r="103" spans="1:10" ht="18.75" x14ac:dyDescent="0.3">
      <c r="C103" s="190" t="s">
        <v>100</v>
      </c>
      <c r="D103" s="191" t="e">
        <f>AVERAGE(E91:E94,G91:G94)</f>
        <v>#DIV/0!</v>
      </c>
      <c r="F103" s="120"/>
      <c r="G103" s="192"/>
      <c r="H103" s="100"/>
      <c r="J103" s="193"/>
    </row>
    <row r="104" spans="1:10" ht="18.75" x14ac:dyDescent="0.3">
      <c r="C104" s="156" t="s">
        <v>66</v>
      </c>
      <c r="D104" s="194" t="e">
        <f>STDEV(E91:E94,G91:G94)/D103</f>
        <v>#DIV/0!</v>
      </c>
      <c r="F104" s="120"/>
      <c r="G104" s="184"/>
      <c r="H104" s="100"/>
      <c r="J104" s="193"/>
    </row>
    <row r="105" spans="1:10" ht="19.5" customHeight="1" x14ac:dyDescent="0.3">
      <c r="C105" s="159" t="s">
        <v>67</v>
      </c>
      <c r="D105" s="195">
        <f>COUNT(E91:E94,G91:G94)</f>
        <v>0</v>
      </c>
      <c r="F105" s="120"/>
      <c r="G105" s="184"/>
      <c r="H105" s="100"/>
      <c r="J105" s="193"/>
    </row>
    <row r="106" spans="1:10" ht="19.5" customHeight="1" x14ac:dyDescent="0.3">
      <c r="A106" s="124"/>
      <c r="B106" s="124"/>
      <c r="C106" s="124"/>
      <c r="D106" s="124"/>
      <c r="E106" s="124"/>
    </row>
    <row r="107" spans="1:10" ht="26.25" customHeight="1" x14ac:dyDescent="0.4">
      <c r="A107" s="72" t="s">
        <v>101</v>
      </c>
      <c r="B107" s="73">
        <v>1</v>
      </c>
      <c r="C107" s="196" t="s">
        <v>102</v>
      </c>
      <c r="D107" s="197" t="s">
        <v>45</v>
      </c>
      <c r="E107" s="198" t="s">
        <v>103</v>
      </c>
      <c r="F107" s="199" t="s">
        <v>104</v>
      </c>
    </row>
    <row r="108" spans="1:10" ht="26.25" customHeight="1" x14ac:dyDescent="0.4">
      <c r="A108" s="74" t="s">
        <v>105</v>
      </c>
      <c r="B108" s="75">
        <v>1</v>
      </c>
      <c r="C108" s="200">
        <v>1</v>
      </c>
      <c r="D108" s="201"/>
      <c r="E108" s="202" t="str">
        <f t="shared" ref="E108:E113" si="1">IF(ISBLANK(D108),"-",D108/$D$103*$D$100*$B$116)</f>
        <v>-</v>
      </c>
      <c r="F108" s="203" t="str">
        <f t="shared" ref="F108:F113" si="2">IF(ISBLANK(D108), "-", E108/$B$56)</f>
        <v>-</v>
      </c>
    </row>
    <row r="109" spans="1:10" ht="26.25" customHeight="1" x14ac:dyDescent="0.4">
      <c r="A109" s="74" t="s">
        <v>78</v>
      </c>
      <c r="B109" s="75">
        <v>1</v>
      </c>
      <c r="C109" s="200">
        <v>2</v>
      </c>
      <c r="D109" s="201"/>
      <c r="E109" s="204" t="str">
        <f t="shared" si="1"/>
        <v>-</v>
      </c>
      <c r="F109" s="205" t="str">
        <f t="shared" si="2"/>
        <v>-</v>
      </c>
    </row>
    <row r="110" spans="1:10" ht="26.25" customHeight="1" x14ac:dyDescent="0.4">
      <c r="A110" s="74" t="s">
        <v>79</v>
      </c>
      <c r="B110" s="75">
        <v>1</v>
      </c>
      <c r="C110" s="200">
        <v>3</v>
      </c>
      <c r="D110" s="201"/>
      <c r="E110" s="204" t="str">
        <f t="shared" si="1"/>
        <v>-</v>
      </c>
      <c r="F110" s="205" t="str">
        <f t="shared" si="2"/>
        <v>-</v>
      </c>
    </row>
    <row r="111" spans="1:10" ht="26.25" customHeight="1" x14ac:dyDescent="0.4">
      <c r="A111" s="74" t="s">
        <v>80</v>
      </c>
      <c r="B111" s="75">
        <v>1</v>
      </c>
      <c r="C111" s="200">
        <v>4</v>
      </c>
      <c r="D111" s="201"/>
      <c r="E111" s="204" t="str">
        <f t="shared" si="1"/>
        <v>-</v>
      </c>
      <c r="F111" s="205" t="str">
        <f t="shared" si="2"/>
        <v>-</v>
      </c>
    </row>
    <row r="112" spans="1:10" ht="26.25" customHeight="1" x14ac:dyDescent="0.4">
      <c r="A112" s="74" t="s">
        <v>81</v>
      </c>
      <c r="B112" s="75">
        <v>1</v>
      </c>
      <c r="C112" s="200">
        <v>5</v>
      </c>
      <c r="D112" s="201"/>
      <c r="E112" s="204" t="str">
        <f t="shared" si="1"/>
        <v>-</v>
      </c>
      <c r="F112" s="205" t="str">
        <f t="shared" si="2"/>
        <v>-</v>
      </c>
    </row>
    <row r="113" spans="1:10" ht="26.25" customHeight="1" x14ac:dyDescent="0.4">
      <c r="A113" s="74" t="s">
        <v>83</v>
      </c>
      <c r="B113" s="75">
        <v>1</v>
      </c>
      <c r="C113" s="206">
        <v>6</v>
      </c>
      <c r="D113" s="207"/>
      <c r="E113" s="208" t="str">
        <f t="shared" si="1"/>
        <v>-</v>
      </c>
      <c r="F113" s="209" t="str">
        <f t="shared" si="2"/>
        <v>-</v>
      </c>
    </row>
    <row r="114" spans="1:10" ht="26.25" customHeight="1" x14ac:dyDescent="0.4">
      <c r="A114" s="74" t="s">
        <v>84</v>
      </c>
      <c r="B114" s="75">
        <v>1</v>
      </c>
      <c r="C114" s="200"/>
      <c r="D114" s="153"/>
      <c r="E114" s="48"/>
      <c r="F114" s="210"/>
    </row>
    <row r="115" spans="1:10" ht="26.25" customHeight="1" x14ac:dyDescent="0.4">
      <c r="A115" s="74" t="s">
        <v>85</v>
      </c>
      <c r="B115" s="75">
        <v>1</v>
      </c>
      <c r="C115" s="200"/>
      <c r="D115" s="211"/>
      <c r="E115" s="212" t="s">
        <v>53</v>
      </c>
      <c r="F115" s="213">
        <v>0.98</v>
      </c>
    </row>
    <row r="116" spans="1:10" ht="27" customHeight="1" x14ac:dyDescent="0.4">
      <c r="A116" s="74" t="s">
        <v>86</v>
      </c>
      <c r="B116" s="106">
        <f>(B115/B114)*(B113/B112)*(B111/B110)*(B109/B108)*B107</f>
        <v>1</v>
      </c>
      <c r="C116" s="214"/>
      <c r="D116" s="215"/>
      <c r="E116" s="173" t="s">
        <v>66</v>
      </c>
      <c r="F116" s="216">
        <v>5.0000000000000001E-3</v>
      </c>
      <c r="I116" s="48"/>
    </row>
    <row r="117" spans="1:10" ht="27" customHeight="1" x14ac:dyDescent="0.4">
      <c r="A117" s="439" t="s">
        <v>60</v>
      </c>
      <c r="B117" s="440"/>
      <c r="C117" s="217"/>
      <c r="D117" s="218"/>
      <c r="E117" s="219" t="s">
        <v>67</v>
      </c>
      <c r="F117" s="220">
        <v>9</v>
      </c>
      <c r="I117" s="48"/>
      <c r="J117" s="193"/>
    </row>
    <row r="118" spans="1:10" ht="19.5" customHeight="1" x14ac:dyDescent="0.3">
      <c r="A118" s="441"/>
      <c r="B118" s="442"/>
      <c r="C118" s="48"/>
      <c r="D118" s="48"/>
      <c r="E118" s="48"/>
      <c r="F118" s="153"/>
      <c r="G118" s="48"/>
      <c r="H118" s="48"/>
      <c r="I118" s="48"/>
    </row>
    <row r="119" spans="1:10" ht="18.75" x14ac:dyDescent="0.3">
      <c r="A119" s="229"/>
      <c r="B119" s="70"/>
      <c r="C119" s="48"/>
      <c r="D119" s="48"/>
      <c r="E119" s="48"/>
      <c r="F119" s="153"/>
      <c r="G119" s="48"/>
      <c r="H119" s="48"/>
      <c r="I119" s="48"/>
    </row>
    <row r="120" spans="1:10" ht="26.25" customHeight="1" x14ac:dyDescent="0.4">
      <c r="A120" s="58" t="s">
        <v>89</v>
      </c>
      <c r="B120" s="161" t="s">
        <v>106</v>
      </c>
      <c r="C120" s="456" t="str">
        <f>B20</f>
        <v>Pantoprazole 40mg</v>
      </c>
      <c r="D120" s="456"/>
      <c r="E120" s="162" t="s">
        <v>107</v>
      </c>
      <c r="F120" s="162"/>
      <c r="G120" s="163">
        <f>F115</f>
        <v>0.98</v>
      </c>
      <c r="H120" s="48"/>
      <c r="I120" s="48"/>
    </row>
    <row r="121" spans="1:10" ht="19.5" customHeight="1" x14ac:dyDescent="0.3">
      <c r="A121" s="221"/>
      <c r="B121" s="221"/>
      <c r="C121" s="222"/>
      <c r="D121" s="222"/>
      <c r="E121" s="222"/>
      <c r="F121" s="222"/>
      <c r="G121" s="222"/>
      <c r="H121" s="222"/>
    </row>
    <row r="122" spans="1:10" ht="18.75" x14ac:dyDescent="0.3">
      <c r="B122" s="458" t="s">
        <v>20</v>
      </c>
      <c r="C122" s="458"/>
      <c r="E122" s="168" t="s">
        <v>21</v>
      </c>
      <c r="F122" s="223"/>
      <c r="G122" s="458" t="s">
        <v>22</v>
      </c>
      <c r="H122" s="458"/>
    </row>
    <row r="123" spans="1:10" ht="18.75" x14ac:dyDescent="0.3">
      <c r="A123" s="224" t="s">
        <v>23</v>
      </c>
      <c r="B123" s="225"/>
      <c r="C123" s="225"/>
      <c r="E123" s="225"/>
      <c r="F123" s="48"/>
      <c r="G123" s="226"/>
      <c r="H123" s="226"/>
    </row>
    <row r="124" spans="1:10" ht="18.75" x14ac:dyDescent="0.3">
      <c r="A124" s="224" t="s">
        <v>24</v>
      </c>
      <c r="B124" s="227"/>
      <c r="C124" s="227"/>
      <c r="E124" s="227"/>
      <c r="F124" s="48"/>
      <c r="G124" s="228"/>
      <c r="H124" s="228"/>
    </row>
    <row r="125" spans="1:10" ht="18.75" x14ac:dyDescent="0.3">
      <c r="A125" s="152"/>
      <c r="B125" s="152"/>
      <c r="C125" s="153"/>
      <c r="D125" s="153"/>
      <c r="E125" s="153"/>
      <c r="F125" s="158"/>
      <c r="G125" s="153"/>
      <c r="H125" s="153"/>
      <c r="I125" s="48"/>
    </row>
    <row r="126" spans="1:10" ht="18.75" x14ac:dyDescent="0.3">
      <c r="A126" s="152"/>
      <c r="B126" s="152"/>
      <c r="C126" s="153"/>
      <c r="D126" s="153"/>
      <c r="E126" s="153"/>
      <c r="F126" s="158"/>
      <c r="G126" s="153"/>
      <c r="H126" s="153"/>
      <c r="I126" s="48"/>
    </row>
    <row r="127" spans="1:10" ht="18.75" x14ac:dyDescent="0.3">
      <c r="A127" s="152"/>
      <c r="B127" s="152"/>
      <c r="C127" s="153"/>
      <c r="D127" s="153"/>
      <c r="E127" s="153"/>
      <c r="F127" s="158"/>
      <c r="G127" s="153"/>
      <c r="H127" s="153"/>
      <c r="I127" s="48"/>
    </row>
    <row r="128" spans="1:10" ht="18.75" x14ac:dyDescent="0.3">
      <c r="A128" s="152"/>
      <c r="B128" s="152"/>
      <c r="C128" s="153"/>
      <c r="D128" s="153"/>
      <c r="E128" s="153"/>
      <c r="F128" s="158"/>
      <c r="G128" s="153"/>
      <c r="H128" s="153"/>
      <c r="I128" s="48"/>
    </row>
    <row r="129" spans="1:9" ht="18.75" x14ac:dyDescent="0.3">
      <c r="A129" s="152"/>
      <c r="B129" s="152"/>
      <c r="C129" s="153"/>
      <c r="D129" s="153"/>
      <c r="E129" s="153"/>
      <c r="F129" s="158"/>
      <c r="G129" s="153"/>
      <c r="H129" s="153"/>
      <c r="I129" s="48"/>
    </row>
    <row r="130" spans="1:9" ht="18.75" x14ac:dyDescent="0.3">
      <c r="A130" s="152"/>
      <c r="B130" s="152"/>
      <c r="C130" s="153"/>
      <c r="D130" s="153"/>
      <c r="E130" s="153"/>
      <c r="F130" s="158"/>
      <c r="G130" s="153"/>
      <c r="H130" s="153"/>
      <c r="I130" s="48"/>
    </row>
    <row r="131" spans="1:9" ht="18.75" x14ac:dyDescent="0.3">
      <c r="A131" s="152"/>
      <c r="B131" s="152"/>
      <c r="C131" s="153"/>
      <c r="D131" s="153"/>
      <c r="E131" s="153"/>
      <c r="F131" s="158"/>
      <c r="G131" s="153"/>
      <c r="H131" s="153"/>
      <c r="I131" s="48"/>
    </row>
    <row r="132" spans="1:9" ht="18.75" x14ac:dyDescent="0.3">
      <c r="A132" s="152"/>
      <c r="B132" s="152"/>
      <c r="C132" s="153"/>
      <c r="D132" s="153"/>
      <c r="E132" s="153"/>
      <c r="F132" s="158"/>
      <c r="G132" s="153"/>
      <c r="H132" s="153"/>
      <c r="I132" s="48"/>
    </row>
    <row r="133" spans="1:9" ht="18.75" x14ac:dyDescent="0.3">
      <c r="A133" s="152"/>
      <c r="B133" s="152"/>
      <c r="C133" s="153"/>
      <c r="D133" s="153"/>
      <c r="E133" s="153"/>
      <c r="F133" s="158"/>
      <c r="G133" s="153"/>
      <c r="H133" s="153"/>
      <c r="I133" s="48"/>
    </row>
    <row r="250" spans="1:1" x14ac:dyDescent="0.25">
      <c r="A250" s="2">
        <v>5</v>
      </c>
    </row>
  </sheetData>
  <sheetProtection formatCells="0" formatColumns="0" formatRows="0" insertColumns="0" insertRows="0" insertHyperlinks="0" deleteColumns="0" deleteRows="0" sort="0" autoFilter="0" pivotTables="0"/>
  <mergeCells count="34"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15" priority="1" operator="greaterThan">
      <formula>0.02</formula>
    </cfRule>
  </conditionalFormatting>
  <conditionalFormatting sqref="D51">
    <cfRule type="cellIs" dxfId="14" priority="2" operator="greaterThan">
      <formula>0.02</formula>
    </cfRule>
  </conditionalFormatting>
  <conditionalFormatting sqref="H73">
    <cfRule type="cellIs" dxfId="13" priority="3" operator="greaterThan">
      <formula>0.02</formula>
    </cfRule>
  </conditionalFormatting>
  <conditionalFormatting sqref="D104">
    <cfRule type="cellIs" dxfId="12" priority="4" operator="greaterThan">
      <formula>0.02</formula>
    </cfRule>
  </conditionalFormatting>
  <conditionalFormatting sqref="I39">
    <cfRule type="cellIs" dxfId="11" priority="5" operator="lessThanOrEqual">
      <formula>0.02</formula>
    </cfRule>
  </conditionalFormatting>
  <conditionalFormatting sqref="I39">
    <cfRule type="cellIs" dxfId="10" priority="6" operator="greaterThan">
      <formula>0.02</formula>
    </cfRule>
  </conditionalFormatting>
  <conditionalFormatting sqref="I92">
    <cfRule type="cellIs" dxfId="9" priority="7" operator="lessThanOrEqual">
      <formula>0.02</formula>
    </cfRule>
  </conditionalFormatting>
  <conditionalFormatting sqref="I92">
    <cfRule type="cellIs" dxfId="8" priority="8" operator="greaterThan">
      <formula>0.02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N250"/>
  <sheetViews>
    <sheetView tabSelected="1" topLeftCell="E109" workbookViewId="0">
      <selection activeCell="G119" sqref="G119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5" spans="1:8" ht="19.5" customHeight="1" x14ac:dyDescent="0.3">
      <c r="A15" s="231"/>
    </row>
    <row r="16" spans="1:8" ht="19.5" customHeight="1" x14ac:dyDescent="0.3">
      <c r="A16" s="423" t="s">
        <v>0</v>
      </c>
      <c r="B16" s="424"/>
      <c r="C16" s="424"/>
      <c r="D16" s="424"/>
      <c r="E16" s="424"/>
      <c r="F16" s="424"/>
      <c r="G16" s="424"/>
      <c r="H16" s="425"/>
    </row>
    <row r="17" spans="1:14" ht="20.25" customHeight="1" x14ac:dyDescent="0.25">
      <c r="A17" s="426" t="s">
        <v>25</v>
      </c>
      <c r="B17" s="426"/>
      <c r="C17" s="426"/>
      <c r="D17" s="426"/>
      <c r="E17" s="426"/>
      <c r="F17" s="426"/>
      <c r="G17" s="426"/>
      <c r="H17" s="426"/>
    </row>
    <row r="18" spans="1:14" ht="26.25" customHeight="1" x14ac:dyDescent="0.4">
      <c r="A18" s="233" t="s">
        <v>5</v>
      </c>
      <c r="B18" s="422" t="s">
        <v>1</v>
      </c>
      <c r="C18" s="422"/>
      <c r="D18" s="413"/>
      <c r="E18" s="234"/>
      <c r="F18" s="235"/>
      <c r="G18" s="235"/>
      <c r="H18" s="235"/>
    </row>
    <row r="19" spans="1:14" ht="26.25" customHeight="1" x14ac:dyDescent="0.4">
      <c r="A19" s="233" t="s">
        <v>7</v>
      </c>
      <c r="B19" s="236" t="s">
        <v>3</v>
      </c>
      <c r="C19" s="235">
        <v>1</v>
      </c>
      <c r="D19" s="235"/>
      <c r="E19" s="235"/>
      <c r="F19" s="235"/>
      <c r="G19" s="235"/>
      <c r="H19" s="235"/>
    </row>
    <row r="20" spans="1:14" ht="26.25" customHeight="1" x14ac:dyDescent="0.4">
      <c r="A20" s="233" t="s">
        <v>9</v>
      </c>
      <c r="B20" s="427" t="s">
        <v>4</v>
      </c>
      <c r="C20" s="427"/>
      <c r="D20" s="235"/>
      <c r="E20" s="235"/>
      <c r="F20" s="235"/>
      <c r="G20" s="235"/>
      <c r="H20" s="235"/>
    </row>
    <row r="21" spans="1:14" ht="26.25" customHeight="1" x14ac:dyDescent="0.4">
      <c r="A21" s="233" t="s">
        <v>10</v>
      </c>
      <c r="B21" s="427" t="s">
        <v>6</v>
      </c>
      <c r="C21" s="427"/>
      <c r="D21" s="427"/>
      <c r="E21" s="427"/>
      <c r="F21" s="427"/>
      <c r="G21" s="427"/>
      <c r="H21" s="427"/>
      <c r="I21" s="237"/>
    </row>
    <row r="22" spans="1:14" ht="26.25" customHeight="1" x14ac:dyDescent="0.4">
      <c r="A22" s="233" t="s">
        <v>11</v>
      </c>
      <c r="B22" s="238" t="s">
        <v>8</v>
      </c>
      <c r="C22" s="235"/>
      <c r="D22" s="235"/>
      <c r="E22" s="235"/>
      <c r="F22" s="235"/>
      <c r="G22" s="235"/>
      <c r="H22" s="235"/>
    </row>
    <row r="23" spans="1:14" ht="26.25" customHeight="1" x14ac:dyDescent="0.4">
      <c r="A23" s="233" t="s">
        <v>12</v>
      </c>
      <c r="B23" s="238"/>
      <c r="C23" s="235"/>
      <c r="D23" s="235"/>
      <c r="E23" s="235"/>
      <c r="F23" s="235"/>
      <c r="G23" s="235"/>
      <c r="H23" s="235"/>
    </row>
    <row r="24" spans="1:14" ht="18.75" x14ac:dyDescent="0.3">
      <c r="A24" s="233"/>
      <c r="B24" s="239"/>
    </row>
    <row r="25" spans="1:14" ht="18.75" x14ac:dyDescent="0.3">
      <c r="A25" s="240" t="s">
        <v>13</v>
      </c>
      <c r="B25" s="239"/>
    </row>
    <row r="26" spans="1:14" ht="26.25" customHeight="1" x14ac:dyDescent="0.4">
      <c r="A26" s="241" t="s">
        <v>26</v>
      </c>
      <c r="B26" s="422" t="s">
        <v>108</v>
      </c>
      <c r="C26" s="422"/>
    </row>
    <row r="27" spans="1:14" ht="26.25" customHeight="1" x14ac:dyDescent="0.4">
      <c r="A27" s="242" t="s">
        <v>28</v>
      </c>
      <c r="B27" s="428" t="s">
        <v>109</v>
      </c>
      <c r="C27" s="428"/>
    </row>
    <row r="28" spans="1:14" ht="27" customHeight="1" x14ac:dyDescent="0.4">
      <c r="A28" s="242" t="s">
        <v>30</v>
      </c>
      <c r="B28" s="243">
        <v>0.998</v>
      </c>
    </row>
    <row r="29" spans="1:14" s="15" customFormat="1" ht="27" customHeight="1" x14ac:dyDescent="0.4">
      <c r="A29" s="242" t="s">
        <v>31</v>
      </c>
      <c r="B29" s="244">
        <v>0</v>
      </c>
      <c r="C29" s="429" t="s">
        <v>32</v>
      </c>
      <c r="D29" s="430"/>
      <c r="E29" s="430"/>
      <c r="F29" s="430"/>
      <c r="G29" s="431"/>
      <c r="I29" s="245"/>
      <c r="J29" s="245"/>
      <c r="K29" s="245"/>
      <c r="L29" s="245"/>
    </row>
    <row r="30" spans="1:14" s="15" customFormat="1" ht="19.5" customHeight="1" x14ac:dyDescent="0.3">
      <c r="A30" s="242" t="s">
        <v>33</v>
      </c>
      <c r="B30" s="246">
        <f>B28-B29</f>
        <v>0.998</v>
      </c>
      <c r="C30" s="247"/>
      <c r="D30" s="247"/>
      <c r="E30" s="247"/>
      <c r="F30" s="247"/>
      <c r="G30" s="248"/>
      <c r="I30" s="245"/>
      <c r="J30" s="245"/>
      <c r="K30" s="245"/>
      <c r="L30" s="245"/>
    </row>
    <row r="31" spans="1:14" s="15" customFormat="1" ht="27" customHeight="1" x14ac:dyDescent="0.4">
      <c r="A31" s="242" t="s">
        <v>34</v>
      </c>
      <c r="B31" s="249">
        <v>1</v>
      </c>
      <c r="C31" s="432" t="s">
        <v>35</v>
      </c>
      <c r="D31" s="433"/>
      <c r="E31" s="433"/>
      <c r="F31" s="433"/>
      <c r="G31" s="433"/>
      <c r="H31" s="434"/>
      <c r="I31" s="245"/>
      <c r="J31" s="245"/>
      <c r="K31" s="245"/>
      <c r="L31" s="245"/>
    </row>
    <row r="32" spans="1:14" s="15" customFormat="1" ht="27" customHeight="1" x14ac:dyDescent="0.4">
      <c r="A32" s="242" t="s">
        <v>36</v>
      </c>
      <c r="B32" s="249">
        <v>1</v>
      </c>
      <c r="C32" s="432" t="s">
        <v>37</v>
      </c>
      <c r="D32" s="433"/>
      <c r="E32" s="433"/>
      <c r="F32" s="433"/>
      <c r="G32" s="433"/>
      <c r="H32" s="434"/>
      <c r="I32" s="245"/>
      <c r="J32" s="245"/>
      <c r="K32" s="245"/>
      <c r="L32" s="250"/>
      <c r="M32" s="250"/>
      <c r="N32" s="251"/>
    </row>
    <row r="33" spans="1:14" s="15" customFormat="1" ht="17.25" customHeight="1" x14ac:dyDescent="0.3">
      <c r="A33" s="242"/>
      <c r="B33" s="252"/>
      <c r="C33" s="253"/>
      <c r="D33" s="253"/>
      <c r="E33" s="253"/>
      <c r="F33" s="253"/>
      <c r="G33" s="253"/>
      <c r="H33" s="253"/>
      <c r="I33" s="245"/>
      <c r="J33" s="245"/>
      <c r="K33" s="245"/>
      <c r="L33" s="250"/>
      <c r="M33" s="250"/>
      <c r="N33" s="251"/>
    </row>
    <row r="34" spans="1:14" s="15" customFormat="1" ht="18.75" x14ac:dyDescent="0.3">
      <c r="A34" s="242" t="s">
        <v>38</v>
      </c>
      <c r="B34" s="254">
        <f>B31/B32</f>
        <v>1</v>
      </c>
      <c r="C34" s="232" t="s">
        <v>39</v>
      </c>
      <c r="D34" s="232"/>
      <c r="E34" s="232"/>
      <c r="F34" s="232"/>
      <c r="G34" s="232"/>
      <c r="I34" s="245"/>
      <c r="J34" s="245"/>
      <c r="K34" s="245"/>
      <c r="L34" s="250"/>
      <c r="M34" s="250"/>
      <c r="N34" s="251"/>
    </row>
    <row r="35" spans="1:14" s="15" customFormat="1" ht="19.5" customHeight="1" x14ac:dyDescent="0.3">
      <c r="A35" s="242"/>
      <c r="B35" s="246"/>
      <c r="G35" s="232"/>
      <c r="I35" s="245"/>
      <c r="J35" s="245"/>
      <c r="K35" s="245"/>
      <c r="L35" s="250"/>
      <c r="M35" s="250"/>
      <c r="N35" s="251"/>
    </row>
    <row r="36" spans="1:14" s="15" customFormat="1" ht="27" customHeight="1" x14ac:dyDescent="0.4">
      <c r="A36" s="255" t="s">
        <v>40</v>
      </c>
      <c r="B36" s="256">
        <v>1</v>
      </c>
      <c r="C36" s="232"/>
      <c r="D36" s="435" t="s">
        <v>41</v>
      </c>
      <c r="E36" s="436"/>
      <c r="F36" s="435" t="s">
        <v>42</v>
      </c>
      <c r="G36" s="437"/>
      <c r="J36" s="245"/>
      <c r="K36" s="245"/>
      <c r="L36" s="250"/>
      <c r="M36" s="250"/>
      <c r="N36" s="251"/>
    </row>
    <row r="37" spans="1:14" s="15" customFormat="1" ht="27" customHeight="1" x14ac:dyDescent="0.4">
      <c r="A37" s="257" t="s">
        <v>43</v>
      </c>
      <c r="B37" s="258">
        <v>1</v>
      </c>
      <c r="C37" s="259" t="s">
        <v>44</v>
      </c>
      <c r="D37" s="260" t="s">
        <v>45</v>
      </c>
      <c r="E37" s="261" t="s">
        <v>46</v>
      </c>
      <c r="F37" s="260" t="s">
        <v>45</v>
      </c>
      <c r="G37" s="262" t="s">
        <v>46</v>
      </c>
      <c r="I37" s="263" t="s">
        <v>47</v>
      </c>
      <c r="J37" s="245"/>
      <c r="K37" s="245"/>
      <c r="L37" s="250"/>
      <c r="M37" s="250"/>
      <c r="N37" s="251"/>
    </row>
    <row r="38" spans="1:14" s="15" customFormat="1" ht="26.25" customHeight="1" x14ac:dyDescent="0.4">
      <c r="A38" s="257" t="s">
        <v>48</v>
      </c>
      <c r="B38" s="258">
        <v>1</v>
      </c>
      <c r="C38" s="264">
        <v>1</v>
      </c>
      <c r="D38" s="265"/>
      <c r="E38" s="266" t="str">
        <f>IF(ISBLANK(D38),"-",$D$48/$D$45*D38)</f>
        <v>-</v>
      </c>
      <c r="F38" s="265"/>
      <c r="G38" s="267" t="str">
        <f>IF(ISBLANK(F38),"-",$D$48/$F$45*F38)</f>
        <v>-</v>
      </c>
      <c r="I38" s="268"/>
      <c r="J38" s="245"/>
      <c r="K38" s="245"/>
      <c r="L38" s="250"/>
      <c r="M38" s="250"/>
      <c r="N38" s="251"/>
    </row>
    <row r="39" spans="1:14" s="15" customFormat="1" ht="26.25" customHeight="1" x14ac:dyDescent="0.4">
      <c r="A39" s="257" t="s">
        <v>49</v>
      </c>
      <c r="B39" s="258">
        <v>1</v>
      </c>
      <c r="C39" s="269">
        <v>2</v>
      </c>
      <c r="D39" s="270"/>
      <c r="E39" s="271" t="str">
        <f>IF(ISBLANK(D39),"-",$D$48/$D$45*D39)</f>
        <v>-</v>
      </c>
      <c r="F39" s="270"/>
      <c r="G39" s="272" t="str">
        <f>IF(ISBLANK(F39),"-",$D$48/$F$45*F39)</f>
        <v>-</v>
      </c>
      <c r="I39" s="438" t="e">
        <f>ABS((F43/D43*D42)-F42)/D42</f>
        <v>#DIV/0!</v>
      </c>
      <c r="J39" s="245"/>
      <c r="K39" s="245"/>
      <c r="L39" s="250"/>
      <c r="M39" s="250"/>
      <c r="N39" s="251"/>
    </row>
    <row r="40" spans="1:14" ht="26.25" customHeight="1" x14ac:dyDescent="0.4">
      <c r="A40" s="257" t="s">
        <v>50</v>
      </c>
      <c r="B40" s="258">
        <v>1</v>
      </c>
      <c r="C40" s="269">
        <v>3</v>
      </c>
      <c r="D40" s="270"/>
      <c r="E40" s="271" t="str">
        <f>IF(ISBLANK(D40),"-",$D$48/$D$45*D40)</f>
        <v>-</v>
      </c>
      <c r="F40" s="270"/>
      <c r="G40" s="272" t="str">
        <f>IF(ISBLANK(F40),"-",$D$48/$F$45*F40)</f>
        <v>-</v>
      </c>
      <c r="I40" s="438"/>
      <c r="L40" s="250"/>
      <c r="M40" s="250"/>
      <c r="N40" s="273"/>
    </row>
    <row r="41" spans="1:14" ht="27" customHeight="1" x14ac:dyDescent="0.4">
      <c r="A41" s="257" t="s">
        <v>51</v>
      </c>
      <c r="B41" s="258">
        <v>1</v>
      </c>
      <c r="C41" s="274">
        <v>4</v>
      </c>
      <c r="D41" s="275"/>
      <c r="E41" s="276" t="str">
        <f>IF(ISBLANK(D41),"-",$D$48/$D$45*D41)</f>
        <v>-</v>
      </c>
      <c r="F41" s="275"/>
      <c r="G41" s="277" t="str">
        <f>IF(ISBLANK(F41),"-",$D$48/$F$45*F41)</f>
        <v>-</v>
      </c>
      <c r="I41" s="278"/>
      <c r="L41" s="250"/>
      <c r="M41" s="250"/>
      <c r="N41" s="273"/>
    </row>
    <row r="42" spans="1:14" ht="27" customHeight="1" x14ac:dyDescent="0.4">
      <c r="A42" s="257" t="s">
        <v>52</v>
      </c>
      <c r="B42" s="258">
        <v>1</v>
      </c>
      <c r="C42" s="279" t="s">
        <v>53</v>
      </c>
      <c r="D42" s="280" t="e">
        <f>AVERAGE(D38:D41)</f>
        <v>#DIV/0!</v>
      </c>
      <c r="E42" s="281" t="e">
        <f>AVERAGE(E38:E41)</f>
        <v>#DIV/0!</v>
      </c>
      <c r="F42" s="280" t="e">
        <f>AVERAGE(F38:F41)</f>
        <v>#DIV/0!</v>
      </c>
      <c r="G42" s="282" t="e">
        <f>AVERAGE(G38:G41)</f>
        <v>#DIV/0!</v>
      </c>
      <c r="H42" s="283"/>
    </row>
    <row r="43" spans="1:14" ht="26.25" customHeight="1" x14ac:dyDescent="0.4">
      <c r="A43" s="257" t="s">
        <v>54</v>
      </c>
      <c r="B43" s="258">
        <v>1</v>
      </c>
      <c r="C43" s="284" t="s">
        <v>55</v>
      </c>
      <c r="D43" s="285"/>
      <c r="E43" s="273"/>
      <c r="F43" s="285"/>
      <c r="H43" s="283"/>
    </row>
    <row r="44" spans="1:14" ht="26.25" customHeight="1" x14ac:dyDescent="0.4">
      <c r="A44" s="257" t="s">
        <v>56</v>
      </c>
      <c r="B44" s="258">
        <v>1</v>
      </c>
      <c r="C44" s="286" t="s">
        <v>57</v>
      </c>
      <c r="D44" s="287">
        <f>D43*$B$34</f>
        <v>0</v>
      </c>
      <c r="E44" s="288"/>
      <c r="F44" s="287">
        <f>F43*$B$34</f>
        <v>0</v>
      </c>
      <c r="H44" s="283"/>
    </row>
    <row r="45" spans="1:14" ht="19.5" customHeight="1" x14ac:dyDescent="0.3">
      <c r="A45" s="257" t="s">
        <v>58</v>
      </c>
      <c r="B45" s="289">
        <f>(B44/B43)*(B42/B41)*(B40/B39)*(B38/B37)*B36</f>
        <v>1</v>
      </c>
      <c r="C45" s="286" t="s">
        <v>59</v>
      </c>
      <c r="D45" s="290">
        <f>D44*$B$30/100</f>
        <v>0</v>
      </c>
      <c r="E45" s="291"/>
      <c r="F45" s="290">
        <f>F44*$B$30/100</f>
        <v>0</v>
      </c>
      <c r="H45" s="283"/>
    </row>
    <row r="46" spans="1:14" ht="19.5" customHeight="1" x14ac:dyDescent="0.3">
      <c r="A46" s="439" t="s">
        <v>60</v>
      </c>
      <c r="B46" s="440"/>
      <c r="C46" s="286" t="s">
        <v>61</v>
      </c>
      <c r="D46" s="292">
        <f>D45/$B$45</f>
        <v>0</v>
      </c>
      <c r="E46" s="293"/>
      <c r="F46" s="294">
        <f>F45/$B$45</f>
        <v>0</v>
      </c>
      <c r="H46" s="283"/>
    </row>
    <row r="47" spans="1:14" ht="27" customHeight="1" x14ac:dyDescent="0.4">
      <c r="A47" s="441"/>
      <c r="B47" s="442"/>
      <c r="C47" s="295" t="s">
        <v>62</v>
      </c>
      <c r="D47" s="296">
        <v>0.1</v>
      </c>
      <c r="E47" s="297"/>
      <c r="F47" s="293"/>
      <c r="H47" s="283"/>
    </row>
    <row r="48" spans="1:14" ht="18.75" x14ac:dyDescent="0.3">
      <c r="C48" s="298" t="s">
        <v>63</v>
      </c>
      <c r="D48" s="290">
        <f>D47*$B$45</f>
        <v>0.1</v>
      </c>
      <c r="F48" s="299"/>
      <c r="H48" s="283"/>
    </row>
    <row r="49" spans="1:12" ht="19.5" customHeight="1" x14ac:dyDescent="0.3">
      <c r="C49" s="300" t="s">
        <v>64</v>
      </c>
      <c r="D49" s="301">
        <f>D48/B34</f>
        <v>0.1</v>
      </c>
      <c r="F49" s="299"/>
      <c r="H49" s="283"/>
    </row>
    <row r="50" spans="1:12" ht="18.75" x14ac:dyDescent="0.3">
      <c r="C50" s="255" t="s">
        <v>65</v>
      </c>
      <c r="D50" s="302" t="e">
        <f>AVERAGE(E38:E41,G38:G41)</f>
        <v>#DIV/0!</v>
      </c>
      <c r="F50" s="303"/>
      <c r="H50" s="283"/>
    </row>
    <row r="51" spans="1:12" ht="18.75" x14ac:dyDescent="0.3">
      <c r="C51" s="257" t="s">
        <v>66</v>
      </c>
      <c r="D51" s="304" t="e">
        <f>STDEV(E38:E41,G38:G41)/D50</f>
        <v>#DIV/0!</v>
      </c>
      <c r="F51" s="303"/>
      <c r="H51" s="283"/>
    </row>
    <row r="52" spans="1:12" ht="19.5" customHeight="1" x14ac:dyDescent="0.3">
      <c r="C52" s="305" t="s">
        <v>67</v>
      </c>
      <c r="D52" s="306">
        <f>COUNT(E38:E41,G38:G41)</f>
        <v>0</v>
      </c>
      <c r="F52" s="303"/>
    </row>
    <row r="54" spans="1:12" ht="18.75" x14ac:dyDescent="0.3">
      <c r="A54" s="307" t="s">
        <v>13</v>
      </c>
      <c r="B54" s="308" t="s">
        <v>68</v>
      </c>
    </row>
    <row r="55" spans="1:12" ht="18.75" x14ac:dyDescent="0.3">
      <c r="A55" s="232" t="s">
        <v>69</v>
      </c>
      <c r="B55" s="309" t="str">
        <f>B21</f>
        <v>Each tablets contains Pantoprazole 40mg.</v>
      </c>
    </row>
    <row r="56" spans="1:12" ht="26.25" customHeight="1" x14ac:dyDescent="0.4">
      <c r="A56" s="310" t="s">
        <v>70</v>
      </c>
      <c r="B56" s="311"/>
      <c r="C56" s="232" t="str">
        <f>B20</f>
        <v>Pantoprazole 40mg</v>
      </c>
      <c r="H56" s="312"/>
    </row>
    <row r="57" spans="1:12" ht="18.75" x14ac:dyDescent="0.3">
      <c r="A57" s="309" t="s">
        <v>71</v>
      </c>
      <c r="B57" s="313"/>
      <c r="H57" s="312"/>
    </row>
    <row r="58" spans="1:12" ht="19.5" customHeight="1" x14ac:dyDescent="0.3">
      <c r="H58" s="312"/>
    </row>
    <row r="59" spans="1:12" s="15" customFormat="1" ht="27" customHeight="1" x14ac:dyDescent="0.4">
      <c r="A59" s="255" t="s">
        <v>72</v>
      </c>
      <c r="B59" s="256">
        <v>1</v>
      </c>
      <c r="C59" s="232"/>
      <c r="D59" s="314" t="s">
        <v>73</v>
      </c>
      <c r="E59" s="315" t="s">
        <v>44</v>
      </c>
      <c r="F59" s="315" t="s">
        <v>45</v>
      </c>
      <c r="G59" s="315" t="s">
        <v>74</v>
      </c>
      <c r="H59" s="259" t="s">
        <v>75</v>
      </c>
      <c r="L59" s="245"/>
    </row>
    <row r="60" spans="1:12" s="15" customFormat="1" ht="26.25" customHeight="1" x14ac:dyDescent="0.4">
      <c r="A60" s="257" t="s">
        <v>76</v>
      </c>
      <c r="B60" s="258">
        <v>1</v>
      </c>
      <c r="C60" s="443" t="s">
        <v>77</v>
      </c>
      <c r="D60" s="446"/>
      <c r="E60" s="316">
        <v>1</v>
      </c>
      <c r="F60" s="317"/>
      <c r="G60" s="318" t="str">
        <f>IF(ISBLANK(F60),"-",(F60/$D$50*$D$47*$B$68)*($B$57/$D$60))</f>
        <v>-</v>
      </c>
      <c r="H60" s="319" t="str">
        <f t="shared" ref="H60:H71" si="0">IF(ISBLANK(F60),"-",G60/$B$56)</f>
        <v>-</v>
      </c>
      <c r="L60" s="245"/>
    </row>
    <row r="61" spans="1:12" s="15" customFormat="1" ht="26.25" customHeight="1" x14ac:dyDescent="0.4">
      <c r="A61" s="257" t="s">
        <v>78</v>
      </c>
      <c r="B61" s="258">
        <v>1</v>
      </c>
      <c r="C61" s="444"/>
      <c r="D61" s="447"/>
      <c r="E61" s="320">
        <v>2</v>
      </c>
      <c r="F61" s="270"/>
      <c r="G61" s="321" t="str">
        <f>IF(ISBLANK(F61),"-",(F61/$D$50*$D$47*$B$68)*($B$57/$D$60))</f>
        <v>-</v>
      </c>
      <c r="H61" s="322" t="str">
        <f t="shared" si="0"/>
        <v>-</v>
      </c>
      <c r="L61" s="245"/>
    </row>
    <row r="62" spans="1:12" s="15" customFormat="1" ht="26.25" customHeight="1" x14ac:dyDescent="0.4">
      <c r="A62" s="257" t="s">
        <v>79</v>
      </c>
      <c r="B62" s="258">
        <v>1</v>
      </c>
      <c r="C62" s="444"/>
      <c r="D62" s="447"/>
      <c r="E62" s="320">
        <v>3</v>
      </c>
      <c r="F62" s="323"/>
      <c r="G62" s="321" t="str">
        <f>IF(ISBLANK(F62),"-",(F62/$D$50*$D$47*$B$68)*($B$57/$D$60))</f>
        <v>-</v>
      </c>
      <c r="H62" s="322" t="str">
        <f t="shared" si="0"/>
        <v>-</v>
      </c>
      <c r="L62" s="245"/>
    </row>
    <row r="63" spans="1:12" ht="27" customHeight="1" x14ac:dyDescent="0.4">
      <c r="A63" s="257" t="s">
        <v>80</v>
      </c>
      <c r="B63" s="258">
        <v>1</v>
      </c>
      <c r="C63" s="445"/>
      <c r="D63" s="448"/>
      <c r="E63" s="324">
        <v>4</v>
      </c>
      <c r="F63" s="325"/>
      <c r="G63" s="321" t="str">
        <f>IF(ISBLANK(F63),"-",(F63/$D$50*$D$47*$B$68)*($B$57/$D$60))</f>
        <v>-</v>
      </c>
      <c r="H63" s="322" t="str">
        <f t="shared" si="0"/>
        <v>-</v>
      </c>
    </row>
    <row r="64" spans="1:12" ht="26.25" customHeight="1" x14ac:dyDescent="0.4">
      <c r="A64" s="257" t="s">
        <v>81</v>
      </c>
      <c r="B64" s="258">
        <v>1</v>
      </c>
      <c r="C64" s="443" t="s">
        <v>82</v>
      </c>
      <c r="D64" s="446"/>
      <c r="E64" s="316">
        <v>1</v>
      </c>
      <c r="F64" s="317"/>
      <c r="G64" s="326" t="str">
        <f>IF(ISBLANK(F64),"-",(F64/$D$50*$D$47*$B$68)*($B$57/$D$64))</f>
        <v>-</v>
      </c>
      <c r="H64" s="327" t="str">
        <f t="shared" si="0"/>
        <v>-</v>
      </c>
    </row>
    <row r="65" spans="1:8" ht="26.25" customHeight="1" x14ac:dyDescent="0.4">
      <c r="A65" s="257" t="s">
        <v>83</v>
      </c>
      <c r="B65" s="258">
        <v>1</v>
      </c>
      <c r="C65" s="444"/>
      <c r="D65" s="447"/>
      <c r="E65" s="320">
        <v>2</v>
      </c>
      <c r="F65" s="270"/>
      <c r="G65" s="328" t="str">
        <f>IF(ISBLANK(F65),"-",(F65/$D$50*$D$47*$B$68)*($B$57/$D$64))</f>
        <v>-</v>
      </c>
      <c r="H65" s="329" t="str">
        <f t="shared" si="0"/>
        <v>-</v>
      </c>
    </row>
    <row r="66" spans="1:8" ht="26.25" customHeight="1" x14ac:dyDescent="0.4">
      <c r="A66" s="257" t="s">
        <v>84</v>
      </c>
      <c r="B66" s="258">
        <v>1</v>
      </c>
      <c r="C66" s="444"/>
      <c r="D66" s="447"/>
      <c r="E66" s="320">
        <v>3</v>
      </c>
      <c r="F66" s="270"/>
      <c r="G66" s="328" t="str">
        <f>IF(ISBLANK(F66),"-",(F66/$D$50*$D$47*$B$68)*($B$57/$D$64))</f>
        <v>-</v>
      </c>
      <c r="H66" s="329" t="str">
        <f t="shared" si="0"/>
        <v>-</v>
      </c>
    </row>
    <row r="67" spans="1:8" ht="27" customHeight="1" x14ac:dyDescent="0.4">
      <c r="A67" s="257" t="s">
        <v>85</v>
      </c>
      <c r="B67" s="258">
        <v>1</v>
      </c>
      <c r="C67" s="445"/>
      <c r="D67" s="448"/>
      <c r="E67" s="324">
        <v>4</v>
      </c>
      <c r="F67" s="325"/>
      <c r="G67" s="330" t="str">
        <f>IF(ISBLANK(F67),"-",(F67/$D$50*$D$47*$B$68)*($B$57/$D$64))</f>
        <v>-</v>
      </c>
      <c r="H67" s="331" t="str">
        <f t="shared" si="0"/>
        <v>-</v>
      </c>
    </row>
    <row r="68" spans="1:8" ht="26.25" customHeight="1" x14ac:dyDescent="0.4">
      <c r="A68" s="257" t="s">
        <v>86</v>
      </c>
      <c r="B68" s="332">
        <f>(B67/B66)*(B65/B64)*(B63/B62)*(B61/B60)*B59</f>
        <v>1</v>
      </c>
      <c r="C68" s="443" t="s">
        <v>87</v>
      </c>
      <c r="D68" s="446"/>
      <c r="E68" s="316">
        <v>1</v>
      </c>
      <c r="F68" s="317"/>
      <c r="G68" s="326" t="str">
        <f>IF(ISBLANK(F68),"-",(F68/$D$50*$D$47*$B$68)*($B$57/$D$68))</f>
        <v>-</v>
      </c>
      <c r="H68" s="322" t="str">
        <f t="shared" si="0"/>
        <v>-</v>
      </c>
    </row>
    <row r="69" spans="1:8" ht="27" customHeight="1" x14ac:dyDescent="0.4">
      <c r="A69" s="305" t="s">
        <v>88</v>
      </c>
      <c r="B69" s="333" t="e">
        <f>(D47*B68)/B56*B57</f>
        <v>#DIV/0!</v>
      </c>
      <c r="C69" s="444"/>
      <c r="D69" s="447"/>
      <c r="E69" s="320">
        <v>2</v>
      </c>
      <c r="F69" s="270"/>
      <c r="G69" s="328" t="str">
        <f>IF(ISBLANK(F69),"-",(F69/$D$50*$D$47*$B$68)*($B$57/$D$68))</f>
        <v>-</v>
      </c>
      <c r="H69" s="322" t="str">
        <f t="shared" si="0"/>
        <v>-</v>
      </c>
    </row>
    <row r="70" spans="1:8" ht="26.25" customHeight="1" x14ac:dyDescent="0.4">
      <c r="A70" s="452" t="s">
        <v>60</v>
      </c>
      <c r="B70" s="453"/>
      <c r="C70" s="444"/>
      <c r="D70" s="447"/>
      <c r="E70" s="320">
        <v>3</v>
      </c>
      <c r="F70" s="270"/>
      <c r="G70" s="328" t="str">
        <f>IF(ISBLANK(F70),"-",(F70/$D$50*$D$47*$B$68)*($B$57/$D$68))</f>
        <v>-</v>
      </c>
      <c r="H70" s="322" t="str">
        <f t="shared" si="0"/>
        <v>-</v>
      </c>
    </row>
    <row r="71" spans="1:8" ht="27" customHeight="1" x14ac:dyDescent="0.4">
      <c r="A71" s="454"/>
      <c r="B71" s="455"/>
      <c r="C71" s="451"/>
      <c r="D71" s="448"/>
      <c r="E71" s="324">
        <v>4</v>
      </c>
      <c r="F71" s="325"/>
      <c r="G71" s="330" t="str">
        <f>IF(ISBLANK(F71),"-",(F71/$D$50*$D$47*$B$68)*($B$57/$D$68))</f>
        <v>-</v>
      </c>
      <c r="H71" s="334" t="str">
        <f t="shared" si="0"/>
        <v>-</v>
      </c>
    </row>
    <row r="72" spans="1:8" ht="26.25" customHeight="1" x14ac:dyDescent="0.4">
      <c r="A72" s="335"/>
      <c r="B72" s="335"/>
      <c r="C72" s="335"/>
      <c r="D72" s="335"/>
      <c r="E72" s="335"/>
      <c r="F72" s="336"/>
      <c r="G72" s="337" t="s">
        <v>53</v>
      </c>
      <c r="H72" s="338">
        <v>0.96</v>
      </c>
    </row>
    <row r="73" spans="1:8" ht="26.25" customHeight="1" x14ac:dyDescent="0.4">
      <c r="C73" s="335"/>
      <c r="D73" s="335"/>
      <c r="E73" s="335"/>
      <c r="F73" s="336"/>
      <c r="G73" s="339" t="s">
        <v>66</v>
      </c>
      <c r="H73" s="340">
        <v>8.0000000000000002E-3</v>
      </c>
    </row>
    <row r="74" spans="1:8" ht="27" customHeight="1" x14ac:dyDescent="0.4">
      <c r="A74" s="335"/>
      <c r="B74" s="335"/>
      <c r="C74" s="336"/>
      <c r="D74" s="336"/>
      <c r="E74" s="341"/>
      <c r="F74" s="336"/>
      <c r="G74" s="342" t="s">
        <v>67</v>
      </c>
      <c r="H74" s="343">
        <v>6</v>
      </c>
    </row>
    <row r="76" spans="1:8" ht="26.25" customHeight="1" x14ac:dyDescent="0.4">
      <c r="A76" s="241" t="s">
        <v>89</v>
      </c>
      <c r="B76" s="344" t="s">
        <v>90</v>
      </c>
      <c r="C76" s="456" t="str">
        <f>B20</f>
        <v>Pantoprazole 40mg</v>
      </c>
      <c r="D76" s="456"/>
      <c r="E76" s="345" t="s">
        <v>91</v>
      </c>
      <c r="F76" s="345"/>
      <c r="G76" s="346">
        <f>H72</f>
        <v>0.96</v>
      </c>
      <c r="H76" s="347"/>
    </row>
    <row r="77" spans="1:8" ht="18.75" x14ac:dyDescent="0.3">
      <c r="A77" s="240" t="s">
        <v>92</v>
      </c>
      <c r="B77" s="240" t="s">
        <v>93</v>
      </c>
    </row>
    <row r="78" spans="1:8" ht="18.75" x14ac:dyDescent="0.3">
      <c r="A78" s="240"/>
      <c r="B78" s="240"/>
    </row>
    <row r="79" spans="1:8" ht="26.25" customHeight="1" x14ac:dyDescent="0.4">
      <c r="A79" s="241" t="s">
        <v>26</v>
      </c>
      <c r="B79" s="457" t="str">
        <f>B26</f>
        <v>Sulfamethoxazole</v>
      </c>
      <c r="C79" s="457"/>
    </row>
    <row r="80" spans="1:8" ht="26.25" customHeight="1" x14ac:dyDescent="0.4">
      <c r="A80" s="242" t="s">
        <v>28</v>
      </c>
      <c r="B80" s="457" t="str">
        <f>B27</f>
        <v>NQCL-PRS-S12-1</v>
      </c>
      <c r="C80" s="457"/>
    </row>
    <row r="81" spans="1:12" ht="27" customHeight="1" x14ac:dyDescent="0.4">
      <c r="A81" s="242" t="s">
        <v>30</v>
      </c>
      <c r="B81" s="348">
        <f>B28</f>
        <v>0.998</v>
      </c>
    </row>
    <row r="82" spans="1:12" s="15" customFormat="1" ht="27" customHeight="1" x14ac:dyDescent="0.4">
      <c r="A82" s="242" t="s">
        <v>31</v>
      </c>
      <c r="B82" s="244">
        <v>0</v>
      </c>
      <c r="C82" s="429" t="s">
        <v>32</v>
      </c>
      <c r="D82" s="430"/>
      <c r="E82" s="430"/>
      <c r="F82" s="430"/>
      <c r="G82" s="431"/>
      <c r="I82" s="245"/>
      <c r="J82" s="245"/>
      <c r="K82" s="245"/>
      <c r="L82" s="245"/>
    </row>
    <row r="83" spans="1:12" s="15" customFormat="1" ht="19.5" customHeight="1" x14ac:dyDescent="0.3">
      <c r="A83" s="242" t="s">
        <v>33</v>
      </c>
      <c r="B83" s="246">
        <f>B81-B82</f>
        <v>0.998</v>
      </c>
      <c r="C83" s="247"/>
      <c r="D83" s="247"/>
      <c r="E83" s="247"/>
      <c r="F83" s="247"/>
      <c r="G83" s="248"/>
      <c r="I83" s="245"/>
      <c r="J83" s="245"/>
      <c r="K83" s="245"/>
      <c r="L83" s="245"/>
    </row>
    <row r="84" spans="1:12" s="15" customFormat="1" ht="27" customHeight="1" x14ac:dyDescent="0.4">
      <c r="A84" s="242" t="s">
        <v>34</v>
      </c>
      <c r="B84" s="249">
        <v>1</v>
      </c>
      <c r="C84" s="432" t="s">
        <v>94</v>
      </c>
      <c r="D84" s="433"/>
      <c r="E84" s="433"/>
      <c r="F84" s="433"/>
      <c r="G84" s="433"/>
      <c r="H84" s="434"/>
      <c r="I84" s="245"/>
      <c r="J84" s="245"/>
      <c r="K84" s="245"/>
      <c r="L84" s="245"/>
    </row>
    <row r="85" spans="1:12" s="15" customFormat="1" ht="27" customHeight="1" x14ac:dyDescent="0.4">
      <c r="A85" s="242" t="s">
        <v>36</v>
      </c>
      <c r="B85" s="249">
        <v>1</v>
      </c>
      <c r="C85" s="432" t="s">
        <v>95</v>
      </c>
      <c r="D85" s="433"/>
      <c r="E85" s="433"/>
      <c r="F85" s="433"/>
      <c r="G85" s="433"/>
      <c r="H85" s="434"/>
      <c r="I85" s="245"/>
      <c r="J85" s="245"/>
      <c r="K85" s="245"/>
      <c r="L85" s="245"/>
    </row>
    <row r="86" spans="1:12" s="15" customFormat="1" ht="18.75" x14ac:dyDescent="0.3">
      <c r="A86" s="242"/>
      <c r="B86" s="252"/>
      <c r="C86" s="253"/>
      <c r="D86" s="253"/>
      <c r="E86" s="253"/>
      <c r="F86" s="253"/>
      <c r="G86" s="253"/>
      <c r="H86" s="253"/>
      <c r="I86" s="245"/>
      <c r="J86" s="245"/>
      <c r="K86" s="245"/>
      <c r="L86" s="245"/>
    </row>
    <row r="87" spans="1:12" s="15" customFormat="1" ht="18.75" x14ac:dyDescent="0.3">
      <c r="A87" s="242" t="s">
        <v>38</v>
      </c>
      <c r="B87" s="254">
        <f>B84/B85</f>
        <v>1</v>
      </c>
      <c r="C87" s="232" t="s">
        <v>39</v>
      </c>
      <c r="D87" s="232"/>
      <c r="E87" s="232"/>
      <c r="F87" s="232"/>
      <c r="G87" s="232"/>
      <c r="I87" s="245"/>
      <c r="J87" s="245"/>
      <c r="K87" s="245"/>
      <c r="L87" s="245"/>
    </row>
    <row r="88" spans="1:12" ht="19.5" customHeight="1" x14ac:dyDescent="0.3">
      <c r="A88" s="240"/>
      <c r="B88" s="240"/>
    </row>
    <row r="89" spans="1:12" ht="27" customHeight="1" x14ac:dyDescent="0.4">
      <c r="A89" s="255" t="s">
        <v>40</v>
      </c>
      <c r="B89" s="256">
        <v>1</v>
      </c>
      <c r="D89" s="349" t="s">
        <v>41</v>
      </c>
      <c r="E89" s="350"/>
      <c r="F89" s="435" t="s">
        <v>42</v>
      </c>
      <c r="G89" s="437"/>
    </row>
    <row r="90" spans="1:12" ht="27" customHeight="1" x14ac:dyDescent="0.4">
      <c r="A90" s="257" t="s">
        <v>43</v>
      </c>
      <c r="B90" s="258">
        <v>1</v>
      </c>
      <c r="C90" s="351" t="s">
        <v>44</v>
      </c>
      <c r="D90" s="260" t="s">
        <v>45</v>
      </c>
      <c r="E90" s="261" t="s">
        <v>46</v>
      </c>
      <c r="F90" s="260" t="s">
        <v>45</v>
      </c>
      <c r="G90" s="352" t="s">
        <v>46</v>
      </c>
      <c r="I90" s="263" t="s">
        <v>47</v>
      </c>
    </row>
    <row r="91" spans="1:12" ht="26.25" customHeight="1" x14ac:dyDescent="0.4">
      <c r="A91" s="257" t="s">
        <v>48</v>
      </c>
      <c r="B91" s="258">
        <v>1</v>
      </c>
      <c r="C91" s="353">
        <v>1</v>
      </c>
      <c r="D91" s="265"/>
      <c r="E91" s="266" t="str">
        <f>IF(ISBLANK(D91),"-",$D$101/$D$98*D91)</f>
        <v>-</v>
      </c>
      <c r="F91" s="265"/>
      <c r="G91" s="267" t="str">
        <f>IF(ISBLANK(F91),"-",$D$101/$F$98*F91)</f>
        <v>-</v>
      </c>
      <c r="I91" s="268"/>
    </row>
    <row r="92" spans="1:12" ht="26.25" customHeight="1" x14ac:dyDescent="0.4">
      <c r="A92" s="257" t="s">
        <v>49</v>
      </c>
      <c r="B92" s="258">
        <v>1</v>
      </c>
      <c r="C92" s="336">
        <v>2</v>
      </c>
      <c r="D92" s="270"/>
      <c r="E92" s="271" t="str">
        <f>IF(ISBLANK(D92),"-",$D$101/$D$98*D92)</f>
        <v>-</v>
      </c>
      <c r="F92" s="270"/>
      <c r="G92" s="272" t="str">
        <f>IF(ISBLANK(F92),"-",$D$101/$F$98*F92)</f>
        <v>-</v>
      </c>
      <c r="I92" s="438" t="e">
        <f>ABS((F96/D96*D95)-F95)/D95</f>
        <v>#DIV/0!</v>
      </c>
    </row>
    <row r="93" spans="1:12" ht="26.25" customHeight="1" x14ac:dyDescent="0.4">
      <c r="A93" s="257" t="s">
        <v>50</v>
      </c>
      <c r="B93" s="258">
        <v>1</v>
      </c>
      <c r="C93" s="336">
        <v>3</v>
      </c>
      <c r="D93" s="270"/>
      <c r="E93" s="271" t="str">
        <f>IF(ISBLANK(D93),"-",$D$101/$D$98*D93)</f>
        <v>-</v>
      </c>
      <c r="F93" s="270"/>
      <c r="G93" s="272" t="str">
        <f>IF(ISBLANK(F93),"-",$D$101/$F$98*F93)</f>
        <v>-</v>
      </c>
      <c r="I93" s="438"/>
    </row>
    <row r="94" spans="1:12" ht="27" customHeight="1" x14ac:dyDescent="0.4">
      <c r="A94" s="257" t="s">
        <v>51</v>
      </c>
      <c r="B94" s="258">
        <v>1</v>
      </c>
      <c r="C94" s="354">
        <v>4</v>
      </c>
      <c r="D94" s="275"/>
      <c r="E94" s="276" t="str">
        <f>IF(ISBLANK(D94),"-",$D$101/$D$98*D94)</f>
        <v>-</v>
      </c>
      <c r="F94" s="355"/>
      <c r="G94" s="277" t="str">
        <f>IF(ISBLANK(F94),"-",$D$101/$F$98*F94)</f>
        <v>-</v>
      </c>
      <c r="I94" s="278"/>
    </row>
    <row r="95" spans="1:12" ht="27" customHeight="1" x14ac:dyDescent="0.4">
      <c r="A95" s="257" t="s">
        <v>52</v>
      </c>
      <c r="B95" s="258">
        <v>1</v>
      </c>
      <c r="C95" s="356" t="s">
        <v>53</v>
      </c>
      <c r="D95" s="357" t="e">
        <f>AVERAGE(D91:D94)</f>
        <v>#DIV/0!</v>
      </c>
      <c r="E95" s="281" t="e">
        <f>AVERAGE(E91:E94)</f>
        <v>#DIV/0!</v>
      </c>
      <c r="F95" s="358" t="e">
        <f>AVERAGE(F91:F94)</f>
        <v>#DIV/0!</v>
      </c>
      <c r="G95" s="359" t="e">
        <f>AVERAGE(G91:G94)</f>
        <v>#DIV/0!</v>
      </c>
    </row>
    <row r="96" spans="1:12" ht="26.25" customHeight="1" x14ac:dyDescent="0.4">
      <c r="A96" s="257" t="s">
        <v>54</v>
      </c>
      <c r="B96" s="243">
        <v>1</v>
      </c>
      <c r="C96" s="360" t="s">
        <v>96</v>
      </c>
      <c r="D96" s="361"/>
      <c r="E96" s="273"/>
      <c r="F96" s="285"/>
    </row>
    <row r="97" spans="1:10" ht="26.25" customHeight="1" x14ac:dyDescent="0.4">
      <c r="A97" s="257" t="s">
        <v>56</v>
      </c>
      <c r="B97" s="243">
        <v>1</v>
      </c>
      <c r="C97" s="362" t="s">
        <v>97</v>
      </c>
      <c r="D97" s="363">
        <f>D96*$B$87</f>
        <v>0</v>
      </c>
      <c r="E97" s="288"/>
      <c r="F97" s="287">
        <f>F96*$B$87</f>
        <v>0</v>
      </c>
    </row>
    <row r="98" spans="1:10" ht="19.5" customHeight="1" x14ac:dyDescent="0.3">
      <c r="A98" s="257" t="s">
        <v>58</v>
      </c>
      <c r="B98" s="364">
        <f>(B97/B96)*(B95/B94)*(B93/B92)*(B91/B90)*B89</f>
        <v>1</v>
      </c>
      <c r="C98" s="362" t="s">
        <v>98</v>
      </c>
      <c r="D98" s="365">
        <f>D97*$B$83/100</f>
        <v>0</v>
      </c>
      <c r="E98" s="291"/>
      <c r="F98" s="290">
        <f>F97*$B$83/100</f>
        <v>0</v>
      </c>
    </row>
    <row r="99" spans="1:10" ht="19.5" customHeight="1" x14ac:dyDescent="0.3">
      <c r="A99" s="439" t="s">
        <v>60</v>
      </c>
      <c r="B99" s="449"/>
      <c r="C99" s="362" t="s">
        <v>99</v>
      </c>
      <c r="D99" s="366">
        <f>D98/$B$98</f>
        <v>0</v>
      </c>
      <c r="E99" s="291"/>
      <c r="F99" s="294">
        <f>F98/$B$98</f>
        <v>0</v>
      </c>
      <c r="G99" s="367"/>
      <c r="H99" s="283"/>
    </row>
    <row r="100" spans="1:10" ht="19.5" customHeight="1" x14ac:dyDescent="0.3">
      <c r="A100" s="441"/>
      <c r="B100" s="450"/>
      <c r="C100" s="362" t="s">
        <v>62</v>
      </c>
      <c r="D100" s="368">
        <f>$B$56/$B$116</f>
        <v>0</v>
      </c>
      <c r="F100" s="299"/>
      <c r="G100" s="369"/>
      <c r="H100" s="283"/>
    </row>
    <row r="101" spans="1:10" ht="18.75" x14ac:dyDescent="0.3">
      <c r="C101" s="362" t="s">
        <v>63</v>
      </c>
      <c r="D101" s="363">
        <f>D100*$B$98</f>
        <v>0</v>
      </c>
      <c r="F101" s="299"/>
      <c r="G101" s="367"/>
      <c r="H101" s="283"/>
    </row>
    <row r="102" spans="1:10" ht="19.5" customHeight="1" x14ac:dyDescent="0.3">
      <c r="C102" s="370" t="s">
        <v>64</v>
      </c>
      <c r="D102" s="371">
        <f>D101/B34</f>
        <v>0</v>
      </c>
      <c r="F102" s="303"/>
      <c r="G102" s="367"/>
      <c r="H102" s="283"/>
      <c r="J102" s="372"/>
    </row>
    <row r="103" spans="1:10" ht="18.75" x14ac:dyDescent="0.3">
      <c r="C103" s="373" t="s">
        <v>100</v>
      </c>
      <c r="D103" s="374" t="e">
        <f>AVERAGE(E91:E94,G91:G94)</f>
        <v>#DIV/0!</v>
      </c>
      <c r="F103" s="303"/>
      <c r="G103" s="375"/>
      <c r="H103" s="283"/>
      <c r="J103" s="376"/>
    </row>
    <row r="104" spans="1:10" ht="18.75" x14ac:dyDescent="0.3">
      <c r="C104" s="339" t="s">
        <v>66</v>
      </c>
      <c r="D104" s="377" t="e">
        <f>STDEV(E91:E94,G91:G94)/D103</f>
        <v>#DIV/0!</v>
      </c>
      <c r="F104" s="303"/>
      <c r="G104" s="367"/>
      <c r="H104" s="283"/>
      <c r="J104" s="376"/>
    </row>
    <row r="105" spans="1:10" ht="19.5" customHeight="1" x14ac:dyDescent="0.3">
      <c r="C105" s="342" t="s">
        <v>67</v>
      </c>
      <c r="D105" s="378">
        <f>COUNT(E91:E94,G91:G94)</f>
        <v>0</v>
      </c>
      <c r="F105" s="303"/>
      <c r="G105" s="367"/>
      <c r="H105" s="283"/>
      <c r="J105" s="376"/>
    </row>
    <row r="106" spans="1:10" ht="19.5" customHeight="1" x14ac:dyDescent="0.3">
      <c r="A106" s="307"/>
      <c r="B106" s="307"/>
      <c r="C106" s="307"/>
      <c r="D106" s="307"/>
      <c r="E106" s="307"/>
    </row>
    <row r="107" spans="1:10" ht="26.25" customHeight="1" x14ac:dyDescent="0.4">
      <c r="A107" s="255" t="s">
        <v>101</v>
      </c>
      <c r="B107" s="256">
        <v>1</v>
      </c>
      <c r="C107" s="379" t="s">
        <v>102</v>
      </c>
      <c r="D107" s="380" t="s">
        <v>45</v>
      </c>
      <c r="E107" s="381" t="s">
        <v>103</v>
      </c>
      <c r="F107" s="382" t="s">
        <v>104</v>
      </c>
    </row>
    <row r="108" spans="1:10" ht="26.25" customHeight="1" x14ac:dyDescent="0.4">
      <c r="A108" s="257" t="s">
        <v>105</v>
      </c>
      <c r="B108" s="258">
        <v>1</v>
      </c>
      <c r="C108" s="383">
        <v>1</v>
      </c>
      <c r="D108" s="384"/>
      <c r="E108" s="385" t="str">
        <f t="shared" ref="E108:E113" si="1">IF(ISBLANK(D108),"-",D108/$D$103*$D$100*$B$116)</f>
        <v>-</v>
      </c>
      <c r="F108" s="386" t="str">
        <f t="shared" ref="F108:F113" si="2">IF(ISBLANK(D108), "-", E108/$B$56)</f>
        <v>-</v>
      </c>
    </row>
    <row r="109" spans="1:10" ht="26.25" customHeight="1" x14ac:dyDescent="0.4">
      <c r="A109" s="257" t="s">
        <v>78</v>
      </c>
      <c r="B109" s="258">
        <v>1</v>
      </c>
      <c r="C109" s="383">
        <v>2</v>
      </c>
      <c r="D109" s="384"/>
      <c r="E109" s="387" t="str">
        <f t="shared" si="1"/>
        <v>-</v>
      </c>
      <c r="F109" s="388" t="str">
        <f t="shared" si="2"/>
        <v>-</v>
      </c>
    </row>
    <row r="110" spans="1:10" ht="26.25" customHeight="1" x14ac:dyDescent="0.4">
      <c r="A110" s="257" t="s">
        <v>79</v>
      </c>
      <c r="B110" s="258">
        <v>1</v>
      </c>
      <c r="C110" s="383">
        <v>3</v>
      </c>
      <c r="D110" s="384"/>
      <c r="E110" s="387" t="str">
        <f t="shared" si="1"/>
        <v>-</v>
      </c>
      <c r="F110" s="388" t="str">
        <f t="shared" si="2"/>
        <v>-</v>
      </c>
    </row>
    <row r="111" spans="1:10" ht="26.25" customHeight="1" x14ac:dyDescent="0.4">
      <c r="A111" s="257" t="s">
        <v>80</v>
      </c>
      <c r="B111" s="258">
        <v>1</v>
      </c>
      <c r="C111" s="383">
        <v>4</v>
      </c>
      <c r="D111" s="384"/>
      <c r="E111" s="387" t="str">
        <f t="shared" si="1"/>
        <v>-</v>
      </c>
      <c r="F111" s="388" t="str">
        <f t="shared" si="2"/>
        <v>-</v>
      </c>
    </row>
    <row r="112" spans="1:10" ht="26.25" customHeight="1" x14ac:dyDescent="0.4">
      <c r="A112" s="257" t="s">
        <v>81</v>
      </c>
      <c r="B112" s="258">
        <v>1</v>
      </c>
      <c r="C112" s="383">
        <v>5</v>
      </c>
      <c r="D112" s="384"/>
      <c r="E112" s="387" t="str">
        <f t="shared" si="1"/>
        <v>-</v>
      </c>
      <c r="F112" s="388" t="str">
        <f t="shared" si="2"/>
        <v>-</v>
      </c>
    </row>
    <row r="113" spans="1:10" ht="26.25" customHeight="1" x14ac:dyDescent="0.4">
      <c r="A113" s="257" t="s">
        <v>83</v>
      </c>
      <c r="B113" s="258">
        <v>1</v>
      </c>
      <c r="C113" s="389">
        <v>6</v>
      </c>
      <c r="D113" s="390"/>
      <c r="E113" s="391" t="str">
        <f t="shared" si="1"/>
        <v>-</v>
      </c>
      <c r="F113" s="392" t="str">
        <f t="shared" si="2"/>
        <v>-</v>
      </c>
    </row>
    <row r="114" spans="1:10" ht="26.25" customHeight="1" x14ac:dyDescent="0.4">
      <c r="A114" s="257" t="s">
        <v>84</v>
      </c>
      <c r="B114" s="258">
        <v>1</v>
      </c>
      <c r="C114" s="383"/>
      <c r="D114" s="336"/>
      <c r="E114" s="231"/>
      <c r="F114" s="393"/>
    </row>
    <row r="115" spans="1:10" ht="26.25" customHeight="1" x14ac:dyDescent="0.4">
      <c r="A115" s="257" t="s">
        <v>85</v>
      </c>
      <c r="B115" s="258">
        <v>1</v>
      </c>
      <c r="C115" s="383"/>
      <c r="D115" s="394"/>
      <c r="E115" s="395" t="s">
        <v>53</v>
      </c>
      <c r="F115" s="396">
        <v>0.96</v>
      </c>
    </row>
    <row r="116" spans="1:10" ht="27" customHeight="1" x14ac:dyDescent="0.4">
      <c r="A116" s="257" t="s">
        <v>86</v>
      </c>
      <c r="B116" s="289">
        <f>(B115/B114)*(B113/B112)*(B111/B110)*(B109/B108)*B107</f>
        <v>1</v>
      </c>
      <c r="C116" s="397"/>
      <c r="D116" s="398"/>
      <c r="E116" s="356" t="s">
        <v>66</v>
      </c>
      <c r="F116" s="399">
        <v>2E-3</v>
      </c>
      <c r="I116" s="231"/>
    </row>
    <row r="117" spans="1:10" ht="27" customHeight="1" x14ac:dyDescent="0.4">
      <c r="A117" s="439" t="s">
        <v>60</v>
      </c>
      <c r="B117" s="440"/>
      <c r="C117" s="400"/>
      <c r="D117" s="401"/>
      <c r="E117" s="402" t="s">
        <v>67</v>
      </c>
      <c r="F117" s="403">
        <v>9</v>
      </c>
      <c r="I117" s="231"/>
      <c r="J117" s="376"/>
    </row>
    <row r="118" spans="1:10" ht="19.5" customHeight="1" x14ac:dyDescent="0.3">
      <c r="A118" s="441"/>
      <c r="B118" s="442"/>
      <c r="C118" s="231"/>
      <c r="D118" s="231"/>
      <c r="E118" s="231"/>
      <c r="F118" s="336"/>
      <c r="G118" s="231"/>
      <c r="H118" s="231"/>
      <c r="I118" s="231"/>
    </row>
    <row r="119" spans="1:10" ht="18.75" x14ac:dyDescent="0.3">
      <c r="A119" s="412"/>
      <c r="B119" s="253"/>
      <c r="C119" s="231"/>
      <c r="D119" s="231"/>
      <c r="E119" s="231"/>
      <c r="F119" s="336"/>
      <c r="G119" s="231"/>
      <c r="H119" s="231"/>
      <c r="I119" s="231"/>
    </row>
    <row r="120" spans="1:10" ht="26.25" customHeight="1" x14ac:dyDescent="0.4">
      <c r="A120" s="241" t="s">
        <v>89</v>
      </c>
      <c r="B120" s="344" t="s">
        <v>106</v>
      </c>
      <c r="C120" s="456" t="str">
        <f>B20</f>
        <v>Pantoprazole 40mg</v>
      </c>
      <c r="D120" s="456"/>
      <c r="E120" s="345" t="s">
        <v>107</v>
      </c>
      <c r="F120" s="345"/>
      <c r="G120" s="346">
        <f>F115</f>
        <v>0.96</v>
      </c>
      <c r="H120" s="231"/>
      <c r="I120" s="231"/>
    </row>
    <row r="121" spans="1:10" ht="19.5" customHeight="1" x14ac:dyDescent="0.3">
      <c r="A121" s="404"/>
      <c r="B121" s="404"/>
      <c r="C121" s="405"/>
      <c r="D121" s="405"/>
      <c r="E121" s="405"/>
      <c r="F121" s="405"/>
      <c r="G121" s="405"/>
      <c r="H121" s="405"/>
    </row>
    <row r="122" spans="1:10" ht="18.75" x14ac:dyDescent="0.3">
      <c r="B122" s="458" t="s">
        <v>20</v>
      </c>
      <c r="C122" s="458"/>
      <c r="E122" s="351" t="s">
        <v>21</v>
      </c>
      <c r="F122" s="406"/>
      <c r="G122" s="458" t="s">
        <v>22</v>
      </c>
      <c r="H122" s="458"/>
    </row>
    <row r="123" spans="1:10" ht="18.75" x14ac:dyDescent="0.3">
      <c r="A123" s="407" t="s">
        <v>23</v>
      </c>
      <c r="B123" s="408"/>
      <c r="C123" s="408"/>
      <c r="E123" s="408"/>
      <c r="F123" s="231"/>
      <c r="G123" s="409"/>
      <c r="H123" s="409"/>
    </row>
    <row r="124" spans="1:10" ht="18.75" x14ac:dyDescent="0.3">
      <c r="A124" s="407" t="s">
        <v>24</v>
      </c>
      <c r="B124" s="410"/>
      <c r="C124" s="410"/>
      <c r="E124" s="410"/>
      <c r="F124" s="231"/>
      <c r="G124" s="411"/>
      <c r="H124" s="411"/>
    </row>
    <row r="125" spans="1:10" ht="18.75" x14ac:dyDescent="0.3">
      <c r="A125" s="335"/>
      <c r="B125" s="335"/>
      <c r="C125" s="336"/>
      <c r="D125" s="336"/>
      <c r="E125" s="336"/>
      <c r="F125" s="341"/>
      <c r="G125" s="336"/>
      <c r="H125" s="336"/>
      <c r="I125" s="231"/>
    </row>
    <row r="126" spans="1:10" ht="18.75" x14ac:dyDescent="0.3">
      <c r="A126" s="335"/>
      <c r="B126" s="335"/>
      <c r="C126" s="336"/>
      <c r="D126" s="336"/>
      <c r="E126" s="336"/>
      <c r="F126" s="341"/>
      <c r="G126" s="336"/>
      <c r="H126" s="336"/>
      <c r="I126" s="231"/>
    </row>
    <row r="127" spans="1:10" ht="18.75" x14ac:dyDescent="0.3">
      <c r="A127" s="335"/>
      <c r="B127" s="335"/>
      <c r="C127" s="336"/>
      <c r="D127" s="336"/>
      <c r="E127" s="336"/>
      <c r="F127" s="341"/>
      <c r="G127" s="336"/>
      <c r="H127" s="336"/>
      <c r="I127" s="231"/>
    </row>
    <row r="128" spans="1:10" ht="18.75" x14ac:dyDescent="0.3">
      <c r="A128" s="335"/>
      <c r="B128" s="335"/>
      <c r="C128" s="336"/>
      <c r="D128" s="336"/>
      <c r="E128" s="336"/>
      <c r="F128" s="341"/>
      <c r="G128" s="336"/>
      <c r="H128" s="336"/>
      <c r="I128" s="231"/>
    </row>
    <row r="129" spans="1:9" ht="18.75" x14ac:dyDescent="0.3">
      <c r="A129" s="335"/>
      <c r="B129" s="335"/>
      <c r="C129" s="336"/>
      <c r="D129" s="336"/>
      <c r="E129" s="336"/>
      <c r="F129" s="341"/>
      <c r="G129" s="336"/>
      <c r="H129" s="336"/>
      <c r="I129" s="231"/>
    </row>
    <row r="130" spans="1:9" ht="18.75" x14ac:dyDescent="0.3">
      <c r="A130" s="335"/>
      <c r="B130" s="335"/>
      <c r="C130" s="336"/>
      <c r="D130" s="336"/>
      <c r="E130" s="336"/>
      <c r="F130" s="341"/>
      <c r="G130" s="336"/>
      <c r="H130" s="336"/>
      <c r="I130" s="231"/>
    </row>
    <row r="131" spans="1:9" ht="18.75" x14ac:dyDescent="0.3">
      <c r="A131" s="335"/>
      <c r="B131" s="335"/>
      <c r="C131" s="336"/>
      <c r="D131" s="336"/>
      <c r="E131" s="336"/>
      <c r="F131" s="341"/>
      <c r="G131" s="336"/>
      <c r="H131" s="336"/>
      <c r="I131" s="231"/>
    </row>
    <row r="132" spans="1:9" ht="18.75" x14ac:dyDescent="0.3">
      <c r="A132" s="335"/>
      <c r="B132" s="335"/>
      <c r="C132" s="336"/>
      <c r="D132" s="336"/>
      <c r="E132" s="336"/>
      <c r="F132" s="341"/>
      <c r="G132" s="336"/>
      <c r="H132" s="336"/>
      <c r="I132" s="231"/>
    </row>
    <row r="133" spans="1:9" ht="18.75" x14ac:dyDescent="0.3">
      <c r="A133" s="335"/>
      <c r="B133" s="335"/>
      <c r="C133" s="336"/>
      <c r="D133" s="336"/>
      <c r="E133" s="336"/>
      <c r="F133" s="341"/>
      <c r="G133" s="336"/>
      <c r="H133" s="336"/>
      <c r="I133" s="231"/>
    </row>
    <row r="250" spans="1:1" x14ac:dyDescent="0.25">
      <c r="A250" s="2">
        <v>5</v>
      </c>
    </row>
  </sheetData>
  <sheetProtection formatCells="0" formatColumns="0" formatRows="0" insertColumns="0" insertRows="0" insertHyperlinks="0" deleteColumns="0" deleteRows="0" sort="0" autoFilter="0" pivotTables="0"/>
  <mergeCells count="34"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Uniformity</vt:lpstr>
      <vt:lpstr>Trimethoprim</vt:lpstr>
      <vt:lpstr>Sulfurmethoxazole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Alphy</cp:lastModifiedBy>
  <dcterms:created xsi:type="dcterms:W3CDTF">2005-07-05T10:19:27Z</dcterms:created>
  <dcterms:modified xsi:type="dcterms:W3CDTF">2015-03-11T11:49:40Z</dcterms:modified>
  <cp:category/>
</cp:coreProperties>
</file>