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clark/src/daawithoptions/"/>
    </mc:Choice>
  </mc:AlternateContent>
  <xr:revisionPtr revIDLastSave="0" documentId="8_{233E197E-614F-8C4A-A6E9-470FDCADE7E6}" xr6:coauthVersionLast="45" xr6:coauthVersionMax="45" xr10:uidLastSave="{00000000-0000-0000-0000-000000000000}"/>
  <bookViews>
    <workbookView xWindow="0" yWindow="0" windowWidth="16840" windowHeight="28800" xr2:uid="{0FDC989D-BE8D-0A40-BAD1-82082D7DBD83}"/>
  </bookViews>
  <sheets>
    <sheet name="Linear Notional Delta rep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" i="2" l="1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A8" i="2"/>
  <c r="B8" i="2" s="1"/>
  <c r="C7" i="2"/>
  <c r="B7" i="2"/>
  <c r="D3" i="2"/>
  <c r="D8" i="2" l="1"/>
  <c r="E8" i="2" s="1"/>
  <c r="K8" i="2" s="1"/>
  <c r="A9" i="2"/>
  <c r="D7" i="2"/>
  <c r="E7" i="2" s="1"/>
  <c r="K7" i="2" s="1"/>
  <c r="F8" i="2" l="1"/>
  <c r="A10" i="2"/>
  <c r="B9" i="2"/>
  <c r="G8" i="2" l="1"/>
  <c r="L8" i="2" s="1"/>
  <c r="F7" i="2"/>
  <c r="H8" i="2" s="1"/>
  <c r="B10" i="2"/>
  <c r="A11" i="2"/>
  <c r="D9" i="2"/>
  <c r="E9" i="2" s="1"/>
  <c r="K9" i="2" s="1"/>
  <c r="J8" i="2" l="1"/>
  <c r="N8" i="2" s="1"/>
  <c r="I8" i="2"/>
  <c r="I43" i="2" s="1"/>
  <c r="L43" i="2"/>
  <c r="F9" i="2"/>
  <c r="H9" i="2" s="1"/>
  <c r="G9" i="2"/>
  <c r="L9" i="2" s="1"/>
  <c r="A12" i="2"/>
  <c r="B11" i="2"/>
  <c r="D10" i="2"/>
  <c r="E10" i="2" s="1"/>
  <c r="K10" i="2" s="1"/>
  <c r="M8" i="2" l="1"/>
  <c r="J9" i="2"/>
  <c r="I9" i="2"/>
  <c r="M9" i="2" s="1"/>
  <c r="J43" i="2"/>
  <c r="G10" i="2"/>
  <c r="L10" i="2" s="1"/>
  <c r="F10" i="2"/>
  <c r="H10" i="2" s="1"/>
  <c r="D11" i="2"/>
  <c r="E11" i="2" s="1"/>
  <c r="K11" i="2" s="1"/>
  <c r="B12" i="2"/>
  <c r="A13" i="2"/>
  <c r="I44" i="2" l="1"/>
  <c r="J10" i="2"/>
  <c r="J45" i="2" s="1"/>
  <c r="I10" i="2"/>
  <c r="L45" i="2"/>
  <c r="F11" i="2"/>
  <c r="H11" i="2" s="1"/>
  <c r="G11" i="2"/>
  <c r="L11" i="2" s="1"/>
  <c r="D12" i="2"/>
  <c r="E12" i="2" s="1"/>
  <c r="K12" i="2" s="1"/>
  <c r="L44" i="2"/>
  <c r="N9" i="2"/>
  <c r="J44" i="2"/>
  <c r="A14" i="2"/>
  <c r="B13" i="2"/>
  <c r="M10" i="2" l="1"/>
  <c r="I45" i="2"/>
  <c r="J11" i="2"/>
  <c r="N11" i="2" s="1"/>
  <c r="L46" i="2"/>
  <c r="I11" i="2"/>
  <c r="D13" i="2"/>
  <c r="E13" i="2" s="1"/>
  <c r="K13" i="2" s="1"/>
  <c r="A15" i="2"/>
  <c r="B14" i="2"/>
  <c r="N10" i="2"/>
  <c r="G12" i="2"/>
  <c r="L12" i="2" s="1"/>
  <c r="F12" i="2"/>
  <c r="H12" i="2" s="1"/>
  <c r="I46" i="2" l="1"/>
  <c r="J12" i="2"/>
  <c r="L47" i="2"/>
  <c r="I12" i="2"/>
  <c r="M12" i="2" s="1"/>
  <c r="J46" i="2"/>
  <c r="G13" i="2"/>
  <c r="L13" i="2" s="1"/>
  <c r="F13" i="2"/>
  <c r="H13" i="2" s="1"/>
  <c r="D14" i="2"/>
  <c r="E14" i="2" s="1"/>
  <c r="K14" i="2" s="1"/>
  <c r="A16" i="2"/>
  <c r="B15" i="2"/>
  <c r="M11" i="2"/>
  <c r="I47" i="2" l="1"/>
  <c r="J13" i="2"/>
  <c r="J48" i="2" s="1"/>
  <c r="I13" i="2"/>
  <c r="I48" i="2" s="1"/>
  <c r="L48" i="2"/>
  <c r="F14" i="2"/>
  <c r="H14" i="2" s="1"/>
  <c r="G14" i="2"/>
  <c r="L14" i="2" s="1"/>
  <c r="D15" i="2"/>
  <c r="E15" i="2" s="1"/>
  <c r="K15" i="2" s="1"/>
  <c r="B16" i="2"/>
  <c r="A17" i="2"/>
  <c r="N12" i="2"/>
  <c r="J47" i="2"/>
  <c r="M13" i="2" l="1"/>
  <c r="J14" i="2"/>
  <c r="J49" i="2" s="1"/>
  <c r="L49" i="2"/>
  <c r="I14" i="2"/>
  <c r="F15" i="2"/>
  <c r="H15" i="2" s="1"/>
  <c r="G15" i="2"/>
  <c r="L15" i="2" s="1"/>
  <c r="A18" i="2"/>
  <c r="B17" i="2"/>
  <c r="D16" i="2"/>
  <c r="E16" i="2" s="1"/>
  <c r="K16" i="2" s="1"/>
  <c r="N13" i="2"/>
  <c r="M14" i="2" l="1"/>
  <c r="I49" i="2"/>
  <c r="J15" i="2"/>
  <c r="N15" i="2" s="1"/>
  <c r="L50" i="2"/>
  <c r="I15" i="2"/>
  <c r="F16" i="2"/>
  <c r="H16" i="2" s="1"/>
  <c r="G16" i="2"/>
  <c r="D17" i="2"/>
  <c r="E17" i="2" s="1"/>
  <c r="K17" i="2" s="1"/>
  <c r="A19" i="2"/>
  <c r="B18" i="2"/>
  <c r="N14" i="2"/>
  <c r="I50" i="2" l="1"/>
  <c r="J16" i="2"/>
  <c r="L16" i="2"/>
  <c r="L51" i="2" s="1"/>
  <c r="I16" i="2"/>
  <c r="J50" i="2"/>
  <c r="G17" i="2"/>
  <c r="L17" i="2" s="1"/>
  <c r="F17" i="2"/>
  <c r="H17" i="2" s="1"/>
  <c r="M15" i="2"/>
  <c r="A20" i="2"/>
  <c r="B19" i="2"/>
  <c r="D18" i="2"/>
  <c r="E18" i="2" s="1"/>
  <c r="K18" i="2" s="1"/>
  <c r="M16" i="2" l="1"/>
  <c r="I51" i="2"/>
  <c r="J17" i="2"/>
  <c r="J52" i="2" s="1"/>
  <c r="I17" i="2"/>
  <c r="I52" i="2" s="1"/>
  <c r="L52" i="2"/>
  <c r="G18" i="2"/>
  <c r="L18" i="2" s="1"/>
  <c r="F18" i="2"/>
  <c r="H18" i="2" s="1"/>
  <c r="D19" i="2"/>
  <c r="E19" i="2" s="1"/>
  <c r="K19" i="2" s="1"/>
  <c r="N16" i="2"/>
  <c r="J51" i="2"/>
  <c r="A21" i="2"/>
  <c r="B20" i="2"/>
  <c r="J18" i="2" l="1"/>
  <c r="I18" i="2"/>
  <c r="L53" i="2"/>
  <c r="M17" i="2"/>
  <c r="D20" i="2"/>
  <c r="E20" i="2" s="1"/>
  <c r="K20" i="2" s="1"/>
  <c r="G19" i="2"/>
  <c r="L19" i="2" s="1"/>
  <c r="F19" i="2"/>
  <c r="H19" i="2" s="1"/>
  <c r="A22" i="2"/>
  <c r="B21" i="2"/>
  <c r="N17" i="2"/>
  <c r="M18" i="2" l="1"/>
  <c r="I53" i="2"/>
  <c r="J19" i="2"/>
  <c r="N19" i="2" s="1"/>
  <c r="I19" i="2"/>
  <c r="L54" i="2"/>
  <c r="F20" i="2"/>
  <c r="H20" i="2" s="1"/>
  <c r="G20" i="2"/>
  <c r="L20" i="2" s="1"/>
  <c r="B22" i="2"/>
  <c r="A23" i="2"/>
  <c r="D21" i="2"/>
  <c r="E21" i="2" s="1"/>
  <c r="K21" i="2" s="1"/>
  <c r="N18" i="2"/>
  <c r="J53" i="2"/>
  <c r="M19" i="2" l="1"/>
  <c r="I54" i="2"/>
  <c r="J20" i="2"/>
  <c r="N20" i="2" s="1"/>
  <c r="L55" i="2"/>
  <c r="I20" i="2"/>
  <c r="I55" i="2" s="1"/>
  <c r="B23" i="2"/>
  <c r="A24" i="2"/>
  <c r="D22" i="2"/>
  <c r="E22" i="2" s="1"/>
  <c r="K22" i="2" s="1"/>
  <c r="G21" i="2"/>
  <c r="L21" i="2" s="1"/>
  <c r="F21" i="2"/>
  <c r="H21" i="2" s="1"/>
  <c r="J54" i="2"/>
  <c r="J21" i="2" l="1"/>
  <c r="L56" i="2"/>
  <c r="I21" i="2"/>
  <c r="J55" i="2"/>
  <c r="G22" i="2"/>
  <c r="L22" i="2" s="1"/>
  <c r="F22" i="2"/>
  <c r="H22" i="2" s="1"/>
  <c r="B24" i="2"/>
  <c r="A25" i="2"/>
  <c r="D23" i="2"/>
  <c r="E23" i="2" s="1"/>
  <c r="K23" i="2" s="1"/>
  <c r="M20" i="2"/>
  <c r="M21" i="2" l="1"/>
  <c r="I56" i="2"/>
  <c r="J22" i="2"/>
  <c r="N22" i="2" s="1"/>
  <c r="I22" i="2"/>
  <c r="I57" i="2" s="1"/>
  <c r="L57" i="2"/>
  <c r="G23" i="2"/>
  <c r="L23" i="2" s="1"/>
  <c r="F23" i="2"/>
  <c r="H23" i="2" s="1"/>
  <c r="B25" i="2"/>
  <c r="A26" i="2"/>
  <c r="D24" i="2"/>
  <c r="E24" i="2" s="1"/>
  <c r="K24" i="2" s="1"/>
  <c r="N21" i="2"/>
  <c r="J56" i="2"/>
  <c r="M22" i="2" l="1"/>
  <c r="J23" i="2"/>
  <c r="L58" i="2"/>
  <c r="I23" i="2"/>
  <c r="I58" i="2" s="1"/>
  <c r="G24" i="2"/>
  <c r="L24" i="2" s="1"/>
  <c r="F24" i="2"/>
  <c r="H24" i="2" s="1"/>
  <c r="B26" i="2"/>
  <c r="A27" i="2"/>
  <c r="D25" i="2"/>
  <c r="E25" i="2" s="1"/>
  <c r="K25" i="2" s="1"/>
  <c r="J57" i="2"/>
  <c r="J24" i="2" l="1"/>
  <c r="N24" i="2" s="1"/>
  <c r="I24" i="2"/>
  <c r="I59" i="2" s="1"/>
  <c r="L59" i="2"/>
  <c r="M24" i="2"/>
  <c r="M23" i="2"/>
  <c r="G25" i="2"/>
  <c r="L25" i="2" s="1"/>
  <c r="F25" i="2"/>
  <c r="H25" i="2" s="1"/>
  <c r="N23" i="2"/>
  <c r="D26" i="2"/>
  <c r="E26" i="2" s="1"/>
  <c r="K26" i="2" s="1"/>
  <c r="A28" i="2"/>
  <c r="B27" i="2"/>
  <c r="J58" i="2"/>
  <c r="J25" i="2" l="1"/>
  <c r="I25" i="2"/>
  <c r="L60" i="2"/>
  <c r="F26" i="2"/>
  <c r="H26" i="2" s="1"/>
  <c r="G26" i="2"/>
  <c r="L26" i="2" s="1"/>
  <c r="B28" i="2"/>
  <c r="A29" i="2"/>
  <c r="J59" i="2"/>
  <c r="D27" i="2"/>
  <c r="E27" i="2" s="1"/>
  <c r="K27" i="2" s="1"/>
  <c r="M25" i="2" l="1"/>
  <c r="I60" i="2"/>
  <c r="J26" i="2"/>
  <c r="N26" i="2" s="1"/>
  <c r="I26" i="2"/>
  <c r="I61" i="2" s="1"/>
  <c r="L61" i="2"/>
  <c r="D28" i="2"/>
  <c r="E28" i="2" s="1"/>
  <c r="K28" i="2" s="1"/>
  <c r="A30" i="2"/>
  <c r="B29" i="2"/>
  <c r="N25" i="2"/>
  <c r="J60" i="2"/>
  <c r="G27" i="2"/>
  <c r="L27" i="2" s="1"/>
  <c r="F27" i="2"/>
  <c r="H27" i="2" s="1"/>
  <c r="J27" i="2" l="1"/>
  <c r="L62" i="2"/>
  <c r="I27" i="2"/>
  <c r="J61" i="2"/>
  <c r="G28" i="2"/>
  <c r="L28" i="2" s="1"/>
  <c r="F28" i="2"/>
  <c r="H28" i="2" s="1"/>
  <c r="D29" i="2"/>
  <c r="E29" i="2" s="1"/>
  <c r="K29" i="2" s="1"/>
  <c r="B30" i="2"/>
  <c r="A31" i="2"/>
  <c r="M26" i="2"/>
  <c r="M27" i="2" l="1"/>
  <c r="I62" i="2"/>
  <c r="J28" i="2"/>
  <c r="I28" i="2"/>
  <c r="I63" i="2" s="1"/>
  <c r="L63" i="2"/>
  <c r="G29" i="2"/>
  <c r="L29" i="2" s="1"/>
  <c r="F29" i="2"/>
  <c r="H29" i="2" s="1"/>
  <c r="D30" i="2"/>
  <c r="E30" i="2" s="1"/>
  <c r="K30" i="2" s="1"/>
  <c r="B31" i="2"/>
  <c r="A32" i="2"/>
  <c r="N27" i="2"/>
  <c r="J62" i="2"/>
  <c r="J29" i="2" l="1"/>
  <c r="N29" i="2" s="1"/>
  <c r="I29" i="2"/>
  <c r="L64" i="2"/>
  <c r="M28" i="2"/>
  <c r="G30" i="2"/>
  <c r="L30" i="2" s="1"/>
  <c r="F30" i="2"/>
  <c r="H30" i="2" s="1"/>
  <c r="B32" i="2"/>
  <c r="A33" i="2"/>
  <c r="N28" i="2"/>
  <c r="D31" i="2"/>
  <c r="E31" i="2" s="1"/>
  <c r="K31" i="2" s="1"/>
  <c r="J63" i="2"/>
  <c r="M29" i="2" l="1"/>
  <c r="I64" i="2"/>
  <c r="J30" i="2"/>
  <c r="N30" i="2" s="1"/>
  <c r="I30" i="2"/>
  <c r="L65" i="2"/>
  <c r="G31" i="2"/>
  <c r="L31" i="2" s="1"/>
  <c r="F31" i="2"/>
  <c r="H31" i="2" s="1"/>
  <c r="I31" i="2" s="1"/>
  <c r="I66" i="2" s="1"/>
  <c r="D32" i="2"/>
  <c r="E32" i="2" s="1"/>
  <c r="K32" i="2" s="1"/>
  <c r="J64" i="2"/>
  <c r="A34" i="2"/>
  <c r="B33" i="2"/>
  <c r="M30" i="2" l="1"/>
  <c r="I65" i="2"/>
  <c r="J31" i="2"/>
  <c r="L66" i="2"/>
  <c r="M31" i="2"/>
  <c r="G32" i="2"/>
  <c r="L32" i="2" s="1"/>
  <c r="F32" i="2"/>
  <c r="H32" i="2" s="1"/>
  <c r="J65" i="2"/>
  <c r="N31" i="2"/>
  <c r="D33" i="2"/>
  <c r="E33" i="2" s="1"/>
  <c r="K33" i="2" s="1"/>
  <c r="A35" i="2"/>
  <c r="B34" i="2"/>
  <c r="J32" i="2" l="1"/>
  <c r="N32" i="2" s="1"/>
  <c r="I32" i="2"/>
  <c r="I67" i="2" s="1"/>
  <c r="L67" i="2"/>
  <c r="D34" i="2"/>
  <c r="E34" i="2" s="1"/>
  <c r="K34" i="2" s="1"/>
  <c r="G33" i="2"/>
  <c r="L33" i="2" s="1"/>
  <c r="F33" i="2"/>
  <c r="H33" i="2" s="1"/>
  <c r="J66" i="2"/>
  <c r="A36" i="2"/>
  <c r="B36" i="2" s="1"/>
  <c r="B35" i="2"/>
  <c r="M32" i="2" l="1"/>
  <c r="J33" i="2"/>
  <c r="I33" i="2"/>
  <c r="L68" i="2"/>
  <c r="J67" i="2"/>
  <c r="G34" i="2"/>
  <c r="L34" i="2" s="1"/>
  <c r="F34" i="2"/>
  <c r="H34" i="2" s="1"/>
  <c r="D35" i="2"/>
  <c r="E35" i="2" s="1"/>
  <c r="K35" i="2" s="1"/>
  <c r="D36" i="2"/>
  <c r="E36" i="2" s="1"/>
  <c r="K36" i="2" s="1"/>
  <c r="M33" i="2" l="1"/>
  <c r="I68" i="2"/>
  <c r="J34" i="2"/>
  <c r="N34" i="2" s="1"/>
  <c r="I34" i="2"/>
  <c r="I69" i="2" s="1"/>
  <c r="L69" i="2"/>
  <c r="M34" i="2"/>
  <c r="F36" i="2"/>
  <c r="G36" i="2"/>
  <c r="L36" i="2" s="1"/>
  <c r="N33" i="2"/>
  <c r="J68" i="2"/>
  <c r="G35" i="2"/>
  <c r="F35" i="2"/>
  <c r="H35" i="2" s="1"/>
  <c r="J35" i="2" l="1"/>
  <c r="L35" i="2"/>
  <c r="L38" i="2" s="1"/>
  <c r="I35" i="2"/>
  <c r="I70" i="2" s="1"/>
  <c r="J69" i="2"/>
  <c r="H36" i="2"/>
  <c r="I36" i="2" s="1"/>
  <c r="I71" i="2" s="1"/>
  <c r="L70" i="2" l="1"/>
  <c r="J36" i="2"/>
  <c r="L71" i="2"/>
  <c r="M35" i="2"/>
  <c r="N35" i="2"/>
  <c r="J71" i="2"/>
  <c r="J70" i="2"/>
  <c r="N36" i="2"/>
  <c r="J38" i="2"/>
  <c r="M36" i="2"/>
  <c r="I38" i="2"/>
</calcChain>
</file>

<file path=xl/sharedStrings.xml><?xml version="1.0" encoding="utf-8"?>
<sst xmlns="http://schemas.openxmlformats.org/spreadsheetml/2006/main" count="24" uniqueCount="21">
  <si>
    <t>S(t)</t>
  </si>
  <si>
    <t>day</t>
  </si>
  <si>
    <t>T</t>
  </si>
  <si>
    <t>dW</t>
  </si>
  <si>
    <t>W</t>
  </si>
  <si>
    <t>sig</t>
  </si>
  <si>
    <t>S(0)</t>
  </si>
  <si>
    <t>lnS(t)</t>
  </si>
  <si>
    <t>dS(t)</t>
  </si>
  <si>
    <t>dlnS(t)</t>
  </si>
  <si>
    <t>LND with log contract</t>
  </si>
  <si>
    <t>LND with variance</t>
  </si>
  <si>
    <t>Target delta</t>
  </si>
  <si>
    <t>Realized delta with log contract</t>
  </si>
  <si>
    <t>Realized delta with variance</t>
  </si>
  <si>
    <t>LND with rebalancing</t>
  </si>
  <si>
    <t>S*</t>
  </si>
  <si>
    <t>Daily variance strike</t>
  </si>
  <si>
    <t>omega</t>
  </si>
  <si>
    <t>Toal</t>
  </si>
  <si>
    <t xml:space="preserve">Cumulative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</si>
</sst>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0" fontId="2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'Linear Notional Delta rep'!$K$6</c:f>
              <c:strCache>
                <c:ptCount val="1"/>
                <c:pt idx="0">
                  <c:v>Target 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'Linear Notional Delta rep'!$K$7:$K$36</c:f>
              <c:numCache>
                <c:formatCode>General</c:formatCode>
                <c:ptCount val="30"/>
                <c:pt idx="0">
                  <c:v>-6.5027986905531743E-4</c:v>
                </c:pt>
                <c:pt idx="1">
                  <c:v>-1.2638693911846965E-3</c:v>
                </c:pt>
                <c:pt idx="2">
                  <c:v>3.3118749033674011E-5</c:v>
                </c:pt>
                <c:pt idx="3">
                  <c:v>1.7861363917190745E-3</c:v>
                </c:pt>
                <c:pt idx="4">
                  <c:v>4.5932102632234573E-3</c:v>
                </c:pt>
                <c:pt idx="5">
                  <c:v>6.4198974827124958E-3</c:v>
                </c:pt>
                <c:pt idx="6">
                  <c:v>6.6839540536408129E-3</c:v>
                </c:pt>
                <c:pt idx="7">
                  <c:v>5.1701935746852751E-3</c:v>
                </c:pt>
                <c:pt idx="8">
                  <c:v>5.1042500212278991E-3</c:v>
                </c:pt>
                <c:pt idx="9">
                  <c:v>1.30767099491471E-2</c:v>
                </c:pt>
                <c:pt idx="10">
                  <c:v>1.4827660552382133E-2</c:v>
                </c:pt>
                <c:pt idx="11">
                  <c:v>2.4467553733215595E-2</c:v>
                </c:pt>
                <c:pt idx="12">
                  <c:v>3.5065298321067424E-2</c:v>
                </c:pt>
                <c:pt idx="13">
                  <c:v>4.0602619817415621E-2</c:v>
                </c:pt>
                <c:pt idx="14">
                  <c:v>4.9938354254509473E-2</c:v>
                </c:pt>
                <c:pt idx="15">
                  <c:v>5.1533652644268277E-2</c:v>
                </c:pt>
                <c:pt idx="16">
                  <c:v>6.3489887753492319E-2</c:v>
                </c:pt>
                <c:pt idx="17">
                  <c:v>8.4099263803703167E-2</c:v>
                </c:pt>
                <c:pt idx="18">
                  <c:v>8.6357389630061121E-2</c:v>
                </c:pt>
                <c:pt idx="19">
                  <c:v>0.10004810807350759</c:v>
                </c:pt>
                <c:pt idx="20">
                  <c:v>0.10059856551362899</c:v>
                </c:pt>
                <c:pt idx="21">
                  <c:v>0.11786452615151574</c:v>
                </c:pt>
                <c:pt idx="22">
                  <c:v>0.10616691632767597</c:v>
                </c:pt>
                <c:pt idx="23">
                  <c:v>7.8483994886130448E-2</c:v>
                </c:pt>
                <c:pt idx="24">
                  <c:v>6.5840578773397773E-2</c:v>
                </c:pt>
                <c:pt idx="25">
                  <c:v>8.0692771024622023E-2</c:v>
                </c:pt>
                <c:pt idx="26">
                  <c:v>8.9221649038978723E-2</c:v>
                </c:pt>
                <c:pt idx="27">
                  <c:v>6.1838942798171127E-2</c:v>
                </c:pt>
                <c:pt idx="28">
                  <c:v>7.0830754754499542E-2</c:v>
                </c:pt>
                <c:pt idx="29">
                  <c:v>7.1194424232299408E-2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A-2B43-A49F-B5F793E7862D}"/>
            </c:ext>
          </c:extLst>
        </c:ser>
        <c:ser>
          <c:idx val="1"/>
          <c:order val="1"/>
          <c:tx>
            <c:strRef>
              <c:f>'Linear Notional Delta rep'!$M$6</c:f>
              <c:strCache>
                <c:ptCount val="1"/>
                <c:pt idx="0">
                  <c:v>Realized delta with log contract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'Linear Notional Delta rep'!$M$7:$M$36</c:f>
              <c:numCache>
                <c:formatCode>General</c:formatCode>
                <c:ptCount val="30"/>
                <c:pt idx="1">
                  <c:v>-9.5713743910759473E-4</c:v>
                </c:pt>
                <c:pt idx="2">
                  <c:v>-6.1565585728920881E-4</c:v>
                </c:pt>
                <c:pt idx="3">
                  <c:v>9.0911585757015687E-4</c:v>
                </c:pt>
                <c:pt idx="4">
                  <c:v>3.1883642253975018E-3</c:v>
                </c:pt>
                <c:pt idx="5">
                  <c:v>5.5060007871709695E-3</c:v>
                </c:pt>
                <c:pt idx="6">
                  <c:v>6.5519142224368188E-3</c:v>
                </c:pt>
                <c:pt idx="7">
                  <c:v>5.9266941525591864E-3</c:v>
                </c:pt>
                <c:pt idx="8">
                  <c:v>5.137221080931109E-3</c:v>
                </c:pt>
                <c:pt idx="9">
                  <c:v>9.0799820307818774E-3</c:v>
                </c:pt>
                <c:pt idx="10">
                  <c:v>1.3951681310256227E-2</c:v>
                </c:pt>
                <c:pt idx="11">
                  <c:v>1.9632417588514563E-2</c:v>
                </c:pt>
                <c:pt idx="12">
                  <c:v>2.974824831512721E-2</c:v>
                </c:pt>
                <c:pt idx="13">
                  <c:v>3.7829035036203586E-2</c:v>
                </c:pt>
                <c:pt idx="14">
                  <c:v>4.5256590109037126E-2</c:v>
                </c:pt>
                <c:pt idx="15">
                  <c:v>5.073559976764451E-2</c:v>
                </c:pt>
                <c:pt idx="16">
                  <c:v>5.7489240509268666E-2</c:v>
                </c:pt>
                <c:pt idx="17">
                  <c:v>7.3728648487633663E-2</c:v>
                </c:pt>
                <c:pt idx="18">
                  <c:v>8.5227543604826345E-2</c:v>
                </c:pt>
                <c:pt idx="19">
                  <c:v>9.3174172688496995E-2</c:v>
                </c:pt>
                <c:pt idx="20">
                  <c:v>0.10032329089795834</c:v>
                </c:pt>
                <c:pt idx="21">
                  <c:v>0.10918675250850296</c:v>
                </c:pt>
                <c:pt idx="22">
                  <c:v>0.11199521271167209</c:v>
                </c:pt>
                <c:pt idx="23">
                  <c:v>9.2208523309332394E-2</c:v>
                </c:pt>
                <c:pt idx="24">
                  <c:v>7.2137437189497555E-2</c:v>
                </c:pt>
                <c:pt idx="25">
                  <c:v>7.3232419708449084E-2</c:v>
                </c:pt>
                <c:pt idx="26">
                  <c:v>8.4946035707010745E-2</c:v>
                </c:pt>
                <c:pt idx="27">
                  <c:v>7.5414099454543512E-2</c:v>
                </c:pt>
                <c:pt idx="28">
                  <c:v>6.6322211568659653E-2</c:v>
                </c:pt>
                <c:pt idx="29">
                  <c:v>7.1012568913796884E-2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A-2B43-A49F-B5F793E7862D}"/>
            </c:ext>
          </c:extLst>
        </c:ser>
        <c:ser>
          <c:idx val="2"/>
          <c:order val="2"/>
          <c:tx>
            <c:strRef>
              <c:f>'Linear Notional Delta rep'!$N$6</c:f>
              <c:strCache>
                <c:ptCount val="1"/>
                <c:pt idx="0">
                  <c:v>Realized delta with variance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'Linear Notional Delta rep'!$N$7:$N$36</c:f>
              <c:numCache>
                <c:formatCode>General</c:formatCode>
                <c:ptCount val="30"/>
                <c:pt idx="1">
                  <c:v>-9.5707462047592805E-4</c:v>
                </c:pt>
                <c:pt idx="2">
                  <c:v>-6.1537541209506622E-4</c:v>
                </c:pt>
                <c:pt idx="3">
                  <c:v>9.0962734632012772E-4</c:v>
                </c:pt>
                <c:pt idx="4">
                  <c:v>3.1896724117054577E-3</c:v>
                </c:pt>
                <c:pt idx="5">
                  <c:v>5.5065536217720531E-3</c:v>
                </c:pt>
                <c:pt idx="6">
                  <c:v>6.5519257674193504E-3</c:v>
                </c:pt>
                <c:pt idx="7">
                  <c:v>5.9270739569956968E-3</c:v>
                </c:pt>
                <c:pt idx="8">
                  <c:v>5.137221797968182E-3</c:v>
                </c:pt>
                <c:pt idx="9">
                  <c:v>9.0904592499639458E-3</c:v>
                </c:pt>
                <c:pt idx="10">
                  <c:v>1.3952185033206015E-2</c:v>
                </c:pt>
                <c:pt idx="11">
                  <c:v>1.9647571241534233E-2</c:v>
                </c:pt>
                <c:pt idx="12">
                  <c:v>2.9766379258256592E-2</c:v>
                </c:pt>
                <c:pt idx="13">
                  <c:v>3.7833952501234343E-2</c:v>
                </c:pt>
                <c:pt idx="14">
                  <c:v>4.5270456006025202E-2</c:v>
                </c:pt>
                <c:pt idx="15">
                  <c:v>5.0736003296164539E-2</c:v>
                </c:pt>
                <c:pt idx="16">
                  <c:v>5.7511706518132505E-2</c:v>
                </c:pt>
                <c:pt idx="17">
                  <c:v>7.3794259434640935E-2</c:v>
                </c:pt>
                <c:pt idx="18">
                  <c:v>8.5228326309510521E-2</c:v>
                </c:pt>
                <c:pt idx="19">
                  <c:v>9.3202659382493808E-2</c:v>
                </c:pt>
                <c:pt idx="20">
                  <c:v>0.10032333678782838</c:v>
                </c:pt>
                <c:pt idx="21">
                  <c:v>0.10923137151994397</c:v>
                </c:pt>
                <c:pt idx="22">
                  <c:v>0.11201577517375427</c:v>
                </c:pt>
                <c:pt idx="23">
                  <c:v>9.2326196495574664E-2</c:v>
                </c:pt>
                <c:pt idx="24">
                  <c:v>7.2162360089955399E-2</c:v>
                </c:pt>
                <c:pt idx="25">
                  <c:v>7.3266556389047874E-2</c:v>
                </c:pt>
                <c:pt idx="26">
                  <c:v>8.4957188071292031E-2</c:v>
                </c:pt>
                <c:pt idx="27">
                  <c:v>7.5531035533060523E-2</c:v>
                </c:pt>
                <c:pt idx="28">
                  <c:v>6.6334822135563548E-2</c:v>
                </c:pt>
                <c:pt idx="29">
                  <c:v>7.1012589491652928E-2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A-2B43-A49F-B5F793E78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2832399"/>
        <c:axId val="1522834031"/>
      </c:lineChart>
      <c:catAx>
        <c:axId val="1522832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834031"/>
        <c:crosses val="autoZero"/>
        <c:auto val="1"/>
        <c:lblAlgn val="ctr"/>
        <c:lblOffset val="100"/>
        <c:noMultiLvlLbl val="0"/>
      </c:catAx>
      <c:valAx>
        <c:axId val="152283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83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'Linear Notional Delta rep'!$I$42</c:f>
              <c:strCache>
                <c:ptCount val="1"/>
                <c:pt idx="0">
                  <c:v>LND with log contract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'Linear Notional Delta rep'!$I$43:$I$71</c:f>
              <c:numCache>
                <c:formatCode>General</c:formatCode>
                <c:ptCount val="29"/>
                <c:pt idx="0">
                  <c:v>-5.8841533505220051E-5</c:v>
                </c:pt>
                <c:pt idx="1">
                  <c:v>2.1106700717852134E-5</c:v>
                </c:pt>
                <c:pt idx="2">
                  <c:v>-1.3797349616241411E-4</c:v>
                </c:pt>
                <c:pt idx="3">
                  <c:v>-1.0272903307395761E-3</c:v>
                </c:pt>
                <c:pt idx="4">
                  <c:v>-2.0220794040533134E-3</c:v>
                </c:pt>
                <c:pt idx="5">
                  <c:v>-2.1928420287551506E-3</c:v>
                </c:pt>
                <c:pt idx="6">
                  <c:v>-1.3062232400500367E-3</c:v>
                </c:pt>
                <c:pt idx="7">
                  <c:v>-1.2726919786949569E-3</c:v>
                </c:pt>
                <c:pt idx="8">
                  <c:v>-8.3819437261354948E-3</c:v>
                </c:pt>
                <c:pt idx="9">
                  <c:v>-1.0758049744222193E-2</c:v>
                </c:pt>
                <c:pt idx="10">
                  <c:v>-2.8961574985853427E-2</c:v>
                </c:pt>
                <c:pt idx="11">
                  <c:v>-5.8692532042457043E-2</c:v>
                </c:pt>
                <c:pt idx="12">
                  <c:v>-7.8140415305728891E-2</c:v>
                </c:pt>
                <c:pt idx="13">
                  <c:v>-0.11681107689901185</c:v>
                </c:pt>
                <c:pt idx="14">
                  <c:v>-0.12414215335208215</c:v>
                </c:pt>
                <c:pt idx="15">
                  <c:v>-0.18560667086298829</c:v>
                </c:pt>
                <c:pt idx="16">
                  <c:v>-0.31740160045253774</c:v>
                </c:pt>
                <c:pt idx="17">
                  <c:v>-0.33374289044432004</c:v>
                </c:pt>
                <c:pt idx="18">
                  <c:v>-0.44048539360959538</c:v>
                </c:pt>
                <c:pt idx="19">
                  <c:v>-0.44504665430908119</c:v>
                </c:pt>
                <c:pt idx="20">
                  <c:v>-0.59827622280149484</c:v>
                </c:pt>
                <c:pt idx="21">
                  <c:v>-0.49232968958212442</c:v>
                </c:pt>
                <c:pt idx="22">
                  <c:v>-0.27836179287614343</c:v>
                </c:pt>
                <c:pt idx="23">
                  <c:v>-0.19901686211700187</c:v>
                </c:pt>
                <c:pt idx="24">
                  <c:v>-0.29344457030089521</c:v>
                </c:pt>
                <c:pt idx="25">
                  <c:v>-0.35499293347032768</c:v>
                </c:pt>
                <c:pt idx="26">
                  <c:v>-0.17644533914111085</c:v>
                </c:pt>
                <c:pt idx="27">
                  <c:v>-0.22889307333583625</c:v>
                </c:pt>
                <c:pt idx="28">
                  <c:v>-0.23114447476493888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C6-C240-B2B3-4399038F7480}"/>
            </c:ext>
          </c:extLst>
        </c:ser>
        <c:ser>
          <c:idx val="1"/>
          <c:order val="1"/>
          <c:tx>
            <c:strRef>
              <c:f>'Linear Notional Delta rep'!$J$42</c:f>
              <c:strCache>
                <c:ptCount val="1"/>
                <c:pt idx="0">
                  <c:v>LND with 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'Linear Notional Delta rep'!$J$43:$J$71</c:f>
              <c:numCache>
                <c:formatCode>General</c:formatCode>
                <c:ptCount val="29"/>
                <c:pt idx="0">
                  <c:v>-5.883767163077137E-5</c:v>
                </c:pt>
                <c:pt idx="1">
                  <c:v>2.1074144359935141E-5</c:v>
                </c:pt>
                <c:pt idx="2">
                  <c:v>-1.3809555456824926E-4</c:v>
                </c:pt>
                <c:pt idx="3">
                  <c:v>-1.0277772759726945E-3</c:v>
                </c:pt>
                <c:pt idx="4">
                  <c:v>-2.0226662319129994E-3</c:v>
                </c:pt>
                <c:pt idx="5">
                  <c:v>-2.1934291575118649E-3</c:v>
                </c:pt>
                <c:pt idx="6">
                  <c:v>-1.3067535510022927E-3</c:v>
                </c:pt>
                <c:pt idx="7">
                  <c:v>-1.2732222849670255E-3</c:v>
                </c:pt>
                <c:pt idx="8">
                  <c:v>-8.3906772632648396E-3</c:v>
                </c:pt>
                <c:pt idx="9">
                  <c:v>-1.0766869070232879E-2</c:v>
                </c:pt>
                <c:pt idx="10">
                  <c:v>-2.8984445047286929E-2</c:v>
                </c:pt>
                <c:pt idx="11">
                  <c:v>-5.8733522508354882E-2</c:v>
                </c:pt>
                <c:pt idx="12">
                  <c:v>-7.8183933837324887E-2</c:v>
                </c:pt>
                <c:pt idx="13">
                  <c:v>-0.11686644350419936</c:v>
                </c:pt>
                <c:pt idx="14">
                  <c:v>-0.1241975782654092</c:v>
                </c:pt>
                <c:pt idx="15">
                  <c:v>-0.18568611526905832</c:v>
                </c:pt>
                <c:pt idx="16">
                  <c:v>-0.3175983288495462</c:v>
                </c:pt>
                <c:pt idx="17">
                  <c:v>-0.33393976891492771</c:v>
                </c:pt>
                <c:pt idx="18">
                  <c:v>-0.4407149071005782</c:v>
                </c:pt>
                <c:pt idx="19">
                  <c:v>-0.44527616988647545</c:v>
                </c:pt>
                <c:pt idx="20">
                  <c:v>-0.59856835542457076</c:v>
                </c:pt>
                <c:pt idx="21">
                  <c:v>-0.49260237028828968</c:v>
                </c:pt>
                <c:pt idx="22">
                  <c:v>-0.27836141548252236</c:v>
                </c:pt>
                <c:pt idx="23">
                  <c:v>-0.19898907169225313</c:v>
                </c:pt>
                <c:pt idx="24">
                  <c:v>-0.29346079656338392</c:v>
                </c:pt>
                <c:pt idx="25">
                  <c:v>-0.35501724027196419</c:v>
                </c:pt>
                <c:pt idx="26">
                  <c:v>-0.17619279246759462</c:v>
                </c:pt>
                <c:pt idx="27">
                  <c:v>-0.22865049912321023</c:v>
                </c:pt>
                <c:pt idx="28">
                  <c:v>-0.23090190120471868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C6-C240-B2B3-4399038F7480}"/>
            </c:ext>
          </c:extLst>
        </c:ser>
        <c:ser>
          <c:idx val="2"/>
          <c:order val="2"/>
          <c:tx>
            <c:strRef>
              <c:f>'Linear Notional Delta rep'!$K$42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'Linear Notional Delta rep'!$K$43:$K$71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C6-C240-B2B3-4399038F7480}"/>
            </c:ext>
          </c:extLst>
        </c:ser>
        <c:ser>
          <c:idx val="3"/>
          <c:order val="3"/>
          <c:tx>
            <c:strRef>
              <c:f>'Linear Notional Delta rep'!$L$42</c:f>
              <c:strCache>
                <c:ptCount val="1"/>
                <c:pt idx="0">
                  <c:v>LND with rebalancing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'Linear Notional Delta rep'!$L$43:$L$71</c:f>
              <c:numCache>
                <c:formatCode>General</c:formatCode>
                <c:ptCount val="29"/>
                <c:pt idx="0">
                  <c:v>-3.9976980462141609E-5</c:v>
                </c:pt>
                <c:pt idx="1">
                  <c:v>1.241473836894684E-4</c:v>
                </c:pt>
                <c:pt idx="2">
                  <c:v>1.1835215190153491E-4</c:v>
                </c:pt>
                <c:pt idx="3">
                  <c:v>-3.7984725372272252E-4</c:v>
                </c:pt>
                <c:pt idx="4">
                  <c:v>-1.2097191621927798E-3</c:v>
                </c:pt>
                <c:pt idx="5">
                  <c:v>-1.3770410329081398E-3</c:v>
                </c:pt>
                <c:pt idx="6">
                  <c:v>-3.7713803567979197E-4</c:v>
                </c:pt>
                <c:pt idx="7">
                  <c:v>-3.4339155888270917E-4</c:v>
                </c:pt>
                <c:pt idx="8">
                  <c:v>-4.3398089812708386E-3</c:v>
                </c:pt>
                <c:pt idx="9">
                  <c:v>-6.5668989294981597E-3</c:v>
                </c:pt>
                <c:pt idx="10">
                  <c:v>-2.0315368363926604E-2</c:v>
                </c:pt>
                <c:pt idx="11">
                  <c:v>-4.4768700258176787E-2</c:v>
                </c:pt>
                <c:pt idx="12">
                  <c:v>-6.2795748203948537E-2</c:v>
                </c:pt>
                <c:pt idx="13">
                  <c:v>-9.748970475209047E-2</c:v>
                </c:pt>
                <c:pt idx="14">
                  <c:v>-0.1047055826496016</c:v>
                </c:pt>
                <c:pt idx="15">
                  <c:v>-0.15980269416638893</c:v>
                </c:pt>
                <c:pt idx="16">
                  <c:v>-0.27329514869745769</c:v>
                </c:pt>
                <c:pt idx="17">
                  <c:v>-0.28942010548705932</c:v>
                </c:pt>
                <c:pt idx="18">
                  <c:v>-0.38835314315136632</c:v>
                </c:pt>
                <c:pt idx="19">
                  <c:v>-0.39290189249291019</c:v>
                </c:pt>
                <c:pt idx="20">
                  <c:v>-0.53407904476153134</c:v>
                </c:pt>
                <c:pt idx="21">
                  <c:v>-0.42258019018597781</c:v>
                </c:pt>
                <c:pt idx="22">
                  <c:v>-0.17622214245771983</c:v>
                </c:pt>
                <c:pt idx="23">
                  <c:v>-8.9896548112271255E-2</c:v>
                </c:pt>
                <c:pt idx="24">
                  <c:v>-0.17479303226266113</c:v>
                </c:pt>
                <c:pt idx="25">
                  <c:v>-0.23325965680652314</c:v>
                </c:pt>
                <c:pt idx="26">
                  <c:v>-2.2021825774708431E-2</c:v>
                </c:pt>
                <c:pt idx="27">
                  <c:v>-7.0924182286202161E-2</c:v>
                </c:pt>
                <c:pt idx="28">
                  <c:v>-7.3169819430695254E-2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C6-C240-B2B3-4399038F7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076687"/>
        <c:axId val="1572113375"/>
      </c:lineChart>
      <c:catAx>
        <c:axId val="1572076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113375"/>
        <c:crosses val="autoZero"/>
        <c:auto val="1"/>
        <c:lblAlgn val="ctr"/>
        <c:lblOffset val="100"/>
        <c:noMultiLvlLbl val="0"/>
      </c:catAx>
      <c:valAx>
        <c:axId val="157211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7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367082</xdr:colOff>
      <xdr:row>8</xdr:row>
      <xdr:rowOff>141961</xdr:rowOff>
    </xdr:from>
    <xdr:to>
      <xdr:col>21</xdr:col>
      <xdr:colOff>807234</xdr:colOff>
      <xdr:row>22</xdr:row>
      <xdr:rowOff>84202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74E1DD-0D13-6444-AF58-844302017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412135</xdr:colOff>
      <xdr:row>24</xdr:row>
      <xdr:rowOff>57150</xdr:rowOff>
    </xdr:from>
    <xdr:to>
      <xdr:col>22</xdr:col>
      <xdr:colOff>10651</xdr:colOff>
      <xdr:row>37</xdr:row>
      <xdr:rowOff>137447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162CBA-5822-3F46-B649-2F5B7C5C3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601CF-A691-B04C-8D8C-B4F623E0A2A9}">
  <dimension ref="A1:N71"/>
  <sheetViews>
    <sheetView tabSelected="1" zoomScaleNormal="100" workbookViewId="0">
      <selection activeCell="F11" sqref="F11"/>
    </sheetView>
  </sheetViews>
  <sheetFormatPr baseColWidth="10" defaultRowHeight="16" x14ac:dyDescent="0.2"/>
  <cols>
    <col min="8" max="8" width="15.33203125" bestFit="1" customWidth="1"/>
    <col min="9" max="9" width="19.1640625" bestFit="1" customWidth="1"/>
    <col min="10" max="10" width="16.33203125" bestFit="1" customWidth="1"/>
    <col min="11" max="11" width="13.1640625" bestFit="1" customWidth="1"/>
    <col min="12" max="12" width="11.33203125" customWidth="1"/>
    <col min="13" max="13" width="27.6640625" bestFit="1" customWidth="1"/>
    <col min="14" max="14" width="13.1640625" bestFit="1" customWidth="1"/>
  </cols>
  <sheetData>
    <row r="1" spans="1:14" x14ac:dyDescent="0.2">
      <c r="A1" t="s">
        <v>18</v>
      </c>
      <c r="B1">
        <v>100</v>
      </c>
    </row>
    <row r="2" spans="1:14" x14ac:dyDescent="0.2">
      <c r="A2" t="s">
        <v>5</v>
      </c>
      <c r="B2">
        <v>0.2</v>
      </c>
      <c r="D2" t="s">
        <v>17</v>
      </c>
    </row>
    <row r="3" spans="1:14" x14ac:dyDescent="0.2">
      <c r="A3" t="s">
        <v>6</v>
      </c>
      <c r="B3">
        <v>100</v>
      </c>
      <c r="D3">
        <f>B2^2</f>
        <v>4.0000000000000008E-2</v>
      </c>
      <c r="L3" s="1"/>
    </row>
    <row r="4" spans="1:14" x14ac:dyDescent="0.2">
      <c r="A4" t="s">
        <v>16</v>
      </c>
      <c r="B4">
        <v>100</v>
      </c>
      <c r="L4" s="1"/>
    </row>
    <row r="6" spans="1:14" x14ac:dyDescent="0.2">
      <c r="A6" t="s">
        <v>1</v>
      </c>
      <c r="B6" t="s">
        <v>2</v>
      </c>
      <c r="C6" t="s">
        <v>3</v>
      </c>
      <c r="D6" t="s">
        <v>4</v>
      </c>
      <c r="E6" t="s">
        <v>0</v>
      </c>
      <c r="F6" t="s">
        <v>7</v>
      </c>
      <c r="G6" t="s">
        <v>8</v>
      </c>
      <c r="H6" t="s">
        <v>9</v>
      </c>
      <c r="I6" t="s">
        <v>10</v>
      </c>
      <c r="J6" t="s">
        <v>11</v>
      </c>
      <c r="K6" t="s">
        <v>12</v>
      </c>
      <c r="L6" t="s">
        <v>15</v>
      </c>
      <c r="M6" t="s">
        <v>13</v>
      </c>
      <c r="N6" t="s">
        <v>14</v>
      </c>
    </row>
    <row r="7" spans="1:14" x14ac:dyDescent="0.2">
      <c r="A7">
        <v>1</v>
      </c>
      <c r="B7">
        <f>A7/365</f>
        <v>2.7397260273972603E-3</v>
      </c>
      <c r="C7">
        <f ca="1">NORMSINV(RAND())</f>
        <v>1.2871467917032673</v>
      </c>
      <c r="D7">
        <f ca="1">SUM(C$7:C7)*B7</f>
        <v>3.5264295663103213E-3</v>
      </c>
      <c r="E7">
        <f t="shared" ref="E7:E36" ca="1" si="0">$B$3*EXP(-0.5*$B$2^2 *B7+$B$2*D7)</f>
        <v>100.06507030081222</v>
      </c>
      <c r="F7">
        <f ca="1">LN(E7)</f>
        <v>4.6058206773808053</v>
      </c>
      <c r="K7">
        <f ca="1">$B$1*(1/E7-1/$B$4)</f>
        <v>-6.5027986905531743E-4</v>
      </c>
    </row>
    <row r="8" spans="1:14" x14ac:dyDescent="0.2">
      <c r="A8">
        <f>A7+1</f>
        <v>2</v>
      </c>
      <c r="B8">
        <f t="shared" ref="B8:B36" si="1">A8/365</f>
        <v>5.4794520547945206E-3</v>
      </c>
      <c r="C8">
        <f t="shared" ref="C8:C36" ca="1" si="2">NORMSINV(RAND())</f>
        <v>-3.3136559430640318E-2</v>
      </c>
      <c r="D8">
        <f ca="1">SUM(C$7:C8)*B8</f>
        <v>6.8712889439596003E-3</v>
      </c>
      <c r="E8">
        <f t="shared" ca="1" si="0"/>
        <v>100.12654687784392</v>
      </c>
      <c r="F8">
        <f t="shared" ref="F8:F36" ca="1" si="3">LN(E8)</f>
        <v>4.6064348547357872</v>
      </c>
      <c r="G8">
        <f ca="1">E8-E7</f>
        <v>6.1476577031697843E-2</v>
      </c>
      <c r="H8">
        <f ca="1">F8-F7</f>
        <v>6.1417735498192627E-4</v>
      </c>
      <c r="I8">
        <f ca="1">$B$1*(H8-G8/$B$4)</f>
        <v>-5.8841533505220051E-5</v>
      </c>
      <c r="J8">
        <f ca="1">$B$1*(G8*(1/E7-1/$B$4)-0.5*H8^2)</f>
        <v>-5.883767163077137E-5</v>
      </c>
      <c r="K8">
        <f ca="1">$B$1*(1/E8-1/$B$4)</f>
        <v>-1.2638693911846965E-3</v>
      </c>
      <c r="L8">
        <f ca="1">K7*G8</f>
        <v>-3.9976980462141609E-5</v>
      </c>
      <c r="M8">
        <f ca="1">I8/G8</f>
        <v>-9.5713743910759473E-4</v>
      </c>
      <c r="N8">
        <f ca="1">J8/G8</f>
        <v>-9.5707462047592805E-4</v>
      </c>
    </row>
    <row r="9" spans="1:14" x14ac:dyDescent="0.2">
      <c r="A9">
        <f t="shared" ref="A9:A36" si="4">A8+1</f>
        <v>3</v>
      </c>
      <c r="B9">
        <f t="shared" si="1"/>
        <v>8.21917808219178E-3</v>
      </c>
      <c r="C9">
        <f t="shared" ca="1" si="2"/>
        <v>-1.1741571376498088</v>
      </c>
      <c r="D9">
        <f ca="1">SUM(C$7:C9)*B9</f>
        <v>6.5632680511905361E-4</v>
      </c>
      <c r="E9">
        <f t="shared" ca="1" si="0"/>
        <v>99.996688234778148</v>
      </c>
      <c r="F9">
        <f t="shared" ca="1" si="3"/>
        <v>4.6051370677874717</v>
      </c>
      <c r="G9">
        <f t="shared" ref="G9:H36" ca="1" si="5">E9-E8</f>
        <v>-0.12985864306577355</v>
      </c>
      <c r="H9">
        <f t="shared" ca="1" si="5"/>
        <v>-1.2977869483155047E-3</v>
      </c>
      <c r="I9">
        <f ca="1">$B$1*(H9-G9/$B$4)</f>
        <v>7.9948234223072186E-5</v>
      </c>
      <c r="J9">
        <f ca="1">$B$1*(G9*(1/E8-1/$B$4)-0.5*H9^2)</f>
        <v>7.991181599070651E-5</v>
      </c>
      <c r="K9">
        <f ca="1">$B$1*(1/E9-1/$B$4)</f>
        <v>3.3118749033674011E-5</v>
      </c>
      <c r="L9">
        <f t="shared" ref="L9:L36" ca="1" si="6">K8*G9</f>
        <v>1.6412436415161002E-4</v>
      </c>
      <c r="M9">
        <f t="shared" ref="M9:M36" ca="1" si="7">I9/G9</f>
        <v>-6.1565585728920881E-4</v>
      </c>
      <c r="N9">
        <f t="shared" ref="N9:N36" ca="1" si="8">J9/G9</f>
        <v>-6.1537541209506622E-4</v>
      </c>
    </row>
    <row r="10" spans="1:14" x14ac:dyDescent="0.2">
      <c r="A10">
        <f t="shared" si="4"/>
        <v>4</v>
      </c>
      <c r="B10">
        <f t="shared" si="1"/>
        <v>1.0958904109589041E-2</v>
      </c>
      <c r="C10">
        <f t="shared" ca="1" si="2"/>
        <v>-0.79405090544174273</v>
      </c>
      <c r="D10">
        <f ca="1">SUM(C$7:C10)*B10</f>
        <v>-7.8268253240430085E-3</v>
      </c>
      <c r="E10">
        <f t="shared" ca="1" si="0"/>
        <v>99.821704820336947</v>
      </c>
      <c r="F10">
        <f t="shared" ca="1" si="3"/>
        <v>4.6033856428410909</v>
      </c>
      <c r="G10">
        <f t="shared" ca="1" si="5"/>
        <v>-0.17498341444120058</v>
      </c>
      <c r="H10">
        <f t="shared" ca="1" si="5"/>
        <v>-1.7514249463808085E-3</v>
      </c>
      <c r="I10">
        <f ca="1">$B$1*(H10-G10/$B$4)</f>
        <v>-1.5908019688026624E-4</v>
      </c>
      <c r="J10">
        <f ca="1">$B$1*(G10*(1/E9-1/$B$4)-0.5*H10^2)</f>
        <v>-1.5916969892818439E-4</v>
      </c>
      <c r="K10">
        <f ca="1">$B$1*(1/E10-1/$B$4)</f>
        <v>1.7861363917190745E-3</v>
      </c>
      <c r="L10">
        <f t="shared" ca="1" si="6"/>
        <v>-5.7952317879334907E-6</v>
      </c>
      <c r="M10">
        <f t="shared" ca="1" si="7"/>
        <v>9.0911585757015687E-4</v>
      </c>
      <c r="N10">
        <f t="shared" ca="1" si="8"/>
        <v>9.0962734632012772E-4</v>
      </c>
    </row>
    <row r="11" spans="1:14" x14ac:dyDescent="0.2">
      <c r="A11">
        <f t="shared" si="4"/>
        <v>5</v>
      </c>
      <c r="B11">
        <f t="shared" si="1"/>
        <v>1.3698630136986301E-2</v>
      </c>
      <c r="C11">
        <f t="shared" ca="1" si="2"/>
        <v>-0.85848537652912171</v>
      </c>
      <c r="D11">
        <f ca="1">SUM(C$7:C11)*B11</f>
        <v>-2.1543605306137619E-2</v>
      </c>
      <c r="E11">
        <f t="shared" ca="1" si="0"/>
        <v>99.542779085474805</v>
      </c>
      <c r="F11">
        <f t="shared" ca="1" si="3"/>
        <v>4.6005874923241237</v>
      </c>
      <c r="G11">
        <f t="shared" ca="1" si="5"/>
        <v>-0.27892573486214189</v>
      </c>
      <c r="H11">
        <f t="shared" ca="1" si="5"/>
        <v>-2.7981505169671905E-3</v>
      </c>
      <c r="I11">
        <f ca="1">$B$1*(H11-G11/$B$4)</f>
        <v>-8.8931683457716196E-4</v>
      </c>
      <c r="J11">
        <f ca="1">$B$1*(G11*(1/E10-1/$B$4)-0.5*H11^2)</f>
        <v>-8.8968172140444521E-4</v>
      </c>
      <c r="K11">
        <f ca="1">$B$1*(1/E11-1/$B$4)</f>
        <v>4.5932102632234573E-3</v>
      </c>
      <c r="L11">
        <f t="shared" ca="1" si="6"/>
        <v>-4.9819940562425744E-4</v>
      </c>
      <c r="M11">
        <f t="shared" ca="1" si="7"/>
        <v>3.1883642253975018E-3</v>
      </c>
      <c r="N11">
        <f t="shared" ca="1" si="8"/>
        <v>3.1896724117054577E-3</v>
      </c>
    </row>
    <row r="12" spans="1:14" x14ac:dyDescent="0.2">
      <c r="A12">
        <f t="shared" si="4"/>
        <v>6</v>
      </c>
      <c r="B12">
        <f t="shared" si="1"/>
        <v>1.643835616438356E-2</v>
      </c>
      <c r="C12">
        <f t="shared" ca="1" si="2"/>
        <v>-0.27379420164505136</v>
      </c>
      <c r="D12">
        <f ca="1">SUM(C$7:C12)*B12</f>
        <v>-3.0353052969749546E-2</v>
      </c>
      <c r="E12">
        <f t="shared" ca="1" si="0"/>
        <v>99.362105469221135</v>
      </c>
      <c r="F12">
        <f t="shared" ca="1" si="3"/>
        <v>4.5987708082708538</v>
      </c>
      <c r="G12">
        <f t="shared" ca="1" si="5"/>
        <v>-0.18067361625367084</v>
      </c>
      <c r="H12">
        <f t="shared" ca="1" si="5"/>
        <v>-1.8166840532698458E-3</v>
      </c>
      <c r="I12">
        <f ca="1">$B$1*(H12-G12/$B$4)</f>
        <v>-9.9478907331373729E-4</v>
      </c>
      <c r="J12">
        <f ca="1">$B$1*(G12*(1/E11-1/$B$4)-0.5*H12^2)</f>
        <v>-9.9488895594030519E-4</v>
      </c>
      <c r="K12">
        <f ca="1">$B$1*(1/E12-1/$B$4)</f>
        <v>6.4198974827124958E-3</v>
      </c>
      <c r="L12">
        <f t="shared" ca="1" si="6"/>
        <v>-8.2987190847005736E-4</v>
      </c>
      <c r="M12">
        <f t="shared" ca="1" si="7"/>
        <v>5.5060007871709695E-3</v>
      </c>
      <c r="N12">
        <f t="shared" ca="1" si="8"/>
        <v>5.5065536217720531E-3</v>
      </c>
    </row>
    <row r="13" spans="1:14" x14ac:dyDescent="0.2">
      <c r="A13">
        <f t="shared" si="4"/>
        <v>7</v>
      </c>
      <c r="B13">
        <f t="shared" si="1"/>
        <v>1.9178082191780823E-2</v>
      </c>
      <c r="C13">
        <f t="shared" ca="1" si="2"/>
        <v>0.20967299803092926</v>
      </c>
      <c r="D13">
        <f ca="1">SUM(C$7:C13)*B13</f>
        <v>-3.1390769141740216E-2</v>
      </c>
      <c r="E13">
        <f t="shared" ca="1" si="0"/>
        <v>99.336042456351237</v>
      </c>
      <c r="F13">
        <f t="shared" ca="1" si="3"/>
        <v>4.5985084705159078</v>
      </c>
      <c r="G13">
        <f t="shared" ca="1" si="5"/>
        <v>-2.6063012869897761E-2</v>
      </c>
      <c r="H13">
        <f t="shared" ca="1" si="5"/>
        <v>-2.6233775494599598E-4</v>
      </c>
      <c r="I13">
        <f ca="1">$B$1*(H13-G13/$B$4)</f>
        <v>-1.70762624701837E-4</v>
      </c>
      <c r="J13">
        <f ca="1">$B$1*(G13*(1/E12-1/$B$4)-0.5*H13^2)</f>
        <v>-1.707629255988653E-4</v>
      </c>
      <c r="K13">
        <f ca="1">$B$1*(1/E13-1/$B$4)</f>
        <v>6.6839540536408129E-3</v>
      </c>
      <c r="L13">
        <f t="shared" ca="1" si="6"/>
        <v>-1.6732187071536001E-4</v>
      </c>
      <c r="M13">
        <f t="shared" ca="1" si="7"/>
        <v>6.5519142224368188E-3</v>
      </c>
      <c r="N13">
        <f t="shared" ca="1" si="8"/>
        <v>6.5519257674193504E-3</v>
      </c>
    </row>
    <row r="14" spans="1:14" x14ac:dyDescent="0.2">
      <c r="A14">
        <f t="shared" si="4"/>
        <v>8</v>
      </c>
      <c r="B14">
        <f t="shared" si="1"/>
        <v>2.1917808219178082E-2</v>
      </c>
      <c r="C14">
        <f t="shared" ca="1" si="2"/>
        <v>0.56039250652655359</v>
      </c>
      <c r="D14">
        <f ca="1">SUM(C$7:C14)*B14</f>
        <v>-2.3592589247903886E-2</v>
      </c>
      <c r="E14">
        <f t="shared" ca="1" si="0"/>
        <v>99.485639983384459</v>
      </c>
      <c r="F14">
        <f t="shared" ca="1" si="3"/>
        <v>4.6000133119741271</v>
      </c>
      <c r="G14">
        <f t="shared" ca="1" si="5"/>
        <v>0.14959752703322238</v>
      </c>
      <c r="H14">
        <f t="shared" ca="1" si="5"/>
        <v>1.5048414582192748E-3</v>
      </c>
      <c r="I14">
        <f ca="1">$B$1*(H14-G14/$B$4)</f>
        <v>8.8661878870511385E-4</v>
      </c>
      <c r="J14">
        <f ca="1">$B$1*(G14*(1/E13-1/$B$4)-0.5*H14^2)</f>
        <v>8.8667560650957213E-4</v>
      </c>
      <c r="K14">
        <f ca="1">$B$1*(1/E14-1/$B$4)</f>
        <v>5.1701935746852751E-3</v>
      </c>
      <c r="L14">
        <f t="shared" ca="1" si="6"/>
        <v>9.9990299722834785E-4</v>
      </c>
      <c r="M14">
        <f t="shared" ca="1" si="7"/>
        <v>5.9266941525591864E-3</v>
      </c>
      <c r="N14">
        <f t="shared" ca="1" si="8"/>
        <v>5.9270739569956968E-3</v>
      </c>
    </row>
    <row r="15" spans="1:14" x14ac:dyDescent="0.2">
      <c r="A15">
        <f t="shared" si="4"/>
        <v>9</v>
      </c>
      <c r="B15">
        <f t="shared" si="1"/>
        <v>2.4657534246575342E-2</v>
      </c>
      <c r="C15">
        <f t="shared" ca="1" si="2"/>
        <v>0.14401597558147686</v>
      </c>
      <c r="D15">
        <f ca="1">SUM(C$7:C15)*B15</f>
        <v>-2.2990584053937647E-2</v>
      </c>
      <c r="E15">
        <f t="shared" ca="1" si="0"/>
        <v>99.492167103947665</v>
      </c>
      <c r="F15">
        <f t="shared" ca="1" si="3"/>
        <v>4.6000789184923727</v>
      </c>
      <c r="G15">
        <f t="shared" ca="1" si="5"/>
        <v>6.5271205632058127E-3</v>
      </c>
      <c r="H15">
        <f t="shared" ca="1" si="5"/>
        <v>6.5606518245608925E-5</v>
      </c>
      <c r="I15">
        <f ca="1">$B$1*(H15-G15/$B$4)</f>
        <v>3.3531261355079832E-5</v>
      </c>
      <c r="J15">
        <f ca="1">$B$1*(G15*(1/E14-1/$B$4)-0.5*H15^2)</f>
        <v>3.3531266035267256E-5</v>
      </c>
      <c r="K15">
        <f ca="1">$B$1*(1/E15-1/$B$4)</f>
        <v>5.1042500212278991E-3</v>
      </c>
      <c r="L15">
        <f t="shared" ca="1" si="6"/>
        <v>3.3746476797082825E-5</v>
      </c>
      <c r="M15">
        <f t="shared" ca="1" si="7"/>
        <v>5.137221080931109E-3</v>
      </c>
      <c r="N15">
        <f t="shared" ca="1" si="8"/>
        <v>5.137221797968182E-3</v>
      </c>
    </row>
    <row r="16" spans="1:14" x14ac:dyDescent="0.2">
      <c r="A16">
        <f t="shared" si="4"/>
        <v>10</v>
      </c>
      <c r="B16">
        <f t="shared" si="1"/>
        <v>2.7397260273972601E-2</v>
      </c>
      <c r="C16">
        <f t="shared" ca="1" si="2"/>
        <v>-1.3386345859864388</v>
      </c>
      <c r="D16">
        <f ca="1">SUM(C$7:C16)*B16</f>
        <v>-6.222001355727607E-2</v>
      </c>
      <c r="E16">
        <f t="shared" ca="1" si="0"/>
        <v>98.709208313573455</v>
      </c>
      <c r="F16">
        <f t="shared" ca="1" si="3"/>
        <v>4.5921782380711562</v>
      </c>
      <c r="G16">
        <f t="shared" ca="1" si="5"/>
        <v>-0.78295879037420946</v>
      </c>
      <c r="H16">
        <f t="shared" ca="1" si="5"/>
        <v>-7.9006804212164994E-3</v>
      </c>
      <c r="I16">
        <f ca="1">$B$1*(H16-G16/$B$4)</f>
        <v>-7.109251747440537E-3</v>
      </c>
      <c r="J16">
        <f ca="1">$B$1*(G16*(1/E15-1/$B$4)-0.5*H16^2)</f>
        <v>-7.1174549782978139E-3</v>
      </c>
      <c r="K16">
        <f ca="1">$B$1*(1/E16-1/$B$4)</f>
        <v>1.30767099491471E-2</v>
      </c>
      <c r="L16">
        <f t="shared" ca="1" si="6"/>
        <v>-3.9964174223881292E-3</v>
      </c>
      <c r="M16">
        <f t="shared" ca="1" si="7"/>
        <v>9.0799820307818774E-3</v>
      </c>
      <c r="N16">
        <f t="shared" ca="1" si="8"/>
        <v>9.0904592499639458E-3</v>
      </c>
    </row>
    <row r="17" spans="1:14" x14ac:dyDescent="0.2">
      <c r="A17">
        <f t="shared" si="4"/>
        <v>11</v>
      </c>
      <c r="B17">
        <f t="shared" si="1"/>
        <v>3.0136986301369864E-2</v>
      </c>
      <c r="C17">
        <f t="shared" ca="1" si="2"/>
        <v>-7.0953147940537156E-2</v>
      </c>
      <c r="D17">
        <f ca="1">SUM(C$7:C17)*B17</f>
        <v>-7.0580328960526711E-2</v>
      </c>
      <c r="E17">
        <f t="shared" ca="1" si="0"/>
        <v>98.538898659471769</v>
      </c>
      <c r="F17">
        <f t="shared" ca="1" si="3"/>
        <v>4.5904513804699585</v>
      </c>
      <c r="G17">
        <f t="shared" ca="1" si="5"/>
        <v>-0.17030965410168619</v>
      </c>
      <c r="H17">
        <f t="shared" ca="1" si="5"/>
        <v>-1.7268576011977288E-3</v>
      </c>
      <c r="I17">
        <f ca="1">$B$1*(H17-G17/$B$4)</f>
        <v>-2.3761060180866982E-3</v>
      </c>
      <c r="J17">
        <f ca="1">$B$1*(G17*(1/E16-1/$B$4)-0.5*H17^2)</f>
        <v>-2.3761918069680394E-3</v>
      </c>
      <c r="K17">
        <f ca="1">$B$1*(1/E17-1/$B$4)</f>
        <v>1.4827660552382133E-2</v>
      </c>
      <c r="L17">
        <f t="shared" ca="1" si="6"/>
        <v>-2.2270899482273211E-3</v>
      </c>
      <c r="M17">
        <f t="shared" ca="1" si="7"/>
        <v>1.3951681310256227E-2</v>
      </c>
      <c r="N17">
        <f t="shared" ca="1" si="8"/>
        <v>1.3952185033206015E-2</v>
      </c>
    </row>
    <row r="18" spans="1:14" x14ac:dyDescent="0.2">
      <c r="A18">
        <f t="shared" si="4"/>
        <v>12</v>
      </c>
      <c r="B18">
        <f t="shared" si="1"/>
        <v>3.287671232876712E-2</v>
      </c>
      <c r="C18">
        <f t="shared" ca="1" si="2"/>
        <v>-1.2343294888665421</v>
      </c>
      <c r="D18">
        <f ca="1">SUM(C$7:C18)*B18</f>
        <v>-0.11757741802677223</v>
      </c>
      <c r="E18">
        <f t="shared" ca="1" si="0"/>
        <v>97.611680951333739</v>
      </c>
      <c r="F18">
        <f t="shared" ca="1" si="3"/>
        <v>4.5809971681361619</v>
      </c>
      <c r="G18">
        <f t="shared" ca="1" si="5"/>
        <v>-0.92721770813803062</v>
      </c>
      <c r="H18">
        <f t="shared" ca="1" si="5"/>
        <v>-9.4542123337966189E-3</v>
      </c>
      <c r="I18">
        <f ca="1">$B$1*(H18-G18/$B$4)</f>
        <v>-1.8203525241631234E-2</v>
      </c>
      <c r="J18">
        <f ca="1">$B$1*(G18*(1/E17-1/$B$4)-0.5*H18^2)</f>
        <v>-1.8217575977054052E-2</v>
      </c>
      <c r="K18">
        <f ca="1">$B$1*(1/E18-1/$B$4)</f>
        <v>2.4467553733215595E-2</v>
      </c>
      <c r="L18">
        <f t="shared" ca="1" si="6"/>
        <v>-1.3748469434428446E-2</v>
      </c>
      <c r="M18">
        <f t="shared" ca="1" si="7"/>
        <v>1.9632417588514563E-2</v>
      </c>
      <c r="N18">
        <f t="shared" ca="1" si="8"/>
        <v>1.9647571241534233E-2</v>
      </c>
    </row>
    <row r="19" spans="1:14" x14ac:dyDescent="0.2">
      <c r="A19">
        <f t="shared" si="4"/>
        <v>13</v>
      </c>
      <c r="B19">
        <f t="shared" si="1"/>
        <v>3.5616438356164383E-2</v>
      </c>
      <c r="C19">
        <f t="shared" ca="1" si="2"/>
        <v>-1.1619745359552922</v>
      </c>
      <c r="D19">
        <f ca="1">SUM(C$7:C19)*B19</f>
        <v>-0.1687609306269543</v>
      </c>
      <c r="E19">
        <f t="shared" ca="1" si="0"/>
        <v>96.612262204331913</v>
      </c>
      <c r="F19">
        <f t="shared" ca="1" si="3"/>
        <v>4.5707056710955776</v>
      </c>
      <c r="G19">
        <f t="shared" ca="1" si="5"/>
        <v>-0.99941874700182609</v>
      </c>
      <c r="H19">
        <f t="shared" ca="1" si="5"/>
        <v>-1.0291497040584296E-2</v>
      </c>
      <c r="I19">
        <f ca="1">$B$1*(H19-G19/$B$4)</f>
        <v>-2.973095705660362E-2</v>
      </c>
      <c r="J19">
        <f ca="1">$B$1*(G19*(1/E18-1/$B$4)-0.5*H19^2)</f>
        <v>-2.974907746106795E-2</v>
      </c>
      <c r="K19">
        <f ca="1">$B$1*(1/E19-1/$B$4)</f>
        <v>3.5065298321067424E-2</v>
      </c>
      <c r="L19">
        <f t="shared" ca="1" si="6"/>
        <v>-2.4453331894250183E-2</v>
      </c>
      <c r="M19">
        <f t="shared" ca="1" si="7"/>
        <v>2.974824831512721E-2</v>
      </c>
      <c r="N19">
        <f t="shared" ca="1" si="8"/>
        <v>2.9766379258256592E-2</v>
      </c>
    </row>
    <row r="20" spans="1:14" x14ac:dyDescent="0.2">
      <c r="A20">
        <f t="shared" si="4"/>
        <v>14</v>
      </c>
      <c r="B20">
        <f t="shared" si="1"/>
        <v>3.8356164383561646E-2</v>
      </c>
      <c r="C20">
        <f t="shared" ca="1" si="2"/>
        <v>-0.34992498521098186</v>
      </c>
      <c r="D20">
        <f ca="1">SUM(C$7:C20)*B20</f>
        <v>-0.19516432092984937</v>
      </c>
      <c r="E20">
        <f t="shared" ca="1" si="0"/>
        <v>96.098162829482419</v>
      </c>
      <c r="F20">
        <f t="shared" ca="1" si="3"/>
        <v>4.5653701985144499</v>
      </c>
      <c r="G20">
        <f t="shared" ca="1" si="5"/>
        <v>-0.51409937484949353</v>
      </c>
      <c r="H20">
        <f t="shared" ca="1" si="5"/>
        <v>-5.3354725811276538E-3</v>
      </c>
      <c r="I20">
        <f ca="1">$B$1*(H20-G20/$B$4)</f>
        <v>-1.9447883263271851E-2</v>
      </c>
      <c r="J20">
        <f ca="1">$B$1*(G20*(1/E19-1/$B$4)-0.5*H20^2)</f>
        <v>-1.9450411328970008E-2</v>
      </c>
      <c r="K20">
        <f ca="1">$B$1*(1/E20-1/$B$4)</f>
        <v>4.0602619817415621E-2</v>
      </c>
      <c r="L20">
        <f t="shared" ca="1" si="6"/>
        <v>-1.8027047945771757E-2</v>
      </c>
      <c r="M20">
        <f t="shared" ca="1" si="7"/>
        <v>3.7829035036203586E-2</v>
      </c>
      <c r="N20">
        <f t="shared" ca="1" si="8"/>
        <v>3.7833952501234343E-2</v>
      </c>
    </row>
    <row r="21" spans="1:14" x14ac:dyDescent="0.2">
      <c r="A21">
        <f t="shared" si="4"/>
        <v>15</v>
      </c>
      <c r="B21">
        <f t="shared" si="1"/>
        <v>4.1095890410958902E-2</v>
      </c>
      <c r="C21">
        <f t="shared" ca="1" si="2"/>
        <v>-0.7407806996604599</v>
      </c>
      <c r="D21">
        <f ca="1">SUM(C$7:C21)*B21</f>
        <v>-0.23954767201949545</v>
      </c>
      <c r="E21">
        <f t="shared" ca="1" si="0"/>
        <v>95.243687017228041</v>
      </c>
      <c r="F21">
        <f t="shared" ca="1" si="3"/>
        <v>4.5564387337759733</v>
      </c>
      <c r="G21">
        <f t="shared" ca="1" si="5"/>
        <v>-0.8544758122543783</v>
      </c>
      <c r="H21">
        <f t="shared" ca="1" si="5"/>
        <v>-8.9314647384766133E-3</v>
      </c>
      <c r="I21">
        <f ca="1">$B$1*(H21-G21/$B$4)</f>
        <v>-3.8670661593282959E-2</v>
      </c>
      <c r="J21">
        <f ca="1">$B$1*(G21*(1/E20-1/$B$4)-0.5*H21^2)</f>
        <v>-3.8682509666874483E-2</v>
      </c>
      <c r="K21">
        <f ca="1">$B$1*(1/E21-1/$B$4)</f>
        <v>4.9938354254509473E-2</v>
      </c>
      <c r="L21">
        <f t="shared" ca="1" si="6"/>
        <v>-3.4693956548141933E-2</v>
      </c>
      <c r="M21">
        <f t="shared" ca="1" si="7"/>
        <v>4.5256590109037126E-2</v>
      </c>
      <c r="N21">
        <f t="shared" ca="1" si="8"/>
        <v>4.5270456006025202E-2</v>
      </c>
    </row>
    <row r="22" spans="1:14" x14ac:dyDescent="0.2">
      <c r="A22">
        <f t="shared" si="4"/>
        <v>16</v>
      </c>
      <c r="B22">
        <f t="shared" si="1"/>
        <v>4.3835616438356165E-2</v>
      </c>
      <c r="C22">
        <f t="shared" ca="1" si="2"/>
        <v>0.19738465752724837</v>
      </c>
      <c r="D22">
        <f ca="1">SUM(C$7:C22)*B22</f>
        <v>-0.24686503868261442</v>
      </c>
      <c r="E22">
        <f t="shared" ca="1" si="0"/>
        <v>95.099191308363956</v>
      </c>
      <c r="F22">
        <f t="shared" ca="1" si="3"/>
        <v>4.5549204659228018</v>
      </c>
      <c r="G22">
        <f t="shared" ca="1" si="5"/>
        <v>-0.1444957088640848</v>
      </c>
      <c r="H22">
        <f t="shared" ca="1" si="5"/>
        <v>-1.518267853171551E-3</v>
      </c>
      <c r="I22">
        <f ca="1">$B$1*(H22-G22/$B$4)</f>
        <v>-7.3310764530702894E-3</v>
      </c>
      <c r="J22">
        <f ca="1">$B$1*(G22*(1/E21-1/$B$4)-0.5*H22^2)</f>
        <v>-7.3311347612098387E-3</v>
      </c>
      <c r="K22">
        <f ca="1">$B$1*(1/E22-1/$B$4)</f>
        <v>5.1533652644268277E-2</v>
      </c>
      <c r="L22">
        <f t="shared" ca="1" si="6"/>
        <v>-7.2158778975111313E-3</v>
      </c>
      <c r="M22">
        <f t="shared" ca="1" si="7"/>
        <v>5.073559976764451E-2</v>
      </c>
      <c r="N22">
        <f t="shared" ca="1" si="8"/>
        <v>5.0736003296164539E-2</v>
      </c>
    </row>
    <row r="23" spans="1:14" x14ac:dyDescent="0.2">
      <c r="A23">
        <f t="shared" si="4"/>
        <v>17</v>
      </c>
      <c r="B23">
        <f t="shared" si="1"/>
        <v>4.6575342465753428E-2</v>
      </c>
      <c r="C23">
        <f t="shared" ca="1" si="2"/>
        <v>-0.87659254360212613</v>
      </c>
      <c r="D23">
        <f ca="1">SUM(C$7:C23)*B23</f>
        <v>-0.30312170152147278</v>
      </c>
      <c r="E23">
        <f t="shared" ca="1" si="0"/>
        <v>94.030043117042894</v>
      </c>
      <c r="F23">
        <f t="shared" ca="1" si="3"/>
        <v>4.5436143388344821</v>
      </c>
      <c r="G23">
        <f t="shared" ca="1" si="5"/>
        <v>-1.0691481913210623</v>
      </c>
      <c r="H23">
        <f t="shared" ca="1" si="5"/>
        <v>-1.1306127088319684E-2</v>
      </c>
      <c r="I23">
        <f ca="1">$B$1*(H23-G23/$B$4)</f>
        <v>-6.146451751090614E-2</v>
      </c>
      <c r="J23">
        <f ca="1">$B$1*(G23*(1/E22-1/$B$4)-0.5*H23^2)</f>
        <v>-6.1488537003649119E-2</v>
      </c>
      <c r="K23">
        <f ca="1">$B$1*(1/E23-1/$B$4)</f>
        <v>6.3489887753492319E-2</v>
      </c>
      <c r="L23">
        <f t="shared" ca="1" si="6"/>
        <v>-5.5097111516787312E-2</v>
      </c>
      <c r="M23">
        <f t="shared" ca="1" si="7"/>
        <v>5.7489240509268666E-2</v>
      </c>
      <c r="N23">
        <f t="shared" ca="1" si="8"/>
        <v>5.7511706518132505E-2</v>
      </c>
    </row>
    <row r="24" spans="1:14" x14ac:dyDescent="0.2">
      <c r="A24">
        <f t="shared" si="4"/>
        <v>18</v>
      </c>
      <c r="B24">
        <f t="shared" si="1"/>
        <v>4.9315068493150684E-2</v>
      </c>
      <c r="C24">
        <f t="shared" ca="1" si="2"/>
        <v>-1.578897863915188</v>
      </c>
      <c r="D24">
        <f ca="1">SUM(C$7:C24)*B24</f>
        <v>-0.39881584614893212</v>
      </c>
      <c r="E24">
        <f t="shared" ca="1" si="0"/>
        <v>92.242475702028429</v>
      </c>
      <c r="F24">
        <f t="shared" ca="1" si="3"/>
        <v>4.5244207153884419</v>
      </c>
      <c r="G24">
        <f t="shared" ca="1" si="5"/>
        <v>-1.7875674150144647</v>
      </c>
      <c r="H24">
        <f t="shared" ca="1" si="5"/>
        <v>-1.9193623446040142E-2</v>
      </c>
      <c r="I24">
        <f ca="1">$B$1*(H24-G24/$B$4)</f>
        <v>-0.13179492958954944</v>
      </c>
      <c r="J24">
        <f ca="1">$B$1*(G24*(1/E23-1/$B$4)-0.5*H24^2)</f>
        <v>-0.13191221358048788</v>
      </c>
      <c r="K24">
        <f ca="1">$B$1*(1/E24-1/$B$4)</f>
        <v>8.4099263803703167E-2</v>
      </c>
      <c r="L24">
        <f t="shared" ca="1" si="6"/>
        <v>-0.11349245453106878</v>
      </c>
      <c r="M24">
        <f t="shared" ca="1" si="7"/>
        <v>7.3728648487633663E-2</v>
      </c>
      <c r="N24">
        <f t="shared" ca="1" si="8"/>
        <v>7.3794259434640935E-2</v>
      </c>
    </row>
    <row r="25" spans="1:14" x14ac:dyDescent="0.2">
      <c r="A25">
        <f t="shared" si="4"/>
        <v>19</v>
      </c>
      <c r="B25">
        <f t="shared" si="1"/>
        <v>5.2054794520547946E-2</v>
      </c>
      <c r="C25">
        <f t="shared" ca="1" si="2"/>
        <v>0.23103509393239507</v>
      </c>
      <c r="D25">
        <f ca="1">SUM(C$7:C25)*B25</f>
        <v>-0.4089457977044087</v>
      </c>
      <c r="E25">
        <f t="shared" ca="1" si="0"/>
        <v>92.050738508855858</v>
      </c>
      <c r="F25">
        <f t="shared" ca="1" si="3"/>
        <v>4.5223399305567984</v>
      </c>
      <c r="G25">
        <f t="shared" ca="1" si="5"/>
        <v>-0.1917371931725711</v>
      </c>
      <c r="H25">
        <f t="shared" ca="1" si="5"/>
        <v>-2.080784831643534E-3</v>
      </c>
      <c r="I25">
        <f ca="1">$B$1*(H25-G25/$B$4)</f>
        <v>-1.6341289991782314E-2</v>
      </c>
      <c r="J25">
        <f ca="1">$B$1*(G25*(1/E24-1/$B$4)-0.5*H25^2)</f>
        <v>-1.6341440065381543E-2</v>
      </c>
      <c r="K25">
        <f ca="1">$B$1*(1/E25-1/$B$4)</f>
        <v>8.6357389630061121E-2</v>
      </c>
      <c r="L25">
        <f t="shared" ca="1" si="6"/>
        <v>-1.6124956789601651E-2</v>
      </c>
      <c r="M25">
        <f t="shared" ca="1" si="7"/>
        <v>8.5227543604826345E-2</v>
      </c>
      <c r="N25">
        <f t="shared" ca="1" si="8"/>
        <v>8.5228326309510521E-2</v>
      </c>
    </row>
    <row r="26" spans="1:14" x14ac:dyDescent="0.2">
      <c r="A26">
        <f t="shared" si="4"/>
        <v>20</v>
      </c>
      <c r="B26">
        <f t="shared" si="1"/>
        <v>5.4794520547945202E-2</v>
      </c>
      <c r="C26">
        <f t="shared" ca="1" si="2"/>
        <v>-0.74498059471796585</v>
      </c>
      <c r="D26">
        <f ca="1">SUM(C$7:C26)*B26</f>
        <v>-0.47129011524657682</v>
      </c>
      <c r="E26">
        <f t="shared" ca="1" si="0"/>
        <v>90.905115209122997</v>
      </c>
      <c r="F26">
        <f t="shared" ca="1" si="3"/>
        <v>4.509816272527817</v>
      </c>
      <c r="G26">
        <f t="shared" ca="1" si="5"/>
        <v>-1.1456232997328613</v>
      </c>
      <c r="H26">
        <f t="shared" ca="1" si="5"/>
        <v>-1.2523658028981366E-2</v>
      </c>
      <c r="I26">
        <f ca="1">$B$1*(H26-G26/$B$4)</f>
        <v>-0.10674250316527537</v>
      </c>
      <c r="J26">
        <f ca="1">$B$1*(G26*(1/E25-1/$B$4)-0.5*H26^2)</f>
        <v>-0.10677513818565047</v>
      </c>
      <c r="K26">
        <f ca="1">$B$1*(1/E26-1/$B$4)</f>
        <v>0.10004810807350759</v>
      </c>
      <c r="L26">
        <f t="shared" ca="1" si="6"/>
        <v>-9.8933037664307E-2</v>
      </c>
      <c r="M26">
        <f t="shared" ca="1" si="7"/>
        <v>9.3174172688496995E-2</v>
      </c>
      <c r="N26">
        <f t="shared" ca="1" si="8"/>
        <v>9.3202659382493808E-2</v>
      </c>
    </row>
    <row r="27" spans="1:14" x14ac:dyDescent="0.2">
      <c r="A27">
        <f t="shared" si="4"/>
        <v>21</v>
      </c>
      <c r="B27">
        <f t="shared" si="1"/>
        <v>5.7534246575342465E-2</v>
      </c>
      <c r="C27">
        <f t="shared" ca="1" si="2"/>
        <v>0.37085971505849297</v>
      </c>
      <c r="D27">
        <f ca="1">SUM(C$7:C27)*B27</f>
        <v>-0.47351748671786908</v>
      </c>
      <c r="E27">
        <f t="shared" ca="1" si="0"/>
        <v>90.859649588341824</v>
      </c>
      <c r="F27">
        <f t="shared" ca="1" si="3"/>
        <v>4.5093160037130104</v>
      </c>
      <c r="G27">
        <f t="shared" ca="1" si="5"/>
        <v>-4.5465620781172333E-2</v>
      </c>
      <c r="H27">
        <f t="shared" ca="1" si="5"/>
        <v>-5.0026881480658147E-4</v>
      </c>
      <c r="I27">
        <f ca="1">$B$1*(H27-G27/$B$4)</f>
        <v>-4.5612606994858123E-3</v>
      </c>
      <c r="J27">
        <f ca="1">$B$1*(G27*(1/E26-1/$B$4)-0.5*H27^2)</f>
        <v>-4.5612627858972413E-3</v>
      </c>
      <c r="K27">
        <f ca="1">$B$1*(1/E27-1/$B$4)</f>
        <v>0.10059856551362899</v>
      </c>
      <c r="L27">
        <f t="shared" ca="1" si="6"/>
        <v>-4.5487493415438422E-3</v>
      </c>
      <c r="M27">
        <f t="shared" ca="1" si="7"/>
        <v>0.10032329089795834</v>
      </c>
      <c r="N27">
        <f t="shared" ca="1" si="8"/>
        <v>0.10032333678782838</v>
      </c>
    </row>
    <row r="28" spans="1:14" x14ac:dyDescent="0.2">
      <c r="A28">
        <f t="shared" si="4"/>
        <v>22</v>
      </c>
      <c r="B28">
        <f t="shared" si="1"/>
        <v>6.0273972602739728E-2</v>
      </c>
      <c r="C28">
        <f t="shared" ca="1" si="2"/>
        <v>-0.91262651130155559</v>
      </c>
      <c r="D28">
        <f ca="1">SUM(C$7:C28)*B28</f>
        <v>-0.55107356380506289</v>
      </c>
      <c r="E28">
        <f t="shared" ca="1" si="0"/>
        <v>89.45627816303562</v>
      </c>
      <c r="F28">
        <f t="shared" ca="1" si="3"/>
        <v>4.4937499937750243</v>
      </c>
      <c r="G28">
        <f t="shared" ca="1" si="5"/>
        <v>-1.4033714253062044</v>
      </c>
      <c r="H28">
        <f t="shared" ca="1" si="5"/>
        <v>-1.556600993798618E-2</v>
      </c>
      <c r="I28">
        <f ca="1">$B$1*(H28-G28/$B$4)</f>
        <v>-0.15322956849241359</v>
      </c>
      <c r="J28">
        <f ca="1">$B$1*(G28*(1/E27-1/$B$4)-0.5*H28^2)</f>
        <v>-0.15329218553809532</v>
      </c>
      <c r="K28">
        <f ca="1">$B$1*(1/E28-1/$B$4)</f>
        <v>0.11786452615151574</v>
      </c>
      <c r="L28">
        <f t="shared" ca="1" si="6"/>
        <v>-0.1411771522686211</v>
      </c>
      <c r="M28">
        <f t="shared" ca="1" si="7"/>
        <v>0.10918675250850296</v>
      </c>
      <c r="N28">
        <f t="shared" ca="1" si="8"/>
        <v>0.10923137151994397</v>
      </c>
    </row>
    <row r="29" spans="1:14" x14ac:dyDescent="0.2">
      <c r="A29">
        <f t="shared" si="4"/>
        <v>23</v>
      </c>
      <c r="B29">
        <f t="shared" si="1"/>
        <v>6.3013698630136991E-2</v>
      </c>
      <c r="C29">
        <f t="shared" ca="1" si="2"/>
        <v>1.2365514251959553</v>
      </c>
      <c r="D29">
        <f ca="1">SUM(C$7:C29)*B29</f>
        <v>-0.49820268331187423</v>
      </c>
      <c r="E29">
        <f t="shared" ca="1" si="0"/>
        <v>90.402269787625201</v>
      </c>
      <c r="F29">
        <f t="shared" ca="1" si="3"/>
        <v>4.5042693753531138</v>
      </c>
      <c r="G29">
        <f t="shared" ca="1" si="5"/>
        <v>0.94599162458958119</v>
      </c>
      <c r="H29">
        <f t="shared" ca="1" si="5"/>
        <v>1.0519381578089515E-2</v>
      </c>
      <c r="I29">
        <f ca="1">$B$1*(H29-G29/$B$4)</f>
        <v>0.10594653321937039</v>
      </c>
      <c r="J29">
        <f ca="1">$B$1*(G29*(1/E28-1/$B$4)-0.5*H29^2)</f>
        <v>0.10596598513628108</v>
      </c>
      <c r="K29">
        <f ca="1">$B$1*(1/E29-1/$B$4)</f>
        <v>0.10616691632767597</v>
      </c>
      <c r="L29">
        <f t="shared" ca="1" si="6"/>
        <v>0.11149885457555356</v>
      </c>
      <c r="M29">
        <f t="shared" ca="1" si="7"/>
        <v>0.11199521271167209</v>
      </c>
      <c r="N29">
        <f t="shared" ca="1" si="8"/>
        <v>0.11201577517375427</v>
      </c>
    </row>
    <row r="30" spans="1:14" x14ac:dyDescent="0.2">
      <c r="A30">
        <f t="shared" si="4"/>
        <v>24</v>
      </c>
      <c r="B30">
        <f t="shared" si="1"/>
        <v>6.575342465753424E-2</v>
      </c>
      <c r="C30">
        <f t="shared" ca="1" si="2"/>
        <v>2.2608294534333013</v>
      </c>
      <c r="D30">
        <f ca="1">SUM(C$7:C30)*B30</f>
        <v>-0.37120639041296433</v>
      </c>
      <c r="E30">
        <f t="shared" ca="1" si="0"/>
        <v>92.722748296842639</v>
      </c>
      <c r="F30">
        <f t="shared" ca="1" si="3"/>
        <v>4.529613839412348</v>
      </c>
      <c r="G30">
        <f t="shared" ca="1" si="5"/>
        <v>2.3204785092174376</v>
      </c>
      <c r="H30">
        <f t="shared" ca="1" si="5"/>
        <v>2.5344464059234184E-2</v>
      </c>
      <c r="I30">
        <f ca="1">$B$1*(H30-G30/$B$4)</f>
        <v>0.21396789670598099</v>
      </c>
      <c r="J30">
        <f ca="1">$B$1*(G30*(1/E29-1/$B$4)-0.5*H30^2)</f>
        <v>0.2142409548057673</v>
      </c>
      <c r="K30">
        <f ca="1">$B$1*(1/E30-1/$B$4)</f>
        <v>7.8483994886130448E-2</v>
      </c>
      <c r="L30">
        <f t="shared" ca="1" si="6"/>
        <v>0.24635804772825798</v>
      </c>
      <c r="M30">
        <f t="shared" ca="1" si="7"/>
        <v>9.2208523309332394E-2</v>
      </c>
      <c r="N30">
        <f t="shared" ca="1" si="8"/>
        <v>9.2326196495574664E-2</v>
      </c>
    </row>
    <row r="31" spans="1:14" x14ac:dyDescent="0.2">
      <c r="A31">
        <f>A30+1</f>
        <v>25</v>
      </c>
      <c r="B31">
        <f t="shared" si="1"/>
        <v>6.8493150684931503E-2</v>
      </c>
      <c r="C31">
        <f t="shared" ca="1" si="2"/>
        <v>1.0906757714519548</v>
      </c>
      <c r="D31">
        <f ca="1">SUM(C$7:C31)*B31</f>
        <v>-0.31196950338437524</v>
      </c>
      <c r="E31">
        <f t="shared" ca="1" si="0"/>
        <v>93.822661654600424</v>
      </c>
      <c r="F31">
        <f t="shared" ca="1" si="3"/>
        <v>4.5414064222975172</v>
      </c>
      <c r="G31">
        <f t="shared" ca="1" si="5"/>
        <v>1.0999133577577851</v>
      </c>
      <c r="H31">
        <f t="shared" ca="1" si="5"/>
        <v>1.1792582885169267E-2</v>
      </c>
      <c r="I31">
        <f ca="1">$B$1*(H31-G31/$B$4)</f>
        <v>7.9344930759141577E-2</v>
      </c>
      <c r="J31">
        <f ca="1">$B$1*(G31*(1/E30-1/$B$4)-0.5*H31^2)</f>
        <v>7.9372343790269223E-2</v>
      </c>
      <c r="K31">
        <f ca="1">$B$1*(1/E31-1/$B$4)</f>
        <v>6.5840578773397773E-2</v>
      </c>
      <c r="L31">
        <f t="shared" ca="1" si="6"/>
        <v>8.6325594345448578E-2</v>
      </c>
      <c r="M31">
        <f t="shared" ca="1" si="7"/>
        <v>7.2137437189497555E-2</v>
      </c>
      <c r="N31">
        <f t="shared" ca="1" si="8"/>
        <v>7.2162360089955399E-2</v>
      </c>
    </row>
    <row r="32" spans="1:14" x14ac:dyDescent="0.2">
      <c r="A32">
        <f t="shared" si="4"/>
        <v>26</v>
      </c>
      <c r="B32">
        <f t="shared" si="1"/>
        <v>7.1232876712328766E-2</v>
      </c>
      <c r="C32">
        <f t="shared" ca="1" si="2"/>
        <v>-0.79232907803556829</v>
      </c>
      <c r="D32">
        <f ca="1">SUM(C$7:C32)*B32</f>
        <v>-0.380888163051051</v>
      </c>
      <c r="E32">
        <f t="shared" ca="1" si="0"/>
        <v>92.533236717396022</v>
      </c>
      <c r="F32">
        <f t="shared" ca="1" si="3"/>
        <v>4.5275678958436343</v>
      </c>
      <c r="G32">
        <f t="shared" ca="1" si="5"/>
        <v>-1.2894249372044015</v>
      </c>
      <c r="H32">
        <f t="shared" ca="1" si="5"/>
        <v>-1.3838526453882949E-2</v>
      </c>
      <c r="I32">
        <f ca="1">$B$1*(H32-G32/$B$4)</f>
        <v>-9.4427708183893344E-2</v>
      </c>
      <c r="J32">
        <f ca="1">$B$1*(G32*(1/E31-1/$B$4)-0.5*H32^2)</f>
        <v>-9.4471724871130799E-2</v>
      </c>
      <c r="K32">
        <f ca="1">$B$1*(1/E32-1/$B$4)</f>
        <v>8.0692771024622023E-2</v>
      </c>
      <c r="L32">
        <f t="shared" ca="1" si="6"/>
        <v>-8.4896484150389875E-2</v>
      </c>
      <c r="M32">
        <f t="shared" ca="1" si="7"/>
        <v>7.3232419708449084E-2</v>
      </c>
      <c r="N32">
        <f t="shared" ca="1" si="8"/>
        <v>7.3266556389047874E-2</v>
      </c>
    </row>
    <row r="33" spans="1:14" x14ac:dyDescent="0.2">
      <c r="A33">
        <f t="shared" si="4"/>
        <v>27</v>
      </c>
      <c r="B33">
        <f t="shared" si="1"/>
        <v>7.3972602739726029E-2</v>
      </c>
      <c r="C33">
        <f t="shared" ca="1" si="2"/>
        <v>-0.32960609194422019</v>
      </c>
      <c r="D33">
        <f ca="1">SUM(C$7:C33)*B33</f>
        <v>-0.41991952828376716</v>
      </c>
      <c r="E33">
        <f t="shared" ca="1" si="0"/>
        <v>91.808678323856384</v>
      </c>
      <c r="F33">
        <f t="shared" ca="1" si="3"/>
        <v>4.5197068282765436</v>
      </c>
      <c r="G33">
        <f t="shared" ca="1" si="5"/>
        <v>-0.72455839353963825</v>
      </c>
      <c r="H33">
        <f t="shared" ca="1" si="5"/>
        <v>-7.8610675670907071E-3</v>
      </c>
      <c r="I33">
        <f ca="1">$B$1*(H33-G33/$B$4)</f>
        <v>-6.1548363169432449E-2</v>
      </c>
      <c r="J33">
        <f ca="1">$B$1*(G33*(1/E32-1/$B$4)-0.5*H33^2)</f>
        <v>-6.1556443708580273E-2</v>
      </c>
      <c r="K33">
        <f ca="1">$B$1*(1/E33-1/$B$4)</f>
        <v>8.9221649038978723E-2</v>
      </c>
      <c r="L33">
        <f t="shared" ca="1" si="6"/>
        <v>-5.8466624543861999E-2</v>
      </c>
      <c r="M33">
        <f t="shared" ca="1" si="7"/>
        <v>8.4946035707010745E-2</v>
      </c>
      <c r="N33">
        <f t="shared" ca="1" si="8"/>
        <v>8.4957188071292031E-2</v>
      </c>
    </row>
    <row r="34" spans="1:14" x14ac:dyDescent="0.2">
      <c r="A34">
        <f>A33+1</f>
        <v>28</v>
      </c>
      <c r="B34">
        <f t="shared" si="1"/>
        <v>7.6712328767123292E-2</v>
      </c>
      <c r="C34">
        <f t="shared" ca="1" si="2"/>
        <v>1.8658285449759155</v>
      </c>
      <c r="D34">
        <f ca="1">SUM(C$7:C34)*B34</f>
        <v>-0.29234005064011248</v>
      </c>
      <c r="E34">
        <f t="shared" ca="1" si="0"/>
        <v>94.176240830345478</v>
      </c>
      <c r="F34">
        <f t="shared" ca="1" si="3"/>
        <v>4.5451679292847267</v>
      </c>
      <c r="G34">
        <f t="shared" ca="1" si="5"/>
        <v>2.3675625064890937</v>
      </c>
      <c r="H34">
        <f t="shared" ca="1" si="5"/>
        <v>2.5461101008183107E-2</v>
      </c>
      <c r="I34">
        <f ca="1">$B$1*(H34-G34/$B$4)</f>
        <v>0.17854759432921682</v>
      </c>
      <c r="J34">
        <f ca="1">$B$1*(G34*(1/E33-1/$B$4)-0.5*H34^2)</f>
        <v>0.17882444780436957</v>
      </c>
      <c r="K34">
        <f ca="1">$B$1*(1/E34-1/$B$4)</f>
        <v>6.1838942798171127E-2</v>
      </c>
      <c r="L34">
        <f t="shared" ca="1" si="6"/>
        <v>0.2112378310318147</v>
      </c>
      <c r="M34">
        <f t="shared" ca="1" si="7"/>
        <v>7.5414099454543512E-2</v>
      </c>
      <c r="N34">
        <f t="shared" ca="1" si="8"/>
        <v>7.5531035533060523E-2</v>
      </c>
    </row>
    <row r="35" spans="1:14" x14ac:dyDescent="0.2">
      <c r="A35">
        <f t="shared" si="4"/>
        <v>29</v>
      </c>
      <c r="B35">
        <f t="shared" si="1"/>
        <v>7.9452054794520555E-2</v>
      </c>
      <c r="C35">
        <f t="shared" ca="1" si="2"/>
        <v>-0.39580846036406414</v>
      </c>
      <c r="D35">
        <f ca="1">SUM(C$7:C35)*B35</f>
        <v>-0.33422856221538266</v>
      </c>
      <c r="E35">
        <f t="shared" ca="1" si="0"/>
        <v>93.385438880980004</v>
      </c>
      <c r="F35">
        <f t="shared" ca="1" si="3"/>
        <v>4.5367354324491247</v>
      </c>
      <c r="G35">
        <f t="shared" ca="1" si="5"/>
        <v>-0.79080194936547343</v>
      </c>
      <c r="H35">
        <f t="shared" ca="1" si="5"/>
        <v>-8.432496835601988E-3</v>
      </c>
      <c r="I35">
        <f ca="1">$B$1*(H35-G35/$B$4)</f>
        <v>-5.2447734194725412E-2</v>
      </c>
      <c r="J35">
        <f ca="1">$B$1*(G35*(1/E34-1/$B$4)-0.5*H35^2)</f>
        <v>-5.245770665561561E-2</v>
      </c>
      <c r="K35">
        <f ca="1">$B$1*(1/E35-1/$B$4)</f>
        <v>7.0830754754499542E-2</v>
      </c>
      <c r="L35">
        <f t="shared" ca="1" si="6"/>
        <v>-4.890235651149373E-2</v>
      </c>
      <c r="M35">
        <f t="shared" ca="1" si="7"/>
        <v>6.6322211568659653E-2</v>
      </c>
      <c r="N35">
        <f t="shared" ca="1" si="8"/>
        <v>6.6334822135563548E-2</v>
      </c>
    </row>
    <row r="36" spans="1:14" x14ac:dyDescent="0.2">
      <c r="A36">
        <f t="shared" si="4"/>
        <v>30</v>
      </c>
      <c r="B36">
        <f t="shared" si="1"/>
        <v>8.2191780821917804E-2</v>
      </c>
      <c r="C36">
        <f t="shared" ca="1" si="2"/>
        <v>0.12289929633621431</v>
      </c>
      <c r="D36">
        <f ca="1">SUM(C$7:C36)*B36</f>
        <v>-0.33565237302276174</v>
      </c>
      <c r="E36">
        <f t="shared" ca="1" si="0"/>
        <v>93.353734614206672</v>
      </c>
      <c r="F36">
        <f t="shared" ca="1" si="3"/>
        <v>4.5363958757671003</v>
      </c>
      <c r="G36">
        <f t="shared" ca="1" si="5"/>
        <v>-3.1704266773331824E-2</v>
      </c>
      <c r="H36">
        <f t="shared" ca="1" si="5"/>
        <v>-3.3955668202434452E-4</v>
      </c>
      <c r="I36">
        <f ca="1">$B$1*(H36-G36/$B$4)</f>
        <v>-2.2514014291026268E-3</v>
      </c>
      <c r="J36">
        <f ca="1">$B$1*(G36*(1/E35-1/$B$4)-0.5*H36^2)</f>
        <v>-2.2514020815084645E-3</v>
      </c>
      <c r="K36">
        <f ca="1">$B$1*(1/E36-1/$B$4)</f>
        <v>7.1194424232299408E-2</v>
      </c>
      <c r="L36">
        <f t="shared" ca="1" si="6"/>
        <v>-2.245637144493095E-3</v>
      </c>
      <c r="M36">
        <f t="shared" ca="1" si="7"/>
        <v>7.1012568913796884E-2</v>
      </c>
      <c r="N36">
        <f t="shared" ca="1" si="8"/>
        <v>7.1012589491652928E-2</v>
      </c>
    </row>
    <row r="38" spans="1:14" x14ac:dyDescent="0.2">
      <c r="H38" t="s">
        <v>19</v>
      </c>
      <c r="I38">
        <f ca="1">SUM(I8:I36)</f>
        <v>-0.23114447476493888</v>
      </c>
      <c r="J38">
        <f t="shared" ref="J38:N38" ca="1" si="9">SUM(J8:J36)</f>
        <v>-0.23090190120471868</v>
      </c>
      <c r="L38">
        <f t="shared" ca="1" si="9"/>
        <v>-7.3169819430695254E-2</v>
      </c>
    </row>
    <row r="41" spans="1:14" x14ac:dyDescent="0.2">
      <c r="I41" s="2" t="s">
        <v>20</v>
      </c>
    </row>
    <row r="42" spans="1:14" x14ac:dyDescent="0.2">
      <c r="I42" t="s">
        <v>10</v>
      </c>
      <c r="J42" t="s">
        <v>11</v>
      </c>
      <c r="L42" t="s">
        <v>15</v>
      </c>
    </row>
    <row r="43" spans="1:14" x14ac:dyDescent="0.2">
      <c r="I43">
        <f ca="1">SUM(I$8:I8)</f>
        <v>-5.8841533505220051E-5</v>
      </c>
      <c r="J43">
        <f ca="1">SUM(J$8:J8)-H43</f>
        <v>-5.883767163077137E-5</v>
      </c>
      <c r="L43">
        <f ca="1">SUM(L$8:L8)</f>
        <v>-3.9976980462141609E-5</v>
      </c>
    </row>
    <row r="44" spans="1:14" x14ac:dyDescent="0.2">
      <c r="I44">
        <f ca="1">SUM(I$8:I9)</f>
        <v>2.1106700717852134E-5</v>
      </c>
      <c r="J44">
        <f ca="1">SUM(J$8:J9)-H44</f>
        <v>2.1074144359935141E-5</v>
      </c>
      <c r="L44">
        <f ca="1">SUM(L$8:L9)</f>
        <v>1.241473836894684E-4</v>
      </c>
    </row>
    <row r="45" spans="1:14" x14ac:dyDescent="0.2">
      <c r="I45">
        <f ca="1">SUM(I$8:I10)</f>
        <v>-1.3797349616241411E-4</v>
      </c>
      <c r="J45">
        <f ca="1">SUM(J$8:J10)-H45</f>
        <v>-1.3809555456824926E-4</v>
      </c>
      <c r="L45">
        <f ca="1">SUM(L$8:L10)</f>
        <v>1.1835215190153491E-4</v>
      </c>
    </row>
    <row r="46" spans="1:14" x14ac:dyDescent="0.2">
      <c r="I46">
        <f ca="1">SUM(I$8:I11)</f>
        <v>-1.0272903307395761E-3</v>
      </c>
      <c r="J46">
        <f ca="1">SUM(J$8:J11)-H46</f>
        <v>-1.0277772759726945E-3</v>
      </c>
      <c r="L46">
        <f ca="1">SUM(L$8:L11)</f>
        <v>-3.7984725372272252E-4</v>
      </c>
    </row>
    <row r="47" spans="1:14" x14ac:dyDescent="0.2">
      <c r="I47">
        <f ca="1">SUM(I$8:I12)</f>
        <v>-2.0220794040533134E-3</v>
      </c>
      <c r="J47">
        <f ca="1">SUM(J$8:J12)-H47</f>
        <v>-2.0226662319129994E-3</v>
      </c>
      <c r="L47">
        <f ca="1">SUM(L$8:L12)</f>
        <v>-1.2097191621927798E-3</v>
      </c>
    </row>
    <row r="48" spans="1:14" x14ac:dyDescent="0.2">
      <c r="I48">
        <f ca="1">SUM(I$8:I13)</f>
        <v>-2.1928420287551506E-3</v>
      </c>
      <c r="J48">
        <f ca="1">SUM(J$8:J13)-H48</f>
        <v>-2.1934291575118649E-3</v>
      </c>
      <c r="L48">
        <f ca="1">SUM(L$8:L13)</f>
        <v>-1.3770410329081398E-3</v>
      </c>
    </row>
    <row r="49" spans="9:12" x14ac:dyDescent="0.2">
      <c r="I49">
        <f ca="1">SUM(I$8:I14)</f>
        <v>-1.3062232400500367E-3</v>
      </c>
      <c r="J49">
        <f ca="1">SUM(J$8:J14)-H49</f>
        <v>-1.3067535510022927E-3</v>
      </c>
      <c r="L49">
        <f ca="1">SUM(L$8:L14)</f>
        <v>-3.7713803567979197E-4</v>
      </c>
    </row>
    <row r="50" spans="9:12" x14ac:dyDescent="0.2">
      <c r="I50">
        <f ca="1">SUM(I$8:I15)</f>
        <v>-1.2726919786949569E-3</v>
      </c>
      <c r="J50">
        <f ca="1">SUM(J$8:J15)-H50</f>
        <v>-1.2732222849670255E-3</v>
      </c>
      <c r="L50">
        <f ca="1">SUM(L$8:L15)</f>
        <v>-3.4339155888270917E-4</v>
      </c>
    </row>
    <row r="51" spans="9:12" x14ac:dyDescent="0.2">
      <c r="I51">
        <f ca="1">SUM(I$8:I16)</f>
        <v>-8.3819437261354948E-3</v>
      </c>
      <c r="J51">
        <f ca="1">SUM(J$8:J16)-H51</f>
        <v>-8.3906772632648396E-3</v>
      </c>
      <c r="L51">
        <f ca="1">SUM(L$8:L16)</f>
        <v>-4.3398089812708386E-3</v>
      </c>
    </row>
    <row r="52" spans="9:12" x14ac:dyDescent="0.2">
      <c r="I52">
        <f ca="1">SUM(I$8:I17)</f>
        <v>-1.0758049744222193E-2</v>
      </c>
      <c r="J52">
        <f ca="1">SUM(J$8:J17)-H52</f>
        <v>-1.0766869070232879E-2</v>
      </c>
      <c r="L52">
        <f ca="1">SUM(L$8:L17)</f>
        <v>-6.5668989294981597E-3</v>
      </c>
    </row>
    <row r="53" spans="9:12" x14ac:dyDescent="0.2">
      <c r="I53">
        <f ca="1">SUM(I$8:I18)</f>
        <v>-2.8961574985853427E-2</v>
      </c>
      <c r="J53">
        <f ca="1">SUM(J$8:J18)-H53</f>
        <v>-2.8984445047286929E-2</v>
      </c>
      <c r="L53">
        <f ca="1">SUM(L$8:L18)</f>
        <v>-2.0315368363926604E-2</v>
      </c>
    </row>
    <row r="54" spans="9:12" x14ac:dyDescent="0.2">
      <c r="I54">
        <f ca="1">SUM(I$8:I19)</f>
        <v>-5.8692532042457043E-2</v>
      </c>
      <c r="J54">
        <f ca="1">SUM(J$8:J19)-H54</f>
        <v>-5.8733522508354882E-2</v>
      </c>
      <c r="L54">
        <f ca="1">SUM(L$8:L19)</f>
        <v>-4.4768700258176787E-2</v>
      </c>
    </row>
    <row r="55" spans="9:12" x14ac:dyDescent="0.2">
      <c r="I55">
        <f ca="1">SUM(I$8:I20)</f>
        <v>-7.8140415305728891E-2</v>
      </c>
      <c r="J55">
        <f ca="1">SUM(J$8:J20)-H55</f>
        <v>-7.8183933837324887E-2</v>
      </c>
      <c r="L55">
        <f ca="1">SUM(L$8:L20)</f>
        <v>-6.2795748203948537E-2</v>
      </c>
    </row>
    <row r="56" spans="9:12" x14ac:dyDescent="0.2">
      <c r="I56">
        <f ca="1">SUM(I$8:I21)</f>
        <v>-0.11681107689901185</v>
      </c>
      <c r="J56">
        <f ca="1">SUM(J$8:J21)-H56</f>
        <v>-0.11686644350419936</v>
      </c>
      <c r="L56">
        <f ca="1">SUM(L$8:L21)</f>
        <v>-9.748970475209047E-2</v>
      </c>
    </row>
    <row r="57" spans="9:12" x14ac:dyDescent="0.2">
      <c r="I57">
        <f ca="1">SUM(I$8:I22)</f>
        <v>-0.12414215335208215</v>
      </c>
      <c r="J57">
        <f ca="1">SUM(J$8:J22)-H57</f>
        <v>-0.1241975782654092</v>
      </c>
      <c r="L57">
        <f ca="1">SUM(L$8:L22)</f>
        <v>-0.1047055826496016</v>
      </c>
    </row>
    <row r="58" spans="9:12" x14ac:dyDescent="0.2">
      <c r="I58">
        <f ca="1">SUM(I$8:I23)</f>
        <v>-0.18560667086298829</v>
      </c>
      <c r="J58">
        <f ca="1">SUM(J$8:J23)-H58</f>
        <v>-0.18568611526905832</v>
      </c>
      <c r="L58">
        <f ca="1">SUM(L$8:L23)</f>
        <v>-0.15980269416638893</v>
      </c>
    </row>
    <row r="59" spans="9:12" x14ac:dyDescent="0.2">
      <c r="I59">
        <f ca="1">SUM(I$8:I24)</f>
        <v>-0.31740160045253774</v>
      </c>
      <c r="J59">
        <f ca="1">SUM(J$8:J24)-H59</f>
        <v>-0.3175983288495462</v>
      </c>
      <c r="L59">
        <f ca="1">SUM(L$8:L24)</f>
        <v>-0.27329514869745769</v>
      </c>
    </row>
    <row r="60" spans="9:12" x14ac:dyDescent="0.2">
      <c r="I60">
        <f ca="1">SUM(I$8:I25)</f>
        <v>-0.33374289044432004</v>
      </c>
      <c r="J60">
        <f ca="1">SUM(J$8:J25)-H60</f>
        <v>-0.33393976891492771</v>
      </c>
      <c r="L60">
        <f ca="1">SUM(L$8:L25)</f>
        <v>-0.28942010548705932</v>
      </c>
    </row>
    <row r="61" spans="9:12" x14ac:dyDescent="0.2">
      <c r="I61">
        <f ca="1">SUM(I$8:I26)</f>
        <v>-0.44048539360959538</v>
      </c>
      <c r="J61">
        <f ca="1">SUM(J$8:J26)-H61</f>
        <v>-0.4407149071005782</v>
      </c>
      <c r="L61">
        <f ca="1">SUM(L$8:L26)</f>
        <v>-0.38835314315136632</v>
      </c>
    </row>
    <row r="62" spans="9:12" x14ac:dyDescent="0.2">
      <c r="I62">
        <f ca="1">SUM(I$8:I27)</f>
        <v>-0.44504665430908119</v>
      </c>
      <c r="J62">
        <f ca="1">SUM(J$8:J27)-H62</f>
        <v>-0.44527616988647545</v>
      </c>
      <c r="L62">
        <f ca="1">SUM(L$8:L27)</f>
        <v>-0.39290189249291019</v>
      </c>
    </row>
    <row r="63" spans="9:12" x14ac:dyDescent="0.2">
      <c r="I63">
        <f ca="1">SUM(I$8:I28)</f>
        <v>-0.59827622280149484</v>
      </c>
      <c r="J63">
        <f ca="1">SUM(J$8:J28)-H63</f>
        <v>-0.59856835542457076</v>
      </c>
      <c r="L63">
        <f ca="1">SUM(L$8:L28)</f>
        <v>-0.53407904476153134</v>
      </c>
    </row>
    <row r="64" spans="9:12" x14ac:dyDescent="0.2">
      <c r="I64">
        <f ca="1">SUM(I$8:I29)</f>
        <v>-0.49232968958212442</v>
      </c>
      <c r="J64">
        <f ca="1">SUM(J$8:J29)-H64</f>
        <v>-0.49260237028828968</v>
      </c>
      <c r="L64">
        <f ca="1">SUM(L$8:L29)</f>
        <v>-0.42258019018597781</v>
      </c>
    </row>
    <row r="65" spans="9:12" x14ac:dyDescent="0.2">
      <c r="I65">
        <f ca="1">SUM(I$8:I30)</f>
        <v>-0.27836179287614343</v>
      </c>
      <c r="J65">
        <f ca="1">SUM(J$8:J30)-H65</f>
        <v>-0.27836141548252236</v>
      </c>
      <c r="L65">
        <f ca="1">SUM(L$8:L30)</f>
        <v>-0.17622214245771983</v>
      </c>
    </row>
    <row r="66" spans="9:12" x14ac:dyDescent="0.2">
      <c r="I66">
        <f ca="1">SUM(I$8:I31)</f>
        <v>-0.19901686211700187</v>
      </c>
      <c r="J66">
        <f ca="1">SUM(J$8:J31)-H66</f>
        <v>-0.19898907169225313</v>
      </c>
      <c r="L66">
        <f ca="1">SUM(L$8:L31)</f>
        <v>-8.9896548112271255E-2</v>
      </c>
    </row>
    <row r="67" spans="9:12" x14ac:dyDescent="0.2">
      <c r="I67">
        <f ca="1">SUM(I$8:I32)</f>
        <v>-0.29344457030089521</v>
      </c>
      <c r="J67">
        <f ca="1">SUM(J$8:J32)-H67</f>
        <v>-0.29346079656338392</v>
      </c>
      <c r="L67">
        <f ca="1">SUM(L$8:L32)</f>
        <v>-0.17479303226266113</v>
      </c>
    </row>
    <row r="68" spans="9:12" x14ac:dyDescent="0.2">
      <c r="I68">
        <f ca="1">SUM(I$8:I33)</f>
        <v>-0.35499293347032768</v>
      </c>
      <c r="J68">
        <f ca="1">SUM(J$8:J33)-H68</f>
        <v>-0.35501724027196419</v>
      </c>
      <c r="L68">
        <f ca="1">SUM(L$8:L33)</f>
        <v>-0.23325965680652314</v>
      </c>
    </row>
    <row r="69" spans="9:12" x14ac:dyDescent="0.2">
      <c r="I69">
        <f ca="1">SUM(I$8:I34)</f>
        <v>-0.17644533914111085</v>
      </c>
      <c r="J69">
        <f ca="1">SUM(J$8:J34)-H69</f>
        <v>-0.17619279246759462</v>
      </c>
      <c r="L69">
        <f ca="1">SUM(L$8:L34)</f>
        <v>-2.2021825774708431E-2</v>
      </c>
    </row>
    <row r="70" spans="9:12" x14ac:dyDescent="0.2">
      <c r="I70">
        <f ca="1">SUM(I$8:I35)</f>
        <v>-0.22889307333583625</v>
      </c>
      <c r="J70">
        <f ca="1">SUM(J$8:J35)-H70</f>
        <v>-0.22865049912321023</v>
      </c>
      <c r="L70">
        <f ca="1">SUM(L$8:L35)</f>
        <v>-7.0924182286202161E-2</v>
      </c>
    </row>
    <row r="71" spans="9:12" x14ac:dyDescent="0.2">
      <c r="I71">
        <f ca="1">SUM(I$8:I36)</f>
        <v>-0.23114447476493888</v>
      </c>
      <c r="J71">
        <f ca="1">SUM(J$8:J36)-H71</f>
        <v>-0.23090190120471868</v>
      </c>
      <c r="L71">
        <f ca="1">SUM(L$8:L36)</f>
        <v>-7.3169819430695254E-2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 Notional Delta rep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Clark</dc:creator>
  <cp:lastModifiedBy>Tharani Ransimala Weerasooriya</cp:lastModifiedBy>
  <dcterms:created xsi:type="dcterms:W3CDTF">2020-03-17T04:01:21Z</dcterms:created>
  <dcterms:modified xsi:type="dcterms:W3CDTF">2020-03-23T01:34:41Z</dcterms:modified>
</cp:coreProperties>
</file>