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ephclark/src/daawithoptions/"/>
    </mc:Choice>
  </mc:AlternateContent>
  <xr:revisionPtr revIDLastSave="0" documentId="8_{6170BA22-4CAC-7247-BD7A-9E019E306408}" xr6:coauthVersionLast="45" xr6:coauthVersionMax="45" xr10:uidLastSave="{00000000-0000-0000-0000-000000000000}"/>
  <bookViews>
    <workbookView xWindow="0" yWindow="0" windowWidth="16840" windowHeight="28800" xr2:uid="{0FDC989D-BE8D-0A40-BAD1-82082D7DBD83}"/>
  </bookViews>
  <sheets>
    <sheet name="Linear Notional Delta rep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6" i="2" l="1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A8" i="2"/>
  <c r="B8" i="2" s="1"/>
  <c r="C7" i="2"/>
  <c r="B7" i="2"/>
  <c r="D3" i="2"/>
  <c r="D8" i="2" l="1"/>
  <c r="E8" i="2" s="1"/>
  <c r="K8" i="2" s="1"/>
  <c r="A9" i="2"/>
  <c r="D7" i="2"/>
  <c r="E7" i="2" s="1"/>
  <c r="K7" i="2" s="1"/>
  <c r="F8" i="2" l="1"/>
  <c r="A10" i="2"/>
  <c r="B9" i="2"/>
  <c r="G8" i="2" l="1"/>
  <c r="L8" i="2" s="1"/>
  <c r="F7" i="2"/>
  <c r="H8" i="2" s="1"/>
  <c r="B10" i="2"/>
  <c r="A11" i="2"/>
  <c r="D9" i="2"/>
  <c r="E9" i="2" s="1"/>
  <c r="K9" i="2" s="1"/>
  <c r="J8" i="2" l="1"/>
  <c r="N8" i="2" s="1"/>
  <c r="I8" i="2"/>
  <c r="I43" i="2" s="1"/>
  <c r="L43" i="2"/>
  <c r="F9" i="2"/>
  <c r="H9" i="2" s="1"/>
  <c r="G9" i="2"/>
  <c r="L9" i="2" s="1"/>
  <c r="A12" i="2"/>
  <c r="B11" i="2"/>
  <c r="D10" i="2"/>
  <c r="E10" i="2" s="1"/>
  <c r="K10" i="2" s="1"/>
  <c r="M8" i="2" l="1"/>
  <c r="J9" i="2"/>
  <c r="I9" i="2"/>
  <c r="M9" i="2" s="1"/>
  <c r="J43" i="2"/>
  <c r="G10" i="2"/>
  <c r="L10" i="2" s="1"/>
  <c r="F10" i="2"/>
  <c r="H10" i="2" s="1"/>
  <c r="D11" i="2"/>
  <c r="E11" i="2" s="1"/>
  <c r="K11" i="2" s="1"/>
  <c r="B12" i="2"/>
  <c r="A13" i="2"/>
  <c r="I44" i="2" l="1"/>
  <c r="J10" i="2"/>
  <c r="J45" i="2" s="1"/>
  <c r="I10" i="2"/>
  <c r="L45" i="2"/>
  <c r="F11" i="2"/>
  <c r="H11" i="2" s="1"/>
  <c r="G11" i="2"/>
  <c r="L11" i="2" s="1"/>
  <c r="D12" i="2"/>
  <c r="E12" i="2" s="1"/>
  <c r="K12" i="2" s="1"/>
  <c r="L44" i="2"/>
  <c r="N9" i="2"/>
  <c r="J44" i="2"/>
  <c r="A14" i="2"/>
  <c r="B13" i="2"/>
  <c r="M10" i="2" l="1"/>
  <c r="I45" i="2"/>
  <c r="J11" i="2"/>
  <c r="N11" i="2" s="1"/>
  <c r="L46" i="2"/>
  <c r="I11" i="2"/>
  <c r="D13" i="2"/>
  <c r="E13" i="2" s="1"/>
  <c r="K13" i="2" s="1"/>
  <c r="A15" i="2"/>
  <c r="B14" i="2"/>
  <c r="N10" i="2"/>
  <c r="G12" i="2"/>
  <c r="L12" i="2" s="1"/>
  <c r="F12" i="2"/>
  <c r="H12" i="2" s="1"/>
  <c r="I46" i="2" l="1"/>
  <c r="J12" i="2"/>
  <c r="L47" i="2"/>
  <c r="I12" i="2"/>
  <c r="M12" i="2" s="1"/>
  <c r="J46" i="2"/>
  <c r="G13" i="2"/>
  <c r="L13" i="2" s="1"/>
  <c r="F13" i="2"/>
  <c r="H13" i="2" s="1"/>
  <c r="D14" i="2"/>
  <c r="E14" i="2" s="1"/>
  <c r="K14" i="2" s="1"/>
  <c r="A16" i="2"/>
  <c r="B15" i="2"/>
  <c r="M11" i="2"/>
  <c r="I47" i="2" l="1"/>
  <c r="J13" i="2"/>
  <c r="J48" i="2" s="1"/>
  <c r="I13" i="2"/>
  <c r="I48" i="2" s="1"/>
  <c r="L48" i="2"/>
  <c r="F14" i="2"/>
  <c r="H14" i="2" s="1"/>
  <c r="G14" i="2"/>
  <c r="L14" i="2" s="1"/>
  <c r="D15" i="2"/>
  <c r="E15" i="2" s="1"/>
  <c r="K15" i="2" s="1"/>
  <c r="B16" i="2"/>
  <c r="A17" i="2"/>
  <c r="N12" i="2"/>
  <c r="J47" i="2"/>
  <c r="M13" i="2" l="1"/>
  <c r="J14" i="2"/>
  <c r="J49" i="2" s="1"/>
  <c r="L49" i="2"/>
  <c r="I14" i="2"/>
  <c r="F15" i="2"/>
  <c r="H15" i="2" s="1"/>
  <c r="G15" i="2"/>
  <c r="L15" i="2" s="1"/>
  <c r="A18" i="2"/>
  <c r="B17" i="2"/>
  <c r="D16" i="2"/>
  <c r="E16" i="2" s="1"/>
  <c r="K16" i="2" s="1"/>
  <c r="N13" i="2"/>
  <c r="M14" i="2" l="1"/>
  <c r="I49" i="2"/>
  <c r="J15" i="2"/>
  <c r="N15" i="2" s="1"/>
  <c r="L50" i="2"/>
  <c r="I15" i="2"/>
  <c r="F16" i="2"/>
  <c r="H16" i="2" s="1"/>
  <c r="G16" i="2"/>
  <c r="D17" i="2"/>
  <c r="E17" i="2" s="1"/>
  <c r="K17" i="2" s="1"/>
  <c r="A19" i="2"/>
  <c r="B18" i="2"/>
  <c r="N14" i="2"/>
  <c r="I50" i="2" l="1"/>
  <c r="J16" i="2"/>
  <c r="L16" i="2"/>
  <c r="L51" i="2" s="1"/>
  <c r="I16" i="2"/>
  <c r="J50" i="2"/>
  <c r="G17" i="2"/>
  <c r="L17" i="2" s="1"/>
  <c r="F17" i="2"/>
  <c r="H17" i="2" s="1"/>
  <c r="M15" i="2"/>
  <c r="A20" i="2"/>
  <c r="B19" i="2"/>
  <c r="D18" i="2"/>
  <c r="E18" i="2" s="1"/>
  <c r="K18" i="2" s="1"/>
  <c r="M16" i="2" l="1"/>
  <c r="I51" i="2"/>
  <c r="J17" i="2"/>
  <c r="J52" i="2" s="1"/>
  <c r="I17" i="2"/>
  <c r="I52" i="2" s="1"/>
  <c r="L52" i="2"/>
  <c r="G18" i="2"/>
  <c r="L18" i="2" s="1"/>
  <c r="F18" i="2"/>
  <c r="H18" i="2" s="1"/>
  <c r="D19" i="2"/>
  <c r="E19" i="2" s="1"/>
  <c r="K19" i="2" s="1"/>
  <c r="N16" i="2"/>
  <c r="J51" i="2"/>
  <c r="A21" i="2"/>
  <c r="B20" i="2"/>
  <c r="J18" i="2" l="1"/>
  <c r="I18" i="2"/>
  <c r="L53" i="2"/>
  <c r="M17" i="2"/>
  <c r="D20" i="2"/>
  <c r="E20" i="2" s="1"/>
  <c r="K20" i="2" s="1"/>
  <c r="G19" i="2"/>
  <c r="L19" i="2" s="1"/>
  <c r="F19" i="2"/>
  <c r="H19" i="2" s="1"/>
  <c r="A22" i="2"/>
  <c r="B21" i="2"/>
  <c r="N17" i="2"/>
  <c r="M18" i="2" l="1"/>
  <c r="I53" i="2"/>
  <c r="J19" i="2"/>
  <c r="N19" i="2" s="1"/>
  <c r="I19" i="2"/>
  <c r="L54" i="2"/>
  <c r="F20" i="2"/>
  <c r="H20" i="2" s="1"/>
  <c r="G20" i="2"/>
  <c r="L20" i="2" s="1"/>
  <c r="B22" i="2"/>
  <c r="A23" i="2"/>
  <c r="D21" i="2"/>
  <c r="E21" i="2" s="1"/>
  <c r="K21" i="2" s="1"/>
  <c r="N18" i="2"/>
  <c r="J53" i="2"/>
  <c r="M19" i="2" l="1"/>
  <c r="I54" i="2"/>
  <c r="J20" i="2"/>
  <c r="N20" i="2" s="1"/>
  <c r="L55" i="2"/>
  <c r="I20" i="2"/>
  <c r="I55" i="2" s="1"/>
  <c r="B23" i="2"/>
  <c r="A24" i="2"/>
  <c r="D22" i="2"/>
  <c r="E22" i="2" s="1"/>
  <c r="K22" i="2" s="1"/>
  <c r="G21" i="2"/>
  <c r="L21" i="2" s="1"/>
  <c r="F21" i="2"/>
  <c r="H21" i="2" s="1"/>
  <c r="J54" i="2"/>
  <c r="J21" i="2" l="1"/>
  <c r="L56" i="2"/>
  <c r="I21" i="2"/>
  <c r="J55" i="2"/>
  <c r="G22" i="2"/>
  <c r="L22" i="2" s="1"/>
  <c r="F22" i="2"/>
  <c r="H22" i="2" s="1"/>
  <c r="B24" i="2"/>
  <c r="A25" i="2"/>
  <c r="D23" i="2"/>
  <c r="E23" i="2" s="1"/>
  <c r="K23" i="2" s="1"/>
  <c r="M20" i="2"/>
  <c r="M21" i="2" l="1"/>
  <c r="I56" i="2"/>
  <c r="J22" i="2"/>
  <c r="N22" i="2" s="1"/>
  <c r="I22" i="2"/>
  <c r="I57" i="2" s="1"/>
  <c r="L57" i="2"/>
  <c r="G23" i="2"/>
  <c r="L23" i="2" s="1"/>
  <c r="F23" i="2"/>
  <c r="H23" i="2" s="1"/>
  <c r="B25" i="2"/>
  <c r="A26" i="2"/>
  <c r="D24" i="2"/>
  <c r="E24" i="2" s="1"/>
  <c r="K24" i="2" s="1"/>
  <c r="N21" i="2"/>
  <c r="J56" i="2"/>
  <c r="M22" i="2" l="1"/>
  <c r="J23" i="2"/>
  <c r="L58" i="2"/>
  <c r="I23" i="2"/>
  <c r="I58" i="2" s="1"/>
  <c r="G24" i="2"/>
  <c r="L24" i="2" s="1"/>
  <c r="F24" i="2"/>
  <c r="H24" i="2" s="1"/>
  <c r="B26" i="2"/>
  <c r="A27" i="2"/>
  <c r="D25" i="2"/>
  <c r="E25" i="2" s="1"/>
  <c r="K25" i="2" s="1"/>
  <c r="J57" i="2"/>
  <c r="J24" i="2" l="1"/>
  <c r="N24" i="2" s="1"/>
  <c r="I24" i="2"/>
  <c r="I59" i="2" s="1"/>
  <c r="L59" i="2"/>
  <c r="M23" i="2"/>
  <c r="G25" i="2"/>
  <c r="L25" i="2" s="1"/>
  <c r="F25" i="2"/>
  <c r="H25" i="2" s="1"/>
  <c r="N23" i="2"/>
  <c r="D26" i="2"/>
  <c r="E26" i="2" s="1"/>
  <c r="K26" i="2" s="1"/>
  <c r="A28" i="2"/>
  <c r="B27" i="2"/>
  <c r="J58" i="2"/>
  <c r="M24" i="2" l="1"/>
  <c r="J25" i="2"/>
  <c r="I25" i="2"/>
  <c r="L60" i="2"/>
  <c r="F26" i="2"/>
  <c r="H26" i="2" s="1"/>
  <c r="G26" i="2"/>
  <c r="L26" i="2" s="1"/>
  <c r="B28" i="2"/>
  <c r="A29" i="2"/>
  <c r="J59" i="2"/>
  <c r="D27" i="2"/>
  <c r="E27" i="2" s="1"/>
  <c r="K27" i="2" s="1"/>
  <c r="M25" i="2" l="1"/>
  <c r="I60" i="2"/>
  <c r="J26" i="2"/>
  <c r="N26" i="2" s="1"/>
  <c r="I26" i="2"/>
  <c r="I61" i="2" s="1"/>
  <c r="L61" i="2"/>
  <c r="D28" i="2"/>
  <c r="E28" i="2" s="1"/>
  <c r="K28" i="2" s="1"/>
  <c r="A30" i="2"/>
  <c r="B29" i="2"/>
  <c r="N25" i="2"/>
  <c r="J60" i="2"/>
  <c r="G27" i="2"/>
  <c r="L27" i="2" s="1"/>
  <c r="F27" i="2"/>
  <c r="H27" i="2" s="1"/>
  <c r="J27" i="2" l="1"/>
  <c r="L62" i="2"/>
  <c r="I27" i="2"/>
  <c r="J61" i="2"/>
  <c r="G28" i="2"/>
  <c r="L28" i="2" s="1"/>
  <c r="F28" i="2"/>
  <c r="H28" i="2" s="1"/>
  <c r="D29" i="2"/>
  <c r="E29" i="2" s="1"/>
  <c r="K29" i="2" s="1"/>
  <c r="B30" i="2"/>
  <c r="A31" i="2"/>
  <c r="M26" i="2"/>
  <c r="M27" i="2" l="1"/>
  <c r="I62" i="2"/>
  <c r="J28" i="2"/>
  <c r="I28" i="2"/>
  <c r="I63" i="2" s="1"/>
  <c r="L63" i="2"/>
  <c r="G29" i="2"/>
  <c r="L29" i="2" s="1"/>
  <c r="F29" i="2"/>
  <c r="H29" i="2" s="1"/>
  <c r="D30" i="2"/>
  <c r="E30" i="2" s="1"/>
  <c r="K30" i="2" s="1"/>
  <c r="B31" i="2"/>
  <c r="A32" i="2"/>
  <c r="N27" i="2"/>
  <c r="J62" i="2"/>
  <c r="J29" i="2" l="1"/>
  <c r="N29" i="2" s="1"/>
  <c r="I29" i="2"/>
  <c r="L64" i="2"/>
  <c r="M28" i="2"/>
  <c r="G30" i="2"/>
  <c r="L30" i="2" s="1"/>
  <c r="F30" i="2"/>
  <c r="H30" i="2" s="1"/>
  <c r="B32" i="2"/>
  <c r="A33" i="2"/>
  <c r="N28" i="2"/>
  <c r="D31" i="2"/>
  <c r="E31" i="2" s="1"/>
  <c r="K31" i="2" s="1"/>
  <c r="J63" i="2"/>
  <c r="M29" i="2" l="1"/>
  <c r="I64" i="2"/>
  <c r="J30" i="2"/>
  <c r="N30" i="2" s="1"/>
  <c r="I30" i="2"/>
  <c r="L65" i="2"/>
  <c r="G31" i="2"/>
  <c r="L31" i="2" s="1"/>
  <c r="F31" i="2"/>
  <c r="H31" i="2" s="1"/>
  <c r="I31" i="2" s="1"/>
  <c r="I66" i="2" s="1"/>
  <c r="D32" i="2"/>
  <c r="E32" i="2" s="1"/>
  <c r="K32" i="2" s="1"/>
  <c r="J64" i="2"/>
  <c r="A34" i="2"/>
  <c r="B33" i="2"/>
  <c r="M30" i="2" l="1"/>
  <c r="I65" i="2"/>
  <c r="J31" i="2"/>
  <c r="L66" i="2"/>
  <c r="M31" i="2"/>
  <c r="G32" i="2"/>
  <c r="L32" i="2" s="1"/>
  <c r="F32" i="2"/>
  <c r="H32" i="2" s="1"/>
  <c r="J65" i="2"/>
  <c r="N31" i="2"/>
  <c r="D33" i="2"/>
  <c r="E33" i="2" s="1"/>
  <c r="K33" i="2" s="1"/>
  <c r="A35" i="2"/>
  <c r="B34" i="2"/>
  <c r="J32" i="2" l="1"/>
  <c r="N32" i="2" s="1"/>
  <c r="I32" i="2"/>
  <c r="I67" i="2" s="1"/>
  <c r="L67" i="2"/>
  <c r="D34" i="2"/>
  <c r="E34" i="2" s="1"/>
  <c r="K34" i="2" s="1"/>
  <c r="G33" i="2"/>
  <c r="L33" i="2" s="1"/>
  <c r="F33" i="2"/>
  <c r="H33" i="2" s="1"/>
  <c r="J66" i="2"/>
  <c r="A36" i="2"/>
  <c r="B36" i="2" s="1"/>
  <c r="B35" i="2"/>
  <c r="M32" i="2" l="1"/>
  <c r="J33" i="2"/>
  <c r="I33" i="2"/>
  <c r="L68" i="2"/>
  <c r="J67" i="2"/>
  <c r="G34" i="2"/>
  <c r="L34" i="2" s="1"/>
  <c r="F34" i="2"/>
  <c r="H34" i="2" s="1"/>
  <c r="D35" i="2"/>
  <c r="E35" i="2" s="1"/>
  <c r="K35" i="2" s="1"/>
  <c r="D36" i="2"/>
  <c r="E36" i="2" s="1"/>
  <c r="K36" i="2" s="1"/>
  <c r="M33" i="2" l="1"/>
  <c r="I68" i="2"/>
  <c r="J34" i="2"/>
  <c r="N34" i="2" s="1"/>
  <c r="I34" i="2"/>
  <c r="I69" i="2" s="1"/>
  <c r="L69" i="2"/>
  <c r="F36" i="2"/>
  <c r="G36" i="2"/>
  <c r="L36" i="2" s="1"/>
  <c r="N33" i="2"/>
  <c r="J68" i="2"/>
  <c r="G35" i="2"/>
  <c r="F35" i="2"/>
  <c r="H35" i="2" s="1"/>
  <c r="M34" i="2" l="1"/>
  <c r="J35" i="2"/>
  <c r="L35" i="2"/>
  <c r="L38" i="2" s="1"/>
  <c r="I35" i="2"/>
  <c r="I70" i="2" s="1"/>
  <c r="J69" i="2"/>
  <c r="H36" i="2"/>
  <c r="I36" i="2" s="1"/>
  <c r="I71" i="2" s="1"/>
  <c r="L70" i="2" l="1"/>
  <c r="J36" i="2"/>
  <c r="L71" i="2"/>
  <c r="M35" i="2"/>
  <c r="N35" i="2"/>
  <c r="J71" i="2"/>
  <c r="J70" i="2"/>
  <c r="N36" i="2"/>
  <c r="J38" i="2"/>
  <c r="M36" i="2"/>
  <c r="I38" i="2"/>
</calcChain>
</file>

<file path=xl/sharedStrings.xml><?xml version="1.0" encoding="utf-8"?>
<sst xmlns="http://schemas.openxmlformats.org/spreadsheetml/2006/main" count="24" uniqueCount="21">
  <si>
    <t>S(t)</t>
  </si>
  <si>
    <t>day</t>
  </si>
  <si>
    <t>T</t>
  </si>
  <si>
    <t>dW</t>
  </si>
  <si>
    <t>W</t>
  </si>
  <si>
    <t>sig</t>
  </si>
  <si>
    <t>S(0)</t>
  </si>
  <si>
    <t>lnS(t)</t>
  </si>
  <si>
    <t>dS(t)</t>
  </si>
  <si>
    <t>dlnS(t)</t>
  </si>
  <si>
    <t>LND with log contract</t>
  </si>
  <si>
    <t>LND with variance</t>
  </si>
  <si>
    <t>Target delta</t>
  </si>
  <si>
    <t>Realized delta with log contract</t>
  </si>
  <si>
    <t>Realized delta with variance</t>
  </si>
  <si>
    <t>LND with rebalancing</t>
  </si>
  <si>
    <t>S*</t>
  </si>
  <si>
    <t>Daily variance strike</t>
  </si>
  <si>
    <t>omega</t>
  </si>
  <si>
    <t>Toal</t>
  </si>
  <si>
    <t xml:space="preserve">Cumulative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</si>
</sst>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%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65" fontId="0" fillId="0" borderId="0" xfId="1" applyNumberFormat="1" applyFont="1"/>
    <xf numFmtId="0" fontId="2" fillId="0" borderId="0" xfId="0" applyFont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Delta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'Linear Notional Delta rep'!$K$6</c:f>
              <c:strCache>
                <c:ptCount val="1"/>
                <c:pt idx="0">
                  <c:v>Target delta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'Linear Notional Delta rep'!$K$7:$K$36</c:f>
              <c:numCache>
                <c:formatCode>General</c:formatCode>
                <c:ptCount val="30"/>
                <c:pt idx="0">
                  <c:v>3.0426581560227123E-4</c:v>
                </c:pt>
                <c:pt idx="1">
                  <c:v>1.0084503579435578E-3</c:v>
                </c:pt>
                <c:pt idx="2">
                  <c:v>-1.0395576918979452E-3</c:v>
                </c:pt>
                <c:pt idx="3">
                  <c:v>-1.1316134063646399E-3</c:v>
                </c:pt>
                <c:pt idx="4">
                  <c:v>-1.7035100165988665E-4</c:v>
                </c:pt>
                <c:pt idx="5">
                  <c:v>-2.2950946339505771E-3</c:v>
                </c:pt>
                <c:pt idx="6">
                  <c:v>1.7913330848433329E-3</c:v>
                </c:pt>
                <c:pt idx="7">
                  <c:v>4.4157949659933554E-3</c:v>
                </c:pt>
                <c:pt idx="8">
                  <c:v>1.081086213338342E-2</c:v>
                </c:pt>
                <c:pt idx="9">
                  <c:v>1.1493533839606988E-2</c:v>
                </c:pt>
                <c:pt idx="10">
                  <c:v>2.4389697904906096E-2</c:v>
                </c:pt>
                <c:pt idx="11">
                  <c:v>3.3098014553891927E-2</c:v>
                </c:pt>
                <c:pt idx="12">
                  <c:v>3.794253123104805E-2</c:v>
                </c:pt>
                <c:pt idx="13">
                  <c:v>4.1869372676243098E-2</c:v>
                </c:pt>
                <c:pt idx="14">
                  <c:v>3.3316506075841031E-2</c:v>
                </c:pt>
                <c:pt idx="15">
                  <c:v>2.5646893917418562E-2</c:v>
                </c:pt>
                <c:pt idx="16">
                  <c:v>2.3411496150274776E-2</c:v>
                </c:pt>
                <c:pt idx="17">
                  <c:v>1.0555837362290037E-2</c:v>
                </c:pt>
                <c:pt idx="18">
                  <c:v>2.2695140236941337E-2</c:v>
                </c:pt>
                <c:pt idx="19">
                  <c:v>3.3714154464939243E-2</c:v>
                </c:pt>
                <c:pt idx="20">
                  <c:v>4.706215259376971E-2</c:v>
                </c:pt>
                <c:pt idx="21">
                  <c:v>3.4718362926308179E-2</c:v>
                </c:pt>
                <c:pt idx="22">
                  <c:v>3.6209503013195227E-2</c:v>
                </c:pt>
                <c:pt idx="23">
                  <c:v>4.1430830538125192E-2</c:v>
                </c:pt>
                <c:pt idx="24">
                  <c:v>3.8463178236154347E-2</c:v>
                </c:pt>
                <c:pt idx="25">
                  <c:v>2.9097992019056634E-2</c:v>
                </c:pt>
                <c:pt idx="26">
                  <c:v>3.4931830153914732E-2</c:v>
                </c:pt>
                <c:pt idx="27">
                  <c:v>3.8979287611250538E-3</c:v>
                </c:pt>
                <c:pt idx="28">
                  <c:v>-1.1914302690494913E-2</c:v>
                </c:pt>
                <c:pt idx="29">
                  <c:v>1.0008388631461973E-2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BA-2B43-A49F-B5F793E7862D}"/>
            </c:ext>
          </c:extLst>
        </c:ser>
        <c:ser>
          <c:idx val="1"/>
          <c:order val="1"/>
          <c:tx>
            <c:strRef>
              <c:f>'Linear Notional Delta rep'!$M$6</c:f>
              <c:strCache>
                <c:ptCount val="1"/>
                <c:pt idx="0">
                  <c:v>Realized delta with log contract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'Linear Notional Delta rep'!$M$7:$M$36</c:f>
              <c:numCache>
                <c:formatCode>General</c:formatCode>
                <c:ptCount val="30"/>
                <c:pt idx="1">
                  <c:v>6.5627549500537198E-4</c:v>
                </c:pt>
                <c:pt idx="2">
                  <c:v>-1.6252734461479803E-5</c:v>
                </c:pt>
                <c:pt idx="3">
                  <c:v>-1.0855869582823278E-3</c:v>
                </c:pt>
                <c:pt idx="4">
                  <c:v>-6.5113630822740179E-4</c:v>
                </c:pt>
                <c:pt idx="5">
                  <c:v>-1.2334761692337629E-3</c:v>
                </c:pt>
                <c:pt idx="6">
                  <c:v>-2.5466462662372105E-4</c:v>
                </c:pt>
                <c:pt idx="7">
                  <c:v>3.102419609819957E-3</c:v>
                </c:pt>
                <c:pt idx="8">
                  <c:v>7.606563890306315E-3</c:v>
                </c:pt>
                <c:pt idx="9">
                  <c:v>1.1152121169601733E-2</c:v>
                </c:pt>
                <c:pt idx="10">
                  <c:v>1.7914385695210051E-2</c:v>
                </c:pt>
                <c:pt idx="11">
                  <c:v>2.8731570202112856E-2</c:v>
                </c:pt>
                <c:pt idx="12">
                  <c:v>3.551649550500971E-2</c:v>
                </c:pt>
                <c:pt idx="13">
                  <c:v>3.9903480561348743E-2</c:v>
                </c:pt>
                <c:pt idx="14">
                  <c:v>3.7581189139421017E-2</c:v>
                </c:pt>
                <c:pt idx="15">
                  <c:v>2.9472176901366616E-2</c:v>
                </c:pt>
                <c:pt idx="16">
                  <c:v>2.4528382139261541E-2</c:v>
                </c:pt>
                <c:pt idx="17">
                  <c:v>1.6956581876345283E-2</c:v>
                </c:pt>
                <c:pt idx="18">
                  <c:v>1.6601329833440096E-2</c:v>
                </c:pt>
                <c:pt idx="19">
                  <c:v>2.818496589746862E-2</c:v>
                </c:pt>
                <c:pt idx="20">
                  <c:v>4.0359611213993445E-2</c:v>
                </c:pt>
                <c:pt idx="21">
                  <c:v>4.0865860340985619E-2</c:v>
                </c:pt>
                <c:pt idx="22">
                  <c:v>3.546357507898823E-2</c:v>
                </c:pt>
                <c:pt idx="23">
                  <c:v>3.8815792856029235E-2</c:v>
                </c:pt>
                <c:pt idx="24">
                  <c:v>3.9945592942853353E-2</c:v>
                </c:pt>
                <c:pt idx="25">
                  <c:v>3.3766444945737197E-2</c:v>
                </c:pt>
                <c:pt idx="26">
                  <c:v>3.2009414763764461E-2</c:v>
                </c:pt>
                <c:pt idx="27">
                  <c:v>1.9257412056677539E-2</c:v>
                </c:pt>
                <c:pt idx="28">
                  <c:v>-4.0500263002906838E-3</c:v>
                </c:pt>
                <c:pt idx="29">
                  <c:v>-1.0331360977751866E-3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BA-2B43-A49F-B5F793E7862D}"/>
            </c:ext>
          </c:extLst>
        </c:ser>
        <c:ser>
          <c:idx val="2"/>
          <c:order val="2"/>
          <c:tx>
            <c:strRef>
              <c:f>'Linear Notional Delta rep'!$N$6</c:f>
              <c:strCache>
                <c:ptCount val="1"/>
                <c:pt idx="0">
                  <c:v>Realized delta with variance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'Linear Notional Delta rep'!$N$7:$N$36</c:f>
              <c:numCache>
                <c:formatCode>General</c:formatCode>
                <c:ptCount val="30"/>
                <c:pt idx="1">
                  <c:v>6.5635807224241496E-4</c:v>
                </c:pt>
                <c:pt idx="2">
                  <c:v>-1.5553309047091065E-5</c:v>
                </c:pt>
                <c:pt idx="3">
                  <c:v>-1.0855855490991568E-3</c:v>
                </c:pt>
                <c:pt idx="4">
                  <c:v>-6.509822410697548E-4</c:v>
                </c:pt>
                <c:pt idx="5">
                  <c:v>-1.2327224171415564E-3</c:v>
                </c:pt>
                <c:pt idx="6">
                  <c:v>-2.5188361927576088E-4</c:v>
                </c:pt>
                <c:pt idx="7">
                  <c:v>3.1035632768718676E-3</c:v>
                </c:pt>
                <c:pt idx="8">
                  <c:v>7.6133178162642199E-3</c:v>
                </c:pt>
                <c:pt idx="9">
                  <c:v>1.1152197973529518E-2</c:v>
                </c:pt>
                <c:pt idx="10">
                  <c:v>1.7941529627479705E-2</c:v>
                </c:pt>
                <c:pt idx="11">
                  <c:v>2.8743830228969907E-2</c:v>
                </c:pt>
                <c:pt idx="12">
                  <c:v>3.5520268474486999E-2</c:v>
                </c:pt>
                <c:pt idx="13">
                  <c:v>3.9905949620556574E-2</c:v>
                </c:pt>
                <c:pt idx="14">
                  <c:v>3.7592963590417659E-2</c:v>
                </c:pt>
                <c:pt idx="15">
                  <c:v>2.948171773339895E-2</c:v>
                </c:pt>
                <c:pt idx="16">
                  <c:v>2.4529195477256276E-2</c:v>
                </c:pt>
                <c:pt idx="17">
                  <c:v>1.6983752351974329E-2</c:v>
                </c:pt>
                <c:pt idx="18">
                  <c:v>1.6625416679695897E-2</c:v>
                </c:pt>
                <c:pt idx="19">
                  <c:v>2.8204594620222845E-2</c:v>
                </c:pt>
                <c:pt idx="20">
                  <c:v>4.0388061980120453E-2</c:v>
                </c:pt>
                <c:pt idx="21">
                  <c:v>4.0890330092215856E-2</c:v>
                </c:pt>
                <c:pt idx="22">
                  <c:v>3.5463932840904995E-2</c:v>
                </c:pt>
                <c:pt idx="23">
                  <c:v>3.8820161279592112E-2</c:v>
                </c:pt>
                <c:pt idx="24">
                  <c:v>3.9947005394084793E-2</c:v>
                </c:pt>
                <c:pt idx="25">
                  <c:v>3.3780617152331861E-2</c:v>
                </c:pt>
                <c:pt idx="26">
                  <c:v>3.2014903318980194E-2</c:v>
                </c:pt>
                <c:pt idx="27">
                  <c:v>1.9416077970964788E-2</c:v>
                </c:pt>
                <c:pt idx="28">
                  <c:v>-4.0080209029849856E-3</c:v>
                </c:pt>
                <c:pt idx="29">
                  <c:v>-9.5339689804017685E-4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BA-2B43-A49F-B5F793E786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2832399"/>
        <c:axId val="1522834031"/>
      </c:lineChart>
      <c:catAx>
        <c:axId val="15228323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2834031"/>
        <c:crosses val="autoZero"/>
        <c:auto val="1"/>
        <c:lblAlgn val="ctr"/>
        <c:lblOffset val="100"/>
        <c:noMultiLvlLbl val="0"/>
      </c:catAx>
      <c:valAx>
        <c:axId val="1522834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2832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Return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'Linear Notional Delta rep'!$I$42</c:f>
              <c:strCache>
                <c:ptCount val="1"/>
                <c:pt idx="0">
                  <c:v>LND with log contract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'Linear Notional Delta rep'!$I$43:$I$71</c:f>
              <c:numCache>
                <c:formatCode>General</c:formatCode>
                <c:ptCount val="29"/>
                <c:pt idx="0">
                  <c:v>-4.6153305557797113E-5</c:v>
                </c:pt>
                <c:pt idx="1">
                  <c:v>-4.9481985694662702E-5</c:v>
                </c:pt>
                <c:pt idx="2">
                  <c:v>-5.9497166891027788E-5</c:v>
                </c:pt>
                <c:pt idx="3">
                  <c:v>3.175704218692755E-6</c:v>
                </c:pt>
                <c:pt idx="4">
                  <c:v>-2.5955400248635563E-4</c:v>
                </c:pt>
                <c:pt idx="5">
                  <c:v>-1.5543426397715418E-4</c:v>
                </c:pt>
                <c:pt idx="6">
                  <c:v>-9.6462332358272134E-4</c:v>
                </c:pt>
                <c:pt idx="7">
                  <c:v>-5.7558883451349907E-3</c:v>
                </c:pt>
                <c:pt idx="8">
                  <c:v>-6.5005112173075752E-3</c:v>
                </c:pt>
                <c:pt idx="9">
                  <c:v>-2.8796880918228962E-2</c:v>
                </c:pt>
                <c:pt idx="10">
                  <c:v>-5.2439024165799819E-2</c:v>
                </c:pt>
                <c:pt idx="11">
                  <c:v>-6.8484984954722147E-2</c:v>
                </c:pt>
                <c:pt idx="12">
                  <c:v>-8.2974957574997343E-2</c:v>
                </c:pt>
                <c:pt idx="13">
                  <c:v>-5.311868562269606E-2</c:v>
                </c:pt>
                <c:pt idx="14">
                  <c:v>-3.1790476900596415E-2</c:v>
                </c:pt>
                <c:pt idx="15">
                  <c:v>-2.6566809028260342E-2</c:v>
                </c:pt>
                <c:pt idx="16">
                  <c:v>-5.489166146972653E-3</c:v>
                </c:pt>
                <c:pt idx="17">
                  <c:v>-2.4988964396453137E-2</c:v>
                </c:pt>
                <c:pt idx="18">
                  <c:v>-5.4366381013118137E-2</c:v>
                </c:pt>
                <c:pt idx="19">
                  <c:v>-0.10413896479702374</c:v>
                </c:pt>
                <c:pt idx="20">
                  <c:v>-5.7578796529498127E-2</c:v>
                </c:pt>
                <c:pt idx="21">
                  <c:v>-6.2510889255538452E-2</c:v>
                </c:pt>
                <c:pt idx="22">
                  <c:v>-8.1291572888371966E-2</c:v>
                </c:pt>
                <c:pt idx="23">
                  <c:v>-7.0330315993924933E-2</c:v>
                </c:pt>
                <c:pt idx="24">
                  <c:v>-4.0739705626503572E-2</c:v>
                </c:pt>
                <c:pt idx="25">
                  <c:v>-5.827300442144813E-2</c:v>
                </c:pt>
                <c:pt idx="26">
                  <c:v>-7.5113436392734712E-4</c:v>
                </c:pt>
                <c:pt idx="27">
                  <c:v>-7.2071836194497474E-3</c:v>
                </c:pt>
                <c:pt idx="28">
                  <c:v>-4.9376751318703921E-3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C6-C240-B2B3-4399038F7480}"/>
            </c:ext>
          </c:extLst>
        </c:ser>
        <c:ser>
          <c:idx val="1"/>
          <c:order val="1"/>
          <c:tx>
            <c:strRef>
              <c:f>'Linear Notional Delta rep'!$J$42</c:f>
              <c:strCache>
                <c:ptCount val="1"/>
                <c:pt idx="0">
                  <c:v>LND with variance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'Linear Notional Delta rep'!$J$43:$J$71</c:f>
              <c:numCache>
                <c:formatCode>General</c:formatCode>
                <c:ptCount val="29"/>
                <c:pt idx="0">
                  <c:v>-4.6159112894018518E-5</c:v>
                </c:pt>
                <c:pt idx="1">
                  <c:v>-4.9344545536770875E-5</c:v>
                </c:pt>
                <c:pt idx="2">
                  <c:v>-5.9359713732588478E-5</c:v>
                </c:pt>
                <c:pt idx="3">
                  <c:v>3.2983281762543818E-6</c:v>
                </c:pt>
                <c:pt idx="4">
                  <c:v>-2.5927082977150691E-4</c:v>
                </c:pt>
                <c:pt idx="5">
                  <c:v>-1.5628810727312984E-4</c:v>
                </c:pt>
                <c:pt idx="6">
                  <c:v>-9.6577546400888133E-4</c:v>
                </c:pt>
                <c:pt idx="7">
                  <c:v>-5.7612946862313774E-3</c:v>
                </c:pt>
                <c:pt idx="8">
                  <c:v>-6.5059226865728931E-3</c:v>
                </c:pt>
                <c:pt idx="9">
                  <c:v>-2.8836075915398492E-2</c:v>
                </c:pt>
                <c:pt idx="10">
                  <c:v>-5.2488307484252678E-2</c:v>
                </c:pt>
                <c:pt idx="11">
                  <c:v>-6.8535972859154831E-2</c:v>
                </c:pt>
                <c:pt idx="12">
                  <c:v>-8.3026842057869199E-2</c:v>
                </c:pt>
                <c:pt idx="13">
                  <c:v>-5.3161215925482216E-2</c:v>
                </c:pt>
                <c:pt idx="14">
                  <c:v>-3.1826102764065139E-2</c:v>
                </c:pt>
                <c:pt idx="15">
                  <c:v>-2.6602261679834035E-2</c:v>
                </c:pt>
                <c:pt idx="16">
                  <c:v>-5.4908449173242911E-3</c:v>
                </c:pt>
                <c:pt idx="17">
                  <c:v>-2.5018935396834942E-2</c:v>
                </c:pt>
                <c:pt idx="18">
                  <c:v>-5.4416811189079636E-2</c:v>
                </c:pt>
                <c:pt idx="19">
                  <c:v>-0.10422448124111762</c:v>
                </c:pt>
                <c:pt idx="20">
                  <c:v>-5.7636433571929158E-2</c:v>
                </c:pt>
                <c:pt idx="21">
                  <c:v>-6.2568576053667932E-2</c:v>
                </c:pt>
                <c:pt idx="22">
                  <c:v>-8.1351373310232206E-2</c:v>
                </c:pt>
                <c:pt idx="23">
                  <c:v>-7.0389728832583667E-2</c:v>
                </c:pt>
                <c:pt idx="24">
                  <c:v>-4.0786698909474312E-2</c:v>
                </c:pt>
                <c:pt idx="25">
                  <c:v>-5.8323004084862254E-2</c:v>
                </c:pt>
                <c:pt idx="26">
                  <c:v>-3.271991041374836E-4</c:v>
                </c:pt>
                <c:pt idx="27">
                  <c:v>-6.7162885688101534E-3</c:v>
                </c:pt>
                <c:pt idx="28">
                  <c:v>-4.6219446030988254E-3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C6-C240-B2B3-4399038F7480}"/>
            </c:ext>
          </c:extLst>
        </c:ser>
        <c:ser>
          <c:idx val="2"/>
          <c:order val="2"/>
          <c:tx>
            <c:strRef>
              <c:f>'Linear Notional Delta rep'!$K$42</c:f>
              <c:strCache>
                <c:ptCount val="1"/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'Linear Notional Delta rep'!$K$43:$K$71</c:f>
              <c:numCache>
                <c:formatCode>General</c:formatCode>
                <c:ptCount val="2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2C6-C240-B2B3-4399038F7480}"/>
            </c:ext>
          </c:extLst>
        </c:ser>
        <c:ser>
          <c:idx val="3"/>
          <c:order val="3"/>
          <c:tx>
            <c:strRef>
              <c:f>'Linear Notional Delta rep'!$L$42</c:f>
              <c:strCache>
                <c:ptCount val="1"/>
                <c:pt idx="0">
                  <c:v>LND with rebalancing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'Linear Notional Delta rep'!$L$43:$L$71</c:f>
              <c:numCache>
                <c:formatCode>General</c:formatCode>
                <c:ptCount val="29"/>
                <c:pt idx="0">
                  <c:v>-2.1397832564461405E-5</c:v>
                </c:pt>
                <c:pt idx="1">
                  <c:v>1.8514025390077937E-4</c:v>
                </c:pt>
                <c:pt idx="2">
                  <c:v>1.755497198868977E-4</c:v>
                </c:pt>
                <c:pt idx="3">
                  <c:v>2.8446925066255579E-4</c:v>
                </c:pt>
                <c:pt idx="4">
                  <c:v>2.4818458637851381E-4</c:v>
                </c:pt>
                <c:pt idx="5">
                  <c:v>1.186534981990728E-3</c:v>
                </c:pt>
                <c:pt idx="6">
                  <c:v>7.193102617186574E-4</c:v>
                </c:pt>
                <c:pt idx="7">
                  <c:v>-2.0621353776025366E-3</c:v>
                </c:pt>
                <c:pt idx="8">
                  <c:v>-2.783972514233045E-3</c:v>
                </c:pt>
                <c:pt idx="9">
                  <c:v>-1.7088905098466049E-2</c:v>
                </c:pt>
                <c:pt idx="10">
                  <c:v>-3.7158282705623949E-2</c:v>
                </c:pt>
                <c:pt idx="11">
                  <c:v>-5.2111600485752863E-2</c:v>
                </c:pt>
                <c:pt idx="12">
                  <c:v>-6.5889502336609354E-2</c:v>
                </c:pt>
                <c:pt idx="13">
                  <c:v>-3.2626494812909024E-2</c:v>
                </c:pt>
                <c:pt idx="14">
                  <c:v>-8.5162501623454248E-3</c:v>
                </c:pt>
                <c:pt idx="15">
                  <c:v>-3.0543792969535627E-3</c:v>
                </c:pt>
                <c:pt idx="16">
                  <c:v>2.6046954849907548E-2</c:v>
                </c:pt>
                <c:pt idx="17">
                  <c:v>1.3648146984264966E-2</c:v>
                </c:pt>
                <c:pt idx="18">
                  <c:v>-1.0007180197597743E-2</c:v>
                </c:pt>
                <c:pt idx="19">
                  <c:v>-5.1584403746964221E-2</c:v>
                </c:pt>
                <c:pt idx="20">
                  <c:v>2.0354570736396543E-3</c:v>
                </c:pt>
                <c:pt idx="21">
                  <c:v>-2.7929953558596798E-3</c:v>
                </c:pt>
                <c:pt idx="22">
                  <c:v>-2.0312648325857469E-2</c:v>
                </c:pt>
                <c:pt idx="23">
                  <c:v>-8.9438353124073715E-3</c:v>
                </c:pt>
                <c:pt idx="24">
                  <c:v>2.4762671917113951E-2</c:v>
                </c:pt>
                <c:pt idx="25">
                  <c:v>8.8241178333143856E-3</c:v>
                </c:pt>
                <c:pt idx="26">
                  <c:v>0.11316545866722598</c:v>
                </c:pt>
                <c:pt idx="27">
                  <c:v>0.1193790529035238</c:v>
                </c:pt>
                <c:pt idx="28">
                  <c:v>0.14555141406474581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2C6-C240-B2B3-4399038F74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2076687"/>
        <c:axId val="1572113375"/>
      </c:lineChart>
      <c:catAx>
        <c:axId val="15720766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2113375"/>
        <c:crosses val="autoZero"/>
        <c:auto val="1"/>
        <c:lblAlgn val="ctr"/>
        <c:lblOffset val="100"/>
        <c:noMultiLvlLbl val="0"/>
      </c:catAx>
      <c:valAx>
        <c:axId val="1572113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2076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367082</xdr:colOff>
      <xdr:row>8</xdr:row>
      <xdr:rowOff>141961</xdr:rowOff>
    </xdr:from>
    <xdr:to>
      <xdr:col>21</xdr:col>
      <xdr:colOff>807234</xdr:colOff>
      <xdr:row>22</xdr:row>
      <xdr:rowOff>84202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74E1DD-0D13-6444-AF58-8443020171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412135</xdr:colOff>
      <xdr:row>24</xdr:row>
      <xdr:rowOff>57150</xdr:rowOff>
    </xdr:from>
    <xdr:to>
      <xdr:col>22</xdr:col>
      <xdr:colOff>10651</xdr:colOff>
      <xdr:row>37</xdr:row>
      <xdr:rowOff>137447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4162CBA-5822-3F46-B649-2F5B7C5C3B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601CF-A691-B04C-8D8C-B4F623E0A2A9}">
  <dimension ref="A1:N71"/>
  <sheetViews>
    <sheetView tabSelected="1" zoomScaleNormal="100" workbookViewId="0">
      <selection activeCell="H53" sqref="H53"/>
    </sheetView>
  </sheetViews>
  <sheetFormatPr baseColWidth="10" defaultRowHeight="16" x14ac:dyDescent="0.2"/>
  <cols>
    <col min="8" max="8" width="15.33203125" bestFit="1" customWidth="1"/>
    <col min="9" max="9" width="19.1640625" bestFit="1" customWidth="1"/>
    <col min="10" max="10" width="16.33203125" bestFit="1" customWidth="1"/>
    <col min="11" max="11" width="13.1640625" bestFit="1" customWidth="1"/>
    <col min="12" max="12" width="11.33203125" customWidth="1"/>
    <col min="13" max="13" width="27.6640625" bestFit="1" customWidth="1"/>
    <col min="14" max="14" width="13.1640625" bestFit="1" customWidth="1"/>
  </cols>
  <sheetData>
    <row r="1" spans="1:14" x14ac:dyDescent="0.2">
      <c r="A1" t="s">
        <v>18</v>
      </c>
      <c r="B1">
        <v>100</v>
      </c>
    </row>
    <row r="2" spans="1:14" x14ac:dyDescent="0.2">
      <c r="A2" t="s">
        <v>5</v>
      </c>
      <c r="B2">
        <v>0.2</v>
      </c>
      <c r="D2" t="s">
        <v>17</v>
      </c>
    </row>
    <row r="3" spans="1:14" x14ac:dyDescent="0.2">
      <c r="A3" t="s">
        <v>6</v>
      </c>
      <c r="B3">
        <v>100</v>
      </c>
      <c r="D3">
        <f>B2^2</f>
        <v>4.0000000000000008E-2</v>
      </c>
      <c r="L3" s="1"/>
    </row>
    <row r="4" spans="1:14" x14ac:dyDescent="0.2">
      <c r="A4" t="s">
        <v>16</v>
      </c>
      <c r="B4">
        <v>100</v>
      </c>
      <c r="L4" s="1"/>
    </row>
    <row r="6" spans="1:14" x14ac:dyDescent="0.2">
      <c r="A6" t="s">
        <v>1</v>
      </c>
      <c r="B6" t="s">
        <v>2</v>
      </c>
      <c r="C6" t="s">
        <v>3</v>
      </c>
      <c r="D6" t="s">
        <v>4</v>
      </c>
      <c r="E6" t="s">
        <v>0</v>
      </c>
      <c r="F6" t="s">
        <v>7</v>
      </c>
      <c r="G6" t="s">
        <v>8</v>
      </c>
      <c r="H6" t="s">
        <v>9</v>
      </c>
      <c r="I6" t="s">
        <v>10</v>
      </c>
      <c r="J6" t="s">
        <v>11</v>
      </c>
      <c r="K6" t="s">
        <v>12</v>
      </c>
      <c r="L6" t="s">
        <v>15</v>
      </c>
      <c r="M6" t="s">
        <v>13</v>
      </c>
      <c r="N6" t="s">
        <v>14</v>
      </c>
    </row>
    <row r="7" spans="1:14" x14ac:dyDescent="0.2">
      <c r="A7">
        <v>1</v>
      </c>
      <c r="B7">
        <f>A7/365</f>
        <v>2.7397260273972603E-3</v>
      </c>
      <c r="C7">
        <f ca="1">NORMSINV(RAND())</f>
        <v>-0.45520065346715521</v>
      </c>
      <c r="D7">
        <f ca="1">SUM(C$7:C7)*B7</f>
        <v>-1.247125077992206E-3</v>
      </c>
      <c r="E7">
        <f t="shared" ref="E7:E36" ca="1" si="0">$B$3*EXP(-0.5*$B$2^2 *B7+$B$2*D7)</f>
        <v>99.969582673392452</v>
      </c>
      <c r="F7">
        <f ca="1">LN(E7)</f>
        <v>4.6048659664519453</v>
      </c>
      <c r="K7">
        <f ca="1">$B$1*(1/E7-1/$B$4)</f>
        <v>3.0426581560227123E-4</v>
      </c>
    </row>
    <row r="8" spans="1:14" x14ac:dyDescent="0.2">
      <c r="A8">
        <f>A7+1</f>
        <v>2</v>
      </c>
      <c r="B8">
        <f t="shared" ref="B8:B36" si="1">A8/365</f>
        <v>5.4794520547945206E-3</v>
      </c>
      <c r="C8">
        <f t="shared" ref="C8:C36" ca="1" si="2">NORMSINV(RAND())</f>
        <v>-0.36454661633170449</v>
      </c>
      <c r="D8">
        <f ca="1">SUM(C$7:C8)*B8</f>
        <v>-4.4917658619115603E-3</v>
      </c>
      <c r="E8">
        <f t="shared" ca="1" si="0"/>
        <v>99.899256558964822</v>
      </c>
      <c r="F8">
        <f t="shared" ref="F8:F36" ca="1" si="3">LN(E8)</f>
        <v>4.6041622437746135</v>
      </c>
      <c r="G8">
        <f ca="1">E8-E7</f>
        <v>-7.0326114427629705E-2</v>
      </c>
      <c r="H8">
        <f ca="1">F8-F7</f>
        <v>-7.0372267733187499E-4</v>
      </c>
      <c r="I8">
        <f ca="1">$B$1*(H8-G8/$B$4)</f>
        <v>-4.6153305557797113E-5</v>
      </c>
      <c r="J8">
        <f ca="1">$B$1*(G8*(1/E7-1/$B$4)-0.5*H8^2)</f>
        <v>-4.6159112894018518E-5</v>
      </c>
      <c r="K8">
        <f ca="1">$B$1*(1/E8-1/$B$4)</f>
        <v>1.0084503579435578E-3</v>
      </c>
      <c r="L8">
        <f ca="1">K7*G8</f>
        <v>-2.1397832564461405E-5</v>
      </c>
      <c r="M8">
        <f ca="1">I8/G8</f>
        <v>6.5627549500537198E-4</v>
      </c>
      <c r="N8">
        <f ca="1">J8/G8</f>
        <v>6.5635807224241496E-4</v>
      </c>
    </row>
    <row r="9" spans="1:14" x14ac:dyDescent="0.2">
      <c r="A9">
        <f t="shared" ref="A9:A36" si="4">A8+1</f>
        <v>3</v>
      </c>
      <c r="B9">
        <f t="shared" si="1"/>
        <v>8.21917808219178E-3</v>
      </c>
      <c r="C9">
        <f t="shared" ca="1" si="2"/>
        <v>1.5524738005803234</v>
      </c>
      <c r="D9">
        <f ca="1">SUM(C$7:C9)*B9</f>
        <v>6.0224098420394272E-3</v>
      </c>
      <c r="E9">
        <f t="shared" ca="1" si="0"/>
        <v>100.10406394966913</v>
      </c>
      <c r="F9">
        <f t="shared" ca="1" si="3"/>
        <v>4.6062102843948551</v>
      </c>
      <c r="G9">
        <f t="shared" ref="G9:H36" ca="1" si="5">E9-E8</f>
        <v>0.20480739070430332</v>
      </c>
      <c r="H9">
        <f t="shared" ca="1" si="5"/>
        <v>2.0480406202416646E-3</v>
      </c>
      <c r="I9">
        <f ca="1">$B$1*(H9-G9/$B$4)</f>
        <v>-3.3286801368655888E-6</v>
      </c>
      <c r="J9">
        <f ca="1">$B$1*(G9*(1/E8-1/$B$4)-0.5*H9^2)</f>
        <v>-3.1854326427523555E-6</v>
      </c>
      <c r="K9">
        <f ca="1">$B$1*(1/E9-1/$B$4)</f>
        <v>-1.0395576918979452E-3</v>
      </c>
      <c r="L9">
        <f t="shared" ref="L9:L36" ca="1" si="6">K8*G9</f>
        <v>2.0653808646524076E-4</v>
      </c>
      <c r="M9">
        <f t="shared" ref="M9:M36" ca="1" si="7">I9/G9</f>
        <v>-1.6252734461479803E-5</v>
      </c>
      <c r="N9">
        <f t="shared" ref="N9:N36" ca="1" si="8">J9/G9</f>
        <v>-1.5553309047091065E-5</v>
      </c>
    </row>
    <row r="10" spans="1:14" x14ac:dyDescent="0.2">
      <c r="A10">
        <f t="shared" si="4"/>
        <v>4</v>
      </c>
      <c r="B10">
        <f t="shared" si="1"/>
        <v>1.0958904109589041E-2</v>
      </c>
      <c r="C10">
        <f t="shared" ca="1" si="2"/>
        <v>-0.11613556834031354</v>
      </c>
      <c r="D10">
        <f ca="1">SUM(C$7:C10)*B10</f>
        <v>6.7571612322317818E-3</v>
      </c>
      <c r="E10">
        <f t="shared" ca="1" si="0"/>
        <v>100.11328954059941</v>
      </c>
      <c r="F10">
        <f t="shared" ca="1" si="3"/>
        <v>4.606302440152346</v>
      </c>
      <c r="G10">
        <f t="shared" ca="1" si="5"/>
        <v>9.2255909302849659E-3</v>
      </c>
      <c r="H10">
        <f t="shared" ca="1" si="5"/>
        <v>9.2155757490886003E-5</v>
      </c>
      <c r="I10">
        <f ca="1">$B$1*(H10-G10/$B$4)</f>
        <v>-1.0015181196365087E-5</v>
      </c>
      <c r="J10">
        <f ca="1">$B$1*(G10*(1/E9-1/$B$4)-0.5*H10^2)</f>
        <v>-1.0015168195817606E-5</v>
      </c>
      <c r="K10">
        <f ca="1">$B$1*(1/E10-1/$B$4)</f>
        <v>-1.1316134063646399E-3</v>
      </c>
      <c r="L10">
        <f t="shared" ca="1" si="6"/>
        <v>-9.5905340138816558E-6</v>
      </c>
      <c r="M10">
        <f t="shared" ca="1" si="7"/>
        <v>-1.0855869582823278E-3</v>
      </c>
      <c r="N10">
        <f t="shared" ca="1" si="8"/>
        <v>-1.0855855490991568E-3</v>
      </c>
    </row>
    <row r="11" spans="1:14" x14ac:dyDescent="0.2">
      <c r="A11">
        <f t="shared" si="4"/>
        <v>5</v>
      </c>
      <c r="B11">
        <f t="shared" si="1"/>
        <v>1.3698630136986301E-2</v>
      </c>
      <c r="C11">
        <f t="shared" ca="1" si="2"/>
        <v>-0.45440755018163348</v>
      </c>
      <c r="D11">
        <f ca="1">SUM(C$7:C11)*B11</f>
        <v>2.2216905788974874E-3</v>
      </c>
      <c r="E11">
        <f t="shared" ca="1" si="0"/>
        <v>100.0170380026068</v>
      </c>
      <c r="F11">
        <f t="shared" ca="1" si="3"/>
        <v>4.605340551501131</v>
      </c>
      <c r="G11">
        <f t="shared" ca="1" si="5"/>
        <v>-9.6251537992614544E-2</v>
      </c>
      <c r="H11">
        <f t="shared" ca="1" si="5"/>
        <v>-9.6188865121504818E-4</v>
      </c>
      <c r="I11">
        <f ca="1">$B$1*(H11-G11/$B$4)</f>
        <v>6.2672871109720543E-5</v>
      </c>
      <c r="J11">
        <f ca="1">$B$1*(G11*(1/E10-1/$B$4)-0.5*H11^2)</f>
        <v>6.265804190884286E-5</v>
      </c>
      <c r="K11">
        <f ca="1">$B$1*(1/E11-1/$B$4)</f>
        <v>-1.7035100165988665E-4</v>
      </c>
      <c r="L11">
        <f t="shared" ca="1" si="6"/>
        <v>1.089195307756581E-4</v>
      </c>
      <c r="M11">
        <f t="shared" ca="1" si="7"/>
        <v>-6.5113630822740179E-4</v>
      </c>
      <c r="N11">
        <f t="shared" ca="1" si="8"/>
        <v>-6.509822410697548E-4</v>
      </c>
    </row>
    <row r="12" spans="1:14" x14ac:dyDescent="0.2">
      <c r="A12">
        <f t="shared" si="4"/>
        <v>6</v>
      </c>
      <c r="B12">
        <f t="shared" si="1"/>
        <v>1.643835616438356E-2</v>
      </c>
      <c r="C12">
        <f t="shared" ca="1" si="2"/>
        <v>0.63671019285055341</v>
      </c>
      <c r="D12">
        <f ca="1">SUM(C$7:C12)*B12</f>
        <v>1.3132497618247726E-2</v>
      </c>
      <c r="E12">
        <f t="shared" ca="1" si="0"/>
        <v>100.23003742104571</v>
      </c>
      <c r="F12">
        <f t="shared" ca="1" si="3"/>
        <v>4.607467918388453</v>
      </c>
      <c r="G12">
        <f t="shared" ca="1" si="5"/>
        <v>0.2129994184389119</v>
      </c>
      <c r="H12">
        <f t="shared" ca="1" si="5"/>
        <v>2.1273668873220686E-3</v>
      </c>
      <c r="I12">
        <f ca="1">$B$1*(H12-G12/$B$4)</f>
        <v>-2.6272970670504839E-4</v>
      </c>
      <c r="J12">
        <f ca="1">$B$1*(G12*(1/E11-1/$B$4)-0.5*H12^2)</f>
        <v>-2.625691579477613E-4</v>
      </c>
      <c r="K12">
        <f ca="1">$B$1*(1/E12-1/$B$4)</f>
        <v>-2.2950946339505771E-3</v>
      </c>
      <c r="L12">
        <f t="shared" ca="1" si="6"/>
        <v>-3.6284664284041972E-5</v>
      </c>
      <c r="M12">
        <f t="shared" ca="1" si="7"/>
        <v>-1.2334761692337629E-3</v>
      </c>
      <c r="N12">
        <f t="shared" ca="1" si="8"/>
        <v>-1.2327224171415564E-3</v>
      </c>
    </row>
    <row r="13" spans="1:14" x14ac:dyDescent="0.2">
      <c r="A13">
        <f t="shared" si="4"/>
        <v>7</v>
      </c>
      <c r="B13">
        <f t="shared" si="1"/>
        <v>1.9178082191780823E-2</v>
      </c>
      <c r="C13">
        <f t="shared" ca="1" si="2"/>
        <v>-1.1655019299986937</v>
      </c>
      <c r="D13">
        <f ca="1">SUM(C$7:C13)*B13</f>
        <v>-7.0308445869051127E-3</v>
      </c>
      <c r="E13">
        <f t="shared" ca="1" si="0"/>
        <v>99.821187005149341</v>
      </c>
      <c r="F13">
        <f t="shared" ca="1" si="3"/>
        <v>4.6033804554268745</v>
      </c>
      <c r="G13">
        <f t="shared" ca="1" si="5"/>
        <v>-0.40885041589636728</v>
      </c>
      <c r="H13">
        <f t="shared" ca="1" si="5"/>
        <v>-4.0874629615785807E-3</v>
      </c>
      <c r="I13">
        <f ca="1">$B$1*(H13-G13/$B$4)</f>
        <v>1.0411973850920145E-4</v>
      </c>
      <c r="J13">
        <f ca="1">$B$1*(G13*(1/E12-1/$B$4)-0.5*H13^2)</f>
        <v>1.0298272249837707E-4</v>
      </c>
      <c r="K13">
        <f ca="1">$B$1*(1/E13-1/$B$4)</f>
        <v>1.7913330848433329E-3</v>
      </c>
      <c r="L13">
        <f t="shared" ca="1" si="6"/>
        <v>9.3835039561221422E-4</v>
      </c>
      <c r="M13">
        <f t="shared" ca="1" si="7"/>
        <v>-2.5466462662372105E-4</v>
      </c>
      <c r="N13">
        <f t="shared" ca="1" si="8"/>
        <v>-2.5188361927576088E-4</v>
      </c>
    </row>
    <row r="14" spans="1:14" x14ac:dyDescent="0.2">
      <c r="A14">
        <f t="shared" si="4"/>
        <v>8</v>
      </c>
      <c r="B14">
        <f t="shared" si="1"/>
        <v>2.1917808219178082E-2</v>
      </c>
      <c r="C14">
        <f t="shared" ca="1" si="2"/>
        <v>-0.53852729500946461</v>
      </c>
      <c r="D14">
        <f ca="1">SUM(C$7:C14)*B14</f>
        <v>-1.983858892927317E-2</v>
      </c>
      <c r="E14">
        <f t="shared" ca="1" si="0"/>
        <v>99.560361855306851</v>
      </c>
      <c r="F14">
        <f t="shared" ca="1" si="3"/>
        <v>4.6007641120378535</v>
      </c>
      <c r="G14">
        <f t="shared" ca="1" si="5"/>
        <v>-0.26082514984248917</v>
      </c>
      <c r="H14">
        <f t="shared" ca="1" si="5"/>
        <v>-2.6163433890209475E-3</v>
      </c>
      <c r="I14">
        <f ca="1">$B$1*(H14-G14/$B$4)</f>
        <v>-8.091890596055671E-4</v>
      </c>
      <c r="J14">
        <f ca="1">$B$1*(G14*(1/E13-1/$B$4)-0.5*H14^2)</f>
        <v>-8.0948735673575152E-4</v>
      </c>
      <c r="K14">
        <f ca="1">$B$1*(1/E14-1/$B$4)</f>
        <v>4.4157949659933554E-3</v>
      </c>
      <c r="L14">
        <f t="shared" ca="1" si="6"/>
        <v>-4.6722472027207064E-4</v>
      </c>
      <c r="M14">
        <f t="shared" ca="1" si="7"/>
        <v>3.102419609819957E-3</v>
      </c>
      <c r="N14">
        <f t="shared" ca="1" si="8"/>
        <v>3.1035632768718676E-3</v>
      </c>
    </row>
    <row r="15" spans="1:14" x14ac:dyDescent="0.2">
      <c r="A15">
        <f t="shared" si="4"/>
        <v>9</v>
      </c>
      <c r="B15">
        <f t="shared" si="1"/>
        <v>2.4657534246575342E-2</v>
      </c>
      <c r="C15">
        <f t="shared" ca="1" si="2"/>
        <v>-1.1753018971707967</v>
      </c>
      <c r="D15">
        <f ca="1">SUM(C$7:C15)*B15</f>
        <v>-5.1298459324986202E-2</v>
      </c>
      <c r="E15">
        <f t="shared" ca="1" si="0"/>
        <v>98.930476260359285</v>
      </c>
      <c r="F15">
        <f t="shared" ca="1" si="3"/>
        <v>4.5944173434381623</v>
      </c>
      <c r="G15">
        <f t="shared" ca="1" si="5"/>
        <v>-0.62988559494756657</v>
      </c>
      <c r="H15">
        <f t="shared" ca="1" si="5"/>
        <v>-6.3467685996911882E-3</v>
      </c>
      <c r="I15">
        <f ca="1">$B$1*(H15-G15/$B$4)</f>
        <v>-4.7912650215522698E-3</v>
      </c>
      <c r="J15">
        <f ca="1">$B$1*(G15*(1/E14-1/$B$4)-0.5*H15^2)</f>
        <v>-4.7955192222224963E-3</v>
      </c>
      <c r="K15">
        <f ca="1">$B$1*(1/E15-1/$B$4)</f>
        <v>1.081086213338342E-2</v>
      </c>
      <c r="L15">
        <f t="shared" ca="1" si="6"/>
        <v>-2.7814456393211941E-3</v>
      </c>
      <c r="M15">
        <f t="shared" ca="1" si="7"/>
        <v>7.606563890306315E-3</v>
      </c>
      <c r="N15">
        <f t="shared" ca="1" si="8"/>
        <v>7.6133178162642199E-3</v>
      </c>
    </row>
    <row r="16" spans="1:14" x14ac:dyDescent="0.2">
      <c r="A16">
        <f t="shared" si="4"/>
        <v>10</v>
      </c>
      <c r="B16">
        <f t="shared" si="1"/>
        <v>2.7397260273972601E-2</v>
      </c>
      <c r="C16">
        <f t="shared" ca="1" si="2"/>
        <v>9.4830261822462125E-2</v>
      </c>
      <c r="D16">
        <f ca="1">SUM(C$7:C16)*B16</f>
        <v>-5.4400198773874593E-2</v>
      </c>
      <c r="E16">
        <f t="shared" ca="1" si="0"/>
        <v>98.863706642198906</v>
      </c>
      <c r="F16">
        <f t="shared" ca="1" si="3"/>
        <v>4.5937422010278368</v>
      </c>
      <c r="G16">
        <f t="shared" ca="1" si="5"/>
        <v>-6.6769618160378741E-2</v>
      </c>
      <c r="H16">
        <f t="shared" ca="1" si="5"/>
        <v>-6.7514241032551325E-4</v>
      </c>
      <c r="I16">
        <f ca="1">$B$1*(H16-G16/$B$4)</f>
        <v>-7.4462287217258406E-4</v>
      </c>
      <c r="J16">
        <f ca="1">$B$1*(G16*(1/E15-1/$B$4)-0.5*H16^2)</f>
        <v>-7.4462800034151555E-4</v>
      </c>
      <c r="K16">
        <f ca="1">$B$1*(1/E16-1/$B$4)</f>
        <v>1.1493533839606988E-2</v>
      </c>
      <c r="L16">
        <f t="shared" ca="1" si="6"/>
        <v>-7.2183713663050847E-4</v>
      </c>
      <c r="M16">
        <f t="shared" ca="1" si="7"/>
        <v>1.1152121169601733E-2</v>
      </c>
      <c r="N16">
        <f t="shared" ca="1" si="8"/>
        <v>1.1152197973529518E-2</v>
      </c>
    </row>
    <row r="17" spans="1:14" x14ac:dyDescent="0.2">
      <c r="A17">
        <f t="shared" si="4"/>
        <v>11</v>
      </c>
      <c r="B17">
        <f t="shared" si="1"/>
        <v>3.0136986301369864E-2</v>
      </c>
      <c r="C17">
        <f t="shared" ca="1" si="2"/>
        <v>-1.9123071912009837</v>
      </c>
      <c r="D17">
        <f ca="1">SUM(C$7:C17)*B17</f>
        <v>-0.11747139427649718</v>
      </c>
      <c r="E17">
        <f t="shared" ca="1" si="0"/>
        <v>97.619099649792631</v>
      </c>
      <c r="F17">
        <f t="shared" ca="1" si="3"/>
        <v>4.5810731674067648</v>
      </c>
      <c r="G17">
        <f t="shared" ca="1" si="5"/>
        <v>-1.2446069924062755</v>
      </c>
      <c r="H17">
        <f t="shared" ca="1" si="5"/>
        <v>-1.2669033621071968E-2</v>
      </c>
      <c r="I17">
        <f ca="1">$B$1*(H17-G17/$B$4)</f>
        <v>-2.2296369700921387E-2</v>
      </c>
      <c r="J17">
        <f ca="1">$B$1*(G17*(1/E16-1/$B$4)-0.5*H17^2)</f>
        <v>-2.2330153228825599E-2</v>
      </c>
      <c r="K17">
        <f ca="1">$B$1*(1/E17-1/$B$4)</f>
        <v>2.4389697904906096E-2</v>
      </c>
      <c r="L17">
        <f t="shared" ca="1" si="6"/>
        <v>-1.4304932584233005E-2</v>
      </c>
      <c r="M17">
        <f t="shared" ca="1" si="7"/>
        <v>1.7914385695210051E-2</v>
      </c>
      <c r="N17">
        <f t="shared" ca="1" si="8"/>
        <v>1.7941529627479705E-2</v>
      </c>
    </row>
    <row r="18" spans="1:14" x14ac:dyDescent="0.2">
      <c r="A18">
        <f t="shared" si="4"/>
        <v>12</v>
      </c>
      <c r="B18">
        <f t="shared" si="1"/>
        <v>3.287671232876712E-2</v>
      </c>
      <c r="C18">
        <f t="shared" ca="1" si="2"/>
        <v>-0.95423355308088553</v>
      </c>
      <c r="D18">
        <f ca="1">SUM(C$7:C18)*B18</f>
        <v>-0.15952267395709452</v>
      </c>
      <c r="E18">
        <f t="shared" ca="1" si="0"/>
        <v>96.796236747373456</v>
      </c>
      <c r="F18">
        <f t="shared" ca="1" si="3"/>
        <v>4.5726081169500974</v>
      </c>
      <c r="G18">
        <f t="shared" ca="1" si="5"/>
        <v>-0.8228629024191747</v>
      </c>
      <c r="H18">
        <f t="shared" ca="1" si="5"/>
        <v>-8.4650504566674556E-3</v>
      </c>
      <c r="I18">
        <f ca="1">$B$1*(H18-G18/$B$4)</f>
        <v>-2.3642143247570857E-2</v>
      </c>
      <c r="J18">
        <f ca="1">$B$1*(G18*(1/E17-1/$B$4)-0.5*H18^2)</f>
        <v>-2.3652231568854189E-2</v>
      </c>
      <c r="K18">
        <f ca="1">$B$1*(1/E18-1/$B$4)</f>
        <v>3.3098014553891927E-2</v>
      </c>
      <c r="L18">
        <f t="shared" ca="1" si="6"/>
        <v>-2.0069377607157896E-2</v>
      </c>
      <c r="M18">
        <f t="shared" ca="1" si="7"/>
        <v>2.8731570202112856E-2</v>
      </c>
      <c r="N18">
        <f t="shared" ca="1" si="8"/>
        <v>2.8743830228969907E-2</v>
      </c>
    </row>
    <row r="19" spans="1:14" x14ac:dyDescent="0.2">
      <c r="A19">
        <f t="shared" si="4"/>
        <v>13</v>
      </c>
      <c r="B19">
        <f t="shared" si="1"/>
        <v>3.5616438356164383E-2</v>
      </c>
      <c r="C19">
        <f t="shared" ca="1" si="2"/>
        <v>-0.27583380145203007</v>
      </c>
      <c r="D19">
        <f ca="1">SUM(C$7:C19)*B19</f>
        <v>-0.18264044770614846</v>
      </c>
      <c r="E19">
        <f t="shared" ca="1" si="0"/>
        <v>96.344447781126519</v>
      </c>
      <c r="F19">
        <f t="shared" ca="1" si="3"/>
        <v>4.5679297676797388</v>
      </c>
      <c r="G19">
        <f t="shared" ca="1" si="5"/>
        <v>-0.45178896624693721</v>
      </c>
      <c r="H19">
        <f t="shared" ca="1" si="5"/>
        <v>-4.6783492703585949E-3</v>
      </c>
      <c r="I19">
        <f ca="1">$B$1*(H19-G19/$B$4)</f>
        <v>-1.6045960788922328E-2</v>
      </c>
      <c r="J19">
        <f ca="1">$B$1*(G19*(1/E18-1/$B$4)-0.5*H19^2)</f>
        <v>-1.6047665374902154E-2</v>
      </c>
      <c r="K19">
        <f ca="1">$B$1*(1/E19-1/$B$4)</f>
        <v>3.794253123104805E-2</v>
      </c>
      <c r="L19">
        <f t="shared" ca="1" si="6"/>
        <v>-1.4953317780128917E-2</v>
      </c>
      <c r="M19">
        <f t="shared" ca="1" si="7"/>
        <v>3.551649550500971E-2</v>
      </c>
      <c r="N19">
        <f t="shared" ca="1" si="8"/>
        <v>3.5520268474486999E-2</v>
      </c>
    </row>
    <row r="20" spans="1:14" x14ac:dyDescent="0.2">
      <c r="A20">
        <f t="shared" si="4"/>
        <v>14</v>
      </c>
      <c r="B20">
        <f t="shared" si="1"/>
        <v>3.8356164383561646E-2</v>
      </c>
      <c r="C20">
        <f t="shared" ca="1" si="2"/>
        <v>-0.11882151172749489</v>
      </c>
      <c r="D20">
        <f ca="1">SUM(C$7:C20)*B20</f>
        <v>-0.20124725035043683</v>
      </c>
      <c r="E20">
        <f t="shared" ca="1" si="0"/>
        <v>95.981322248806151</v>
      </c>
      <c r="F20">
        <f t="shared" ca="1" si="3"/>
        <v>4.5641536126303324</v>
      </c>
      <c r="G20">
        <f t="shared" ca="1" si="5"/>
        <v>-0.36312553232036748</v>
      </c>
      <c r="H20">
        <f t="shared" ca="1" si="5"/>
        <v>-3.7761550494064267E-3</v>
      </c>
      <c r="I20">
        <f ca="1">$B$1*(H20-G20/$B$4)</f>
        <v>-1.44899726202752E-2</v>
      </c>
      <c r="J20">
        <f ca="1">$B$1*(G20*(1/E19-1/$B$4)-0.5*H20^2)</f>
        <v>-1.4490869198714373E-2</v>
      </c>
      <c r="K20">
        <f ca="1">$B$1*(1/E20-1/$B$4)</f>
        <v>4.1869372676243098E-2</v>
      </c>
      <c r="L20">
        <f t="shared" ca="1" si="6"/>
        <v>-1.3777901850856492E-2</v>
      </c>
      <c r="M20">
        <f t="shared" ca="1" si="7"/>
        <v>3.9903480561348743E-2</v>
      </c>
      <c r="N20">
        <f t="shared" ca="1" si="8"/>
        <v>3.9905949620556574E-2</v>
      </c>
    </row>
    <row r="21" spans="1:14" x14ac:dyDescent="0.2">
      <c r="A21">
        <f t="shared" si="4"/>
        <v>15</v>
      </c>
      <c r="B21">
        <f t="shared" si="1"/>
        <v>4.1095890410958902E-2</v>
      </c>
      <c r="C21">
        <f t="shared" ca="1" si="2"/>
        <v>1.3593561592420973</v>
      </c>
      <c r="D21">
        <f ca="1">SUM(C$7:C21)*B21</f>
        <v>-0.15975810219722134</v>
      </c>
      <c r="E21">
        <f t="shared" ca="1" si="0"/>
        <v>96.7757694878634</v>
      </c>
      <c r="F21">
        <f t="shared" ca="1" si="3"/>
        <v>4.5723966477404279</v>
      </c>
      <c r="G21">
        <f t="shared" ca="1" si="5"/>
        <v>0.79444723905724857</v>
      </c>
      <c r="H21">
        <f t="shared" ca="1" si="5"/>
        <v>8.2430351100954979E-3</v>
      </c>
      <c r="I21">
        <f ca="1">$B$1*(H21-G21/$B$4)</f>
        <v>2.9856271952301283E-2</v>
      </c>
      <c r="J21">
        <f ca="1">$B$1*(G21*(1/E20-1/$B$4)-0.5*H21^2)</f>
        <v>2.9865626132386979E-2</v>
      </c>
      <c r="K21">
        <f ca="1">$B$1*(1/E21-1/$B$4)</f>
        <v>3.3316506075841031E-2</v>
      </c>
      <c r="L21">
        <f t="shared" ca="1" si="6"/>
        <v>3.326300752370033E-2</v>
      </c>
      <c r="M21">
        <f t="shared" ca="1" si="7"/>
        <v>3.7581189139421017E-2</v>
      </c>
      <c r="N21">
        <f t="shared" ca="1" si="8"/>
        <v>3.7592963590417659E-2</v>
      </c>
    </row>
    <row r="22" spans="1:14" x14ac:dyDescent="0.2">
      <c r="A22">
        <f t="shared" si="4"/>
        <v>16</v>
      </c>
      <c r="B22">
        <f t="shared" si="1"/>
        <v>4.3835616438356165E-2</v>
      </c>
      <c r="C22">
        <f t="shared" ca="1" si="2"/>
        <v>1.0989820656054703</v>
      </c>
      <c r="D22">
        <f ca="1">SUM(C$7:C22)*B22</f>
        <v>-0.12223408604318901</v>
      </c>
      <c r="E22">
        <f t="shared" ca="1" si="0"/>
        <v>97.49944215016717</v>
      </c>
      <c r="F22">
        <f t="shared" ca="1" si="3"/>
        <v>4.5798466564506866</v>
      </c>
      <c r="G22">
        <f t="shared" ca="1" si="5"/>
        <v>0.7236726623037697</v>
      </c>
      <c r="H22">
        <f t="shared" ca="1" si="5"/>
        <v>7.4500087102586932E-3</v>
      </c>
      <c r="I22">
        <f ca="1">$B$1*(H22-G22/$B$4)</f>
        <v>2.1328208722099645E-2</v>
      </c>
      <c r="J22">
        <f ca="1">$B$1*(G22*(1/E21-1/$B$4)-0.5*H22^2)</f>
        <v>2.1335113161417077E-2</v>
      </c>
      <c r="K22">
        <f ca="1">$B$1*(1/E22-1/$B$4)</f>
        <v>2.5646893917418562E-2</v>
      </c>
      <c r="L22">
        <f t="shared" ca="1" si="6"/>
        <v>2.4110244650563599E-2</v>
      </c>
      <c r="M22">
        <f t="shared" ca="1" si="7"/>
        <v>2.9472176901366616E-2</v>
      </c>
      <c r="N22">
        <f t="shared" ca="1" si="8"/>
        <v>2.948171773339895E-2</v>
      </c>
    </row>
    <row r="23" spans="1:14" x14ac:dyDescent="0.2">
      <c r="A23">
        <f t="shared" si="4"/>
        <v>17</v>
      </c>
      <c r="B23">
        <f t="shared" si="1"/>
        <v>4.6575342465753428E-2</v>
      </c>
      <c r="C23">
        <f t="shared" ca="1" si="2"/>
        <v>0.40414083044478716</v>
      </c>
      <c r="D23">
        <f ca="1">SUM(C$7:C23)*B23</f>
        <v>-0.11105071883852838</v>
      </c>
      <c r="E23">
        <f t="shared" ca="1" si="0"/>
        <v>97.712406374333213</v>
      </c>
      <c r="F23">
        <f t="shared" ca="1" si="3"/>
        <v>4.5820285353710704</v>
      </c>
      <c r="G23">
        <f t="shared" ca="1" si="5"/>
        <v>0.21296422416604344</v>
      </c>
      <c r="H23">
        <f t="shared" ca="1" si="5"/>
        <v>2.1818789203837952E-3</v>
      </c>
      <c r="I23">
        <f ca="1">$B$1*(H23-G23/$B$4)</f>
        <v>5.223667872336071E-3</v>
      </c>
      <c r="J23">
        <f ca="1">$B$1*(G23*(1/E22-1/$B$4)-0.5*H23^2)</f>
        <v>5.2238410842311046E-3</v>
      </c>
      <c r="K23">
        <f ca="1">$B$1*(1/E23-1/$B$4)</f>
        <v>2.3411496150274776E-2</v>
      </c>
      <c r="L23">
        <f t="shared" ca="1" si="6"/>
        <v>5.4618708653918621E-3</v>
      </c>
      <c r="M23">
        <f t="shared" ca="1" si="7"/>
        <v>2.4528382139261541E-2</v>
      </c>
      <c r="N23">
        <f t="shared" ca="1" si="8"/>
        <v>2.4529195477256276E-2</v>
      </c>
    </row>
    <row r="24" spans="1:14" x14ac:dyDescent="0.2">
      <c r="A24">
        <f t="shared" si="4"/>
        <v>18</v>
      </c>
      <c r="B24">
        <f t="shared" si="1"/>
        <v>4.9315068493150684E-2</v>
      </c>
      <c r="C24">
        <f t="shared" ca="1" si="2"/>
        <v>1.4196888611912413</v>
      </c>
      <c r="D24">
        <f ca="1">SUM(C$7:C24)*B24</f>
        <v>-4.7571060635715E-2</v>
      </c>
      <c r="E24">
        <f t="shared" ca="1" si="0"/>
        <v>98.95544244345345</v>
      </c>
      <c r="F24">
        <f t="shared" ca="1" si="3"/>
        <v>4.5946696724910856</v>
      </c>
      <c r="G24">
        <f t="shared" ca="1" si="5"/>
        <v>1.2430360691202367</v>
      </c>
      <c r="H24">
        <f t="shared" ca="1" si="5"/>
        <v>1.2641137120015244E-2</v>
      </c>
      <c r="I24">
        <f ca="1">$B$1*(H24-G24/$B$4)</f>
        <v>2.1077642881287689E-2</v>
      </c>
      <c r="J24">
        <f ca="1">$B$1*(G24*(1/E23-1/$B$4)-0.5*H24^2)</f>
        <v>2.1111416762509744E-2</v>
      </c>
      <c r="K24">
        <f ca="1">$B$1*(1/E24-1/$B$4)</f>
        <v>1.0555837362290037E-2</v>
      </c>
      <c r="L24">
        <f t="shared" ca="1" si="6"/>
        <v>2.910133414686111E-2</v>
      </c>
      <c r="M24">
        <f t="shared" ca="1" si="7"/>
        <v>1.6956581876345283E-2</v>
      </c>
      <c r="N24">
        <f t="shared" ca="1" si="8"/>
        <v>1.6983752351974329E-2</v>
      </c>
    </row>
    <row r="25" spans="1:14" x14ac:dyDescent="0.2">
      <c r="A25">
        <f t="shared" si="4"/>
        <v>19</v>
      </c>
      <c r="B25">
        <f t="shared" si="1"/>
        <v>5.2054794520547946E-2</v>
      </c>
      <c r="C25">
        <f t="shared" ca="1" si="2"/>
        <v>-1.0909236766907746</v>
      </c>
      <c r="D25">
        <f ca="1">SUM(C$7:C25)*B25</f>
        <v>-0.10700170516543812</v>
      </c>
      <c r="E25">
        <f t="shared" ca="1" si="0"/>
        <v>97.780849899053663</v>
      </c>
      <c r="F25">
        <f t="shared" ca="1" si="3"/>
        <v>4.5827287490645929</v>
      </c>
      <c r="G25">
        <f t="shared" ca="1" si="5"/>
        <v>-1.1745925443997862</v>
      </c>
      <c r="H25">
        <f t="shared" ca="1" si="5"/>
        <v>-1.1940923426492667E-2</v>
      </c>
      <c r="I25">
        <f ca="1">$B$1*(H25-G25/$B$4)</f>
        <v>-1.9499798249480484E-2</v>
      </c>
      <c r="J25">
        <f ca="1">$B$1*(G25*(1/E24-1/$B$4)-0.5*H25^2)</f>
        <v>-1.9528090479510651E-2</v>
      </c>
      <c r="K25">
        <f ca="1">$B$1*(1/E25-1/$B$4)</f>
        <v>2.2695140236941337E-2</v>
      </c>
      <c r="L25">
        <f t="shared" ca="1" si="6"/>
        <v>-1.2398807865642581E-2</v>
      </c>
      <c r="M25">
        <f t="shared" ca="1" si="7"/>
        <v>1.6601329833440096E-2</v>
      </c>
      <c r="N25">
        <f t="shared" ca="1" si="8"/>
        <v>1.6625416679695897E-2</v>
      </c>
    </row>
    <row r="26" spans="1:14" x14ac:dyDescent="0.2">
      <c r="A26">
        <f t="shared" si="4"/>
        <v>20</v>
      </c>
      <c r="B26">
        <f t="shared" si="1"/>
        <v>5.4794520547945202E-2</v>
      </c>
      <c r="C26">
        <f t="shared" ca="1" si="2"/>
        <v>-0.87013502728486725</v>
      </c>
      <c r="D26">
        <f ca="1">SUM(C$7:C26)*B26</f>
        <v>-0.16031200549040342</v>
      </c>
      <c r="E26">
        <f t="shared" ca="1" si="0"/>
        <v>96.738541857116189</v>
      </c>
      <c r="F26">
        <f t="shared" ca="1" si="3"/>
        <v>4.5720118944790515</v>
      </c>
      <c r="G26">
        <f t="shared" ca="1" si="5"/>
        <v>-1.0423080419374742</v>
      </c>
      <c r="H26">
        <f t="shared" ca="1" si="5"/>
        <v>-1.0716854585541391E-2</v>
      </c>
      <c r="I26">
        <f ca="1">$B$1*(H26-G26/$B$4)</f>
        <v>-2.9377416616665E-2</v>
      </c>
      <c r="J26">
        <f ca="1">$B$1*(G26*(1/E25-1/$B$4)-0.5*H26^2)</f>
        <v>-2.939787579224469E-2</v>
      </c>
      <c r="K26">
        <f ca="1">$B$1*(1/E26-1/$B$4)</f>
        <v>3.3714154464939243E-2</v>
      </c>
      <c r="L26">
        <f t="shared" ca="1" si="6"/>
        <v>-2.3655327181862709E-2</v>
      </c>
      <c r="M26">
        <f t="shared" ca="1" si="7"/>
        <v>2.818496589746862E-2</v>
      </c>
      <c r="N26">
        <f t="shared" ca="1" si="8"/>
        <v>2.8204594620222845E-2</v>
      </c>
    </row>
    <row r="27" spans="1:14" x14ac:dyDescent="0.2">
      <c r="A27">
        <f t="shared" si="4"/>
        <v>21</v>
      </c>
      <c r="B27">
        <f t="shared" si="1"/>
        <v>5.7534246575342465E-2</v>
      </c>
      <c r="C27">
        <f t="shared" ca="1" si="2"/>
        <v>-0.97090752558437898</v>
      </c>
      <c r="D27">
        <f ca="1">SUM(C$7:C27)*B27</f>
        <v>-0.2241880387437509</v>
      </c>
      <c r="E27">
        <f t="shared" ca="1" si="0"/>
        <v>95.505314323778393</v>
      </c>
      <c r="F27">
        <f t="shared" ca="1" si="3"/>
        <v>4.5591818933078345</v>
      </c>
      <c r="G27">
        <f t="shared" ca="1" si="5"/>
        <v>-1.2332275333377964</v>
      </c>
      <c r="H27">
        <f t="shared" ca="1" si="5"/>
        <v>-1.283000117121702E-2</v>
      </c>
      <c r="I27">
        <f ca="1">$B$1*(H27-G27/$B$4)</f>
        <v>-4.9772583783905602E-2</v>
      </c>
      <c r="J27">
        <f ca="1">$B$1*(G27*(1/E26-1/$B$4)-0.5*H27^2)</f>
        <v>-4.9807670052037983E-2</v>
      </c>
      <c r="K27">
        <f ca="1">$B$1*(1/E27-1/$B$4)</f>
        <v>4.706215259376971E-2</v>
      </c>
      <c r="L27">
        <f t="shared" ca="1" si="6"/>
        <v>-4.1577223549366479E-2</v>
      </c>
      <c r="M27">
        <f t="shared" ca="1" si="7"/>
        <v>4.0359611213993445E-2</v>
      </c>
      <c r="N27">
        <f t="shared" ca="1" si="8"/>
        <v>4.0388061980120453E-2</v>
      </c>
    </row>
    <row r="28" spans="1:14" x14ac:dyDescent="0.2">
      <c r="A28">
        <f t="shared" si="4"/>
        <v>22</v>
      </c>
      <c r="B28">
        <f t="shared" si="1"/>
        <v>6.0273972602739728E-2</v>
      </c>
      <c r="C28">
        <f t="shared" ca="1" si="2"/>
        <v>1.1654230009650348</v>
      </c>
      <c r="D28">
        <f ca="1">SUM(C$7:C28)*B28</f>
        <v>-0.16461898560554125</v>
      </c>
      <c r="E28">
        <f t="shared" ca="1" si="0"/>
        <v>96.644655766220239</v>
      </c>
      <c r="F28">
        <f t="shared" ca="1" si="3"/>
        <v>4.5710409094149282</v>
      </c>
      <c r="G28">
        <f t="shared" ca="1" si="5"/>
        <v>1.1393414424418467</v>
      </c>
      <c r="H28">
        <f t="shared" ca="1" si="5"/>
        <v>1.1859016107093723E-2</v>
      </c>
      <c r="I28">
        <f ca="1">$B$1*(H28-G28/$B$4)</f>
        <v>4.6560168267525612E-2</v>
      </c>
      <c r="J28">
        <f ca="1">$B$1*(G28*(1/E27-1/$B$4)-0.5*H28^2)</f>
        <v>4.6588047669188462E-2</v>
      </c>
      <c r="K28">
        <f ca="1">$B$1*(1/E28-1/$B$4)</f>
        <v>3.4718362926308179E-2</v>
      </c>
      <c r="L28">
        <f t="shared" ca="1" si="6"/>
        <v>5.3619860820603875E-2</v>
      </c>
      <c r="M28">
        <f t="shared" ca="1" si="7"/>
        <v>4.0865860340985619E-2</v>
      </c>
      <c r="N28">
        <f t="shared" ca="1" si="8"/>
        <v>4.0890330092215856E-2</v>
      </c>
    </row>
    <row r="29" spans="1:14" x14ac:dyDescent="0.2">
      <c r="A29">
        <f t="shared" si="4"/>
        <v>23</v>
      </c>
      <c r="B29">
        <f t="shared" si="1"/>
        <v>6.3013698630136991E-2</v>
      </c>
      <c r="C29">
        <f t="shared" ca="1" si="2"/>
        <v>8.8283143362591059E-3</v>
      </c>
      <c r="D29">
        <f ca="1">SUM(C$7:C29)*B29</f>
        <v>-0.17154536203043233</v>
      </c>
      <c r="E29">
        <f t="shared" ca="1" si="0"/>
        <v>96.505580878393644</v>
      </c>
      <c r="F29">
        <f t="shared" ca="1" si="3"/>
        <v>4.5696008396094019</v>
      </c>
      <c r="G29">
        <f t="shared" ca="1" si="5"/>
        <v>-0.13907488782659527</v>
      </c>
      <c r="H29">
        <f t="shared" ca="1" si="5"/>
        <v>-1.4400698055263561E-3</v>
      </c>
      <c r="I29">
        <f ca="1">$B$1*(H29-G29/$B$4)</f>
        <v>-4.9320927260403276E-3</v>
      </c>
      <c r="J29">
        <f ca="1">$B$1*(G29*(1/E28-1/$B$4)-0.5*H29^2)</f>
        <v>-4.93214248173877E-3</v>
      </c>
      <c r="K29">
        <f ca="1">$B$1*(1/E29-1/$B$4)</f>
        <v>3.6209503013195227E-2</v>
      </c>
      <c r="L29">
        <f t="shared" ca="1" si="6"/>
        <v>-4.8284524294993341E-3</v>
      </c>
      <c r="M29">
        <f t="shared" ca="1" si="7"/>
        <v>3.546357507898823E-2</v>
      </c>
      <c r="N29">
        <f t="shared" ca="1" si="8"/>
        <v>3.5463932840904995E-2</v>
      </c>
    </row>
    <row r="30" spans="1:14" x14ac:dyDescent="0.2">
      <c r="A30">
        <f t="shared" si="4"/>
        <v>24</v>
      </c>
      <c r="B30">
        <f t="shared" si="1"/>
        <v>6.575342465753424E-2</v>
      </c>
      <c r="C30">
        <f t="shared" ca="1" si="2"/>
        <v>-0.26460420293852699</v>
      </c>
      <c r="D30">
        <f ca="1">SUM(C$7:C30)*B30</f>
        <v>-0.19640248855374079</v>
      </c>
      <c r="E30">
        <f t="shared" ca="1" si="0"/>
        <v>96.021739579505521</v>
      </c>
      <c r="F30">
        <f t="shared" ca="1" si="3"/>
        <v>4.5645746197841923</v>
      </c>
      <c r="G30">
        <f t="shared" ca="1" si="5"/>
        <v>-0.48384129888812311</v>
      </c>
      <c r="H30">
        <f t="shared" ca="1" si="5"/>
        <v>-5.0262198252095658E-3</v>
      </c>
      <c r="I30">
        <f ca="1">$B$1*(H30-G30/$B$4)</f>
        <v>-1.8780683632833514E-2</v>
      </c>
      <c r="J30">
        <f ca="1">$B$1*(G30*(1/E29-1/$B$4)-0.5*H30^2)</f>
        <v>-1.878279725656427E-2</v>
      </c>
      <c r="K30">
        <f ca="1">$B$1*(1/E30-1/$B$4)</f>
        <v>4.1430830538125192E-2</v>
      </c>
      <c r="L30">
        <f t="shared" ca="1" si="6"/>
        <v>-1.7519652969997787E-2</v>
      </c>
      <c r="M30">
        <f t="shared" ca="1" si="7"/>
        <v>3.8815792856029235E-2</v>
      </c>
      <c r="N30">
        <f t="shared" ca="1" si="8"/>
        <v>3.8820161279592112E-2</v>
      </c>
    </row>
    <row r="31" spans="1:14" x14ac:dyDescent="0.2">
      <c r="A31">
        <f>A30+1</f>
        <v>25</v>
      </c>
      <c r="B31">
        <f t="shared" si="1"/>
        <v>6.8493150684931503E-2</v>
      </c>
      <c r="C31">
        <f t="shared" ca="1" si="2"/>
        <v>0.33179530068239793</v>
      </c>
      <c r="D31">
        <f ca="1">SUM(C$7:C31)*B31</f>
        <v>-0.18186022005062172</v>
      </c>
      <c r="E31">
        <f t="shared" ca="1" si="0"/>
        <v>96.296144240618659</v>
      </c>
      <c r="F31">
        <f t="shared" ca="1" si="3"/>
        <v>4.5674282789642682</v>
      </c>
      <c r="G31">
        <f t="shared" ca="1" si="5"/>
        <v>0.2744046611131381</v>
      </c>
      <c r="H31">
        <f t="shared" ca="1" si="5"/>
        <v>2.8536591800758515E-3</v>
      </c>
      <c r="I31">
        <f ca="1">$B$1*(H31-G31/$B$4)</f>
        <v>1.0961256894447035E-2</v>
      </c>
      <c r="J31">
        <f ca="1">$B$1*(G31*(1/E30-1/$B$4)-0.5*H31^2)</f>
        <v>1.0961644477648538E-2</v>
      </c>
      <c r="K31">
        <f ca="1">$B$1*(1/E31-1/$B$4)</f>
        <v>3.8463178236154347E-2</v>
      </c>
      <c r="L31">
        <f t="shared" ca="1" si="6"/>
        <v>1.1368813013450097E-2</v>
      </c>
      <c r="M31">
        <f t="shared" ca="1" si="7"/>
        <v>3.9945592942853353E-2</v>
      </c>
      <c r="N31">
        <f t="shared" ca="1" si="8"/>
        <v>3.9947005394084793E-2</v>
      </c>
    </row>
    <row r="32" spans="1:14" x14ac:dyDescent="0.2">
      <c r="A32">
        <f t="shared" si="4"/>
        <v>26</v>
      </c>
      <c r="B32">
        <f t="shared" si="1"/>
        <v>7.1232876712328766E-2</v>
      </c>
      <c r="C32">
        <f t="shared" ca="1" si="2"/>
        <v>0.7418555262373524</v>
      </c>
      <c r="D32">
        <f ca="1">SUM(C$7:C32)*B32</f>
        <v>-0.13629012561382148</v>
      </c>
      <c r="E32">
        <f t="shared" ca="1" si="0"/>
        <v>97.172476066932433</v>
      </c>
      <c r="F32">
        <f t="shared" ca="1" si="3"/>
        <v>4.5764875033310801</v>
      </c>
      <c r="G32">
        <f t="shared" ca="1" si="5"/>
        <v>0.87633182631377338</v>
      </c>
      <c r="H32">
        <f t="shared" ca="1" si="5"/>
        <v>9.0592243668119465E-3</v>
      </c>
      <c r="I32">
        <f ca="1">$B$1*(H32-G32/$B$4)</f>
        <v>2.9590610367421361E-2</v>
      </c>
      <c r="J32">
        <f ca="1">$B$1*(G32*(1/E31-1/$B$4)-0.5*H32^2)</f>
        <v>2.9603029923109356E-2</v>
      </c>
      <c r="K32">
        <f ca="1">$B$1*(1/E32-1/$B$4)</f>
        <v>2.9097992019056634E-2</v>
      </c>
      <c r="L32">
        <f t="shared" ca="1" si="6"/>
        <v>3.3706507229521322E-2</v>
      </c>
      <c r="M32">
        <f t="shared" ca="1" si="7"/>
        <v>3.3766444945737197E-2</v>
      </c>
      <c r="N32">
        <f t="shared" ca="1" si="8"/>
        <v>3.3780617152331861E-2</v>
      </c>
    </row>
    <row r="33" spans="1:14" x14ac:dyDescent="0.2">
      <c r="A33">
        <f t="shared" si="4"/>
        <v>27</v>
      </c>
      <c r="B33">
        <f t="shared" si="1"/>
        <v>7.3972602739726029E-2</v>
      </c>
      <c r="C33">
        <f t="shared" ca="1" si="2"/>
        <v>-0.30752582948719048</v>
      </c>
      <c r="D33">
        <f ca="1">SUM(C$7:C33)*B33</f>
        <v>-0.16428053953890606</v>
      </c>
      <c r="E33">
        <f t="shared" ca="1" si="0"/>
        <v>96.624721635170914</v>
      </c>
      <c r="F33">
        <f t="shared" ca="1" si="3"/>
        <v>4.5708346260255155</v>
      </c>
      <c r="G33">
        <f t="shared" ca="1" si="5"/>
        <v>-0.54775443176151839</v>
      </c>
      <c r="H33">
        <f t="shared" ca="1" si="5"/>
        <v>-5.6528773055646298E-3</v>
      </c>
      <c r="I33">
        <f ca="1">$B$1*(H33-G33/$B$4)</f>
        <v>-1.7533298794944561E-2</v>
      </c>
      <c r="J33">
        <f ca="1">$B$1*(G33*(1/E32-1/$B$4)-0.5*H33^2)</f>
        <v>-1.7536305175387946E-2</v>
      </c>
      <c r="K33">
        <f ca="1">$B$1*(1/E33-1/$B$4)</f>
        <v>3.4931830153914732E-2</v>
      </c>
      <c r="L33">
        <f t="shared" ca="1" si="6"/>
        <v>-1.5938554083799565E-2</v>
      </c>
      <c r="M33">
        <f t="shared" ca="1" si="7"/>
        <v>3.2009414763764461E-2</v>
      </c>
      <c r="N33">
        <f t="shared" ca="1" si="8"/>
        <v>3.2014903318980194E-2</v>
      </c>
    </row>
    <row r="34" spans="1:14" x14ac:dyDescent="0.2">
      <c r="A34">
        <f>A33+1</f>
        <v>28</v>
      </c>
      <c r="B34">
        <f t="shared" si="1"/>
        <v>7.6712328767123292E-2</v>
      </c>
      <c r="C34">
        <f t="shared" ca="1" si="2"/>
        <v>2.0672619615087973</v>
      </c>
      <c r="D34">
        <f ca="1">SUM(C$7:C34)*B34</f>
        <v>-1.1780524727241934E-2</v>
      </c>
      <c r="E34">
        <f t="shared" ca="1" si="0"/>
        <v>99.611720609291893</v>
      </c>
      <c r="F34">
        <f t="shared" ca="1" si="3"/>
        <v>4.6012798344673005</v>
      </c>
      <c r="G34">
        <f t="shared" ca="1" si="5"/>
        <v>2.9869989741209793</v>
      </c>
      <c r="H34">
        <f t="shared" ca="1" si="5"/>
        <v>3.0445208441784999E-2</v>
      </c>
      <c r="I34">
        <f ca="1">$B$1*(H34-G34/$B$4)</f>
        <v>5.7521870057520783E-2</v>
      </c>
      <c r="J34">
        <f ca="1">$B$1*(G34*(1/E33-1/$B$4)-0.5*H34^2)</f>
        <v>5.799580498072477E-2</v>
      </c>
      <c r="K34">
        <f ca="1">$B$1*(1/E34-1/$B$4)</f>
        <v>3.8979287611250538E-3</v>
      </c>
      <c r="L34">
        <f t="shared" ca="1" si="6"/>
        <v>0.1043413408339116</v>
      </c>
      <c r="M34">
        <f t="shared" ca="1" si="7"/>
        <v>1.9257412056677539E-2</v>
      </c>
      <c r="N34">
        <f t="shared" ca="1" si="8"/>
        <v>1.9416077970964788E-2</v>
      </c>
    </row>
    <row r="35" spans="1:14" x14ac:dyDescent="0.2">
      <c r="A35">
        <f t="shared" si="4"/>
        <v>29</v>
      </c>
      <c r="B35">
        <f t="shared" si="1"/>
        <v>7.9452054794520555E-2</v>
      </c>
      <c r="C35">
        <f t="shared" ca="1" si="2"/>
        <v>1.0078492945363862</v>
      </c>
      <c r="D35">
        <f ca="1">SUM(C$7:C35)*B35</f>
        <v>6.7874439620908986E-2</v>
      </c>
      <c r="E35">
        <f t="shared" ca="1" si="0"/>
        <v>101.20579649345567</v>
      </c>
      <c r="F35">
        <f t="shared" ca="1" si="3"/>
        <v>4.617156032816383</v>
      </c>
      <c r="G35">
        <f t="shared" ca="1" si="5"/>
        <v>1.5940758841637717</v>
      </c>
      <c r="H35">
        <f t="shared" ca="1" si="5"/>
        <v>1.5876198349082493E-2</v>
      </c>
      <c r="I35">
        <f ca="1">$B$1*(H35-G35/$B$4)</f>
        <v>-6.4560492555224003E-3</v>
      </c>
      <c r="J35">
        <f ca="1">$B$1*(G35*(1/E34-1/$B$4)-0.5*H35^2)</f>
        <v>-6.3890894646726698E-3</v>
      </c>
      <c r="K35">
        <f ca="1">$B$1*(1/E35-1/$B$4)</f>
        <v>-1.1914302690494913E-2</v>
      </c>
      <c r="L35">
        <f t="shared" ca="1" si="6"/>
        <v>6.2135942362978149E-3</v>
      </c>
      <c r="M35">
        <f t="shared" ca="1" si="7"/>
        <v>-4.0500263002906838E-3</v>
      </c>
      <c r="N35">
        <f t="shared" ca="1" si="8"/>
        <v>-4.0080209029849856E-3</v>
      </c>
    </row>
    <row r="36" spans="1:14" x14ac:dyDescent="0.2">
      <c r="A36">
        <f t="shared" si="4"/>
        <v>30</v>
      </c>
      <c r="B36">
        <f t="shared" si="1"/>
        <v>8.2191780821917804E-2</v>
      </c>
      <c r="C36">
        <f t="shared" ca="1" si="2"/>
        <v>-1.3600987873811705</v>
      </c>
      <c r="D36">
        <f ca="1">SUM(C$7:C36)*B36</f>
        <v>-4.1574003889718006E-2</v>
      </c>
      <c r="E36">
        <f t="shared" ca="1" si="0"/>
        <v>99.009078662700702</v>
      </c>
      <c r="F36">
        <f t="shared" ca="1" si="3"/>
        <v>4.5952115495937091</v>
      </c>
      <c r="G36">
        <f t="shared" ca="1" si="5"/>
        <v>-2.1967178307549631</v>
      </c>
      <c r="H36">
        <f t="shared" ca="1" si="5"/>
        <v>-2.1944483222673838E-2</v>
      </c>
      <c r="I36">
        <f ca="1">$B$1*(H36-G36/$B$4)</f>
        <v>2.2695084875793553E-3</v>
      </c>
      <c r="J36">
        <f ca="1">$B$1*(G36*(1/E35-1/$B$4)-0.5*H36^2)</f>
        <v>2.094343965711328E-3</v>
      </c>
      <c r="K36">
        <f ca="1">$B$1*(1/E36-1/$B$4)</f>
        <v>1.0008388631461973E-2</v>
      </c>
      <c r="L36">
        <f t="shared" ca="1" si="6"/>
        <v>2.6172361161222006E-2</v>
      </c>
      <c r="M36">
        <f t="shared" ca="1" si="7"/>
        <v>-1.0331360977751866E-3</v>
      </c>
      <c r="N36">
        <f t="shared" ca="1" si="8"/>
        <v>-9.5339689804017685E-4</v>
      </c>
    </row>
    <row r="38" spans="1:14" x14ac:dyDescent="0.2">
      <c r="H38" t="s">
        <v>19</v>
      </c>
      <c r="I38">
        <f ca="1">SUM(I8:I36)</f>
        <v>-4.9376751318703921E-3</v>
      </c>
      <c r="J38">
        <f t="shared" ref="J38:N38" ca="1" si="9">SUM(J8:J36)</f>
        <v>-4.6219446030988254E-3</v>
      </c>
      <c r="L38">
        <f t="shared" ca="1" si="9"/>
        <v>0.14555141406474581</v>
      </c>
    </row>
    <row r="41" spans="1:14" x14ac:dyDescent="0.2">
      <c r="I41" s="2" t="s">
        <v>20</v>
      </c>
    </row>
    <row r="42" spans="1:14" x14ac:dyDescent="0.2">
      <c r="I42" t="s">
        <v>10</v>
      </c>
      <c r="J42" t="s">
        <v>11</v>
      </c>
      <c r="L42" t="s">
        <v>15</v>
      </c>
    </row>
    <row r="43" spans="1:14" x14ac:dyDescent="0.2">
      <c r="I43">
        <f ca="1">SUM(I$8:I8)</f>
        <v>-4.6153305557797113E-5</v>
      </c>
      <c r="J43">
        <f ca="1">SUM(J$8:J8)-H43</f>
        <v>-4.6159112894018518E-5</v>
      </c>
      <c r="L43">
        <f ca="1">SUM(L$8:L8)</f>
        <v>-2.1397832564461405E-5</v>
      </c>
    </row>
    <row r="44" spans="1:14" x14ac:dyDescent="0.2">
      <c r="I44">
        <f ca="1">SUM(I$8:I9)</f>
        <v>-4.9481985694662702E-5</v>
      </c>
      <c r="J44">
        <f ca="1">SUM(J$8:J9)-H44</f>
        <v>-4.9344545536770875E-5</v>
      </c>
      <c r="L44">
        <f ca="1">SUM(L$8:L9)</f>
        <v>1.8514025390077937E-4</v>
      </c>
    </row>
    <row r="45" spans="1:14" x14ac:dyDescent="0.2">
      <c r="I45">
        <f ca="1">SUM(I$8:I10)</f>
        <v>-5.9497166891027788E-5</v>
      </c>
      <c r="J45">
        <f ca="1">SUM(J$8:J10)-H45</f>
        <v>-5.9359713732588478E-5</v>
      </c>
      <c r="L45">
        <f ca="1">SUM(L$8:L10)</f>
        <v>1.755497198868977E-4</v>
      </c>
    </row>
    <row r="46" spans="1:14" x14ac:dyDescent="0.2">
      <c r="I46">
        <f ca="1">SUM(I$8:I11)</f>
        <v>3.175704218692755E-6</v>
      </c>
      <c r="J46">
        <f ca="1">SUM(J$8:J11)-H46</f>
        <v>3.2983281762543818E-6</v>
      </c>
      <c r="L46">
        <f ca="1">SUM(L$8:L11)</f>
        <v>2.8446925066255579E-4</v>
      </c>
    </row>
    <row r="47" spans="1:14" x14ac:dyDescent="0.2">
      <c r="I47">
        <f ca="1">SUM(I$8:I12)</f>
        <v>-2.5955400248635563E-4</v>
      </c>
      <c r="J47">
        <f ca="1">SUM(J$8:J12)-H47</f>
        <v>-2.5927082977150691E-4</v>
      </c>
      <c r="L47">
        <f ca="1">SUM(L$8:L12)</f>
        <v>2.4818458637851381E-4</v>
      </c>
    </row>
    <row r="48" spans="1:14" x14ac:dyDescent="0.2">
      <c r="I48">
        <f ca="1">SUM(I$8:I13)</f>
        <v>-1.5543426397715418E-4</v>
      </c>
      <c r="J48">
        <f ca="1">SUM(J$8:J13)-H48</f>
        <v>-1.5628810727312984E-4</v>
      </c>
      <c r="L48">
        <f ca="1">SUM(L$8:L13)</f>
        <v>1.186534981990728E-3</v>
      </c>
    </row>
    <row r="49" spans="9:12" x14ac:dyDescent="0.2">
      <c r="I49">
        <f ca="1">SUM(I$8:I14)</f>
        <v>-9.6462332358272134E-4</v>
      </c>
      <c r="J49">
        <f ca="1">SUM(J$8:J14)-H49</f>
        <v>-9.6577546400888133E-4</v>
      </c>
      <c r="L49">
        <f ca="1">SUM(L$8:L14)</f>
        <v>7.193102617186574E-4</v>
      </c>
    </row>
    <row r="50" spans="9:12" x14ac:dyDescent="0.2">
      <c r="I50">
        <f ca="1">SUM(I$8:I15)</f>
        <v>-5.7558883451349907E-3</v>
      </c>
      <c r="J50">
        <f ca="1">SUM(J$8:J15)-H50</f>
        <v>-5.7612946862313774E-3</v>
      </c>
      <c r="L50">
        <f ca="1">SUM(L$8:L15)</f>
        <v>-2.0621353776025366E-3</v>
      </c>
    </row>
    <row r="51" spans="9:12" x14ac:dyDescent="0.2">
      <c r="I51">
        <f ca="1">SUM(I$8:I16)</f>
        <v>-6.5005112173075752E-3</v>
      </c>
      <c r="J51">
        <f ca="1">SUM(J$8:J16)-H51</f>
        <v>-6.5059226865728931E-3</v>
      </c>
      <c r="L51">
        <f ca="1">SUM(L$8:L16)</f>
        <v>-2.783972514233045E-3</v>
      </c>
    </row>
    <row r="52" spans="9:12" x14ac:dyDescent="0.2">
      <c r="I52">
        <f ca="1">SUM(I$8:I17)</f>
        <v>-2.8796880918228962E-2</v>
      </c>
      <c r="J52">
        <f ca="1">SUM(J$8:J17)-H52</f>
        <v>-2.8836075915398492E-2</v>
      </c>
      <c r="L52">
        <f ca="1">SUM(L$8:L17)</f>
        <v>-1.7088905098466049E-2</v>
      </c>
    </row>
    <row r="53" spans="9:12" x14ac:dyDescent="0.2">
      <c r="I53">
        <f ca="1">SUM(I$8:I18)</f>
        <v>-5.2439024165799819E-2</v>
      </c>
      <c r="J53">
        <f ca="1">SUM(J$8:J18)-H53</f>
        <v>-5.2488307484252678E-2</v>
      </c>
      <c r="L53">
        <f ca="1">SUM(L$8:L18)</f>
        <v>-3.7158282705623949E-2</v>
      </c>
    </row>
    <row r="54" spans="9:12" x14ac:dyDescent="0.2">
      <c r="I54">
        <f ca="1">SUM(I$8:I19)</f>
        <v>-6.8484984954722147E-2</v>
      </c>
      <c r="J54">
        <f ca="1">SUM(J$8:J19)-H54</f>
        <v>-6.8535972859154831E-2</v>
      </c>
      <c r="L54">
        <f ca="1">SUM(L$8:L19)</f>
        <v>-5.2111600485752863E-2</v>
      </c>
    </row>
    <row r="55" spans="9:12" x14ac:dyDescent="0.2">
      <c r="I55">
        <f ca="1">SUM(I$8:I20)</f>
        <v>-8.2974957574997343E-2</v>
      </c>
      <c r="J55">
        <f ca="1">SUM(J$8:J20)-H55</f>
        <v>-8.3026842057869199E-2</v>
      </c>
      <c r="L55">
        <f ca="1">SUM(L$8:L20)</f>
        <v>-6.5889502336609354E-2</v>
      </c>
    </row>
    <row r="56" spans="9:12" x14ac:dyDescent="0.2">
      <c r="I56">
        <f ca="1">SUM(I$8:I21)</f>
        <v>-5.311868562269606E-2</v>
      </c>
      <c r="J56">
        <f ca="1">SUM(J$8:J21)-H56</f>
        <v>-5.3161215925482216E-2</v>
      </c>
      <c r="L56">
        <f ca="1">SUM(L$8:L21)</f>
        <v>-3.2626494812909024E-2</v>
      </c>
    </row>
    <row r="57" spans="9:12" x14ac:dyDescent="0.2">
      <c r="I57">
        <f ca="1">SUM(I$8:I22)</f>
        <v>-3.1790476900596415E-2</v>
      </c>
      <c r="J57">
        <f ca="1">SUM(J$8:J22)-H57</f>
        <v>-3.1826102764065139E-2</v>
      </c>
      <c r="L57">
        <f ca="1">SUM(L$8:L22)</f>
        <v>-8.5162501623454248E-3</v>
      </c>
    </row>
    <row r="58" spans="9:12" x14ac:dyDescent="0.2">
      <c r="I58">
        <f ca="1">SUM(I$8:I23)</f>
        <v>-2.6566809028260342E-2</v>
      </c>
      <c r="J58">
        <f ca="1">SUM(J$8:J23)-H58</f>
        <v>-2.6602261679834035E-2</v>
      </c>
      <c r="L58">
        <f ca="1">SUM(L$8:L23)</f>
        <v>-3.0543792969535627E-3</v>
      </c>
    </row>
    <row r="59" spans="9:12" x14ac:dyDescent="0.2">
      <c r="I59">
        <f ca="1">SUM(I$8:I24)</f>
        <v>-5.489166146972653E-3</v>
      </c>
      <c r="J59">
        <f ca="1">SUM(J$8:J24)-H59</f>
        <v>-5.4908449173242911E-3</v>
      </c>
      <c r="L59">
        <f ca="1">SUM(L$8:L24)</f>
        <v>2.6046954849907548E-2</v>
      </c>
    </row>
    <row r="60" spans="9:12" x14ac:dyDescent="0.2">
      <c r="I60">
        <f ca="1">SUM(I$8:I25)</f>
        <v>-2.4988964396453137E-2</v>
      </c>
      <c r="J60">
        <f ca="1">SUM(J$8:J25)-H60</f>
        <v>-2.5018935396834942E-2</v>
      </c>
      <c r="L60">
        <f ca="1">SUM(L$8:L25)</f>
        <v>1.3648146984264966E-2</v>
      </c>
    </row>
    <row r="61" spans="9:12" x14ac:dyDescent="0.2">
      <c r="I61">
        <f ca="1">SUM(I$8:I26)</f>
        <v>-5.4366381013118137E-2</v>
      </c>
      <c r="J61">
        <f ca="1">SUM(J$8:J26)-H61</f>
        <v>-5.4416811189079636E-2</v>
      </c>
      <c r="L61">
        <f ca="1">SUM(L$8:L26)</f>
        <v>-1.0007180197597743E-2</v>
      </c>
    </row>
    <row r="62" spans="9:12" x14ac:dyDescent="0.2">
      <c r="I62">
        <f ca="1">SUM(I$8:I27)</f>
        <v>-0.10413896479702374</v>
      </c>
      <c r="J62">
        <f ca="1">SUM(J$8:J27)-H62</f>
        <v>-0.10422448124111762</v>
      </c>
      <c r="L62">
        <f ca="1">SUM(L$8:L27)</f>
        <v>-5.1584403746964221E-2</v>
      </c>
    </row>
    <row r="63" spans="9:12" x14ac:dyDescent="0.2">
      <c r="I63">
        <f ca="1">SUM(I$8:I28)</f>
        <v>-5.7578796529498127E-2</v>
      </c>
      <c r="J63">
        <f ca="1">SUM(J$8:J28)-H63</f>
        <v>-5.7636433571929158E-2</v>
      </c>
      <c r="L63">
        <f ca="1">SUM(L$8:L28)</f>
        <v>2.0354570736396543E-3</v>
      </c>
    </row>
    <row r="64" spans="9:12" x14ac:dyDescent="0.2">
      <c r="I64">
        <f ca="1">SUM(I$8:I29)</f>
        <v>-6.2510889255538452E-2</v>
      </c>
      <c r="J64">
        <f ca="1">SUM(J$8:J29)-H64</f>
        <v>-6.2568576053667932E-2</v>
      </c>
      <c r="L64">
        <f ca="1">SUM(L$8:L29)</f>
        <v>-2.7929953558596798E-3</v>
      </c>
    </row>
    <row r="65" spans="9:12" x14ac:dyDescent="0.2">
      <c r="I65">
        <f ca="1">SUM(I$8:I30)</f>
        <v>-8.1291572888371966E-2</v>
      </c>
      <c r="J65">
        <f ca="1">SUM(J$8:J30)-H65</f>
        <v>-8.1351373310232206E-2</v>
      </c>
      <c r="L65">
        <f ca="1">SUM(L$8:L30)</f>
        <v>-2.0312648325857469E-2</v>
      </c>
    </row>
    <row r="66" spans="9:12" x14ac:dyDescent="0.2">
      <c r="I66">
        <f ca="1">SUM(I$8:I31)</f>
        <v>-7.0330315993924933E-2</v>
      </c>
      <c r="J66">
        <f ca="1">SUM(J$8:J31)-H66</f>
        <v>-7.0389728832583667E-2</v>
      </c>
      <c r="L66">
        <f ca="1">SUM(L$8:L31)</f>
        <v>-8.9438353124073715E-3</v>
      </c>
    </row>
    <row r="67" spans="9:12" x14ac:dyDescent="0.2">
      <c r="I67">
        <f ca="1">SUM(I$8:I32)</f>
        <v>-4.0739705626503572E-2</v>
      </c>
      <c r="J67">
        <f ca="1">SUM(J$8:J32)-H67</f>
        <v>-4.0786698909474312E-2</v>
      </c>
      <c r="L67">
        <f ca="1">SUM(L$8:L32)</f>
        <v>2.4762671917113951E-2</v>
      </c>
    </row>
    <row r="68" spans="9:12" x14ac:dyDescent="0.2">
      <c r="I68">
        <f ca="1">SUM(I$8:I33)</f>
        <v>-5.827300442144813E-2</v>
      </c>
      <c r="J68">
        <f ca="1">SUM(J$8:J33)-H68</f>
        <v>-5.8323004084862254E-2</v>
      </c>
      <c r="L68">
        <f ca="1">SUM(L$8:L33)</f>
        <v>8.8241178333143856E-3</v>
      </c>
    </row>
    <row r="69" spans="9:12" x14ac:dyDescent="0.2">
      <c r="I69">
        <f ca="1">SUM(I$8:I34)</f>
        <v>-7.5113436392734712E-4</v>
      </c>
      <c r="J69">
        <f ca="1">SUM(J$8:J34)-H69</f>
        <v>-3.271991041374836E-4</v>
      </c>
      <c r="L69">
        <f ca="1">SUM(L$8:L34)</f>
        <v>0.11316545866722598</v>
      </c>
    </row>
    <row r="70" spans="9:12" x14ac:dyDescent="0.2">
      <c r="I70">
        <f ca="1">SUM(I$8:I35)</f>
        <v>-7.2071836194497474E-3</v>
      </c>
      <c r="J70">
        <f ca="1">SUM(J$8:J35)-H70</f>
        <v>-6.7162885688101534E-3</v>
      </c>
      <c r="L70">
        <f ca="1">SUM(L$8:L35)</f>
        <v>0.1193790529035238</v>
      </c>
    </row>
    <row r="71" spans="9:12" x14ac:dyDescent="0.2">
      <c r="I71">
        <f ca="1">SUM(I$8:I36)</f>
        <v>-4.9376751318703921E-3</v>
      </c>
      <c r="J71">
        <f ca="1">SUM(J$8:J36)-H71</f>
        <v>-4.6219446030988254E-3</v>
      </c>
      <c r="L71">
        <f ca="1">SUM(L$8:L36)</f>
        <v>0.14555141406474581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Linear Notional Delta rep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Clark</dc:creator>
  <cp:lastModifiedBy>Tharani Ransimala Weerasooriya</cp:lastModifiedBy>
  <dcterms:created xsi:type="dcterms:W3CDTF">2020-03-17T04:01:21Z</dcterms:created>
  <dcterms:modified xsi:type="dcterms:W3CDTF">2020-03-23T01:36:36Z</dcterms:modified>
</cp:coreProperties>
</file>