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halidalrasbi/Downloads/"/>
    </mc:Choice>
  </mc:AlternateContent>
  <xr:revisionPtr revIDLastSave="0" documentId="13_ncr:1_{4D59608A-CC44-FF4A-B633-603B234B9803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Data_testing" sheetId="3" r:id="rId1"/>
    <sheet name="Predicting Performance" sheetId="4" r:id="rId2"/>
  </sheets>
  <externalReferences>
    <externalReference r:id="rId3"/>
  </externalReferences>
  <definedNames>
    <definedName name="_xlchart.v1.0" hidden="1">Data_testing!$B$1</definedName>
    <definedName name="_xlchart.v1.1" hidden="1">Data_testing!$B$2:$B$501</definedName>
    <definedName name="_xlchart.v1.2" hidden="1">Data_testing!$B$1</definedName>
    <definedName name="_xlchart.v1.3" hidden="1">Data_testing!$B$2:$B$501</definedName>
    <definedName name="Mean">#REF!</definedName>
    <definedName name="Score">Data_testing!$B$2:$B$501</definedName>
    <definedName name="Stde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1" i="4" l="1"/>
  <c r="U31" i="4"/>
  <c r="AB41" i="4"/>
  <c r="AB40" i="4"/>
  <c r="AB36" i="4"/>
  <c r="Y41" i="4"/>
  <c r="Y40" i="4"/>
  <c r="Y39" i="4"/>
  <c r="Y36" i="4"/>
  <c r="Y35" i="4"/>
  <c r="Y30" i="4"/>
  <c r="Y29" i="4"/>
  <c r="W19" i="4"/>
  <c r="X19" i="4"/>
  <c r="Y19" i="4"/>
  <c r="Z19" i="4"/>
  <c r="W20" i="4"/>
  <c r="X20" i="4"/>
  <c r="Y20" i="4"/>
  <c r="Z20" i="4"/>
  <c r="W21" i="4"/>
  <c r="X21" i="4"/>
  <c r="Y21" i="4"/>
  <c r="Z21" i="4"/>
  <c r="Z18" i="4"/>
  <c r="Y18" i="4"/>
  <c r="X18" i="4"/>
  <c r="W18" i="4"/>
  <c r="T19" i="4" a="1"/>
  <c r="T19" i="4" s="1"/>
  <c r="V15" i="4"/>
  <c r="U15" i="4"/>
  <c r="U14" i="4" s="1"/>
  <c r="U13" i="4"/>
  <c r="U9" i="4"/>
  <c r="G57" i="3"/>
  <c r="G53" i="3"/>
  <c r="H53" i="3" s="1"/>
  <c r="H61" i="3"/>
  <c r="M4" i="3"/>
  <c r="J26" i="3"/>
  <c r="J25" i="3"/>
  <c r="J24" i="3"/>
  <c r="J23" i="3"/>
  <c r="J22" i="3"/>
  <c r="J21" i="3"/>
  <c r="J17" i="3"/>
  <c r="J15" i="3"/>
  <c r="J16" i="3" s="1" a="1"/>
  <c r="J16" i="3" s="1"/>
  <c r="J9" i="3" s="1"/>
  <c r="J14" i="3"/>
  <c r="J7" i="3" s="1"/>
  <c r="J13" i="3"/>
  <c r="J4" i="3"/>
  <c r="G20" i="3"/>
  <c r="G19" i="3"/>
  <c r="G18" i="3"/>
  <c r="G17" i="3"/>
  <c r="G16" i="3"/>
  <c r="G15" i="3"/>
  <c r="G14" i="3"/>
  <c r="G12" i="3"/>
  <c r="G11" i="3"/>
  <c r="G10" i="3"/>
  <c r="G9" i="3"/>
  <c r="G8" i="3"/>
  <c r="G7" i="3"/>
  <c r="G6" i="3"/>
  <c r="G5" i="3"/>
  <c r="G56" i="3" s="1"/>
  <c r="G4" i="3"/>
  <c r="G52" i="3"/>
  <c r="H52" i="3" s="1"/>
  <c r="AB38" i="4"/>
  <c r="AB34" i="4"/>
  <c r="Y38" i="4"/>
  <c r="Y34" i="4"/>
  <c r="AC6" i="4" a="1"/>
  <c r="AA21" i="4"/>
  <c r="AA20" i="4"/>
  <c r="AA19" i="4"/>
  <c r="U18" i="4" a="1"/>
  <c r="M13" i="3"/>
  <c r="M12" i="3"/>
  <c r="M6" i="3"/>
  <c r="M5" i="3"/>
  <c r="G22" i="3"/>
  <c r="G21" i="3"/>
  <c r="AD7" i="4" l="1"/>
  <c r="AD9" i="4"/>
  <c r="AC6" i="4"/>
  <c r="AC8" i="4"/>
  <c r="AD6" i="4"/>
  <c r="AD8" i="4"/>
  <c r="AC7" i="4"/>
  <c r="AC9" i="4"/>
  <c r="V19" i="4"/>
  <c r="V21" i="4"/>
  <c r="V18" i="4"/>
  <c r="V20" i="4"/>
  <c r="U19" i="4"/>
  <c r="U21" i="4"/>
  <c r="U18" i="4"/>
  <c r="U20" i="4"/>
  <c r="T21" i="4"/>
  <c r="T20" i="4"/>
  <c r="M8" i="3"/>
  <c r="M15" i="3"/>
  <c r="J8" i="3"/>
  <c r="H60" i="3"/>
  <c r="J12" i="3" a="1"/>
  <c r="J12" i="3" s="1"/>
  <c r="G13" i="3"/>
  <c r="J19" i="3" l="1"/>
  <c r="J10" i="3" s="1"/>
  <c r="J5" i="3"/>
  <c r="J6" i="3"/>
  <c r="V13" i="4" l="1"/>
  <c r="W13" i="4"/>
  <c r="U6" i="4"/>
  <c r="U5" i="4"/>
  <c r="V14" i="4"/>
  <c r="X7" i="4"/>
  <c r="X5" i="4"/>
  <c r="X6" i="4"/>
  <c r="W14" i="4"/>
  <c r="U8" i="4"/>
  <c r="X13" i="4"/>
  <c r="Y13" i="4"/>
  <c r="Z13" i="4"/>
  <c r="U7" i="4"/>
</calcChain>
</file>

<file path=xl/sharedStrings.xml><?xml version="1.0" encoding="utf-8"?>
<sst xmlns="http://schemas.openxmlformats.org/spreadsheetml/2006/main" count="444" uniqueCount="232">
  <si>
    <t>Score</t>
  </si>
  <si>
    <t>Personnel</t>
  </si>
  <si>
    <t>Histogram: normal distribution</t>
  </si>
  <si>
    <t>Aproach</t>
  </si>
  <si>
    <t>Number accepted</t>
  </si>
  <si>
    <t>Number rejected</t>
  </si>
  <si>
    <t>Countif</t>
  </si>
  <si>
    <t>Percentage</t>
  </si>
  <si>
    <t>If Raw Data is Available</t>
  </si>
  <si>
    <t>If Raw Data is Not Available</t>
  </si>
  <si>
    <t>Probability of acceptance</t>
  </si>
  <si>
    <t>Probability of rejection</t>
  </si>
  <si>
    <t>Acceptance</t>
  </si>
  <si>
    <t>Rejection</t>
  </si>
  <si>
    <t>CURRENT POLICY</t>
  </si>
  <si>
    <t>NEW POLICY</t>
  </si>
  <si>
    <t>Number</t>
  </si>
  <si>
    <t>Prob</t>
  </si>
  <si>
    <t>Cut off Points</t>
  </si>
  <si>
    <t>id</t>
  </si>
  <si>
    <t>names</t>
  </si>
  <si>
    <t>satisfaction_level</t>
  </si>
  <si>
    <t>last_evaluation</t>
  </si>
  <si>
    <t>number_project</t>
  </si>
  <si>
    <t>average_monthly_hours</t>
  </si>
  <si>
    <t>exp_in_company</t>
  </si>
  <si>
    <t>work_accident</t>
  </si>
  <si>
    <t>promotion_last_5years</t>
  </si>
  <si>
    <t>role</t>
  </si>
  <si>
    <t>salary</t>
  </si>
  <si>
    <t>salary_class</t>
  </si>
  <si>
    <t>Paul Mathey</t>
  </si>
  <si>
    <t>sales</t>
  </si>
  <si>
    <t>low</t>
  </si>
  <si>
    <t>Shawn Torres</t>
  </si>
  <si>
    <t>technical</t>
  </si>
  <si>
    <t>Emily Staples</t>
  </si>
  <si>
    <t>support</t>
  </si>
  <si>
    <t>medium</t>
  </si>
  <si>
    <t>Jean Salazar</t>
  </si>
  <si>
    <t>marketing</t>
  </si>
  <si>
    <t>Javier Folse</t>
  </si>
  <si>
    <t>Angela Williams</t>
  </si>
  <si>
    <t>John Barnes</t>
  </si>
  <si>
    <t>Ricky Humes</t>
  </si>
  <si>
    <t>Caroline Lower</t>
  </si>
  <si>
    <t>product_mng</t>
  </si>
  <si>
    <t>Kimberly Brennan</t>
  </si>
  <si>
    <t>Leon Moody</t>
  </si>
  <si>
    <t>Sonia Dawkins</t>
  </si>
  <si>
    <t>Katheryn Crone</t>
  </si>
  <si>
    <t>Debbie Trinka</t>
  </si>
  <si>
    <t>Evan Dennard</t>
  </si>
  <si>
    <t>IT</t>
  </si>
  <si>
    <t>Russell Grogan</t>
  </si>
  <si>
    <t>Elizabeth Fisher</t>
  </si>
  <si>
    <t>hr</t>
  </si>
  <si>
    <t>Debra Stevenson</t>
  </si>
  <si>
    <t>John Feauto</t>
  </si>
  <si>
    <t>Barbara Silvia</t>
  </si>
  <si>
    <t>accounting</t>
  </si>
  <si>
    <t>Frank Campbell</t>
  </si>
  <si>
    <t>Zachary Gahan</t>
  </si>
  <si>
    <t>Helen Wendte</t>
  </si>
  <si>
    <t>Stephen Massie</t>
  </si>
  <si>
    <t>Billie Spicer</t>
  </si>
  <si>
    <t>Waldo Sandiford</t>
  </si>
  <si>
    <t>Walter Simpson</t>
  </si>
  <si>
    <t>Minnie Desjardins</t>
  </si>
  <si>
    <t>Lindsey Robin</t>
  </si>
  <si>
    <t>Carl Harriman</t>
  </si>
  <si>
    <t>Corey Bealer</t>
  </si>
  <si>
    <t>Darryl Spain</t>
  </si>
  <si>
    <t>Mable Burgess</t>
  </si>
  <si>
    <t>Harold Brown</t>
  </si>
  <si>
    <t>Matthew Martinez</t>
  </si>
  <si>
    <t>James Messinger</t>
  </si>
  <si>
    <t>Pamela Thomson</t>
  </si>
  <si>
    <t>Calvin Chandler</t>
  </si>
  <si>
    <t>RandD</t>
  </si>
  <si>
    <t>Sarah Combest</t>
  </si>
  <si>
    <t>Judith Maobi</t>
  </si>
  <si>
    <t>James Free</t>
  </si>
  <si>
    <t>Donald Clark</t>
  </si>
  <si>
    <t>Mary Wilson</t>
  </si>
  <si>
    <t>Stephanie Jubilee</t>
  </si>
  <si>
    <t>Sharon Curry</t>
  </si>
  <si>
    <t>management</t>
  </si>
  <si>
    <t>Joseph Kuster</t>
  </si>
  <si>
    <t>Christiane Frizzell</t>
  </si>
  <si>
    <t>Ilana Stgermain</t>
  </si>
  <si>
    <t>Luann Enciso</t>
  </si>
  <si>
    <t>Lisa Devilla</t>
  </si>
  <si>
    <t>Mary Jackson</t>
  </si>
  <si>
    <t>Charles Bilotto</t>
  </si>
  <si>
    <t>Rebecca Tonge</t>
  </si>
  <si>
    <t>Philip Jackson</t>
  </si>
  <si>
    <t>Mattie Baker</t>
  </si>
  <si>
    <t>Deborah Punches</t>
  </si>
  <si>
    <t>Ryan Gray</t>
  </si>
  <si>
    <t>Christopher Dunn</t>
  </si>
  <si>
    <t>Gregory Durfee</t>
  </si>
  <si>
    <t>Margie Bates</t>
  </si>
  <si>
    <t>Sarah Reynolds</t>
  </si>
  <si>
    <t>Barbara Kirtner</t>
  </si>
  <si>
    <t>high</t>
  </si>
  <si>
    <t>Andrea Cox</t>
  </si>
  <si>
    <t>Kathryn Phillip</t>
  </si>
  <si>
    <t>Virgil Edwards</t>
  </si>
  <si>
    <t>Mary Boston</t>
  </si>
  <si>
    <t>Lisa Keeney</t>
  </si>
  <si>
    <t>Joel Baker</t>
  </si>
  <si>
    <t>Chris Groom</t>
  </si>
  <si>
    <t>Cynthia Mooney</t>
  </si>
  <si>
    <t>Charles Patnode</t>
  </si>
  <si>
    <t>Molly Graves</t>
  </si>
  <si>
    <t>Cathy Swann</t>
  </si>
  <si>
    <t>Jason Pittman</t>
  </si>
  <si>
    <t>Mathew Walsh</t>
  </si>
  <si>
    <t>Lucy Segal</t>
  </si>
  <si>
    <t>Gilda Woods</t>
  </si>
  <si>
    <t>Mark Brickhouse</t>
  </si>
  <si>
    <t>Josefina Divers</t>
  </si>
  <si>
    <t>Dennis Johnson</t>
  </si>
  <si>
    <t>Jean Hogan</t>
  </si>
  <si>
    <t>Melissa Brandenburg</t>
  </si>
  <si>
    <t>Samuel Heuck</t>
  </si>
  <si>
    <t>Kimberly Krenz</t>
  </si>
  <si>
    <t>Natalie Davis</t>
  </si>
  <si>
    <t>Helen Mccabe</t>
  </si>
  <si>
    <t>Sarah Maisano</t>
  </si>
  <si>
    <t>Warren Repp</t>
  </si>
  <si>
    <t>John Obermeyer</t>
  </si>
  <si>
    <t>Precious Isley</t>
  </si>
  <si>
    <t>Beverly Richardson</t>
  </si>
  <si>
    <t>Brian Stone</t>
  </si>
  <si>
    <t>Marsha Corr</t>
  </si>
  <si>
    <t>Margaret Diaz</t>
  </si>
  <si>
    <t>James Hopper</t>
  </si>
  <si>
    <t>Robert Davis</t>
  </si>
  <si>
    <t>Kevin Reid</t>
  </si>
  <si>
    <t>Mary Valdez</t>
  </si>
  <si>
    <t>William Jaeger</t>
  </si>
  <si>
    <t>John Booker</t>
  </si>
  <si>
    <t>Test Score</t>
  </si>
  <si>
    <t>Resume score</t>
  </si>
  <si>
    <t>Inter. Score</t>
  </si>
  <si>
    <t>Source of data</t>
  </si>
  <si>
    <t>Predicting Performance</t>
  </si>
  <si>
    <t>Candidate 1</t>
  </si>
  <si>
    <t>Resume Score</t>
  </si>
  <si>
    <t>Interview Score</t>
  </si>
  <si>
    <t>Candidate 2</t>
  </si>
  <si>
    <t>Predicted Perf.</t>
  </si>
  <si>
    <t>Variables</t>
  </si>
  <si>
    <t>Regression Output</t>
  </si>
  <si>
    <t>HIRING</t>
  </si>
  <si>
    <t>Box Plot:</t>
  </si>
  <si>
    <t>Normality Test</t>
  </si>
  <si>
    <t>Heteroskedascity Testing</t>
  </si>
  <si>
    <t>Descriptive Statistics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</si>
  <si>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</si>
  <si>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</si>
  <si>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</si>
  <si>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</si>
  <si>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</si>
  <si>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</si>
  <si>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</si>
  <si>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</si>
  <si>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</si>
  <si>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</si>
  <si>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Minimum</t>
  </si>
  <si>
    <t>Sum</t>
  </si>
  <si>
    <t>Count</t>
  </si>
  <si>
    <t>Geometric Mean</t>
  </si>
  <si>
    <t>Harmonic Mean</t>
  </si>
  <si>
    <t>AAD</t>
  </si>
  <si>
    <t>MAD</t>
  </si>
  <si>
    <t>IQR</t>
  </si>
  <si>
    <t>Multiplier</t>
  </si>
  <si>
    <t>Grand Min</t>
  </si>
  <si>
    <t>Outliers</t>
  </si>
  <si>
    <t>Min</t>
  </si>
  <si>
    <t>Q1</t>
  </si>
  <si>
    <t>Q3</t>
  </si>
  <si>
    <t>Max</t>
  </si>
  <si>
    <t>Q1-Min</t>
  </si>
  <si>
    <t>Med-Q1</t>
  </si>
  <si>
    <t>Q3-Med</t>
  </si>
  <si>
    <t>Max-Q3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</si>
  <si>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</si>
  <si>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</si>
  <si>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</si>
  <si>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</si>
  <si>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</si>
  <si>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</si>
  <si>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</si>
  <si>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Regression Analysis</t>
  </si>
  <si>
    <t>OVERALL FIT</t>
  </si>
  <si>
    <t>Multiple R</t>
  </si>
  <si>
    <t>R Square</t>
  </si>
  <si>
    <t>Adjusted R Square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</si>
  <si>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</si>
  <si>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</si>
  <si>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</si>
  <si>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</si>
  <si>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</si>
  <si>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</si>
  <si>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</si>
  <si>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</si>
  <si>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</si>
  <si>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</si>
  <si>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</si>
  <si>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</si>
  <si>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</si>
  <si>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</si>
  <si>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</si>
  <si>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</si>
  <si>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</si>
  <si>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</si>
  <si>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</si>
  <si>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vif</t>
  </si>
  <si>
    <t>Intercept</t>
  </si>
  <si>
    <t>Durbin-Watson Test</t>
  </si>
  <si>
    <t>Sample size</t>
  </si>
  <si>
    <t>Indep var</t>
  </si>
  <si>
    <t>Breusch-Pagan</t>
  </si>
  <si>
    <t>LM stat</t>
  </si>
  <si>
    <t>F stat</t>
  </si>
  <si>
    <t>df1</t>
  </si>
  <si>
    <t>df2</t>
  </si>
  <si>
    <t>White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</si>
</sst>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2" borderId="0" xfId="0" applyFill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164" fontId="0" fillId="3" borderId="0" xfId="0" applyNumberFormat="1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164" fontId="0" fillId="4" borderId="0" xfId="0" applyNumberFormat="1" applyFill="1"/>
    <xf numFmtId="165" fontId="0" fillId="4" borderId="0" xfId="0" applyNumberFormat="1" applyFill="1"/>
    <xf numFmtId="0" fontId="0" fillId="0" borderId="1" xfId="0" applyBorder="1"/>
    <xf numFmtId="0" fontId="0" fillId="0" borderId="2" xfId="0" applyFill="1" applyBorder="1" applyAlignment="1"/>
    <xf numFmtId="0" fontId="0" fillId="0" borderId="1" xfId="0" applyFill="1" applyBorder="1" applyAlignment="1"/>
    <xf numFmtId="0" fontId="0" fillId="3" borderId="0" xfId="0" applyFill="1" applyBorder="1" applyAlignment="1"/>
    <xf numFmtId="0" fontId="0" fillId="3" borderId="0" xfId="0" applyFill="1" applyBorder="1"/>
    <xf numFmtId="2" fontId="0" fillId="4" borderId="2" xfId="0" applyNumberFormat="1" applyFill="1" applyBorder="1"/>
    <xf numFmtId="0" fontId="2" fillId="0" borderId="0" xfId="0" applyFont="1" applyFill="1" applyBorder="1" applyAlignment="1">
      <alignment horizontal="centerContinuous"/>
    </xf>
    <xf numFmtId="0" fontId="1" fillId="2" borderId="0" xfId="0" applyFont="1" applyFill="1"/>
    <xf numFmtId="10" fontId="0" fillId="4" borderId="0" xfId="0" applyNumberFormat="1" applyFill="1"/>
    <xf numFmtId="0" fontId="1" fillId="0" borderId="0" xfId="0" applyFont="1" applyFill="1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7" xfId="0" applyBorder="1"/>
    <xf numFmtId="0" fontId="3" fillId="2" borderId="0" xfId="0" applyFont="1" applyFill="1" applyBorder="1" applyAlignment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0" fillId="0" borderId="8" xfId="0" applyFill="1" applyBorder="1" applyAlignment="1"/>
    <xf numFmtId="0" fontId="0" fillId="0" borderId="8" xfId="0" applyBorder="1"/>
    <xf numFmtId="0" fontId="2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Data_testing!$I$5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Data_testing!$J$4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Data_testing!$J$5</c:f>
              <c:numCache>
                <c:formatCode>General</c:formatCode>
                <c:ptCount val="1"/>
                <c:pt idx="0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0-D348-8457-EF8028F3FF27}"/>
            </c:ext>
          </c:extLst>
        </c:ser>
        <c:ser>
          <c:idx val="1"/>
          <c:order val="1"/>
          <c:tx>
            <c:strRef>
              <c:f>Data_testing!$I$6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Data_testing!$J$4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Data_testing!$J$6</c:f>
              <c:numCache>
                <c:formatCode>General</c:formatCode>
                <c:ptCount val="1"/>
                <c:pt idx="0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50-D348-8457-EF8028F3FF27}"/>
            </c:ext>
          </c:extLst>
        </c:ser>
        <c:ser>
          <c:idx val="2"/>
          <c:order val="2"/>
          <c:tx>
            <c:strRef>
              <c:f>Data_testing!$I$7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Data_testing!$J$4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Data_testing!$J$7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50-D348-8457-EF8028F3FF27}"/>
            </c:ext>
          </c:extLst>
        </c:ser>
        <c:ser>
          <c:idx val="3"/>
          <c:order val="3"/>
          <c:tx>
            <c:strRef>
              <c:f>Data_testing!$I$8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Data_testing!$J$9</c:f>
                <c:numCache>
                  <c:formatCode>General</c:formatCode>
                  <c:ptCount val="1"/>
                  <c:pt idx="0">
                    <c:v>100</c:v>
                  </c:pt>
                </c:numCache>
              </c:numRef>
            </c:plus>
          </c:errBars>
          <c:cat>
            <c:strRef>
              <c:f>Data_testing!$J$4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Data_testing!$J$8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50-D348-8457-EF8028F3F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2816383"/>
        <c:axId val="1242818031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Data_testing!$J$10</c:f>
              <c:numCache>
                <c:formatCode>General</c:formatCode>
                <c:ptCount val="1"/>
                <c:pt idx="0">
                  <c:v>525.42999999999995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50-D348-8457-EF8028F3FF27}"/>
            </c:ext>
          </c:extLst>
        </c:ser>
        <c:ser>
          <c:idx val="5"/>
          <c:order val="5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xVal>
          <c:yVal>
            <c:numRef>
              <c:f>Data_testing!$J$21:$J$26</c:f>
              <c:numCache>
                <c:formatCode>General</c:formatCode>
                <c:ptCount val="6"/>
                <c:pt idx="0">
                  <c:v>376</c:v>
                </c:pt>
                <c:pt idx="1">
                  <c:v>674</c:v>
                </c:pt>
                <c:pt idx="2">
                  <c:v>676</c:v>
                </c:pt>
                <c:pt idx="3">
                  <c:v>377</c:v>
                </c:pt>
                <c:pt idx="4">
                  <c:v>684</c:v>
                </c:pt>
                <c:pt idx="5">
                  <c:v>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50-D348-8457-EF8028F3F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816383"/>
        <c:axId val="1242818031"/>
      </c:scatterChart>
      <c:catAx>
        <c:axId val="124281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2818031"/>
        <c:crosses val="autoZero"/>
        <c:auto val="1"/>
        <c:lblAlgn val="ctr"/>
        <c:lblOffset val="100"/>
        <c:noMultiLvlLbl val="0"/>
      </c:catAx>
      <c:valAx>
        <c:axId val="124281803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2816383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82B3878E-350E-E747-859C-B02C38B14230}">
          <cx:tx>
            <cx:txData>
              <cx:f>_xlchart.v1.0</cx:f>
              <cx:v>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24</xdr:row>
      <xdr:rowOff>0</xdr:rowOff>
    </xdr:from>
    <xdr:to>
      <xdr:col>9</xdr:col>
      <xdr:colOff>450850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738899-0896-F343-AF94-87AEA8BFB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17</xdr:col>
      <xdr:colOff>533400</xdr:colOff>
      <xdr:row>47</xdr:row>
      <xdr:rowOff>36451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03AC44E-FA44-EC4B-B001-2C06F443DA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6500" y="4572000"/>
              <a:ext cx="4572000" cy="44179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BPagStat"/>
      <definedName name="DAGOSTINO"/>
      <definedName name="DESIGN"/>
      <definedName name="DPTEST"/>
      <definedName name="DURBIN"/>
      <definedName name="IQR"/>
      <definedName name="MAD"/>
      <definedName name="RegCoeff"/>
      <definedName name="SHAPIRO"/>
      <definedName name="SWTEST"/>
      <definedName name="VIF"/>
      <definedName name="WhiteSta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opLeftCell="A37" workbookViewId="0">
      <selection activeCell="G58" sqref="G58"/>
    </sheetView>
  </sheetViews>
  <sheetFormatPr baseColWidth="10" defaultColWidth="8.83203125" defaultRowHeight="15" x14ac:dyDescent="0.2"/>
  <cols>
    <col min="6" max="6" width="23" customWidth="1"/>
    <col min="8" max="8" width="13.33203125" customWidth="1"/>
  </cols>
  <sheetData>
    <row r="1" spans="1:17" x14ac:dyDescent="0.2">
      <c r="A1" t="s">
        <v>1</v>
      </c>
      <c r="B1" t="s">
        <v>0</v>
      </c>
      <c r="F1" s="1" t="s">
        <v>158</v>
      </c>
    </row>
    <row r="2" spans="1:17" x14ac:dyDescent="0.2">
      <c r="A2">
        <v>1</v>
      </c>
      <c r="B2">
        <v>584</v>
      </c>
      <c r="F2" s="2" t="s">
        <v>160</v>
      </c>
      <c r="G2" s="2"/>
      <c r="H2" s="4"/>
      <c r="I2" s="4" t="s">
        <v>179</v>
      </c>
      <c r="J2" s="30">
        <v>1.5</v>
      </c>
      <c r="K2" s="4"/>
      <c r="L2" s="4" t="s">
        <v>190</v>
      </c>
      <c r="M2" s="4"/>
      <c r="N2" s="4"/>
      <c r="O2" s="4"/>
      <c r="P2" s="4"/>
      <c r="Q2" s="4"/>
    </row>
    <row r="3" spans="1:17" x14ac:dyDescent="0.2">
      <c r="A3">
        <v>2</v>
      </c>
      <c r="B3">
        <v>497</v>
      </c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>
        <v>3</v>
      </c>
      <c r="B4">
        <v>540</v>
      </c>
      <c r="F4" s="28"/>
      <c r="G4" s="28" t="str">
        <f>B1</f>
        <v>Score</v>
      </c>
      <c r="H4" s="4"/>
      <c r="I4" s="4"/>
      <c r="J4" s="26" t="str">
        <f>B1</f>
        <v>Score</v>
      </c>
      <c r="K4" s="4"/>
      <c r="L4" s="34"/>
      <c r="M4" s="34" t="str">
        <f>B1</f>
        <v>Score</v>
      </c>
      <c r="N4" s="4"/>
      <c r="O4" s="26"/>
      <c r="P4" s="26"/>
      <c r="Q4" s="4"/>
    </row>
    <row r="5" spans="1:17" x14ac:dyDescent="0.2">
      <c r="A5">
        <v>4</v>
      </c>
      <c r="B5">
        <v>490</v>
      </c>
      <c r="F5" s="2" t="s">
        <v>161</v>
      </c>
      <c r="G5" s="37">
        <f>AVERAGE(B2:B501)</f>
        <v>525.42999999999995</v>
      </c>
      <c r="H5" s="4"/>
      <c r="I5" s="4" t="s">
        <v>182</v>
      </c>
      <c r="J5" s="31">
        <f>J12-$J19</f>
        <v>387</v>
      </c>
      <c r="K5" s="4"/>
      <c r="L5" s="4" t="s">
        <v>191</v>
      </c>
      <c r="M5" s="4">
        <f>[1]!SHAPIRO(B2:B501)</f>
        <v>0.9974346918827578</v>
      </c>
      <c r="N5" s="4"/>
      <c r="O5" s="4"/>
      <c r="P5" s="4"/>
      <c r="Q5" s="4"/>
    </row>
    <row r="6" spans="1:17" x14ac:dyDescent="0.2">
      <c r="A6">
        <v>5</v>
      </c>
      <c r="B6">
        <v>558</v>
      </c>
      <c r="F6" s="2" t="s">
        <v>162</v>
      </c>
      <c r="G6" s="2">
        <f>_xlfn.STDEV.S(B2:B501)/SQRT(COUNT(B2:B501))</f>
        <v>2.3754949278633828</v>
      </c>
      <c r="H6" s="4"/>
      <c r="I6" s="4" t="s">
        <v>186</v>
      </c>
      <c r="J6" s="32">
        <f>MAX(J13-J12,0)</f>
        <v>102</v>
      </c>
      <c r="K6" s="4"/>
      <c r="L6" s="4" t="s">
        <v>192</v>
      </c>
      <c r="M6" s="4">
        <f>[1]!SWTEST(B2:B501)</f>
        <v>0.63845258807116223</v>
      </c>
      <c r="N6" s="4"/>
      <c r="O6" s="4"/>
      <c r="P6" s="4"/>
      <c r="Q6" s="4"/>
    </row>
    <row r="7" spans="1:17" x14ac:dyDescent="0.2">
      <c r="A7">
        <v>6</v>
      </c>
      <c r="B7">
        <v>554</v>
      </c>
      <c r="F7" s="2" t="s">
        <v>163</v>
      </c>
      <c r="G7" s="37">
        <f>MEDIAN(B2:B501)</f>
        <v>525</v>
      </c>
      <c r="H7" s="4"/>
      <c r="I7" s="4" t="s">
        <v>187</v>
      </c>
      <c r="J7" s="32">
        <f t="shared" ref="J7:J9" si="0">MAX(J14-J13,0)</f>
        <v>36</v>
      </c>
      <c r="K7" s="4"/>
      <c r="L7" s="4" t="s">
        <v>193</v>
      </c>
      <c r="M7" s="4">
        <v>0.05</v>
      </c>
      <c r="N7" s="4"/>
      <c r="O7" s="4"/>
      <c r="P7" s="4"/>
      <c r="Q7" s="4"/>
    </row>
    <row r="8" spans="1:17" x14ac:dyDescent="0.2">
      <c r="A8">
        <v>7</v>
      </c>
      <c r="B8">
        <v>548</v>
      </c>
      <c r="F8" s="2" t="s">
        <v>164</v>
      </c>
      <c r="G8" s="37">
        <f>MODE(B2:B501)</f>
        <v>524</v>
      </c>
      <c r="H8" s="4"/>
      <c r="I8" s="4" t="s">
        <v>188</v>
      </c>
      <c r="J8" s="32">
        <f t="shared" si="0"/>
        <v>36</v>
      </c>
      <c r="K8" s="4"/>
      <c r="L8" s="38" t="s">
        <v>194</v>
      </c>
      <c r="M8" s="39" t="str">
        <f>IF(M6&lt;M7,"no","yes")</f>
        <v>yes</v>
      </c>
      <c r="N8" s="4"/>
      <c r="O8" s="4"/>
      <c r="P8" s="27"/>
      <c r="Q8" s="4"/>
    </row>
    <row r="9" spans="1:17" x14ac:dyDescent="0.2">
      <c r="A9">
        <v>8</v>
      </c>
      <c r="B9">
        <v>569</v>
      </c>
      <c r="F9" s="2" t="s">
        <v>165</v>
      </c>
      <c r="G9" s="2">
        <f>_xlfn.STDEV.S(B2:B501)</f>
        <v>53.117681389084829</v>
      </c>
      <c r="H9" s="4"/>
      <c r="I9" s="4" t="s">
        <v>189</v>
      </c>
      <c r="J9" s="32">
        <f t="shared" si="0"/>
        <v>100</v>
      </c>
      <c r="K9" s="4"/>
      <c r="L9" s="4"/>
      <c r="M9" s="4"/>
      <c r="N9" s="4"/>
      <c r="O9" s="4"/>
      <c r="P9" s="4"/>
      <c r="Q9" s="4"/>
    </row>
    <row r="10" spans="1:17" x14ac:dyDescent="0.2">
      <c r="A10">
        <v>9</v>
      </c>
      <c r="B10">
        <v>508</v>
      </c>
      <c r="F10" s="2" t="s">
        <v>166</v>
      </c>
      <c r="G10" s="2">
        <f>_xlfn.VAR.S(B2:B501)</f>
        <v>2821.4880761523286</v>
      </c>
      <c r="H10" s="4"/>
      <c r="I10" s="4" t="s">
        <v>161</v>
      </c>
      <c r="J10" s="33">
        <f>J17-$J19</f>
        <v>525.42999999999995</v>
      </c>
      <c r="K10" s="4"/>
      <c r="L10" s="4" t="s">
        <v>195</v>
      </c>
      <c r="M10" s="4"/>
      <c r="N10" s="4"/>
      <c r="O10" s="4"/>
      <c r="P10" s="4"/>
      <c r="Q10" s="4"/>
    </row>
    <row r="11" spans="1:17" x14ac:dyDescent="0.2">
      <c r="A11">
        <v>10</v>
      </c>
      <c r="B11">
        <v>523</v>
      </c>
      <c r="F11" s="2" t="s">
        <v>167</v>
      </c>
      <c r="G11" s="2">
        <f>KURT(B2:B501)</f>
        <v>0.12492391901693978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>
        <v>11</v>
      </c>
      <c r="B12">
        <v>485</v>
      </c>
      <c r="F12" s="2" t="s">
        <v>168</v>
      </c>
      <c r="G12" s="2">
        <f>SKEW(B2:B501)</f>
        <v>-3.1313952861815125E-2</v>
      </c>
      <c r="H12" s="4"/>
      <c r="I12" s="4" t="s">
        <v>182</v>
      </c>
      <c r="J12" s="31">
        <f t="array" ref="J12">MIN(IF(ISBLANK(B2:B501),"",IF(B2:B501&gt;=J13-$J2*(J15-J13),B2:B501,"")))</f>
        <v>387</v>
      </c>
      <c r="K12" s="4"/>
      <c r="L12" s="36" t="s">
        <v>196</v>
      </c>
      <c r="M12" s="36">
        <f>[1]!DAGOSTINO(B2:B501)</f>
        <v>0.50919225340054208</v>
      </c>
      <c r="N12" s="4"/>
      <c r="O12" s="4"/>
      <c r="P12" s="4"/>
      <c r="Q12" s="4"/>
    </row>
    <row r="13" spans="1:17" x14ac:dyDescent="0.2">
      <c r="A13">
        <v>12</v>
      </c>
      <c r="B13">
        <v>560</v>
      </c>
      <c r="F13" s="2" t="s">
        <v>169</v>
      </c>
      <c r="G13" s="2">
        <f>G14-G15</f>
        <v>326</v>
      </c>
      <c r="H13" s="4"/>
      <c r="I13" s="4" t="s">
        <v>183</v>
      </c>
      <c r="J13" s="32">
        <f>_xlfn.QUARTILE.INC(B2:B501,1)</f>
        <v>489</v>
      </c>
      <c r="K13" s="4"/>
      <c r="L13" s="4" t="s">
        <v>192</v>
      </c>
      <c r="M13" s="4">
        <f>[1]!DPTEST(B2:B501)</f>
        <v>0.7752295292523621</v>
      </c>
      <c r="N13" s="4"/>
      <c r="O13" s="4"/>
      <c r="P13" s="4"/>
      <c r="Q13" s="4"/>
    </row>
    <row r="14" spans="1:17" x14ac:dyDescent="0.2">
      <c r="A14">
        <v>13</v>
      </c>
      <c r="B14">
        <v>387</v>
      </c>
      <c r="F14" s="2" t="s">
        <v>170</v>
      </c>
      <c r="G14" s="2">
        <f>MAX(B2:B501)</f>
        <v>684</v>
      </c>
      <c r="H14" s="4"/>
      <c r="I14" s="4" t="s">
        <v>163</v>
      </c>
      <c r="J14" s="32">
        <f>MEDIAN(B2:B501)</f>
        <v>525</v>
      </c>
      <c r="K14" s="4"/>
      <c r="L14" s="4" t="s">
        <v>193</v>
      </c>
      <c r="M14" s="4">
        <v>0.05</v>
      </c>
      <c r="N14" s="4"/>
      <c r="O14" s="4"/>
      <c r="P14" s="4"/>
      <c r="Q14" s="4"/>
    </row>
    <row r="15" spans="1:17" x14ac:dyDescent="0.2">
      <c r="A15">
        <v>14</v>
      </c>
      <c r="B15">
        <v>650</v>
      </c>
      <c r="F15" s="2" t="s">
        <v>171</v>
      </c>
      <c r="G15" s="2">
        <f>MIN(B2:B501)</f>
        <v>358</v>
      </c>
      <c r="H15" s="4"/>
      <c r="I15" s="4" t="s">
        <v>184</v>
      </c>
      <c r="J15" s="32">
        <f>_xlfn.QUARTILE.INC(B2:B501,3)</f>
        <v>561</v>
      </c>
      <c r="K15" s="4"/>
      <c r="L15" s="29" t="s">
        <v>194</v>
      </c>
      <c r="M15" s="35" t="str">
        <f>IF(M13&lt;M14,"no","yes")</f>
        <v>yes</v>
      </c>
      <c r="N15" s="4"/>
      <c r="O15" s="4"/>
      <c r="P15" s="27"/>
      <c r="Q15" s="4"/>
    </row>
    <row r="16" spans="1:17" x14ac:dyDescent="0.2">
      <c r="A16">
        <v>15</v>
      </c>
      <c r="B16">
        <v>415</v>
      </c>
      <c r="F16" s="2" t="s">
        <v>172</v>
      </c>
      <c r="G16" s="2">
        <f>SUM(B2:B501)</f>
        <v>262715</v>
      </c>
      <c r="H16" s="4"/>
      <c r="I16" s="4" t="s">
        <v>185</v>
      </c>
      <c r="J16" s="32">
        <f t="array" ref="J16">MAX(IF(ISBLANK(B2:B501),"",IF(B2:B501&lt;=J15+$J2*(J15-J13),B2:B501,"")))</f>
        <v>661</v>
      </c>
      <c r="K16" s="4"/>
      <c r="L16" s="4"/>
      <c r="M16" s="4"/>
      <c r="N16" s="4"/>
      <c r="O16" s="4"/>
      <c r="P16" s="4"/>
      <c r="Q16" s="4"/>
    </row>
    <row r="17" spans="1:17" x14ac:dyDescent="0.2">
      <c r="A17">
        <v>16</v>
      </c>
      <c r="B17">
        <v>518</v>
      </c>
      <c r="F17" s="4" t="s">
        <v>173</v>
      </c>
      <c r="G17" s="4">
        <f>COUNT(B2:B501)</f>
        <v>500</v>
      </c>
      <c r="H17" s="4"/>
      <c r="I17" s="4" t="s">
        <v>161</v>
      </c>
      <c r="J17" s="33">
        <f>AVERAGE(B2:B501)</f>
        <v>525.42999999999995</v>
      </c>
      <c r="K17" s="4"/>
      <c r="L17" s="4"/>
      <c r="M17" s="4"/>
      <c r="N17" s="4"/>
      <c r="O17" s="4"/>
      <c r="P17" s="4"/>
      <c r="Q17" s="4"/>
    </row>
    <row r="18" spans="1:17" x14ac:dyDescent="0.2">
      <c r="A18">
        <v>17</v>
      </c>
      <c r="B18">
        <v>475</v>
      </c>
      <c r="F18" s="25" t="s">
        <v>174</v>
      </c>
      <c r="G18" s="4">
        <f>GEOMEAN(B2:B501)</f>
        <v>522.70754159000592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>
        <v>18</v>
      </c>
      <c r="B19">
        <v>515</v>
      </c>
      <c r="F19" s="4" t="s">
        <v>175</v>
      </c>
      <c r="G19" s="4">
        <f>HARMEAN(B2:B501)</f>
        <v>519.93117530981124</v>
      </c>
      <c r="H19" s="4"/>
      <c r="I19" s="4" t="s">
        <v>180</v>
      </c>
      <c r="J19" s="30">
        <f>IF(MIN(J12)&gt;=0,0,MIN(J12))</f>
        <v>0</v>
      </c>
      <c r="K19" s="4"/>
      <c r="L19" s="4"/>
      <c r="M19" s="4"/>
      <c r="N19" s="4"/>
      <c r="O19" s="4"/>
      <c r="P19" s="4"/>
      <c r="Q19" s="4"/>
    </row>
    <row r="20" spans="1:17" x14ac:dyDescent="0.2">
      <c r="A20">
        <v>19</v>
      </c>
      <c r="B20">
        <v>500</v>
      </c>
      <c r="F20" s="4" t="s">
        <v>176</v>
      </c>
      <c r="G20" s="4">
        <f>AVEDEV(B2:B501)</f>
        <v>42.217439999999989</v>
      </c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>
        <v>20</v>
      </c>
      <c r="B21">
        <v>531</v>
      </c>
      <c r="F21" s="4" t="s">
        <v>177</v>
      </c>
      <c r="G21" s="4">
        <f>[1]!MAD(B2:B501)</f>
        <v>36</v>
      </c>
      <c r="H21" s="4"/>
      <c r="I21" s="4" t="s">
        <v>181</v>
      </c>
      <c r="J21" s="4">
        <f>B47</f>
        <v>376</v>
      </c>
      <c r="K21" s="4"/>
      <c r="L21" s="4"/>
      <c r="M21" s="4"/>
      <c r="N21" s="4"/>
      <c r="O21" s="4"/>
      <c r="P21" s="4"/>
      <c r="Q21" s="4"/>
    </row>
    <row r="22" spans="1:17" x14ac:dyDescent="0.2">
      <c r="A22">
        <v>21</v>
      </c>
      <c r="B22">
        <v>497</v>
      </c>
      <c r="F22" s="29" t="s">
        <v>178</v>
      </c>
      <c r="G22" s="29">
        <f>[1]!IQR(B2:B501,FALSE)</f>
        <v>72</v>
      </c>
      <c r="H22" s="4"/>
      <c r="I22" s="4"/>
      <c r="J22" s="4">
        <f>B199</f>
        <v>674</v>
      </c>
      <c r="K22" s="4"/>
      <c r="L22" s="4"/>
      <c r="M22" s="4"/>
      <c r="N22" s="4"/>
      <c r="O22" s="4"/>
      <c r="P22" s="4"/>
      <c r="Q22" s="4"/>
    </row>
    <row r="23" spans="1:17" x14ac:dyDescent="0.2">
      <c r="A23">
        <v>22</v>
      </c>
      <c r="B23">
        <v>500</v>
      </c>
      <c r="J23">
        <f>B203</f>
        <v>676</v>
      </c>
    </row>
    <row r="24" spans="1:17" x14ac:dyDescent="0.2">
      <c r="A24">
        <v>23</v>
      </c>
      <c r="B24">
        <v>514</v>
      </c>
      <c r="F24" s="1" t="s">
        <v>157</v>
      </c>
      <c r="G24" s="20"/>
      <c r="J24">
        <f>B299</f>
        <v>377</v>
      </c>
      <c r="L24" s="1" t="s">
        <v>2</v>
      </c>
    </row>
    <row r="25" spans="1:17" x14ac:dyDescent="0.2">
      <c r="A25">
        <v>24</v>
      </c>
      <c r="B25">
        <v>536</v>
      </c>
      <c r="J25">
        <f>B343</f>
        <v>684</v>
      </c>
    </row>
    <row r="26" spans="1:17" x14ac:dyDescent="0.2">
      <c r="A26">
        <v>25</v>
      </c>
      <c r="B26">
        <v>477</v>
      </c>
      <c r="J26">
        <f>B400</f>
        <v>358</v>
      </c>
    </row>
    <row r="27" spans="1:17" x14ac:dyDescent="0.2">
      <c r="A27">
        <v>26</v>
      </c>
      <c r="B27">
        <v>611</v>
      </c>
    </row>
    <row r="28" spans="1:17" x14ac:dyDescent="0.2">
      <c r="A28">
        <v>27</v>
      </c>
      <c r="B28">
        <v>527</v>
      </c>
    </row>
    <row r="29" spans="1:17" x14ac:dyDescent="0.2">
      <c r="A29">
        <v>28</v>
      </c>
      <c r="B29">
        <v>581</v>
      </c>
    </row>
    <row r="30" spans="1:17" x14ac:dyDescent="0.2">
      <c r="A30">
        <v>29</v>
      </c>
      <c r="B30">
        <v>464</v>
      </c>
    </row>
    <row r="31" spans="1:17" x14ac:dyDescent="0.2">
      <c r="A31">
        <v>30</v>
      </c>
      <c r="B31">
        <v>489</v>
      </c>
    </row>
    <row r="32" spans="1:17" x14ac:dyDescent="0.2">
      <c r="A32">
        <v>31</v>
      </c>
      <c r="B32">
        <v>571</v>
      </c>
    </row>
    <row r="33" spans="1:19" x14ac:dyDescent="0.2">
      <c r="A33">
        <v>32</v>
      </c>
      <c r="B33">
        <v>589</v>
      </c>
      <c r="R33" s="9"/>
      <c r="S33" s="9"/>
    </row>
    <row r="34" spans="1:19" x14ac:dyDescent="0.2">
      <c r="A34">
        <v>33</v>
      </c>
      <c r="B34">
        <v>514</v>
      </c>
      <c r="R34" s="2"/>
      <c r="S34" s="10"/>
    </row>
    <row r="35" spans="1:19" x14ac:dyDescent="0.2">
      <c r="A35">
        <v>34</v>
      </c>
      <c r="B35">
        <v>452</v>
      </c>
      <c r="R35" s="2"/>
      <c r="S35" s="10"/>
    </row>
    <row r="36" spans="1:19" x14ac:dyDescent="0.2">
      <c r="A36">
        <v>35</v>
      </c>
      <c r="B36">
        <v>568</v>
      </c>
      <c r="R36" s="2"/>
      <c r="S36" s="10"/>
    </row>
    <row r="37" spans="1:19" x14ac:dyDescent="0.2">
      <c r="A37">
        <v>36</v>
      </c>
      <c r="B37">
        <v>643</v>
      </c>
      <c r="R37" s="2"/>
      <c r="S37" s="2"/>
    </row>
    <row r="38" spans="1:19" x14ac:dyDescent="0.2">
      <c r="A38">
        <v>37</v>
      </c>
      <c r="B38">
        <v>483</v>
      </c>
      <c r="R38" s="2"/>
      <c r="S38" s="2"/>
    </row>
    <row r="39" spans="1:19" x14ac:dyDescent="0.2">
      <c r="A39">
        <v>38</v>
      </c>
      <c r="B39">
        <v>414</v>
      </c>
      <c r="R39" s="2"/>
      <c r="S39" s="2"/>
    </row>
    <row r="40" spans="1:19" x14ac:dyDescent="0.2">
      <c r="A40">
        <v>39</v>
      </c>
      <c r="B40">
        <v>544</v>
      </c>
      <c r="R40" s="2"/>
      <c r="S40" s="2"/>
    </row>
    <row r="41" spans="1:19" x14ac:dyDescent="0.2">
      <c r="A41">
        <v>40</v>
      </c>
      <c r="B41">
        <v>551</v>
      </c>
      <c r="R41" s="2"/>
      <c r="S41" s="2"/>
    </row>
    <row r="42" spans="1:19" x14ac:dyDescent="0.2">
      <c r="A42">
        <v>41</v>
      </c>
      <c r="B42">
        <v>504</v>
      </c>
      <c r="R42" s="2"/>
      <c r="S42" s="2"/>
    </row>
    <row r="43" spans="1:19" x14ac:dyDescent="0.2">
      <c r="A43">
        <v>42</v>
      </c>
      <c r="B43">
        <v>610</v>
      </c>
      <c r="R43" s="2"/>
      <c r="S43" s="2"/>
    </row>
    <row r="44" spans="1:19" x14ac:dyDescent="0.2">
      <c r="A44">
        <v>43</v>
      </c>
      <c r="B44">
        <v>475</v>
      </c>
      <c r="R44" s="2"/>
      <c r="S44" s="2"/>
    </row>
    <row r="45" spans="1:19" x14ac:dyDescent="0.2">
      <c r="A45">
        <v>44</v>
      </c>
      <c r="B45">
        <v>577</v>
      </c>
      <c r="F45" s="1" t="s">
        <v>156</v>
      </c>
      <c r="R45" s="2"/>
      <c r="S45" s="2"/>
    </row>
    <row r="46" spans="1:19" x14ac:dyDescent="0.2">
      <c r="A46">
        <v>45</v>
      </c>
      <c r="B46">
        <v>509</v>
      </c>
      <c r="F46" t="s">
        <v>13</v>
      </c>
      <c r="G46" s="6">
        <v>425</v>
      </c>
      <c r="R46" s="2"/>
      <c r="S46" s="2"/>
    </row>
    <row r="47" spans="1:19" x14ac:dyDescent="0.2">
      <c r="A47">
        <v>46</v>
      </c>
      <c r="B47">
        <v>376</v>
      </c>
      <c r="F47" t="s">
        <v>12</v>
      </c>
      <c r="G47" s="6">
        <v>600</v>
      </c>
      <c r="R47" s="2"/>
      <c r="S47" s="2"/>
    </row>
    <row r="48" spans="1:19" x14ac:dyDescent="0.2">
      <c r="A48">
        <v>47</v>
      </c>
      <c r="B48">
        <v>530</v>
      </c>
      <c r="R48" s="2"/>
      <c r="S48" s="2"/>
    </row>
    <row r="49" spans="1:19" x14ac:dyDescent="0.2">
      <c r="A49">
        <v>48</v>
      </c>
      <c r="B49">
        <v>536</v>
      </c>
      <c r="F49" s="1" t="s">
        <v>14</v>
      </c>
      <c r="R49" s="2"/>
      <c r="S49" s="2"/>
    </row>
    <row r="50" spans="1:19" x14ac:dyDescent="0.2">
      <c r="A50">
        <v>49</v>
      </c>
      <c r="B50">
        <v>418</v>
      </c>
      <c r="F50" s="1" t="s">
        <v>3</v>
      </c>
      <c r="R50" s="2"/>
      <c r="S50" s="10"/>
    </row>
    <row r="51" spans="1:19" x14ac:dyDescent="0.2">
      <c r="A51">
        <v>50</v>
      </c>
      <c r="B51">
        <v>549</v>
      </c>
      <c r="F51" s="1" t="s">
        <v>8</v>
      </c>
      <c r="G51" s="1" t="s">
        <v>6</v>
      </c>
      <c r="H51" s="1" t="s">
        <v>7</v>
      </c>
      <c r="R51" s="2"/>
      <c r="S51" s="10"/>
    </row>
    <row r="52" spans="1:19" x14ac:dyDescent="0.2">
      <c r="A52">
        <v>51</v>
      </c>
      <c r="B52">
        <v>399</v>
      </c>
      <c r="F52" t="s">
        <v>5</v>
      </c>
      <c r="G52" s="7">
        <f>COUNTIF(Score,"&lt;="&amp;G46)</f>
        <v>18</v>
      </c>
      <c r="H52" s="22">
        <f>G52/$G$17</f>
        <v>3.5999999999999997E-2</v>
      </c>
      <c r="R52" s="2"/>
      <c r="S52" s="10"/>
    </row>
    <row r="53" spans="1:19" x14ac:dyDescent="0.2">
      <c r="A53">
        <v>52</v>
      </c>
      <c r="B53">
        <v>491</v>
      </c>
      <c r="F53" t="s">
        <v>4</v>
      </c>
      <c r="G53" s="7">
        <f>COUNTIF(Score,"&gt;="&amp;G47)</f>
        <v>38</v>
      </c>
      <c r="H53" s="22">
        <f>G53/$G$17</f>
        <v>7.5999999999999998E-2</v>
      </c>
      <c r="R53" s="11"/>
      <c r="S53" s="10"/>
    </row>
    <row r="54" spans="1:19" x14ac:dyDescent="0.2">
      <c r="A54">
        <v>53</v>
      </c>
      <c r="B54">
        <v>620</v>
      </c>
    </row>
    <row r="55" spans="1:19" x14ac:dyDescent="0.2">
      <c r="A55">
        <v>54</v>
      </c>
      <c r="B55">
        <v>533</v>
      </c>
      <c r="F55" s="1" t="s">
        <v>9</v>
      </c>
      <c r="G55" s="1" t="s">
        <v>17</v>
      </c>
      <c r="H55" s="1" t="s">
        <v>16</v>
      </c>
    </row>
    <row r="56" spans="1:19" x14ac:dyDescent="0.2">
      <c r="A56">
        <v>55</v>
      </c>
      <c r="B56">
        <v>465</v>
      </c>
      <c r="F56" t="s">
        <v>11</v>
      </c>
      <c r="G56" s="12">
        <f>_xlfn.NORM.DIST(G46,$G$5,$G$9,TRUE)</f>
        <v>2.9331698586317779E-2</v>
      </c>
      <c r="H56" s="13"/>
    </row>
    <row r="57" spans="1:19" x14ac:dyDescent="0.2">
      <c r="A57">
        <v>56</v>
      </c>
      <c r="B57">
        <v>443</v>
      </c>
      <c r="F57" t="s">
        <v>10</v>
      </c>
      <c r="G57" s="12">
        <f>_xlfn.NORM.DIST(G47,$G$5,$G$9,TRUE)</f>
        <v>0.9198203223577488</v>
      </c>
      <c r="H57" s="13"/>
    </row>
    <row r="58" spans="1:19" x14ac:dyDescent="0.2">
      <c r="A58">
        <v>57</v>
      </c>
      <c r="B58">
        <v>502</v>
      </c>
    </row>
    <row r="59" spans="1:19" x14ac:dyDescent="0.2">
      <c r="A59">
        <v>58</v>
      </c>
      <c r="B59">
        <v>395</v>
      </c>
      <c r="F59" s="1" t="s">
        <v>15</v>
      </c>
      <c r="H59" s="1" t="s">
        <v>18</v>
      </c>
    </row>
    <row r="60" spans="1:19" x14ac:dyDescent="0.2">
      <c r="A60">
        <v>59</v>
      </c>
      <c r="B60">
        <v>515</v>
      </c>
      <c r="F60" t="s">
        <v>11</v>
      </c>
      <c r="G60" s="8">
        <v>0.1</v>
      </c>
      <c r="H60" s="13">
        <f>_xlfn.NORM.INV(G60,$G$5,$G$9)</f>
        <v>457.356952257719</v>
      </c>
    </row>
    <row r="61" spans="1:19" x14ac:dyDescent="0.2">
      <c r="A61">
        <v>60</v>
      </c>
      <c r="B61">
        <v>536</v>
      </c>
      <c r="F61" t="s">
        <v>10</v>
      </c>
      <c r="G61" s="8">
        <v>0.15</v>
      </c>
      <c r="H61" s="13">
        <f>_xlfn.NORM.INV(G61,$G$5,$G$9)</f>
        <v>470.37706143585956</v>
      </c>
    </row>
    <row r="62" spans="1:19" x14ac:dyDescent="0.2">
      <c r="A62">
        <v>61</v>
      </c>
      <c r="B62">
        <v>477</v>
      </c>
    </row>
    <row r="63" spans="1:19" x14ac:dyDescent="0.2">
      <c r="A63">
        <v>62</v>
      </c>
      <c r="B63">
        <v>540</v>
      </c>
    </row>
    <row r="64" spans="1:19" x14ac:dyDescent="0.2">
      <c r="A64">
        <v>63</v>
      </c>
      <c r="B64">
        <v>632</v>
      </c>
    </row>
    <row r="65" spans="1:2" x14ac:dyDescent="0.2">
      <c r="A65">
        <v>64</v>
      </c>
      <c r="B65">
        <v>452</v>
      </c>
    </row>
    <row r="66" spans="1:2" x14ac:dyDescent="0.2">
      <c r="A66">
        <v>65</v>
      </c>
      <c r="B66">
        <v>479</v>
      </c>
    </row>
    <row r="67" spans="1:2" x14ac:dyDescent="0.2">
      <c r="A67">
        <v>66</v>
      </c>
      <c r="B67">
        <v>413</v>
      </c>
    </row>
    <row r="68" spans="1:2" x14ac:dyDescent="0.2">
      <c r="A68">
        <v>67</v>
      </c>
      <c r="B68">
        <v>582</v>
      </c>
    </row>
    <row r="69" spans="1:2" x14ac:dyDescent="0.2">
      <c r="A69">
        <v>68</v>
      </c>
      <c r="B69">
        <v>504</v>
      </c>
    </row>
    <row r="70" spans="1:2" x14ac:dyDescent="0.2">
      <c r="A70">
        <v>69</v>
      </c>
      <c r="B70">
        <v>510</v>
      </c>
    </row>
    <row r="71" spans="1:2" x14ac:dyDescent="0.2">
      <c r="A71">
        <v>70</v>
      </c>
      <c r="B71">
        <v>593</v>
      </c>
    </row>
    <row r="72" spans="1:2" x14ac:dyDescent="0.2">
      <c r="A72">
        <v>71</v>
      </c>
      <c r="B72">
        <v>504</v>
      </c>
    </row>
    <row r="73" spans="1:2" x14ac:dyDescent="0.2">
      <c r="A73">
        <v>72</v>
      </c>
      <c r="B73">
        <v>470</v>
      </c>
    </row>
    <row r="74" spans="1:2" x14ac:dyDescent="0.2">
      <c r="A74">
        <v>73</v>
      </c>
      <c r="B74">
        <v>530</v>
      </c>
    </row>
    <row r="75" spans="1:2" x14ac:dyDescent="0.2">
      <c r="A75">
        <v>74</v>
      </c>
      <c r="B75">
        <v>520</v>
      </c>
    </row>
    <row r="76" spans="1:2" x14ac:dyDescent="0.2">
      <c r="A76">
        <v>75</v>
      </c>
      <c r="B76">
        <v>525</v>
      </c>
    </row>
    <row r="77" spans="1:2" x14ac:dyDescent="0.2">
      <c r="A77">
        <v>76</v>
      </c>
      <c r="B77">
        <v>421</v>
      </c>
    </row>
    <row r="78" spans="1:2" x14ac:dyDescent="0.2">
      <c r="A78">
        <v>77</v>
      </c>
      <c r="B78">
        <v>538</v>
      </c>
    </row>
    <row r="79" spans="1:2" x14ac:dyDescent="0.2">
      <c r="A79">
        <v>78</v>
      </c>
      <c r="B79">
        <v>454</v>
      </c>
    </row>
    <row r="80" spans="1:2" x14ac:dyDescent="0.2">
      <c r="A80">
        <v>79</v>
      </c>
      <c r="B80">
        <v>521</v>
      </c>
    </row>
    <row r="81" spans="1:2" x14ac:dyDescent="0.2">
      <c r="A81">
        <v>80</v>
      </c>
      <c r="B81">
        <v>458</v>
      </c>
    </row>
    <row r="82" spans="1:2" x14ac:dyDescent="0.2">
      <c r="A82">
        <v>81</v>
      </c>
      <c r="B82">
        <v>453</v>
      </c>
    </row>
    <row r="83" spans="1:2" x14ac:dyDescent="0.2">
      <c r="A83">
        <v>82</v>
      </c>
      <c r="B83">
        <v>438</v>
      </c>
    </row>
    <row r="84" spans="1:2" x14ac:dyDescent="0.2">
      <c r="A84">
        <v>83</v>
      </c>
      <c r="B84">
        <v>561</v>
      </c>
    </row>
    <row r="85" spans="1:2" x14ac:dyDescent="0.2">
      <c r="A85">
        <v>84</v>
      </c>
      <c r="B85">
        <v>509</v>
      </c>
    </row>
    <row r="86" spans="1:2" x14ac:dyDescent="0.2">
      <c r="A86">
        <v>85</v>
      </c>
      <c r="B86">
        <v>626</v>
      </c>
    </row>
    <row r="87" spans="1:2" x14ac:dyDescent="0.2">
      <c r="A87">
        <v>86</v>
      </c>
      <c r="B87">
        <v>442</v>
      </c>
    </row>
    <row r="88" spans="1:2" x14ac:dyDescent="0.2">
      <c r="A88">
        <v>87</v>
      </c>
      <c r="B88">
        <v>554</v>
      </c>
    </row>
    <row r="89" spans="1:2" x14ac:dyDescent="0.2">
      <c r="A89">
        <v>88</v>
      </c>
      <c r="B89">
        <v>541</v>
      </c>
    </row>
    <row r="90" spans="1:2" x14ac:dyDescent="0.2">
      <c r="A90">
        <v>89</v>
      </c>
      <c r="B90">
        <v>520</v>
      </c>
    </row>
    <row r="91" spans="1:2" x14ac:dyDescent="0.2">
      <c r="A91">
        <v>90</v>
      </c>
      <c r="B91">
        <v>589</v>
      </c>
    </row>
    <row r="92" spans="1:2" x14ac:dyDescent="0.2">
      <c r="A92">
        <v>91</v>
      </c>
      <c r="B92">
        <v>468</v>
      </c>
    </row>
    <row r="93" spans="1:2" x14ac:dyDescent="0.2">
      <c r="A93">
        <v>92</v>
      </c>
      <c r="B93">
        <v>547</v>
      </c>
    </row>
    <row r="94" spans="1:2" x14ac:dyDescent="0.2">
      <c r="A94">
        <v>93</v>
      </c>
      <c r="B94">
        <v>536</v>
      </c>
    </row>
    <row r="95" spans="1:2" x14ac:dyDescent="0.2">
      <c r="A95">
        <v>94</v>
      </c>
      <c r="B95">
        <v>476</v>
      </c>
    </row>
    <row r="96" spans="1:2" x14ac:dyDescent="0.2">
      <c r="A96">
        <v>95</v>
      </c>
      <c r="B96">
        <v>514</v>
      </c>
    </row>
    <row r="97" spans="1:2" x14ac:dyDescent="0.2">
      <c r="A97">
        <v>96</v>
      </c>
      <c r="B97">
        <v>606</v>
      </c>
    </row>
    <row r="98" spans="1:2" x14ac:dyDescent="0.2">
      <c r="A98">
        <v>97</v>
      </c>
      <c r="B98">
        <v>416</v>
      </c>
    </row>
    <row r="99" spans="1:2" x14ac:dyDescent="0.2">
      <c r="A99">
        <v>98</v>
      </c>
      <c r="B99">
        <v>549</v>
      </c>
    </row>
    <row r="100" spans="1:2" x14ac:dyDescent="0.2">
      <c r="A100">
        <v>99</v>
      </c>
      <c r="B100">
        <v>601</v>
      </c>
    </row>
    <row r="101" spans="1:2" x14ac:dyDescent="0.2">
      <c r="A101">
        <v>100</v>
      </c>
      <c r="B101">
        <v>470</v>
      </c>
    </row>
    <row r="102" spans="1:2" x14ac:dyDescent="0.2">
      <c r="A102">
        <v>101</v>
      </c>
      <c r="B102">
        <v>500</v>
      </c>
    </row>
    <row r="103" spans="1:2" x14ac:dyDescent="0.2">
      <c r="A103">
        <v>102</v>
      </c>
      <c r="B103">
        <v>454</v>
      </c>
    </row>
    <row r="104" spans="1:2" x14ac:dyDescent="0.2">
      <c r="A104">
        <v>103</v>
      </c>
      <c r="B104">
        <v>529</v>
      </c>
    </row>
    <row r="105" spans="1:2" x14ac:dyDescent="0.2">
      <c r="A105">
        <v>104</v>
      </c>
      <c r="B105">
        <v>449</v>
      </c>
    </row>
    <row r="106" spans="1:2" x14ac:dyDescent="0.2">
      <c r="A106">
        <v>105</v>
      </c>
      <c r="B106">
        <v>565</v>
      </c>
    </row>
    <row r="107" spans="1:2" x14ac:dyDescent="0.2">
      <c r="A107">
        <v>106</v>
      </c>
      <c r="B107">
        <v>399</v>
      </c>
    </row>
    <row r="108" spans="1:2" x14ac:dyDescent="0.2">
      <c r="A108">
        <v>107</v>
      </c>
      <c r="B108">
        <v>522</v>
      </c>
    </row>
    <row r="109" spans="1:2" x14ac:dyDescent="0.2">
      <c r="A109">
        <v>108</v>
      </c>
      <c r="B109">
        <v>597</v>
      </c>
    </row>
    <row r="110" spans="1:2" x14ac:dyDescent="0.2">
      <c r="A110">
        <v>109</v>
      </c>
      <c r="B110">
        <v>516</v>
      </c>
    </row>
    <row r="111" spans="1:2" x14ac:dyDescent="0.2">
      <c r="A111">
        <v>110</v>
      </c>
      <c r="B111">
        <v>611</v>
      </c>
    </row>
    <row r="112" spans="1:2" x14ac:dyDescent="0.2">
      <c r="A112">
        <v>111</v>
      </c>
      <c r="B112">
        <v>535</v>
      </c>
    </row>
    <row r="113" spans="1:2" x14ac:dyDescent="0.2">
      <c r="A113">
        <v>112</v>
      </c>
      <c r="B113">
        <v>570</v>
      </c>
    </row>
    <row r="114" spans="1:2" x14ac:dyDescent="0.2">
      <c r="A114">
        <v>113</v>
      </c>
      <c r="B114">
        <v>483</v>
      </c>
    </row>
    <row r="115" spans="1:2" x14ac:dyDescent="0.2">
      <c r="A115">
        <v>114</v>
      </c>
      <c r="B115">
        <v>534</v>
      </c>
    </row>
    <row r="116" spans="1:2" x14ac:dyDescent="0.2">
      <c r="A116">
        <v>115</v>
      </c>
      <c r="B116">
        <v>605</v>
      </c>
    </row>
    <row r="117" spans="1:2" x14ac:dyDescent="0.2">
      <c r="A117">
        <v>116</v>
      </c>
      <c r="B117">
        <v>470</v>
      </c>
    </row>
    <row r="118" spans="1:2" x14ac:dyDescent="0.2">
      <c r="A118">
        <v>117</v>
      </c>
      <c r="B118">
        <v>524</v>
      </c>
    </row>
    <row r="119" spans="1:2" x14ac:dyDescent="0.2">
      <c r="A119">
        <v>118</v>
      </c>
      <c r="B119">
        <v>589</v>
      </c>
    </row>
    <row r="120" spans="1:2" x14ac:dyDescent="0.2">
      <c r="A120">
        <v>119</v>
      </c>
      <c r="B120">
        <v>556</v>
      </c>
    </row>
    <row r="121" spans="1:2" x14ac:dyDescent="0.2">
      <c r="A121">
        <v>120</v>
      </c>
      <c r="B121">
        <v>556</v>
      </c>
    </row>
    <row r="122" spans="1:2" x14ac:dyDescent="0.2">
      <c r="A122">
        <v>121</v>
      </c>
      <c r="B122">
        <v>488</v>
      </c>
    </row>
    <row r="123" spans="1:2" x14ac:dyDescent="0.2">
      <c r="A123">
        <v>122</v>
      </c>
      <c r="B123">
        <v>483</v>
      </c>
    </row>
    <row r="124" spans="1:2" x14ac:dyDescent="0.2">
      <c r="A124">
        <v>123</v>
      </c>
      <c r="B124">
        <v>557</v>
      </c>
    </row>
    <row r="125" spans="1:2" x14ac:dyDescent="0.2">
      <c r="A125">
        <v>124</v>
      </c>
      <c r="B125">
        <v>586</v>
      </c>
    </row>
    <row r="126" spans="1:2" x14ac:dyDescent="0.2">
      <c r="A126">
        <v>125</v>
      </c>
      <c r="B126">
        <v>516</v>
      </c>
    </row>
    <row r="127" spans="1:2" x14ac:dyDescent="0.2">
      <c r="A127">
        <v>126</v>
      </c>
      <c r="B127">
        <v>551</v>
      </c>
    </row>
    <row r="128" spans="1:2" x14ac:dyDescent="0.2">
      <c r="A128">
        <v>127</v>
      </c>
      <c r="B128">
        <v>480</v>
      </c>
    </row>
    <row r="129" spans="1:2" x14ac:dyDescent="0.2">
      <c r="A129">
        <v>128</v>
      </c>
      <c r="B129">
        <v>543</v>
      </c>
    </row>
    <row r="130" spans="1:2" x14ac:dyDescent="0.2">
      <c r="A130">
        <v>129</v>
      </c>
      <c r="B130">
        <v>528</v>
      </c>
    </row>
    <row r="131" spans="1:2" x14ac:dyDescent="0.2">
      <c r="A131">
        <v>130</v>
      </c>
      <c r="B131">
        <v>471</v>
      </c>
    </row>
    <row r="132" spans="1:2" x14ac:dyDescent="0.2">
      <c r="A132">
        <v>131</v>
      </c>
      <c r="B132">
        <v>515</v>
      </c>
    </row>
    <row r="133" spans="1:2" x14ac:dyDescent="0.2">
      <c r="A133">
        <v>132</v>
      </c>
      <c r="B133">
        <v>573</v>
      </c>
    </row>
    <row r="134" spans="1:2" x14ac:dyDescent="0.2">
      <c r="A134">
        <v>133</v>
      </c>
      <c r="B134">
        <v>522</v>
      </c>
    </row>
    <row r="135" spans="1:2" x14ac:dyDescent="0.2">
      <c r="A135">
        <v>134</v>
      </c>
      <c r="B135">
        <v>486</v>
      </c>
    </row>
    <row r="136" spans="1:2" x14ac:dyDescent="0.2">
      <c r="A136">
        <v>135</v>
      </c>
      <c r="B136">
        <v>553</v>
      </c>
    </row>
    <row r="137" spans="1:2" x14ac:dyDescent="0.2">
      <c r="A137">
        <v>136</v>
      </c>
      <c r="B137">
        <v>404</v>
      </c>
    </row>
    <row r="138" spans="1:2" x14ac:dyDescent="0.2">
      <c r="A138">
        <v>137</v>
      </c>
      <c r="B138">
        <v>525</v>
      </c>
    </row>
    <row r="139" spans="1:2" x14ac:dyDescent="0.2">
      <c r="A139">
        <v>138</v>
      </c>
      <c r="B139">
        <v>414</v>
      </c>
    </row>
    <row r="140" spans="1:2" x14ac:dyDescent="0.2">
      <c r="A140">
        <v>139</v>
      </c>
      <c r="B140">
        <v>575</v>
      </c>
    </row>
    <row r="141" spans="1:2" x14ac:dyDescent="0.2">
      <c r="A141">
        <v>140</v>
      </c>
      <c r="B141">
        <v>493</v>
      </c>
    </row>
    <row r="142" spans="1:2" x14ac:dyDescent="0.2">
      <c r="A142">
        <v>141</v>
      </c>
      <c r="B142">
        <v>520</v>
      </c>
    </row>
    <row r="143" spans="1:2" x14ac:dyDescent="0.2">
      <c r="A143">
        <v>142</v>
      </c>
      <c r="B143">
        <v>549</v>
      </c>
    </row>
    <row r="144" spans="1:2" x14ac:dyDescent="0.2">
      <c r="A144">
        <v>143</v>
      </c>
      <c r="B144">
        <v>552</v>
      </c>
    </row>
    <row r="145" spans="1:2" x14ac:dyDescent="0.2">
      <c r="A145">
        <v>144</v>
      </c>
      <c r="B145">
        <v>566</v>
      </c>
    </row>
    <row r="146" spans="1:2" x14ac:dyDescent="0.2">
      <c r="A146">
        <v>145</v>
      </c>
      <c r="B146">
        <v>498</v>
      </c>
    </row>
    <row r="147" spans="1:2" x14ac:dyDescent="0.2">
      <c r="A147">
        <v>146</v>
      </c>
      <c r="B147">
        <v>507</v>
      </c>
    </row>
    <row r="148" spans="1:2" x14ac:dyDescent="0.2">
      <c r="A148">
        <v>147</v>
      </c>
      <c r="B148">
        <v>419</v>
      </c>
    </row>
    <row r="149" spans="1:2" x14ac:dyDescent="0.2">
      <c r="A149">
        <v>148</v>
      </c>
      <c r="B149">
        <v>518</v>
      </c>
    </row>
    <row r="150" spans="1:2" x14ac:dyDescent="0.2">
      <c r="A150">
        <v>149</v>
      </c>
      <c r="B150">
        <v>537</v>
      </c>
    </row>
    <row r="151" spans="1:2" x14ac:dyDescent="0.2">
      <c r="A151">
        <v>150</v>
      </c>
      <c r="B151">
        <v>422</v>
      </c>
    </row>
    <row r="152" spans="1:2" x14ac:dyDescent="0.2">
      <c r="A152">
        <v>151</v>
      </c>
      <c r="B152">
        <v>507</v>
      </c>
    </row>
    <row r="153" spans="1:2" x14ac:dyDescent="0.2">
      <c r="A153">
        <v>152</v>
      </c>
      <c r="B153">
        <v>526</v>
      </c>
    </row>
    <row r="154" spans="1:2" x14ac:dyDescent="0.2">
      <c r="A154">
        <v>153</v>
      </c>
      <c r="B154">
        <v>501</v>
      </c>
    </row>
    <row r="155" spans="1:2" x14ac:dyDescent="0.2">
      <c r="A155">
        <v>154</v>
      </c>
      <c r="B155">
        <v>493</v>
      </c>
    </row>
    <row r="156" spans="1:2" x14ac:dyDescent="0.2">
      <c r="A156">
        <v>155</v>
      </c>
      <c r="B156">
        <v>484</v>
      </c>
    </row>
    <row r="157" spans="1:2" x14ac:dyDescent="0.2">
      <c r="A157">
        <v>156</v>
      </c>
      <c r="B157">
        <v>552</v>
      </c>
    </row>
    <row r="158" spans="1:2" x14ac:dyDescent="0.2">
      <c r="A158">
        <v>157</v>
      </c>
      <c r="B158">
        <v>492</v>
      </c>
    </row>
    <row r="159" spans="1:2" x14ac:dyDescent="0.2">
      <c r="A159">
        <v>158</v>
      </c>
      <c r="B159">
        <v>447</v>
      </c>
    </row>
    <row r="160" spans="1:2" x14ac:dyDescent="0.2">
      <c r="A160">
        <v>159</v>
      </c>
      <c r="B160">
        <v>600</v>
      </c>
    </row>
    <row r="161" spans="1:2" x14ac:dyDescent="0.2">
      <c r="A161">
        <v>160</v>
      </c>
      <c r="B161">
        <v>560</v>
      </c>
    </row>
    <row r="162" spans="1:2" x14ac:dyDescent="0.2">
      <c r="A162">
        <v>161</v>
      </c>
      <c r="B162">
        <v>471</v>
      </c>
    </row>
    <row r="163" spans="1:2" x14ac:dyDescent="0.2">
      <c r="A163">
        <v>162</v>
      </c>
      <c r="B163">
        <v>597</v>
      </c>
    </row>
    <row r="164" spans="1:2" x14ac:dyDescent="0.2">
      <c r="A164">
        <v>163</v>
      </c>
      <c r="B164">
        <v>553</v>
      </c>
    </row>
    <row r="165" spans="1:2" x14ac:dyDescent="0.2">
      <c r="A165">
        <v>164</v>
      </c>
      <c r="B165">
        <v>605</v>
      </c>
    </row>
    <row r="166" spans="1:2" x14ac:dyDescent="0.2">
      <c r="A166">
        <v>165</v>
      </c>
      <c r="B166">
        <v>612</v>
      </c>
    </row>
    <row r="167" spans="1:2" x14ac:dyDescent="0.2">
      <c r="A167">
        <v>166</v>
      </c>
      <c r="B167">
        <v>571</v>
      </c>
    </row>
    <row r="168" spans="1:2" x14ac:dyDescent="0.2">
      <c r="A168">
        <v>167</v>
      </c>
      <c r="B168">
        <v>586</v>
      </c>
    </row>
    <row r="169" spans="1:2" x14ac:dyDescent="0.2">
      <c r="A169">
        <v>168</v>
      </c>
      <c r="B169">
        <v>535</v>
      </c>
    </row>
    <row r="170" spans="1:2" x14ac:dyDescent="0.2">
      <c r="A170">
        <v>169</v>
      </c>
      <c r="B170">
        <v>482</v>
      </c>
    </row>
    <row r="171" spans="1:2" x14ac:dyDescent="0.2">
      <c r="A171">
        <v>170</v>
      </c>
      <c r="B171">
        <v>551</v>
      </c>
    </row>
    <row r="172" spans="1:2" x14ac:dyDescent="0.2">
      <c r="A172">
        <v>171</v>
      </c>
      <c r="B172">
        <v>581</v>
      </c>
    </row>
    <row r="173" spans="1:2" x14ac:dyDescent="0.2">
      <c r="A173">
        <v>172</v>
      </c>
      <c r="B173">
        <v>555</v>
      </c>
    </row>
    <row r="174" spans="1:2" x14ac:dyDescent="0.2">
      <c r="A174">
        <v>173</v>
      </c>
      <c r="B174">
        <v>448</v>
      </c>
    </row>
    <row r="175" spans="1:2" x14ac:dyDescent="0.2">
      <c r="A175">
        <v>174</v>
      </c>
      <c r="B175">
        <v>442</v>
      </c>
    </row>
    <row r="176" spans="1:2" x14ac:dyDescent="0.2">
      <c r="A176">
        <v>175</v>
      </c>
      <c r="B176">
        <v>570</v>
      </c>
    </row>
    <row r="177" spans="1:2" x14ac:dyDescent="0.2">
      <c r="A177">
        <v>176</v>
      </c>
      <c r="B177">
        <v>474</v>
      </c>
    </row>
    <row r="178" spans="1:2" x14ac:dyDescent="0.2">
      <c r="A178">
        <v>177</v>
      </c>
      <c r="B178">
        <v>500</v>
      </c>
    </row>
    <row r="179" spans="1:2" x14ac:dyDescent="0.2">
      <c r="A179">
        <v>178</v>
      </c>
      <c r="B179">
        <v>458</v>
      </c>
    </row>
    <row r="180" spans="1:2" x14ac:dyDescent="0.2">
      <c r="A180">
        <v>179</v>
      </c>
      <c r="B180">
        <v>590</v>
      </c>
    </row>
    <row r="181" spans="1:2" x14ac:dyDescent="0.2">
      <c r="A181">
        <v>180</v>
      </c>
      <c r="B181">
        <v>432</v>
      </c>
    </row>
    <row r="182" spans="1:2" x14ac:dyDescent="0.2">
      <c r="A182">
        <v>181</v>
      </c>
      <c r="B182">
        <v>569</v>
      </c>
    </row>
    <row r="183" spans="1:2" x14ac:dyDescent="0.2">
      <c r="A183">
        <v>182</v>
      </c>
      <c r="B183">
        <v>495</v>
      </c>
    </row>
    <row r="184" spans="1:2" x14ac:dyDescent="0.2">
      <c r="A184">
        <v>183</v>
      </c>
      <c r="B184">
        <v>569</v>
      </c>
    </row>
    <row r="185" spans="1:2" x14ac:dyDescent="0.2">
      <c r="A185">
        <v>184</v>
      </c>
      <c r="B185">
        <v>569</v>
      </c>
    </row>
    <row r="186" spans="1:2" x14ac:dyDescent="0.2">
      <c r="A186">
        <v>185</v>
      </c>
      <c r="B186">
        <v>519</v>
      </c>
    </row>
    <row r="187" spans="1:2" x14ac:dyDescent="0.2">
      <c r="A187">
        <v>186</v>
      </c>
      <c r="B187">
        <v>533</v>
      </c>
    </row>
    <row r="188" spans="1:2" x14ac:dyDescent="0.2">
      <c r="A188">
        <v>187</v>
      </c>
      <c r="B188">
        <v>482</v>
      </c>
    </row>
    <row r="189" spans="1:2" x14ac:dyDescent="0.2">
      <c r="A189">
        <v>188</v>
      </c>
      <c r="B189">
        <v>506</v>
      </c>
    </row>
    <row r="190" spans="1:2" x14ac:dyDescent="0.2">
      <c r="A190">
        <v>189</v>
      </c>
      <c r="B190">
        <v>519</v>
      </c>
    </row>
    <row r="191" spans="1:2" x14ac:dyDescent="0.2">
      <c r="A191">
        <v>190</v>
      </c>
      <c r="B191">
        <v>555</v>
      </c>
    </row>
    <row r="192" spans="1:2" x14ac:dyDescent="0.2">
      <c r="A192">
        <v>191</v>
      </c>
      <c r="B192">
        <v>538</v>
      </c>
    </row>
    <row r="193" spans="1:2" x14ac:dyDescent="0.2">
      <c r="A193">
        <v>192</v>
      </c>
      <c r="B193">
        <v>578</v>
      </c>
    </row>
    <row r="194" spans="1:2" x14ac:dyDescent="0.2">
      <c r="A194">
        <v>193</v>
      </c>
      <c r="B194">
        <v>560</v>
      </c>
    </row>
    <row r="195" spans="1:2" x14ac:dyDescent="0.2">
      <c r="A195">
        <v>194</v>
      </c>
      <c r="B195">
        <v>532</v>
      </c>
    </row>
    <row r="196" spans="1:2" x14ac:dyDescent="0.2">
      <c r="A196">
        <v>195</v>
      </c>
      <c r="B196">
        <v>557</v>
      </c>
    </row>
    <row r="197" spans="1:2" x14ac:dyDescent="0.2">
      <c r="A197">
        <v>196</v>
      </c>
      <c r="B197">
        <v>477</v>
      </c>
    </row>
    <row r="198" spans="1:2" x14ac:dyDescent="0.2">
      <c r="A198">
        <v>197</v>
      </c>
      <c r="B198">
        <v>502</v>
      </c>
    </row>
    <row r="199" spans="1:2" x14ac:dyDescent="0.2">
      <c r="A199">
        <v>198</v>
      </c>
      <c r="B199">
        <v>674</v>
      </c>
    </row>
    <row r="200" spans="1:2" x14ac:dyDescent="0.2">
      <c r="A200">
        <v>199</v>
      </c>
      <c r="B200">
        <v>506</v>
      </c>
    </row>
    <row r="201" spans="1:2" x14ac:dyDescent="0.2">
      <c r="A201">
        <v>200</v>
      </c>
      <c r="B201">
        <v>522</v>
      </c>
    </row>
    <row r="202" spans="1:2" x14ac:dyDescent="0.2">
      <c r="A202">
        <v>201</v>
      </c>
      <c r="B202">
        <v>492</v>
      </c>
    </row>
    <row r="203" spans="1:2" x14ac:dyDescent="0.2">
      <c r="A203">
        <v>202</v>
      </c>
      <c r="B203">
        <v>676</v>
      </c>
    </row>
    <row r="204" spans="1:2" x14ac:dyDescent="0.2">
      <c r="A204">
        <v>203</v>
      </c>
      <c r="B204">
        <v>472</v>
      </c>
    </row>
    <row r="205" spans="1:2" x14ac:dyDescent="0.2">
      <c r="A205">
        <v>204</v>
      </c>
      <c r="B205">
        <v>623</v>
      </c>
    </row>
    <row r="206" spans="1:2" x14ac:dyDescent="0.2">
      <c r="A206">
        <v>205</v>
      </c>
      <c r="B206">
        <v>506</v>
      </c>
    </row>
    <row r="207" spans="1:2" x14ac:dyDescent="0.2">
      <c r="A207">
        <v>206</v>
      </c>
      <c r="B207">
        <v>494</v>
      </c>
    </row>
    <row r="208" spans="1:2" x14ac:dyDescent="0.2">
      <c r="A208">
        <v>207</v>
      </c>
      <c r="B208">
        <v>600</v>
      </c>
    </row>
    <row r="209" spans="1:2" x14ac:dyDescent="0.2">
      <c r="A209">
        <v>208</v>
      </c>
      <c r="B209">
        <v>581</v>
      </c>
    </row>
    <row r="210" spans="1:2" x14ac:dyDescent="0.2">
      <c r="A210">
        <v>209</v>
      </c>
      <c r="B210">
        <v>517</v>
      </c>
    </row>
    <row r="211" spans="1:2" x14ac:dyDescent="0.2">
      <c r="A211">
        <v>210</v>
      </c>
      <c r="B211">
        <v>545</v>
      </c>
    </row>
    <row r="212" spans="1:2" x14ac:dyDescent="0.2">
      <c r="A212">
        <v>211</v>
      </c>
      <c r="B212">
        <v>521</v>
      </c>
    </row>
    <row r="213" spans="1:2" x14ac:dyDescent="0.2">
      <c r="A213">
        <v>212</v>
      </c>
      <c r="B213">
        <v>539</v>
      </c>
    </row>
    <row r="214" spans="1:2" x14ac:dyDescent="0.2">
      <c r="A214">
        <v>213</v>
      </c>
      <c r="B214">
        <v>466</v>
      </c>
    </row>
    <row r="215" spans="1:2" x14ac:dyDescent="0.2">
      <c r="A215">
        <v>214</v>
      </c>
      <c r="B215">
        <v>561</v>
      </c>
    </row>
    <row r="216" spans="1:2" x14ac:dyDescent="0.2">
      <c r="A216">
        <v>215</v>
      </c>
      <c r="B216">
        <v>474</v>
      </c>
    </row>
    <row r="217" spans="1:2" x14ac:dyDescent="0.2">
      <c r="A217">
        <v>216</v>
      </c>
      <c r="B217">
        <v>579</v>
      </c>
    </row>
    <row r="218" spans="1:2" x14ac:dyDescent="0.2">
      <c r="A218">
        <v>217</v>
      </c>
      <c r="B218">
        <v>604</v>
      </c>
    </row>
    <row r="219" spans="1:2" x14ac:dyDescent="0.2">
      <c r="A219">
        <v>218</v>
      </c>
      <c r="B219">
        <v>475</v>
      </c>
    </row>
    <row r="220" spans="1:2" x14ac:dyDescent="0.2">
      <c r="A220">
        <v>219</v>
      </c>
      <c r="B220">
        <v>509</v>
      </c>
    </row>
    <row r="221" spans="1:2" x14ac:dyDescent="0.2">
      <c r="A221">
        <v>220</v>
      </c>
      <c r="B221">
        <v>524</v>
      </c>
    </row>
    <row r="222" spans="1:2" x14ac:dyDescent="0.2">
      <c r="A222">
        <v>221</v>
      </c>
      <c r="B222">
        <v>553</v>
      </c>
    </row>
    <row r="223" spans="1:2" x14ac:dyDescent="0.2">
      <c r="A223">
        <v>222</v>
      </c>
      <c r="B223">
        <v>517</v>
      </c>
    </row>
    <row r="224" spans="1:2" x14ac:dyDescent="0.2">
      <c r="A224">
        <v>223</v>
      </c>
      <c r="B224">
        <v>487</v>
      </c>
    </row>
    <row r="225" spans="1:2" x14ac:dyDescent="0.2">
      <c r="A225">
        <v>224</v>
      </c>
      <c r="B225">
        <v>602</v>
      </c>
    </row>
    <row r="226" spans="1:2" x14ac:dyDescent="0.2">
      <c r="A226">
        <v>225</v>
      </c>
      <c r="B226">
        <v>502</v>
      </c>
    </row>
    <row r="227" spans="1:2" x14ac:dyDescent="0.2">
      <c r="A227">
        <v>226</v>
      </c>
      <c r="B227">
        <v>538</v>
      </c>
    </row>
    <row r="228" spans="1:2" x14ac:dyDescent="0.2">
      <c r="A228">
        <v>227</v>
      </c>
      <c r="B228">
        <v>599</v>
      </c>
    </row>
    <row r="229" spans="1:2" x14ac:dyDescent="0.2">
      <c r="A229">
        <v>228</v>
      </c>
      <c r="B229">
        <v>450</v>
      </c>
    </row>
    <row r="230" spans="1:2" x14ac:dyDescent="0.2">
      <c r="A230">
        <v>229</v>
      </c>
      <c r="B230">
        <v>506</v>
      </c>
    </row>
    <row r="231" spans="1:2" x14ac:dyDescent="0.2">
      <c r="A231">
        <v>230</v>
      </c>
      <c r="B231">
        <v>544</v>
      </c>
    </row>
    <row r="232" spans="1:2" x14ac:dyDescent="0.2">
      <c r="A232">
        <v>231</v>
      </c>
      <c r="B232">
        <v>491</v>
      </c>
    </row>
    <row r="233" spans="1:2" x14ac:dyDescent="0.2">
      <c r="A233">
        <v>232</v>
      </c>
      <c r="B233">
        <v>537</v>
      </c>
    </row>
    <row r="234" spans="1:2" x14ac:dyDescent="0.2">
      <c r="A234">
        <v>233</v>
      </c>
      <c r="B234">
        <v>573</v>
      </c>
    </row>
    <row r="235" spans="1:2" x14ac:dyDescent="0.2">
      <c r="A235">
        <v>234</v>
      </c>
      <c r="B235">
        <v>518</v>
      </c>
    </row>
    <row r="236" spans="1:2" x14ac:dyDescent="0.2">
      <c r="A236">
        <v>235</v>
      </c>
      <c r="B236">
        <v>533</v>
      </c>
    </row>
    <row r="237" spans="1:2" x14ac:dyDescent="0.2">
      <c r="A237">
        <v>236</v>
      </c>
      <c r="B237">
        <v>513</v>
      </c>
    </row>
    <row r="238" spans="1:2" x14ac:dyDescent="0.2">
      <c r="A238">
        <v>237</v>
      </c>
      <c r="B238">
        <v>520</v>
      </c>
    </row>
    <row r="239" spans="1:2" x14ac:dyDescent="0.2">
      <c r="A239">
        <v>238</v>
      </c>
      <c r="B239">
        <v>483</v>
      </c>
    </row>
    <row r="240" spans="1:2" x14ac:dyDescent="0.2">
      <c r="A240">
        <v>239</v>
      </c>
      <c r="B240">
        <v>536</v>
      </c>
    </row>
    <row r="241" spans="1:2" x14ac:dyDescent="0.2">
      <c r="A241">
        <v>240</v>
      </c>
      <c r="B241">
        <v>573</v>
      </c>
    </row>
    <row r="242" spans="1:2" x14ac:dyDescent="0.2">
      <c r="A242">
        <v>241</v>
      </c>
      <c r="B242">
        <v>488</v>
      </c>
    </row>
    <row r="243" spans="1:2" x14ac:dyDescent="0.2">
      <c r="A243">
        <v>242</v>
      </c>
      <c r="B243">
        <v>484</v>
      </c>
    </row>
    <row r="244" spans="1:2" x14ac:dyDescent="0.2">
      <c r="A244">
        <v>243</v>
      </c>
      <c r="B244">
        <v>479</v>
      </c>
    </row>
    <row r="245" spans="1:2" x14ac:dyDescent="0.2">
      <c r="A245">
        <v>244</v>
      </c>
      <c r="B245">
        <v>580</v>
      </c>
    </row>
    <row r="246" spans="1:2" x14ac:dyDescent="0.2">
      <c r="A246">
        <v>245</v>
      </c>
      <c r="B246">
        <v>539</v>
      </c>
    </row>
    <row r="247" spans="1:2" x14ac:dyDescent="0.2">
      <c r="A247">
        <v>246</v>
      </c>
      <c r="B247">
        <v>557</v>
      </c>
    </row>
    <row r="248" spans="1:2" x14ac:dyDescent="0.2">
      <c r="A248">
        <v>247</v>
      </c>
      <c r="B248">
        <v>519</v>
      </c>
    </row>
    <row r="249" spans="1:2" x14ac:dyDescent="0.2">
      <c r="A249">
        <v>248</v>
      </c>
      <c r="B249">
        <v>579</v>
      </c>
    </row>
    <row r="250" spans="1:2" x14ac:dyDescent="0.2">
      <c r="A250">
        <v>249</v>
      </c>
      <c r="B250">
        <v>505</v>
      </c>
    </row>
    <row r="251" spans="1:2" x14ac:dyDescent="0.2">
      <c r="A251">
        <v>250</v>
      </c>
      <c r="B251">
        <v>484</v>
      </c>
    </row>
    <row r="252" spans="1:2" x14ac:dyDescent="0.2">
      <c r="A252">
        <v>251</v>
      </c>
      <c r="B252">
        <v>468</v>
      </c>
    </row>
    <row r="253" spans="1:2" x14ac:dyDescent="0.2">
      <c r="A253">
        <v>252</v>
      </c>
      <c r="B253">
        <v>523</v>
      </c>
    </row>
    <row r="254" spans="1:2" x14ac:dyDescent="0.2">
      <c r="A254">
        <v>253</v>
      </c>
      <c r="B254">
        <v>505</v>
      </c>
    </row>
    <row r="255" spans="1:2" x14ac:dyDescent="0.2">
      <c r="A255">
        <v>254</v>
      </c>
      <c r="B255">
        <v>456</v>
      </c>
    </row>
    <row r="256" spans="1:2" x14ac:dyDescent="0.2">
      <c r="A256">
        <v>255</v>
      </c>
      <c r="B256">
        <v>447</v>
      </c>
    </row>
    <row r="257" spans="1:2" x14ac:dyDescent="0.2">
      <c r="A257">
        <v>256</v>
      </c>
      <c r="B257">
        <v>463</v>
      </c>
    </row>
    <row r="258" spans="1:2" x14ac:dyDescent="0.2">
      <c r="A258">
        <v>257</v>
      </c>
      <c r="B258">
        <v>577</v>
      </c>
    </row>
    <row r="259" spans="1:2" x14ac:dyDescent="0.2">
      <c r="A259">
        <v>258</v>
      </c>
      <c r="B259">
        <v>522</v>
      </c>
    </row>
    <row r="260" spans="1:2" x14ac:dyDescent="0.2">
      <c r="A260">
        <v>259</v>
      </c>
      <c r="B260">
        <v>525</v>
      </c>
    </row>
    <row r="261" spans="1:2" x14ac:dyDescent="0.2">
      <c r="A261">
        <v>260</v>
      </c>
      <c r="B261">
        <v>575</v>
      </c>
    </row>
    <row r="262" spans="1:2" x14ac:dyDescent="0.2">
      <c r="A262">
        <v>261</v>
      </c>
      <c r="B262">
        <v>498</v>
      </c>
    </row>
    <row r="263" spans="1:2" x14ac:dyDescent="0.2">
      <c r="A263">
        <v>262</v>
      </c>
      <c r="B263">
        <v>593</v>
      </c>
    </row>
    <row r="264" spans="1:2" x14ac:dyDescent="0.2">
      <c r="A264">
        <v>263</v>
      </c>
      <c r="B264">
        <v>479</v>
      </c>
    </row>
    <row r="265" spans="1:2" x14ac:dyDescent="0.2">
      <c r="A265">
        <v>264</v>
      </c>
      <c r="B265">
        <v>492</v>
      </c>
    </row>
    <row r="266" spans="1:2" x14ac:dyDescent="0.2">
      <c r="A266">
        <v>265</v>
      </c>
      <c r="B266">
        <v>582</v>
      </c>
    </row>
    <row r="267" spans="1:2" x14ac:dyDescent="0.2">
      <c r="A267">
        <v>266</v>
      </c>
      <c r="B267">
        <v>499</v>
      </c>
    </row>
    <row r="268" spans="1:2" x14ac:dyDescent="0.2">
      <c r="A268">
        <v>267</v>
      </c>
      <c r="B268">
        <v>504</v>
      </c>
    </row>
    <row r="269" spans="1:2" x14ac:dyDescent="0.2">
      <c r="A269">
        <v>268</v>
      </c>
      <c r="B269">
        <v>610</v>
      </c>
    </row>
    <row r="270" spans="1:2" x14ac:dyDescent="0.2">
      <c r="A270">
        <v>269</v>
      </c>
      <c r="B270">
        <v>570</v>
      </c>
    </row>
    <row r="271" spans="1:2" x14ac:dyDescent="0.2">
      <c r="A271">
        <v>270</v>
      </c>
      <c r="B271">
        <v>454</v>
      </c>
    </row>
    <row r="272" spans="1:2" x14ac:dyDescent="0.2">
      <c r="A272">
        <v>271</v>
      </c>
      <c r="B272">
        <v>491</v>
      </c>
    </row>
    <row r="273" spans="1:2" x14ac:dyDescent="0.2">
      <c r="A273">
        <v>272</v>
      </c>
      <c r="B273">
        <v>556</v>
      </c>
    </row>
    <row r="274" spans="1:2" x14ac:dyDescent="0.2">
      <c r="A274">
        <v>273</v>
      </c>
      <c r="B274">
        <v>601</v>
      </c>
    </row>
    <row r="275" spans="1:2" x14ac:dyDescent="0.2">
      <c r="A275">
        <v>274</v>
      </c>
      <c r="B275">
        <v>472</v>
      </c>
    </row>
    <row r="276" spans="1:2" x14ac:dyDescent="0.2">
      <c r="A276">
        <v>275</v>
      </c>
      <c r="B276">
        <v>556</v>
      </c>
    </row>
    <row r="277" spans="1:2" x14ac:dyDescent="0.2">
      <c r="A277">
        <v>276</v>
      </c>
      <c r="B277">
        <v>581</v>
      </c>
    </row>
    <row r="278" spans="1:2" x14ac:dyDescent="0.2">
      <c r="A278">
        <v>277</v>
      </c>
      <c r="B278">
        <v>485</v>
      </c>
    </row>
    <row r="279" spans="1:2" x14ac:dyDescent="0.2">
      <c r="A279">
        <v>278</v>
      </c>
      <c r="B279">
        <v>505</v>
      </c>
    </row>
    <row r="280" spans="1:2" x14ac:dyDescent="0.2">
      <c r="A280">
        <v>279</v>
      </c>
      <c r="B280">
        <v>559</v>
      </c>
    </row>
    <row r="281" spans="1:2" x14ac:dyDescent="0.2">
      <c r="A281">
        <v>280</v>
      </c>
      <c r="B281">
        <v>503</v>
      </c>
    </row>
    <row r="282" spans="1:2" x14ac:dyDescent="0.2">
      <c r="A282">
        <v>281</v>
      </c>
      <c r="B282">
        <v>539</v>
      </c>
    </row>
    <row r="283" spans="1:2" x14ac:dyDescent="0.2">
      <c r="A283">
        <v>282</v>
      </c>
      <c r="B283">
        <v>541</v>
      </c>
    </row>
    <row r="284" spans="1:2" x14ac:dyDescent="0.2">
      <c r="A284">
        <v>283</v>
      </c>
      <c r="B284">
        <v>578</v>
      </c>
    </row>
    <row r="285" spans="1:2" x14ac:dyDescent="0.2">
      <c r="A285">
        <v>284</v>
      </c>
      <c r="B285">
        <v>472</v>
      </c>
    </row>
    <row r="286" spans="1:2" x14ac:dyDescent="0.2">
      <c r="A286">
        <v>285</v>
      </c>
      <c r="B286">
        <v>471</v>
      </c>
    </row>
    <row r="287" spans="1:2" x14ac:dyDescent="0.2">
      <c r="A287">
        <v>286</v>
      </c>
      <c r="B287">
        <v>458</v>
      </c>
    </row>
    <row r="288" spans="1:2" x14ac:dyDescent="0.2">
      <c r="A288">
        <v>287</v>
      </c>
      <c r="B288">
        <v>589</v>
      </c>
    </row>
    <row r="289" spans="1:2" x14ac:dyDescent="0.2">
      <c r="A289">
        <v>288</v>
      </c>
      <c r="B289">
        <v>550</v>
      </c>
    </row>
    <row r="290" spans="1:2" x14ac:dyDescent="0.2">
      <c r="A290">
        <v>289</v>
      </c>
      <c r="B290">
        <v>461</v>
      </c>
    </row>
    <row r="291" spans="1:2" x14ac:dyDescent="0.2">
      <c r="A291">
        <v>290</v>
      </c>
      <c r="B291">
        <v>558</v>
      </c>
    </row>
    <row r="292" spans="1:2" x14ac:dyDescent="0.2">
      <c r="A292">
        <v>291</v>
      </c>
      <c r="B292">
        <v>502</v>
      </c>
    </row>
    <row r="293" spans="1:2" x14ac:dyDescent="0.2">
      <c r="A293">
        <v>292</v>
      </c>
      <c r="B293">
        <v>495</v>
      </c>
    </row>
    <row r="294" spans="1:2" x14ac:dyDescent="0.2">
      <c r="A294">
        <v>293</v>
      </c>
      <c r="B294">
        <v>530</v>
      </c>
    </row>
    <row r="295" spans="1:2" x14ac:dyDescent="0.2">
      <c r="A295">
        <v>294</v>
      </c>
      <c r="B295">
        <v>538</v>
      </c>
    </row>
    <row r="296" spans="1:2" x14ac:dyDescent="0.2">
      <c r="A296">
        <v>295</v>
      </c>
      <c r="B296">
        <v>532</v>
      </c>
    </row>
    <row r="297" spans="1:2" x14ac:dyDescent="0.2">
      <c r="A297">
        <v>296</v>
      </c>
      <c r="B297">
        <v>529</v>
      </c>
    </row>
    <row r="298" spans="1:2" x14ac:dyDescent="0.2">
      <c r="A298">
        <v>297</v>
      </c>
      <c r="B298">
        <v>545</v>
      </c>
    </row>
    <row r="299" spans="1:2" x14ac:dyDescent="0.2">
      <c r="A299">
        <v>298</v>
      </c>
      <c r="B299">
        <v>377</v>
      </c>
    </row>
    <row r="300" spans="1:2" x14ac:dyDescent="0.2">
      <c r="A300">
        <v>299</v>
      </c>
      <c r="B300">
        <v>491</v>
      </c>
    </row>
    <row r="301" spans="1:2" x14ac:dyDescent="0.2">
      <c r="A301">
        <v>300</v>
      </c>
      <c r="B301">
        <v>483</v>
      </c>
    </row>
    <row r="302" spans="1:2" x14ac:dyDescent="0.2">
      <c r="A302">
        <v>301</v>
      </c>
      <c r="B302">
        <v>585</v>
      </c>
    </row>
    <row r="303" spans="1:2" x14ac:dyDescent="0.2">
      <c r="A303">
        <v>302</v>
      </c>
      <c r="B303">
        <v>525</v>
      </c>
    </row>
    <row r="304" spans="1:2" x14ac:dyDescent="0.2">
      <c r="A304">
        <v>303</v>
      </c>
      <c r="B304">
        <v>534</v>
      </c>
    </row>
    <row r="305" spans="1:2" x14ac:dyDescent="0.2">
      <c r="A305">
        <v>304</v>
      </c>
      <c r="B305">
        <v>439</v>
      </c>
    </row>
    <row r="306" spans="1:2" x14ac:dyDescent="0.2">
      <c r="A306">
        <v>305</v>
      </c>
      <c r="B306">
        <v>567</v>
      </c>
    </row>
    <row r="307" spans="1:2" x14ac:dyDescent="0.2">
      <c r="A307">
        <v>306</v>
      </c>
      <c r="B307">
        <v>479</v>
      </c>
    </row>
    <row r="308" spans="1:2" x14ac:dyDescent="0.2">
      <c r="A308">
        <v>307</v>
      </c>
      <c r="B308">
        <v>539</v>
      </c>
    </row>
    <row r="309" spans="1:2" x14ac:dyDescent="0.2">
      <c r="A309">
        <v>308</v>
      </c>
      <c r="B309">
        <v>566</v>
      </c>
    </row>
    <row r="310" spans="1:2" x14ac:dyDescent="0.2">
      <c r="A310">
        <v>309</v>
      </c>
      <c r="B310">
        <v>525</v>
      </c>
    </row>
    <row r="311" spans="1:2" x14ac:dyDescent="0.2">
      <c r="A311">
        <v>310</v>
      </c>
      <c r="B311">
        <v>511</v>
      </c>
    </row>
    <row r="312" spans="1:2" x14ac:dyDescent="0.2">
      <c r="A312">
        <v>311</v>
      </c>
      <c r="B312">
        <v>574</v>
      </c>
    </row>
    <row r="313" spans="1:2" x14ac:dyDescent="0.2">
      <c r="A313">
        <v>312</v>
      </c>
      <c r="B313">
        <v>509</v>
      </c>
    </row>
    <row r="314" spans="1:2" x14ac:dyDescent="0.2">
      <c r="A314">
        <v>313</v>
      </c>
      <c r="B314">
        <v>485</v>
      </c>
    </row>
    <row r="315" spans="1:2" x14ac:dyDescent="0.2">
      <c r="A315">
        <v>314</v>
      </c>
      <c r="B315">
        <v>436</v>
      </c>
    </row>
    <row r="316" spans="1:2" x14ac:dyDescent="0.2">
      <c r="A316">
        <v>315</v>
      </c>
      <c r="B316">
        <v>575</v>
      </c>
    </row>
    <row r="317" spans="1:2" x14ac:dyDescent="0.2">
      <c r="A317">
        <v>316</v>
      </c>
      <c r="B317">
        <v>538</v>
      </c>
    </row>
    <row r="318" spans="1:2" x14ac:dyDescent="0.2">
      <c r="A318">
        <v>317</v>
      </c>
      <c r="B318">
        <v>523</v>
      </c>
    </row>
    <row r="319" spans="1:2" x14ac:dyDescent="0.2">
      <c r="A319">
        <v>318</v>
      </c>
      <c r="B319">
        <v>463</v>
      </c>
    </row>
    <row r="320" spans="1:2" x14ac:dyDescent="0.2">
      <c r="A320">
        <v>319</v>
      </c>
      <c r="B320">
        <v>609</v>
      </c>
    </row>
    <row r="321" spans="1:2" x14ac:dyDescent="0.2">
      <c r="A321">
        <v>320</v>
      </c>
      <c r="B321">
        <v>441</v>
      </c>
    </row>
    <row r="322" spans="1:2" x14ac:dyDescent="0.2">
      <c r="A322">
        <v>321</v>
      </c>
      <c r="B322">
        <v>538</v>
      </c>
    </row>
    <row r="323" spans="1:2" x14ac:dyDescent="0.2">
      <c r="A323">
        <v>322</v>
      </c>
      <c r="B323">
        <v>519</v>
      </c>
    </row>
    <row r="324" spans="1:2" x14ac:dyDescent="0.2">
      <c r="A324">
        <v>323</v>
      </c>
      <c r="B324">
        <v>563</v>
      </c>
    </row>
    <row r="325" spans="1:2" x14ac:dyDescent="0.2">
      <c r="A325">
        <v>324</v>
      </c>
      <c r="B325">
        <v>578</v>
      </c>
    </row>
    <row r="326" spans="1:2" x14ac:dyDescent="0.2">
      <c r="A326">
        <v>325</v>
      </c>
      <c r="B326">
        <v>467</v>
      </c>
    </row>
    <row r="327" spans="1:2" x14ac:dyDescent="0.2">
      <c r="A327">
        <v>326</v>
      </c>
      <c r="B327">
        <v>526</v>
      </c>
    </row>
    <row r="328" spans="1:2" x14ac:dyDescent="0.2">
      <c r="A328">
        <v>327</v>
      </c>
      <c r="B328">
        <v>491</v>
      </c>
    </row>
    <row r="329" spans="1:2" x14ac:dyDescent="0.2">
      <c r="A329">
        <v>328</v>
      </c>
      <c r="B329">
        <v>509</v>
      </c>
    </row>
    <row r="330" spans="1:2" x14ac:dyDescent="0.2">
      <c r="A330">
        <v>329</v>
      </c>
      <c r="B330">
        <v>548</v>
      </c>
    </row>
    <row r="331" spans="1:2" x14ac:dyDescent="0.2">
      <c r="A331">
        <v>330</v>
      </c>
      <c r="B331">
        <v>494</v>
      </c>
    </row>
    <row r="332" spans="1:2" x14ac:dyDescent="0.2">
      <c r="A332">
        <v>331</v>
      </c>
      <c r="B332">
        <v>571</v>
      </c>
    </row>
    <row r="333" spans="1:2" x14ac:dyDescent="0.2">
      <c r="A333">
        <v>332</v>
      </c>
      <c r="B333">
        <v>600</v>
      </c>
    </row>
    <row r="334" spans="1:2" x14ac:dyDescent="0.2">
      <c r="A334">
        <v>333</v>
      </c>
      <c r="B334">
        <v>529</v>
      </c>
    </row>
    <row r="335" spans="1:2" x14ac:dyDescent="0.2">
      <c r="A335">
        <v>334</v>
      </c>
      <c r="B335">
        <v>448</v>
      </c>
    </row>
    <row r="336" spans="1:2" x14ac:dyDescent="0.2">
      <c r="A336">
        <v>335</v>
      </c>
      <c r="B336">
        <v>571</v>
      </c>
    </row>
    <row r="337" spans="1:2" x14ac:dyDescent="0.2">
      <c r="A337">
        <v>336</v>
      </c>
      <c r="B337">
        <v>438</v>
      </c>
    </row>
    <row r="338" spans="1:2" x14ac:dyDescent="0.2">
      <c r="A338">
        <v>337</v>
      </c>
      <c r="B338">
        <v>603</v>
      </c>
    </row>
    <row r="339" spans="1:2" x14ac:dyDescent="0.2">
      <c r="A339">
        <v>338</v>
      </c>
      <c r="B339">
        <v>657</v>
      </c>
    </row>
    <row r="340" spans="1:2" x14ac:dyDescent="0.2">
      <c r="A340">
        <v>339</v>
      </c>
      <c r="B340">
        <v>506</v>
      </c>
    </row>
    <row r="341" spans="1:2" x14ac:dyDescent="0.2">
      <c r="A341">
        <v>340</v>
      </c>
      <c r="B341">
        <v>570</v>
      </c>
    </row>
    <row r="342" spans="1:2" x14ac:dyDescent="0.2">
      <c r="A342">
        <v>341</v>
      </c>
      <c r="B342">
        <v>661</v>
      </c>
    </row>
    <row r="343" spans="1:2" x14ac:dyDescent="0.2">
      <c r="A343">
        <v>342</v>
      </c>
      <c r="B343">
        <v>684</v>
      </c>
    </row>
    <row r="344" spans="1:2" x14ac:dyDescent="0.2">
      <c r="A344">
        <v>343</v>
      </c>
      <c r="B344">
        <v>524</v>
      </c>
    </row>
    <row r="345" spans="1:2" x14ac:dyDescent="0.2">
      <c r="A345">
        <v>344</v>
      </c>
      <c r="B345">
        <v>524</v>
      </c>
    </row>
    <row r="346" spans="1:2" x14ac:dyDescent="0.2">
      <c r="A346">
        <v>345</v>
      </c>
      <c r="B346">
        <v>491</v>
      </c>
    </row>
    <row r="347" spans="1:2" x14ac:dyDescent="0.2">
      <c r="A347">
        <v>346</v>
      </c>
      <c r="B347">
        <v>543</v>
      </c>
    </row>
    <row r="348" spans="1:2" x14ac:dyDescent="0.2">
      <c r="A348">
        <v>347</v>
      </c>
      <c r="B348">
        <v>553</v>
      </c>
    </row>
    <row r="349" spans="1:2" x14ac:dyDescent="0.2">
      <c r="A349">
        <v>348</v>
      </c>
      <c r="B349">
        <v>631</v>
      </c>
    </row>
    <row r="350" spans="1:2" x14ac:dyDescent="0.2">
      <c r="A350">
        <v>349</v>
      </c>
      <c r="B350">
        <v>544</v>
      </c>
    </row>
    <row r="351" spans="1:2" x14ac:dyDescent="0.2">
      <c r="A351">
        <v>350</v>
      </c>
      <c r="B351">
        <v>479</v>
      </c>
    </row>
    <row r="352" spans="1:2" x14ac:dyDescent="0.2">
      <c r="A352">
        <v>351</v>
      </c>
      <c r="B352">
        <v>584</v>
      </c>
    </row>
    <row r="353" spans="1:2" x14ac:dyDescent="0.2">
      <c r="A353">
        <v>352</v>
      </c>
      <c r="B353">
        <v>549</v>
      </c>
    </row>
    <row r="354" spans="1:2" x14ac:dyDescent="0.2">
      <c r="A354">
        <v>353</v>
      </c>
      <c r="B354">
        <v>609</v>
      </c>
    </row>
    <row r="355" spans="1:2" x14ac:dyDescent="0.2">
      <c r="A355">
        <v>354</v>
      </c>
      <c r="B355">
        <v>502</v>
      </c>
    </row>
    <row r="356" spans="1:2" x14ac:dyDescent="0.2">
      <c r="A356">
        <v>355</v>
      </c>
      <c r="B356">
        <v>511</v>
      </c>
    </row>
    <row r="357" spans="1:2" x14ac:dyDescent="0.2">
      <c r="A357">
        <v>356</v>
      </c>
      <c r="B357">
        <v>536</v>
      </c>
    </row>
    <row r="358" spans="1:2" x14ac:dyDescent="0.2">
      <c r="A358">
        <v>357</v>
      </c>
      <c r="B358">
        <v>493</v>
      </c>
    </row>
    <row r="359" spans="1:2" x14ac:dyDescent="0.2">
      <c r="A359">
        <v>358</v>
      </c>
      <c r="B359">
        <v>475</v>
      </c>
    </row>
    <row r="360" spans="1:2" x14ac:dyDescent="0.2">
      <c r="A360">
        <v>359</v>
      </c>
      <c r="B360">
        <v>578</v>
      </c>
    </row>
    <row r="361" spans="1:2" x14ac:dyDescent="0.2">
      <c r="A361">
        <v>360</v>
      </c>
      <c r="B361">
        <v>455</v>
      </c>
    </row>
    <row r="362" spans="1:2" x14ac:dyDescent="0.2">
      <c r="A362">
        <v>361</v>
      </c>
      <c r="B362">
        <v>577</v>
      </c>
    </row>
    <row r="363" spans="1:2" x14ac:dyDescent="0.2">
      <c r="A363">
        <v>362</v>
      </c>
      <c r="B363">
        <v>519</v>
      </c>
    </row>
    <row r="364" spans="1:2" x14ac:dyDescent="0.2">
      <c r="A364">
        <v>363</v>
      </c>
      <c r="B364">
        <v>661</v>
      </c>
    </row>
    <row r="365" spans="1:2" x14ac:dyDescent="0.2">
      <c r="A365">
        <v>364</v>
      </c>
      <c r="B365">
        <v>500</v>
      </c>
    </row>
    <row r="366" spans="1:2" x14ac:dyDescent="0.2">
      <c r="A366">
        <v>365</v>
      </c>
      <c r="B366">
        <v>523</v>
      </c>
    </row>
    <row r="367" spans="1:2" x14ac:dyDescent="0.2">
      <c r="A367">
        <v>366</v>
      </c>
      <c r="B367">
        <v>598</v>
      </c>
    </row>
    <row r="368" spans="1:2" x14ac:dyDescent="0.2">
      <c r="A368">
        <v>367</v>
      </c>
      <c r="B368">
        <v>590</v>
      </c>
    </row>
    <row r="369" spans="1:2" x14ac:dyDescent="0.2">
      <c r="A369">
        <v>368</v>
      </c>
      <c r="B369">
        <v>536</v>
      </c>
    </row>
    <row r="370" spans="1:2" x14ac:dyDescent="0.2">
      <c r="A370">
        <v>369</v>
      </c>
      <c r="B370">
        <v>552</v>
      </c>
    </row>
    <row r="371" spans="1:2" x14ac:dyDescent="0.2">
      <c r="A371">
        <v>370</v>
      </c>
      <c r="B371">
        <v>527</v>
      </c>
    </row>
    <row r="372" spans="1:2" x14ac:dyDescent="0.2">
      <c r="A372">
        <v>371</v>
      </c>
      <c r="B372">
        <v>439</v>
      </c>
    </row>
    <row r="373" spans="1:2" x14ac:dyDescent="0.2">
      <c r="A373">
        <v>372</v>
      </c>
      <c r="B373">
        <v>551</v>
      </c>
    </row>
    <row r="374" spans="1:2" x14ac:dyDescent="0.2">
      <c r="A374">
        <v>373</v>
      </c>
      <c r="B374">
        <v>460</v>
      </c>
    </row>
    <row r="375" spans="1:2" x14ac:dyDescent="0.2">
      <c r="A375">
        <v>374</v>
      </c>
      <c r="B375">
        <v>595</v>
      </c>
    </row>
    <row r="376" spans="1:2" x14ac:dyDescent="0.2">
      <c r="A376">
        <v>375</v>
      </c>
      <c r="B376">
        <v>562</v>
      </c>
    </row>
    <row r="377" spans="1:2" x14ac:dyDescent="0.2">
      <c r="A377">
        <v>376</v>
      </c>
      <c r="B377">
        <v>541</v>
      </c>
    </row>
    <row r="378" spans="1:2" x14ac:dyDescent="0.2">
      <c r="A378">
        <v>377</v>
      </c>
      <c r="B378">
        <v>475</v>
      </c>
    </row>
    <row r="379" spans="1:2" x14ac:dyDescent="0.2">
      <c r="A379">
        <v>378</v>
      </c>
      <c r="B379">
        <v>465</v>
      </c>
    </row>
    <row r="380" spans="1:2" x14ac:dyDescent="0.2">
      <c r="A380">
        <v>379</v>
      </c>
      <c r="B380">
        <v>578</v>
      </c>
    </row>
    <row r="381" spans="1:2" x14ac:dyDescent="0.2">
      <c r="A381">
        <v>380</v>
      </c>
      <c r="B381">
        <v>532</v>
      </c>
    </row>
    <row r="382" spans="1:2" x14ac:dyDescent="0.2">
      <c r="A382">
        <v>381</v>
      </c>
      <c r="B382">
        <v>589</v>
      </c>
    </row>
    <row r="383" spans="1:2" x14ac:dyDescent="0.2">
      <c r="A383">
        <v>382</v>
      </c>
      <c r="B383">
        <v>518</v>
      </c>
    </row>
    <row r="384" spans="1:2" x14ac:dyDescent="0.2">
      <c r="A384">
        <v>383</v>
      </c>
      <c r="B384">
        <v>552</v>
      </c>
    </row>
    <row r="385" spans="1:2" x14ac:dyDescent="0.2">
      <c r="A385">
        <v>384</v>
      </c>
      <c r="B385">
        <v>549</v>
      </c>
    </row>
    <row r="386" spans="1:2" x14ac:dyDescent="0.2">
      <c r="A386">
        <v>385</v>
      </c>
      <c r="B386">
        <v>525</v>
      </c>
    </row>
    <row r="387" spans="1:2" x14ac:dyDescent="0.2">
      <c r="A387">
        <v>386</v>
      </c>
      <c r="B387">
        <v>580</v>
      </c>
    </row>
    <row r="388" spans="1:2" x14ac:dyDescent="0.2">
      <c r="A388">
        <v>387</v>
      </c>
      <c r="B388">
        <v>558</v>
      </c>
    </row>
    <row r="389" spans="1:2" x14ac:dyDescent="0.2">
      <c r="A389">
        <v>388</v>
      </c>
      <c r="B389">
        <v>580</v>
      </c>
    </row>
    <row r="390" spans="1:2" x14ac:dyDescent="0.2">
      <c r="A390">
        <v>389</v>
      </c>
      <c r="B390">
        <v>580</v>
      </c>
    </row>
    <row r="391" spans="1:2" x14ac:dyDescent="0.2">
      <c r="A391">
        <v>390</v>
      </c>
      <c r="B391">
        <v>520</v>
      </c>
    </row>
    <row r="392" spans="1:2" x14ac:dyDescent="0.2">
      <c r="A392">
        <v>391</v>
      </c>
      <c r="B392">
        <v>494</v>
      </c>
    </row>
    <row r="393" spans="1:2" x14ac:dyDescent="0.2">
      <c r="A393">
        <v>392</v>
      </c>
      <c r="B393">
        <v>480</v>
      </c>
    </row>
    <row r="394" spans="1:2" x14ac:dyDescent="0.2">
      <c r="A394">
        <v>393</v>
      </c>
      <c r="B394">
        <v>494</v>
      </c>
    </row>
    <row r="395" spans="1:2" x14ac:dyDescent="0.2">
      <c r="A395">
        <v>394</v>
      </c>
      <c r="B395">
        <v>570</v>
      </c>
    </row>
    <row r="396" spans="1:2" x14ac:dyDescent="0.2">
      <c r="A396">
        <v>395</v>
      </c>
      <c r="B396">
        <v>478</v>
      </c>
    </row>
    <row r="397" spans="1:2" x14ac:dyDescent="0.2">
      <c r="A397">
        <v>396</v>
      </c>
      <c r="B397">
        <v>473</v>
      </c>
    </row>
    <row r="398" spans="1:2" x14ac:dyDescent="0.2">
      <c r="A398">
        <v>397</v>
      </c>
      <c r="B398">
        <v>542</v>
      </c>
    </row>
    <row r="399" spans="1:2" x14ac:dyDescent="0.2">
      <c r="A399">
        <v>398</v>
      </c>
      <c r="B399">
        <v>498</v>
      </c>
    </row>
    <row r="400" spans="1:2" x14ac:dyDescent="0.2">
      <c r="A400">
        <v>399</v>
      </c>
      <c r="B400">
        <v>358</v>
      </c>
    </row>
    <row r="401" spans="1:2" x14ac:dyDescent="0.2">
      <c r="A401">
        <v>400</v>
      </c>
      <c r="B401">
        <v>549</v>
      </c>
    </row>
    <row r="402" spans="1:2" x14ac:dyDescent="0.2">
      <c r="A402">
        <v>401</v>
      </c>
      <c r="B402">
        <v>450</v>
      </c>
    </row>
    <row r="403" spans="1:2" x14ac:dyDescent="0.2">
      <c r="A403">
        <v>402</v>
      </c>
      <c r="B403">
        <v>599</v>
      </c>
    </row>
    <row r="404" spans="1:2" x14ac:dyDescent="0.2">
      <c r="A404">
        <v>403</v>
      </c>
      <c r="B404">
        <v>501</v>
      </c>
    </row>
    <row r="405" spans="1:2" x14ac:dyDescent="0.2">
      <c r="A405">
        <v>404</v>
      </c>
      <c r="B405">
        <v>606</v>
      </c>
    </row>
    <row r="406" spans="1:2" x14ac:dyDescent="0.2">
      <c r="A406">
        <v>405</v>
      </c>
      <c r="B406">
        <v>447</v>
      </c>
    </row>
    <row r="407" spans="1:2" x14ac:dyDescent="0.2">
      <c r="A407">
        <v>406</v>
      </c>
      <c r="B407">
        <v>473</v>
      </c>
    </row>
    <row r="408" spans="1:2" x14ac:dyDescent="0.2">
      <c r="A408">
        <v>407</v>
      </c>
      <c r="B408">
        <v>488</v>
      </c>
    </row>
    <row r="409" spans="1:2" x14ac:dyDescent="0.2">
      <c r="A409">
        <v>408</v>
      </c>
      <c r="B409">
        <v>497</v>
      </c>
    </row>
    <row r="410" spans="1:2" x14ac:dyDescent="0.2">
      <c r="A410">
        <v>409</v>
      </c>
      <c r="B410">
        <v>551</v>
      </c>
    </row>
    <row r="411" spans="1:2" x14ac:dyDescent="0.2">
      <c r="A411">
        <v>410</v>
      </c>
      <c r="B411">
        <v>498</v>
      </c>
    </row>
    <row r="412" spans="1:2" x14ac:dyDescent="0.2">
      <c r="A412">
        <v>411</v>
      </c>
      <c r="B412">
        <v>513</v>
      </c>
    </row>
    <row r="413" spans="1:2" x14ac:dyDescent="0.2">
      <c r="A413">
        <v>412</v>
      </c>
      <c r="B413">
        <v>646</v>
      </c>
    </row>
    <row r="414" spans="1:2" x14ac:dyDescent="0.2">
      <c r="A414">
        <v>413</v>
      </c>
      <c r="B414">
        <v>455</v>
      </c>
    </row>
    <row r="415" spans="1:2" x14ac:dyDescent="0.2">
      <c r="A415">
        <v>414</v>
      </c>
      <c r="B415">
        <v>450</v>
      </c>
    </row>
    <row r="416" spans="1:2" x14ac:dyDescent="0.2">
      <c r="A416">
        <v>415</v>
      </c>
      <c r="B416">
        <v>478</v>
      </c>
    </row>
    <row r="417" spans="1:2" x14ac:dyDescent="0.2">
      <c r="A417">
        <v>416</v>
      </c>
      <c r="B417">
        <v>523</v>
      </c>
    </row>
    <row r="418" spans="1:2" x14ac:dyDescent="0.2">
      <c r="A418">
        <v>417</v>
      </c>
      <c r="B418">
        <v>484</v>
      </c>
    </row>
    <row r="419" spans="1:2" x14ac:dyDescent="0.2">
      <c r="A419">
        <v>418</v>
      </c>
      <c r="B419">
        <v>600</v>
      </c>
    </row>
    <row r="420" spans="1:2" x14ac:dyDescent="0.2">
      <c r="A420">
        <v>419</v>
      </c>
      <c r="B420">
        <v>466</v>
      </c>
    </row>
    <row r="421" spans="1:2" x14ac:dyDescent="0.2">
      <c r="A421">
        <v>420</v>
      </c>
      <c r="B421">
        <v>524</v>
      </c>
    </row>
    <row r="422" spans="1:2" x14ac:dyDescent="0.2">
      <c r="A422">
        <v>421</v>
      </c>
      <c r="B422">
        <v>586</v>
      </c>
    </row>
    <row r="423" spans="1:2" x14ac:dyDescent="0.2">
      <c r="A423">
        <v>422</v>
      </c>
      <c r="B423">
        <v>461</v>
      </c>
    </row>
    <row r="424" spans="1:2" x14ac:dyDescent="0.2">
      <c r="A424">
        <v>423</v>
      </c>
      <c r="B424">
        <v>527</v>
      </c>
    </row>
    <row r="425" spans="1:2" x14ac:dyDescent="0.2">
      <c r="A425">
        <v>424</v>
      </c>
      <c r="B425">
        <v>524</v>
      </c>
    </row>
    <row r="426" spans="1:2" x14ac:dyDescent="0.2">
      <c r="A426">
        <v>425</v>
      </c>
      <c r="B426">
        <v>654</v>
      </c>
    </row>
    <row r="427" spans="1:2" x14ac:dyDescent="0.2">
      <c r="A427">
        <v>426</v>
      </c>
      <c r="B427">
        <v>534</v>
      </c>
    </row>
    <row r="428" spans="1:2" x14ac:dyDescent="0.2">
      <c r="A428">
        <v>427</v>
      </c>
      <c r="B428">
        <v>527</v>
      </c>
    </row>
    <row r="429" spans="1:2" x14ac:dyDescent="0.2">
      <c r="A429">
        <v>428</v>
      </c>
      <c r="B429">
        <v>425</v>
      </c>
    </row>
    <row r="430" spans="1:2" x14ac:dyDescent="0.2">
      <c r="A430">
        <v>429</v>
      </c>
      <c r="B430">
        <v>491</v>
      </c>
    </row>
    <row r="431" spans="1:2" x14ac:dyDescent="0.2">
      <c r="A431">
        <v>430</v>
      </c>
      <c r="B431">
        <v>521</v>
      </c>
    </row>
    <row r="432" spans="1:2" x14ac:dyDescent="0.2">
      <c r="A432">
        <v>431</v>
      </c>
      <c r="B432">
        <v>600</v>
      </c>
    </row>
    <row r="433" spans="1:2" x14ac:dyDescent="0.2">
      <c r="A433">
        <v>432</v>
      </c>
      <c r="B433">
        <v>548</v>
      </c>
    </row>
    <row r="434" spans="1:2" x14ac:dyDescent="0.2">
      <c r="A434">
        <v>433</v>
      </c>
      <c r="B434">
        <v>458</v>
      </c>
    </row>
    <row r="435" spans="1:2" x14ac:dyDescent="0.2">
      <c r="A435">
        <v>434</v>
      </c>
      <c r="B435">
        <v>440</v>
      </c>
    </row>
    <row r="436" spans="1:2" x14ac:dyDescent="0.2">
      <c r="A436">
        <v>435</v>
      </c>
      <c r="B436">
        <v>533</v>
      </c>
    </row>
    <row r="437" spans="1:2" x14ac:dyDescent="0.2">
      <c r="A437">
        <v>436</v>
      </c>
      <c r="B437">
        <v>581</v>
      </c>
    </row>
    <row r="438" spans="1:2" x14ac:dyDescent="0.2">
      <c r="A438">
        <v>437</v>
      </c>
      <c r="B438">
        <v>484</v>
      </c>
    </row>
    <row r="439" spans="1:2" x14ac:dyDescent="0.2">
      <c r="A439">
        <v>438</v>
      </c>
      <c r="B439">
        <v>503</v>
      </c>
    </row>
    <row r="440" spans="1:2" x14ac:dyDescent="0.2">
      <c r="A440">
        <v>439</v>
      </c>
      <c r="B440">
        <v>481</v>
      </c>
    </row>
    <row r="441" spans="1:2" x14ac:dyDescent="0.2">
      <c r="A441">
        <v>440</v>
      </c>
      <c r="B441">
        <v>594</v>
      </c>
    </row>
    <row r="442" spans="1:2" x14ac:dyDescent="0.2">
      <c r="A442">
        <v>441</v>
      </c>
      <c r="B442">
        <v>542</v>
      </c>
    </row>
    <row r="443" spans="1:2" x14ac:dyDescent="0.2">
      <c r="A443">
        <v>442</v>
      </c>
      <c r="B443">
        <v>561</v>
      </c>
    </row>
    <row r="444" spans="1:2" x14ac:dyDescent="0.2">
      <c r="A444">
        <v>443</v>
      </c>
      <c r="B444">
        <v>637</v>
      </c>
    </row>
    <row r="445" spans="1:2" x14ac:dyDescent="0.2">
      <c r="A445">
        <v>444</v>
      </c>
      <c r="B445">
        <v>543</v>
      </c>
    </row>
    <row r="446" spans="1:2" x14ac:dyDescent="0.2">
      <c r="A446">
        <v>445</v>
      </c>
      <c r="B446">
        <v>472</v>
      </c>
    </row>
    <row r="447" spans="1:2" x14ac:dyDescent="0.2">
      <c r="A447">
        <v>446</v>
      </c>
      <c r="B447">
        <v>576</v>
      </c>
    </row>
    <row r="448" spans="1:2" x14ac:dyDescent="0.2">
      <c r="A448">
        <v>447</v>
      </c>
      <c r="B448">
        <v>561</v>
      </c>
    </row>
    <row r="449" spans="1:2" x14ac:dyDescent="0.2">
      <c r="A449">
        <v>448</v>
      </c>
      <c r="B449">
        <v>577</v>
      </c>
    </row>
    <row r="450" spans="1:2" x14ac:dyDescent="0.2">
      <c r="A450">
        <v>449</v>
      </c>
      <c r="B450">
        <v>528</v>
      </c>
    </row>
    <row r="451" spans="1:2" x14ac:dyDescent="0.2">
      <c r="A451">
        <v>450</v>
      </c>
      <c r="B451">
        <v>586</v>
      </c>
    </row>
    <row r="452" spans="1:2" x14ac:dyDescent="0.2">
      <c r="A452">
        <v>451</v>
      </c>
      <c r="B452">
        <v>531</v>
      </c>
    </row>
    <row r="453" spans="1:2" x14ac:dyDescent="0.2">
      <c r="A453">
        <v>452</v>
      </c>
      <c r="B453">
        <v>554</v>
      </c>
    </row>
    <row r="454" spans="1:2" x14ac:dyDescent="0.2">
      <c r="A454">
        <v>453</v>
      </c>
      <c r="B454">
        <v>474</v>
      </c>
    </row>
    <row r="455" spans="1:2" x14ac:dyDescent="0.2">
      <c r="A455">
        <v>454</v>
      </c>
      <c r="B455">
        <v>568</v>
      </c>
    </row>
    <row r="456" spans="1:2" x14ac:dyDescent="0.2">
      <c r="A456">
        <v>455</v>
      </c>
      <c r="B456">
        <v>524</v>
      </c>
    </row>
    <row r="457" spans="1:2" x14ac:dyDescent="0.2">
      <c r="A457">
        <v>456</v>
      </c>
      <c r="B457">
        <v>564</v>
      </c>
    </row>
    <row r="458" spans="1:2" x14ac:dyDescent="0.2">
      <c r="A458">
        <v>457</v>
      </c>
      <c r="B458">
        <v>596</v>
      </c>
    </row>
    <row r="459" spans="1:2" x14ac:dyDescent="0.2">
      <c r="A459">
        <v>458</v>
      </c>
      <c r="B459">
        <v>500</v>
      </c>
    </row>
    <row r="460" spans="1:2" x14ac:dyDescent="0.2">
      <c r="A460">
        <v>459</v>
      </c>
      <c r="B460">
        <v>494</v>
      </c>
    </row>
    <row r="461" spans="1:2" x14ac:dyDescent="0.2">
      <c r="A461">
        <v>460</v>
      </c>
      <c r="B461">
        <v>530</v>
      </c>
    </row>
    <row r="462" spans="1:2" x14ac:dyDescent="0.2">
      <c r="A462">
        <v>461</v>
      </c>
      <c r="B462">
        <v>497</v>
      </c>
    </row>
    <row r="463" spans="1:2" x14ac:dyDescent="0.2">
      <c r="A463">
        <v>462</v>
      </c>
      <c r="B463">
        <v>556</v>
      </c>
    </row>
    <row r="464" spans="1:2" x14ac:dyDescent="0.2">
      <c r="A464">
        <v>463</v>
      </c>
      <c r="B464">
        <v>503</v>
      </c>
    </row>
    <row r="465" spans="1:2" x14ac:dyDescent="0.2">
      <c r="A465">
        <v>464</v>
      </c>
      <c r="B465">
        <v>470</v>
      </c>
    </row>
    <row r="466" spans="1:2" x14ac:dyDescent="0.2">
      <c r="A466">
        <v>465</v>
      </c>
      <c r="B466">
        <v>514</v>
      </c>
    </row>
    <row r="467" spans="1:2" x14ac:dyDescent="0.2">
      <c r="A467">
        <v>466</v>
      </c>
      <c r="B467">
        <v>570</v>
      </c>
    </row>
    <row r="468" spans="1:2" x14ac:dyDescent="0.2">
      <c r="A468">
        <v>467</v>
      </c>
      <c r="B468">
        <v>548</v>
      </c>
    </row>
    <row r="469" spans="1:2" x14ac:dyDescent="0.2">
      <c r="A469">
        <v>468</v>
      </c>
      <c r="B469">
        <v>558</v>
      </c>
    </row>
    <row r="470" spans="1:2" x14ac:dyDescent="0.2">
      <c r="A470">
        <v>469</v>
      </c>
      <c r="B470">
        <v>544</v>
      </c>
    </row>
    <row r="471" spans="1:2" x14ac:dyDescent="0.2">
      <c r="A471">
        <v>470</v>
      </c>
      <c r="B471">
        <v>511</v>
      </c>
    </row>
    <row r="472" spans="1:2" x14ac:dyDescent="0.2">
      <c r="A472">
        <v>471</v>
      </c>
      <c r="B472">
        <v>527</v>
      </c>
    </row>
    <row r="473" spans="1:2" x14ac:dyDescent="0.2">
      <c r="A473">
        <v>472</v>
      </c>
      <c r="B473">
        <v>512</v>
      </c>
    </row>
    <row r="474" spans="1:2" x14ac:dyDescent="0.2">
      <c r="A474">
        <v>473</v>
      </c>
      <c r="B474">
        <v>587</v>
      </c>
    </row>
    <row r="475" spans="1:2" x14ac:dyDescent="0.2">
      <c r="A475">
        <v>474</v>
      </c>
      <c r="B475">
        <v>593</v>
      </c>
    </row>
    <row r="476" spans="1:2" x14ac:dyDescent="0.2">
      <c r="A476">
        <v>475</v>
      </c>
      <c r="B476">
        <v>598</v>
      </c>
    </row>
    <row r="477" spans="1:2" x14ac:dyDescent="0.2">
      <c r="A477">
        <v>476</v>
      </c>
      <c r="B477">
        <v>489</v>
      </c>
    </row>
    <row r="478" spans="1:2" x14ac:dyDescent="0.2">
      <c r="A478">
        <v>477</v>
      </c>
      <c r="B478">
        <v>554</v>
      </c>
    </row>
    <row r="479" spans="1:2" x14ac:dyDescent="0.2">
      <c r="A479">
        <v>478</v>
      </c>
      <c r="B479">
        <v>557</v>
      </c>
    </row>
    <row r="480" spans="1:2" x14ac:dyDescent="0.2">
      <c r="A480">
        <v>479</v>
      </c>
      <c r="B480">
        <v>538</v>
      </c>
    </row>
    <row r="481" spans="1:2" x14ac:dyDescent="0.2">
      <c r="A481">
        <v>480</v>
      </c>
      <c r="B481">
        <v>518</v>
      </c>
    </row>
    <row r="482" spans="1:2" x14ac:dyDescent="0.2">
      <c r="A482">
        <v>481</v>
      </c>
      <c r="B482">
        <v>531</v>
      </c>
    </row>
    <row r="483" spans="1:2" x14ac:dyDescent="0.2">
      <c r="A483">
        <v>482</v>
      </c>
      <c r="B483">
        <v>524</v>
      </c>
    </row>
    <row r="484" spans="1:2" x14ac:dyDescent="0.2">
      <c r="A484">
        <v>483</v>
      </c>
      <c r="B484">
        <v>575</v>
      </c>
    </row>
    <row r="485" spans="1:2" x14ac:dyDescent="0.2">
      <c r="A485">
        <v>484</v>
      </c>
      <c r="B485">
        <v>578</v>
      </c>
    </row>
    <row r="486" spans="1:2" x14ac:dyDescent="0.2">
      <c r="A486">
        <v>485</v>
      </c>
      <c r="B486">
        <v>567</v>
      </c>
    </row>
    <row r="487" spans="1:2" x14ac:dyDescent="0.2">
      <c r="A487">
        <v>486</v>
      </c>
      <c r="B487">
        <v>532</v>
      </c>
    </row>
    <row r="488" spans="1:2" x14ac:dyDescent="0.2">
      <c r="A488">
        <v>487</v>
      </c>
      <c r="B488">
        <v>533</v>
      </c>
    </row>
    <row r="489" spans="1:2" x14ac:dyDescent="0.2">
      <c r="A489">
        <v>488</v>
      </c>
      <c r="B489">
        <v>578</v>
      </c>
    </row>
    <row r="490" spans="1:2" x14ac:dyDescent="0.2">
      <c r="A490">
        <v>489</v>
      </c>
      <c r="B490">
        <v>550</v>
      </c>
    </row>
    <row r="491" spans="1:2" x14ac:dyDescent="0.2">
      <c r="A491">
        <v>490</v>
      </c>
      <c r="B491">
        <v>472</v>
      </c>
    </row>
    <row r="492" spans="1:2" x14ac:dyDescent="0.2">
      <c r="A492">
        <v>491</v>
      </c>
      <c r="B492">
        <v>604</v>
      </c>
    </row>
    <row r="493" spans="1:2" x14ac:dyDescent="0.2">
      <c r="A493">
        <v>492</v>
      </c>
      <c r="B493">
        <v>479</v>
      </c>
    </row>
    <row r="494" spans="1:2" x14ac:dyDescent="0.2">
      <c r="A494">
        <v>493</v>
      </c>
      <c r="B494">
        <v>459</v>
      </c>
    </row>
    <row r="495" spans="1:2" x14ac:dyDescent="0.2">
      <c r="A495">
        <v>494</v>
      </c>
      <c r="B495">
        <v>555</v>
      </c>
    </row>
    <row r="496" spans="1:2" x14ac:dyDescent="0.2">
      <c r="A496">
        <v>495</v>
      </c>
      <c r="B496">
        <v>526</v>
      </c>
    </row>
    <row r="497" spans="1:2" x14ac:dyDescent="0.2">
      <c r="A497">
        <v>496</v>
      </c>
      <c r="B497">
        <v>508</v>
      </c>
    </row>
    <row r="498" spans="1:2" x14ac:dyDescent="0.2">
      <c r="A498">
        <v>497</v>
      </c>
      <c r="B498">
        <v>466</v>
      </c>
    </row>
    <row r="499" spans="1:2" x14ac:dyDescent="0.2">
      <c r="A499">
        <v>498</v>
      </c>
      <c r="B499">
        <v>555</v>
      </c>
    </row>
    <row r="500" spans="1:2" x14ac:dyDescent="0.2">
      <c r="A500">
        <v>499</v>
      </c>
      <c r="B500">
        <v>579</v>
      </c>
    </row>
    <row r="501" spans="1:2" x14ac:dyDescent="0.2">
      <c r="A501">
        <v>500</v>
      </c>
      <c r="B501">
        <v>475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3"/>
  <sheetViews>
    <sheetView tabSelected="1" topLeftCell="A9" workbookViewId="0">
      <selection activeCell="A31" sqref="A31"/>
    </sheetView>
  </sheetViews>
  <sheetFormatPr baseColWidth="10" defaultColWidth="8.83203125" defaultRowHeight="15" x14ac:dyDescent="0.2"/>
  <cols>
    <col min="2" max="2" width="18.5" customWidth="1"/>
    <col min="3" max="3" width="9.83203125" customWidth="1"/>
    <col min="4" max="4" width="12.83203125" bestFit="1" customWidth="1"/>
    <col min="5" max="12" width="9.83203125" customWidth="1"/>
    <col min="13" max="13" width="10" customWidth="1"/>
    <col min="20" max="20" width="14.5" customWidth="1"/>
    <col min="21" max="21" width="12.33203125" customWidth="1"/>
    <col min="22" max="22" width="12" customWidth="1"/>
  </cols>
  <sheetData>
    <row r="1" spans="1:31" x14ac:dyDescent="0.2">
      <c r="A1" t="s">
        <v>19</v>
      </c>
      <c r="B1" t="s">
        <v>20</v>
      </c>
      <c r="C1" s="1" t="s">
        <v>21</v>
      </c>
      <c r="D1" s="2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21" t="s">
        <v>144</v>
      </c>
      <c r="N1" s="21" t="s">
        <v>145</v>
      </c>
      <c r="O1" s="21" t="s">
        <v>146</v>
      </c>
      <c r="P1" s="3"/>
      <c r="T1" s="1" t="s">
        <v>155</v>
      </c>
    </row>
    <row r="2" spans="1:31" x14ac:dyDescent="0.2">
      <c r="A2">
        <v>23</v>
      </c>
      <c r="B2" t="s">
        <v>63</v>
      </c>
      <c r="C2">
        <v>0.46</v>
      </c>
      <c r="D2" s="3">
        <v>0.56999999999999995</v>
      </c>
      <c r="E2">
        <v>2</v>
      </c>
      <c r="F2">
        <v>139</v>
      </c>
      <c r="G2">
        <v>3</v>
      </c>
      <c r="H2">
        <v>0</v>
      </c>
      <c r="I2">
        <v>0</v>
      </c>
      <c r="J2" t="s">
        <v>32</v>
      </c>
      <c r="K2" t="s">
        <v>33</v>
      </c>
      <c r="L2">
        <v>1</v>
      </c>
      <c r="M2" s="3">
        <v>212</v>
      </c>
      <c r="N2" s="3">
        <v>3</v>
      </c>
      <c r="O2" s="3">
        <v>5</v>
      </c>
      <c r="T2" s="4" t="s">
        <v>197</v>
      </c>
      <c r="U2" s="4"/>
      <c r="V2" s="4"/>
      <c r="W2" s="4"/>
      <c r="X2" s="4"/>
      <c r="Y2" s="4"/>
      <c r="Z2" s="4"/>
      <c r="AA2" s="4"/>
      <c r="AB2" s="4"/>
      <c r="AC2" s="4" t="s">
        <v>223</v>
      </c>
      <c r="AD2" s="4"/>
      <c r="AE2" s="4"/>
    </row>
    <row r="3" spans="1:31" x14ac:dyDescent="0.2">
      <c r="A3">
        <v>40</v>
      </c>
      <c r="B3" t="s">
        <v>134</v>
      </c>
      <c r="C3">
        <v>0.87</v>
      </c>
      <c r="D3" s="3">
        <v>0.88</v>
      </c>
      <c r="E3">
        <v>5</v>
      </c>
      <c r="F3">
        <v>269</v>
      </c>
      <c r="G3">
        <v>5</v>
      </c>
      <c r="H3">
        <v>0</v>
      </c>
      <c r="I3">
        <v>0</v>
      </c>
      <c r="J3" t="s">
        <v>35</v>
      </c>
      <c r="K3" t="s">
        <v>33</v>
      </c>
      <c r="L3">
        <v>1</v>
      </c>
      <c r="M3" s="3">
        <v>104</v>
      </c>
      <c r="N3" s="3">
        <v>2</v>
      </c>
      <c r="O3" s="3">
        <v>1</v>
      </c>
      <c r="T3" s="20"/>
      <c r="U3" s="20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6" thickBot="1" x14ac:dyDescent="0.25">
      <c r="A4">
        <v>158</v>
      </c>
      <c r="B4" t="s">
        <v>86</v>
      </c>
      <c r="C4">
        <v>0.39</v>
      </c>
      <c r="D4" s="3">
        <v>0.5</v>
      </c>
      <c r="E4">
        <v>2</v>
      </c>
      <c r="F4">
        <v>136</v>
      </c>
      <c r="G4">
        <v>3</v>
      </c>
      <c r="H4">
        <v>0</v>
      </c>
      <c r="I4">
        <v>0</v>
      </c>
      <c r="J4" t="s">
        <v>87</v>
      </c>
      <c r="K4" t="s">
        <v>33</v>
      </c>
      <c r="L4">
        <v>1</v>
      </c>
      <c r="M4" s="3">
        <v>80</v>
      </c>
      <c r="N4" s="3">
        <v>9</v>
      </c>
      <c r="O4" s="3">
        <v>2</v>
      </c>
      <c r="T4" s="40" t="s">
        <v>198</v>
      </c>
      <c r="U4" s="40"/>
      <c r="V4" s="4"/>
      <c r="W4" s="41"/>
      <c r="X4" s="41"/>
      <c r="Y4" s="4"/>
      <c r="Z4" s="4"/>
      <c r="AA4" s="4"/>
      <c r="AB4" s="4"/>
      <c r="AC4" s="4" t="s">
        <v>207</v>
      </c>
      <c r="AD4" s="30">
        <v>0.05</v>
      </c>
      <c r="AE4" s="4"/>
    </row>
    <row r="5" spans="1:31" ht="16" thickTop="1" x14ac:dyDescent="0.2">
      <c r="A5">
        <v>655</v>
      </c>
      <c r="B5" t="s">
        <v>119</v>
      </c>
      <c r="C5">
        <v>0.77</v>
      </c>
      <c r="D5" s="3">
        <v>1</v>
      </c>
      <c r="E5">
        <v>4</v>
      </c>
      <c r="F5">
        <v>232</v>
      </c>
      <c r="G5">
        <v>5</v>
      </c>
      <c r="H5">
        <v>0</v>
      </c>
      <c r="I5">
        <v>0</v>
      </c>
      <c r="J5" t="s">
        <v>35</v>
      </c>
      <c r="K5" t="s">
        <v>38</v>
      </c>
      <c r="L5">
        <v>2</v>
      </c>
      <c r="M5" s="3">
        <v>281</v>
      </c>
      <c r="N5" s="3">
        <v>8</v>
      </c>
      <c r="O5" s="3">
        <v>10</v>
      </c>
      <c r="T5" s="2" t="s">
        <v>199</v>
      </c>
      <c r="U5" s="2">
        <f>SQRT(U6)</f>
        <v>0.40193437847527597</v>
      </c>
      <c r="V5" s="4"/>
      <c r="W5" s="4" t="s">
        <v>203</v>
      </c>
      <c r="X5" s="4">
        <f>U9*LN(V14/U9)+2*(U13+1)</f>
        <v>-354.15608232497783</v>
      </c>
      <c r="Y5" s="4"/>
      <c r="Z5" s="4"/>
      <c r="AA5" s="4"/>
      <c r="AB5" s="4"/>
      <c r="AC5" s="4"/>
      <c r="AD5" s="4"/>
      <c r="AE5" s="4"/>
    </row>
    <row r="6" spans="1:31" x14ac:dyDescent="0.2">
      <c r="A6">
        <v>792</v>
      </c>
      <c r="B6" t="s">
        <v>59</v>
      </c>
      <c r="C6">
        <v>0.9</v>
      </c>
      <c r="D6" s="3">
        <v>0.83</v>
      </c>
      <c r="E6">
        <v>5</v>
      </c>
      <c r="F6">
        <v>259</v>
      </c>
      <c r="G6">
        <v>5</v>
      </c>
      <c r="H6">
        <v>0</v>
      </c>
      <c r="I6">
        <v>0</v>
      </c>
      <c r="J6" t="s">
        <v>60</v>
      </c>
      <c r="K6" t="s">
        <v>33</v>
      </c>
      <c r="L6">
        <v>1</v>
      </c>
      <c r="M6" s="3">
        <v>256</v>
      </c>
      <c r="N6" s="3">
        <v>4</v>
      </c>
      <c r="O6" s="3">
        <v>7</v>
      </c>
      <c r="T6" s="2" t="s">
        <v>200</v>
      </c>
      <c r="U6" s="2">
        <f>V13/V15</f>
        <v>0.16155124460030637</v>
      </c>
      <c r="V6" s="4"/>
      <c r="W6" s="4" t="s">
        <v>204</v>
      </c>
      <c r="X6" s="4">
        <f>X5+2*(U13+2)*(U13+3)/(U9-U13-3)</f>
        <v>-353.51778445263739</v>
      </c>
      <c r="Y6" s="4"/>
      <c r="Z6" s="4"/>
      <c r="AA6" s="4"/>
      <c r="AB6" s="4"/>
      <c r="AC6" s="4" t="str">
        <f t="array" ref="AC6:AD9">[1]!DURBIN(M2:O101,D2:D101,TRUE,AD4)</f>
        <v>D-stat</v>
      </c>
      <c r="AD6" s="31">
        <v>2.1366561468974892</v>
      </c>
      <c r="AE6" s="4"/>
    </row>
    <row r="7" spans="1:31" x14ac:dyDescent="0.2">
      <c r="A7">
        <v>985</v>
      </c>
      <c r="B7" t="s">
        <v>113</v>
      </c>
      <c r="C7">
        <v>0.11</v>
      </c>
      <c r="D7" s="3">
        <v>0.55000000000000004</v>
      </c>
      <c r="E7">
        <v>2</v>
      </c>
      <c r="F7">
        <v>137</v>
      </c>
      <c r="G7">
        <v>3</v>
      </c>
      <c r="H7">
        <v>1</v>
      </c>
      <c r="I7">
        <v>0</v>
      </c>
      <c r="J7" t="s">
        <v>79</v>
      </c>
      <c r="K7" t="s">
        <v>33</v>
      </c>
      <c r="L7">
        <v>1</v>
      </c>
      <c r="M7" s="3">
        <v>545</v>
      </c>
      <c r="N7" s="3">
        <v>5</v>
      </c>
      <c r="O7" s="3">
        <v>1</v>
      </c>
      <c r="T7" s="2" t="s">
        <v>201</v>
      </c>
      <c r="U7" s="2">
        <f>1-(1-U6)*(U9-1)/(U9-U13-1)</f>
        <v>0.13534972099406595</v>
      </c>
      <c r="V7" s="4"/>
      <c r="W7" s="29" t="s">
        <v>205</v>
      </c>
      <c r="X7" s="29">
        <f>U9*LN(V14/U9)+(U13+1)*LN(U9)</f>
        <v>-343.73540158102549</v>
      </c>
      <c r="Y7" s="4"/>
      <c r="Z7" s="4"/>
      <c r="AA7" s="4"/>
      <c r="AB7" s="4"/>
      <c r="AC7" s="4" t="str">
        <v>D-lower</v>
      </c>
      <c r="AD7" s="32">
        <v>1.6130599999999999</v>
      </c>
      <c r="AE7" s="4"/>
    </row>
    <row r="8" spans="1:31" x14ac:dyDescent="0.2">
      <c r="A8">
        <v>1021</v>
      </c>
      <c r="B8" t="s">
        <v>85</v>
      </c>
      <c r="C8">
        <v>0.8</v>
      </c>
      <c r="D8" s="3">
        <v>0.95</v>
      </c>
      <c r="E8">
        <v>3</v>
      </c>
      <c r="F8">
        <v>146</v>
      </c>
      <c r="G8">
        <v>5</v>
      </c>
      <c r="H8">
        <v>0</v>
      </c>
      <c r="I8">
        <v>0</v>
      </c>
      <c r="J8" t="s">
        <v>56</v>
      </c>
      <c r="K8" t="s">
        <v>33</v>
      </c>
      <c r="L8">
        <v>1</v>
      </c>
      <c r="M8" s="3">
        <v>560</v>
      </c>
      <c r="N8" s="3">
        <v>4</v>
      </c>
      <c r="O8" s="3">
        <v>10</v>
      </c>
      <c r="T8" s="2" t="s">
        <v>162</v>
      </c>
      <c r="U8" s="2">
        <f>SQRT(W14)</f>
        <v>0.16689850357289446</v>
      </c>
      <c r="V8" s="4"/>
      <c r="W8" s="4"/>
      <c r="X8" s="4"/>
      <c r="Y8" s="4"/>
      <c r="Z8" s="4"/>
      <c r="AA8" s="4"/>
      <c r="AB8" s="4"/>
      <c r="AC8" s="4" t="str">
        <v>D-upper</v>
      </c>
      <c r="AD8" s="32">
        <v>1.7364299999999999</v>
      </c>
      <c r="AE8" s="4"/>
    </row>
    <row r="9" spans="1:31" x14ac:dyDescent="0.2">
      <c r="A9">
        <v>1082</v>
      </c>
      <c r="B9" t="s">
        <v>90</v>
      </c>
      <c r="C9">
        <v>0.87</v>
      </c>
      <c r="D9" s="3">
        <v>0.88</v>
      </c>
      <c r="E9">
        <v>5</v>
      </c>
      <c r="F9">
        <v>231</v>
      </c>
      <c r="G9">
        <v>6</v>
      </c>
      <c r="H9">
        <v>0</v>
      </c>
      <c r="I9">
        <v>0</v>
      </c>
      <c r="J9" t="s">
        <v>32</v>
      </c>
      <c r="K9" t="s">
        <v>38</v>
      </c>
      <c r="L9">
        <v>2</v>
      </c>
      <c r="M9" s="3">
        <v>22</v>
      </c>
      <c r="N9" s="3">
        <v>7</v>
      </c>
      <c r="O9" s="3">
        <v>7</v>
      </c>
      <c r="T9" s="29" t="s">
        <v>202</v>
      </c>
      <c r="U9" s="29">
        <f>COUNT(D2:D101)</f>
        <v>100</v>
      </c>
      <c r="V9" s="4"/>
      <c r="W9" s="4"/>
      <c r="X9" s="4"/>
      <c r="Y9" s="4"/>
      <c r="Z9" s="4"/>
      <c r="AA9" s="4"/>
      <c r="AB9" s="4"/>
      <c r="AC9" s="4" t="str">
        <v>sig</v>
      </c>
      <c r="AD9" s="44" t="str">
        <v>no</v>
      </c>
      <c r="AE9" s="4"/>
    </row>
    <row r="10" spans="1:31" x14ac:dyDescent="0.2">
      <c r="A10">
        <v>1087</v>
      </c>
      <c r="B10" t="s">
        <v>108</v>
      </c>
      <c r="C10">
        <v>0.73</v>
      </c>
      <c r="D10" s="3">
        <v>0.92</v>
      </c>
      <c r="E10">
        <v>4</v>
      </c>
      <c r="F10">
        <v>273</v>
      </c>
      <c r="G10">
        <v>5</v>
      </c>
      <c r="H10">
        <v>0</v>
      </c>
      <c r="I10">
        <v>0</v>
      </c>
      <c r="J10" t="s">
        <v>32</v>
      </c>
      <c r="K10" t="s">
        <v>33</v>
      </c>
      <c r="L10">
        <v>1</v>
      </c>
      <c r="M10" s="3">
        <v>298</v>
      </c>
      <c r="N10" s="3">
        <v>5</v>
      </c>
      <c r="O10" s="3">
        <v>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6" thickBot="1" x14ac:dyDescent="0.25">
      <c r="A11">
        <v>1260</v>
      </c>
      <c r="B11" t="s">
        <v>111</v>
      </c>
      <c r="C11">
        <v>0.09</v>
      </c>
      <c r="D11" s="3">
        <v>0.95</v>
      </c>
      <c r="E11">
        <v>6</v>
      </c>
      <c r="F11">
        <v>260</v>
      </c>
      <c r="G11">
        <v>4</v>
      </c>
      <c r="H11">
        <v>1</v>
      </c>
      <c r="I11">
        <v>0</v>
      </c>
      <c r="J11" t="s">
        <v>35</v>
      </c>
      <c r="K11" t="s">
        <v>33</v>
      </c>
      <c r="L11">
        <v>1</v>
      </c>
      <c r="M11" s="3">
        <v>407</v>
      </c>
      <c r="N11" s="3">
        <v>7</v>
      </c>
      <c r="O11" s="3">
        <v>5</v>
      </c>
      <c r="T11" s="5" t="s">
        <v>206</v>
      </c>
      <c r="U11" s="5"/>
      <c r="V11" s="5"/>
      <c r="W11" s="5"/>
      <c r="X11" s="5" t="s">
        <v>207</v>
      </c>
      <c r="Y11" s="5">
        <v>0.05</v>
      </c>
      <c r="Z11" s="4"/>
      <c r="AA11" s="4"/>
      <c r="AB11" s="4"/>
      <c r="AC11" s="4"/>
      <c r="AD11" s="4"/>
      <c r="AE11" s="4"/>
    </row>
    <row r="12" spans="1:31" ht="16" thickTop="1" x14ac:dyDescent="0.2">
      <c r="A12">
        <v>1382</v>
      </c>
      <c r="B12" t="s">
        <v>133</v>
      </c>
      <c r="C12">
        <v>0.1</v>
      </c>
      <c r="D12" s="3">
        <v>0.88</v>
      </c>
      <c r="E12">
        <v>6</v>
      </c>
      <c r="F12">
        <v>263</v>
      </c>
      <c r="G12">
        <v>4</v>
      </c>
      <c r="H12">
        <v>0</v>
      </c>
      <c r="I12">
        <v>0</v>
      </c>
      <c r="J12" t="s">
        <v>40</v>
      </c>
      <c r="K12" t="s">
        <v>33</v>
      </c>
      <c r="L12">
        <v>1</v>
      </c>
      <c r="M12" s="3">
        <v>317</v>
      </c>
      <c r="N12" s="3">
        <v>1</v>
      </c>
      <c r="O12" s="3">
        <v>0</v>
      </c>
      <c r="T12" s="42"/>
      <c r="U12" s="42" t="s">
        <v>208</v>
      </c>
      <c r="V12" s="42" t="s">
        <v>209</v>
      </c>
      <c r="W12" s="42" t="s">
        <v>210</v>
      </c>
      <c r="X12" s="42" t="s">
        <v>211</v>
      </c>
      <c r="Y12" s="42" t="s">
        <v>192</v>
      </c>
      <c r="Z12" s="43" t="s">
        <v>212</v>
      </c>
      <c r="AA12" s="4"/>
      <c r="AB12" s="4"/>
      <c r="AC12" s="4"/>
      <c r="AD12" s="4"/>
      <c r="AE12" s="4"/>
    </row>
    <row r="13" spans="1:31" x14ac:dyDescent="0.2">
      <c r="A13">
        <v>1523</v>
      </c>
      <c r="B13" t="s">
        <v>100</v>
      </c>
      <c r="C13">
        <v>0.42</v>
      </c>
      <c r="D13" s="3">
        <v>0.48</v>
      </c>
      <c r="E13">
        <v>2</v>
      </c>
      <c r="F13">
        <v>148</v>
      </c>
      <c r="G13">
        <v>3</v>
      </c>
      <c r="H13">
        <v>1</v>
      </c>
      <c r="I13">
        <v>0</v>
      </c>
      <c r="J13" t="s">
        <v>79</v>
      </c>
      <c r="K13" t="s">
        <v>33</v>
      </c>
      <c r="L13">
        <v>1</v>
      </c>
      <c r="M13" s="3">
        <v>44</v>
      </c>
      <c r="N13" s="3">
        <v>7</v>
      </c>
      <c r="O13" s="3">
        <v>13</v>
      </c>
      <c r="T13" s="2" t="s">
        <v>213</v>
      </c>
      <c r="U13" s="2">
        <f>COUNT(M2:O2)</f>
        <v>3</v>
      </c>
      <c r="V13" s="2">
        <f>DEVSQ(MMULT([1]!DESIGN(M2:O101),U18:U21))</f>
        <v>0.51524039249233977</v>
      </c>
      <c r="W13" s="2">
        <f>V13/U13</f>
        <v>0.17174679749744659</v>
      </c>
      <c r="X13" s="2">
        <f>W13/W14</f>
        <v>6.1657194836497853</v>
      </c>
      <c r="Y13" s="2">
        <f>_xlfn.F.DIST.RT(X13,U13,U14)</f>
        <v>7.0613968468082825E-4</v>
      </c>
      <c r="Z13" s="24" t="str">
        <f>IF(Y13&lt;Y11,"yes","no")</f>
        <v>yes</v>
      </c>
      <c r="AA13" s="4"/>
      <c r="AB13" s="4"/>
    </row>
    <row r="14" spans="1:31" x14ac:dyDescent="0.2">
      <c r="A14">
        <v>1529</v>
      </c>
      <c r="B14" t="s">
        <v>99</v>
      </c>
      <c r="C14">
        <v>0.4</v>
      </c>
      <c r="D14" s="3">
        <v>0.47</v>
      </c>
      <c r="E14">
        <v>2</v>
      </c>
      <c r="F14">
        <v>152</v>
      </c>
      <c r="G14">
        <v>3</v>
      </c>
      <c r="H14">
        <v>0</v>
      </c>
      <c r="I14">
        <v>0</v>
      </c>
      <c r="J14" t="s">
        <v>60</v>
      </c>
      <c r="K14" t="s">
        <v>33</v>
      </c>
      <c r="L14">
        <v>1</v>
      </c>
      <c r="M14" s="3">
        <v>337</v>
      </c>
      <c r="N14" s="3">
        <v>0</v>
      </c>
      <c r="O14" s="3">
        <v>0</v>
      </c>
      <c r="T14" s="2" t="s">
        <v>214</v>
      </c>
      <c r="U14" s="2">
        <f>U15-U13</f>
        <v>96</v>
      </c>
      <c r="V14" s="2">
        <f>V15-V13</f>
        <v>2.6740906075076603</v>
      </c>
      <c r="W14" s="2">
        <f>V14/U14</f>
        <v>2.7855110494871462E-2</v>
      </c>
      <c r="X14" s="2"/>
      <c r="Y14" s="2"/>
      <c r="Z14" s="4"/>
      <c r="AA14" s="4"/>
      <c r="AB14" s="4"/>
    </row>
    <row r="15" spans="1:31" x14ac:dyDescent="0.2">
      <c r="A15">
        <v>1650</v>
      </c>
      <c r="B15" t="s">
        <v>65</v>
      </c>
      <c r="C15">
        <v>0.77</v>
      </c>
      <c r="D15" s="3">
        <v>0.98</v>
      </c>
      <c r="E15">
        <v>4</v>
      </c>
      <c r="F15">
        <v>238</v>
      </c>
      <c r="G15">
        <v>6</v>
      </c>
      <c r="H15">
        <v>0</v>
      </c>
      <c r="I15">
        <v>0</v>
      </c>
      <c r="J15" t="s">
        <v>37</v>
      </c>
      <c r="K15" t="s">
        <v>33</v>
      </c>
      <c r="L15">
        <v>1</v>
      </c>
      <c r="M15" s="3">
        <v>494</v>
      </c>
      <c r="N15" s="3">
        <v>3</v>
      </c>
      <c r="O15" s="3">
        <v>11</v>
      </c>
      <c r="T15" s="29" t="s">
        <v>215</v>
      </c>
      <c r="U15" s="29">
        <f>U9-1</f>
        <v>99</v>
      </c>
      <c r="V15" s="29">
        <f>DEVSQ(D2:D101)</f>
        <v>3.1893310000000001</v>
      </c>
      <c r="W15" s="29"/>
      <c r="X15" s="29"/>
      <c r="Y15" s="29"/>
      <c r="Z15" s="29"/>
      <c r="AA15" s="4"/>
      <c r="AB15" s="4"/>
    </row>
    <row r="16" spans="1:31" ht="16" thickBot="1" x14ac:dyDescent="0.25">
      <c r="A16">
        <v>1778</v>
      </c>
      <c r="B16" t="s">
        <v>88</v>
      </c>
      <c r="C16">
        <v>0.85</v>
      </c>
      <c r="D16" s="3">
        <v>0.9</v>
      </c>
      <c r="E16">
        <v>2</v>
      </c>
      <c r="F16">
        <v>168</v>
      </c>
      <c r="G16">
        <v>2</v>
      </c>
      <c r="H16">
        <v>0</v>
      </c>
      <c r="I16">
        <v>0</v>
      </c>
      <c r="J16" t="s">
        <v>32</v>
      </c>
      <c r="K16" t="s">
        <v>38</v>
      </c>
      <c r="L16">
        <v>2</v>
      </c>
      <c r="M16" s="3">
        <v>521</v>
      </c>
      <c r="N16" s="3">
        <v>2</v>
      </c>
      <c r="O16" s="3">
        <v>13</v>
      </c>
      <c r="T16" s="5"/>
      <c r="U16" s="5"/>
      <c r="V16" s="5"/>
      <c r="W16" s="5"/>
      <c r="X16" s="5"/>
      <c r="Y16" s="5"/>
      <c r="Z16" s="5"/>
      <c r="AA16" s="5"/>
      <c r="AB16" s="5"/>
    </row>
    <row r="17" spans="1:28" ht="16" thickTop="1" x14ac:dyDescent="0.2">
      <c r="A17">
        <v>1974</v>
      </c>
      <c r="B17" t="s">
        <v>47</v>
      </c>
      <c r="C17">
        <v>0.36</v>
      </c>
      <c r="D17" s="3">
        <v>0.48</v>
      </c>
      <c r="E17">
        <v>2</v>
      </c>
      <c r="F17">
        <v>152</v>
      </c>
      <c r="G17">
        <v>3</v>
      </c>
      <c r="H17">
        <v>0</v>
      </c>
      <c r="I17">
        <v>0</v>
      </c>
      <c r="J17" t="s">
        <v>46</v>
      </c>
      <c r="K17" t="s">
        <v>38</v>
      </c>
      <c r="L17">
        <v>2</v>
      </c>
      <c r="M17" s="3">
        <v>131</v>
      </c>
      <c r="N17" s="3">
        <v>3</v>
      </c>
      <c r="O17" s="3">
        <v>12</v>
      </c>
      <c r="T17" s="42"/>
      <c r="U17" s="42" t="s">
        <v>216</v>
      </c>
      <c r="V17" s="42" t="s">
        <v>217</v>
      </c>
      <c r="W17" s="42" t="s">
        <v>218</v>
      </c>
      <c r="X17" s="42" t="s">
        <v>192</v>
      </c>
      <c r="Y17" s="42" t="s">
        <v>219</v>
      </c>
      <c r="Z17" s="42" t="s">
        <v>220</v>
      </c>
      <c r="AA17" s="42" t="s">
        <v>221</v>
      </c>
      <c r="AB17" s="2"/>
    </row>
    <row r="18" spans="1:28" x14ac:dyDescent="0.2">
      <c r="A18">
        <v>2237</v>
      </c>
      <c r="B18" t="s">
        <v>31</v>
      </c>
      <c r="C18">
        <v>0.74</v>
      </c>
      <c r="D18" s="3">
        <v>0.72</v>
      </c>
      <c r="E18">
        <v>4</v>
      </c>
      <c r="F18">
        <v>176</v>
      </c>
      <c r="G18">
        <v>3</v>
      </c>
      <c r="H18">
        <v>0</v>
      </c>
      <c r="I18">
        <v>0</v>
      </c>
      <c r="J18" t="s">
        <v>32</v>
      </c>
      <c r="K18" t="s">
        <v>33</v>
      </c>
      <c r="L18">
        <v>1</v>
      </c>
      <c r="M18" s="3">
        <v>441</v>
      </c>
      <c r="N18" s="3">
        <v>0</v>
      </c>
      <c r="O18" s="3">
        <v>13</v>
      </c>
      <c r="T18" s="2" t="s">
        <v>222</v>
      </c>
      <c r="U18" s="2">
        <f t="array" ref="U18:V21">[1]!RegCoeff(M2:O101,D2:D101)</f>
        <v>0.53933551457974105</v>
      </c>
      <c r="V18" s="2">
        <v>4.5873007876611138E-2</v>
      </c>
      <c r="W18" s="2">
        <f>U18/V18</f>
        <v>11.757143024726906</v>
      </c>
      <c r="X18" s="2">
        <f>_xlfn.T.DIST.2T(ABS(W18),$U$14)</f>
        <v>2.6749075502792393E-20</v>
      </c>
      <c r="Y18" s="2">
        <f>U18-_xlfn.T.INV.2T(Y$11,$U$14)*V18</f>
        <v>0.4482783136223219</v>
      </c>
      <c r="Z18" s="2">
        <f>U18+_xlfn.T.INV.2T(Y$11,$U$14)*V18</f>
        <v>0.63039271553716025</v>
      </c>
      <c r="AA18" s="2"/>
      <c r="AB18" s="2"/>
    </row>
    <row r="19" spans="1:28" x14ac:dyDescent="0.2">
      <c r="A19">
        <v>2298</v>
      </c>
      <c r="B19" t="s">
        <v>112</v>
      </c>
      <c r="C19">
        <v>0.6</v>
      </c>
      <c r="D19" s="3">
        <v>0.64</v>
      </c>
      <c r="E19">
        <v>2</v>
      </c>
      <c r="F19">
        <v>137</v>
      </c>
      <c r="G19">
        <v>5</v>
      </c>
      <c r="H19">
        <v>0</v>
      </c>
      <c r="I19">
        <v>0</v>
      </c>
      <c r="J19" t="s">
        <v>32</v>
      </c>
      <c r="K19" t="s">
        <v>38</v>
      </c>
      <c r="L19">
        <v>2</v>
      </c>
      <c r="M19" s="3">
        <v>584</v>
      </c>
      <c r="N19" s="3">
        <v>1</v>
      </c>
      <c r="O19" s="3">
        <v>1</v>
      </c>
      <c r="T19" s="2" t="str">
        <f t="array" ref="T19:T21">TRANSPOSE(M1:O1)</f>
        <v>Test Score</v>
      </c>
      <c r="U19" s="2">
        <v>2.4639102332627222E-4</v>
      </c>
      <c r="V19" s="2">
        <v>7.9400465890114972E-5</v>
      </c>
      <c r="W19" s="2">
        <f t="shared" ref="W19:W21" si="0">U19/V19</f>
        <v>3.1031432947416357</v>
      </c>
      <c r="X19" s="2">
        <f t="shared" ref="X19:X21" si="1">_xlfn.T.DIST.2T(ABS(W19),$U$14)</f>
        <v>2.5154778545242707E-3</v>
      </c>
      <c r="Y19" s="2">
        <f t="shared" ref="Y19:Y21" si="2">U19-_xlfn.T.INV.2T(Y$11,$U$14)*V19</f>
        <v>8.8782344206820088E-5</v>
      </c>
      <c r="Z19" s="2">
        <f t="shared" ref="Z19:Z21" si="3">U19+_xlfn.T.INV.2T(Y$11,$U$14)*V19</f>
        <v>4.0399970244572436E-4</v>
      </c>
      <c r="AA19" s="2">
        <f>[1]!VIF(M2:O101,1)</f>
        <v>1.0020754543138031</v>
      </c>
      <c r="AB19" s="2"/>
    </row>
    <row r="20" spans="1:28" x14ac:dyDescent="0.2">
      <c r="A20">
        <v>2458</v>
      </c>
      <c r="B20" t="s">
        <v>44</v>
      </c>
      <c r="C20">
        <v>0.18</v>
      </c>
      <c r="D20" s="3">
        <v>0.75</v>
      </c>
      <c r="E20">
        <v>4</v>
      </c>
      <c r="F20">
        <v>170</v>
      </c>
      <c r="G20">
        <v>5</v>
      </c>
      <c r="H20">
        <v>0</v>
      </c>
      <c r="I20">
        <v>0</v>
      </c>
      <c r="J20" t="s">
        <v>32</v>
      </c>
      <c r="K20" t="s">
        <v>33</v>
      </c>
      <c r="L20">
        <v>1</v>
      </c>
      <c r="M20" s="3">
        <v>506</v>
      </c>
      <c r="N20" s="3">
        <v>3</v>
      </c>
      <c r="O20" s="3">
        <v>11</v>
      </c>
      <c r="T20" s="2" t="str">
        <v>Resume score</v>
      </c>
      <c r="U20" s="2">
        <v>1.3438025770992252E-2</v>
      </c>
      <c r="V20" s="2">
        <v>5.9808304500916093E-3</v>
      </c>
      <c r="W20" s="2">
        <f t="shared" si="0"/>
        <v>2.2468494773642043</v>
      </c>
      <c r="X20" s="2">
        <f t="shared" si="1"/>
        <v>2.6940450980244411E-2</v>
      </c>
      <c r="Y20" s="2">
        <f t="shared" si="2"/>
        <v>1.566171157684617E-3</v>
      </c>
      <c r="Z20" s="2">
        <f t="shared" si="3"/>
        <v>2.5309880384299887E-2</v>
      </c>
      <c r="AA20" s="2">
        <f>[1]!VIF(M2:O101,2)</f>
        <v>1.0084612700949707</v>
      </c>
      <c r="AB20" s="2"/>
    </row>
    <row r="21" spans="1:28" x14ac:dyDescent="0.2">
      <c r="A21">
        <v>2575</v>
      </c>
      <c r="B21" t="s">
        <v>84</v>
      </c>
      <c r="C21">
        <v>0.89</v>
      </c>
      <c r="D21" s="3">
        <v>0.83</v>
      </c>
      <c r="E21">
        <v>5</v>
      </c>
      <c r="F21">
        <v>267</v>
      </c>
      <c r="G21">
        <v>4</v>
      </c>
      <c r="H21">
        <v>0</v>
      </c>
      <c r="I21">
        <v>0</v>
      </c>
      <c r="J21" t="s">
        <v>35</v>
      </c>
      <c r="K21" t="s">
        <v>33</v>
      </c>
      <c r="L21">
        <v>1</v>
      </c>
      <c r="M21" s="3">
        <v>665</v>
      </c>
      <c r="N21" s="3">
        <v>7</v>
      </c>
      <c r="O21" s="3">
        <v>9</v>
      </c>
      <c r="T21" s="29" t="str">
        <v>Inter. Score</v>
      </c>
      <c r="U21" s="29">
        <v>6.8770754167718903E-3</v>
      </c>
      <c r="V21" s="29">
        <v>3.7666418397477976E-3</v>
      </c>
      <c r="W21" s="15">
        <f t="shared" si="0"/>
        <v>1.8257842686822481</v>
      </c>
      <c r="X21" s="15">
        <f t="shared" si="1"/>
        <v>7.0991541441455433E-2</v>
      </c>
      <c r="Y21" s="15">
        <f t="shared" si="2"/>
        <v>-5.9964954225156901E-4</v>
      </c>
      <c r="Z21" s="15">
        <f t="shared" si="3"/>
        <v>1.435380037579535E-2</v>
      </c>
      <c r="AA21" s="29">
        <f>[1]!VIF(M2:O101,3)</f>
        <v>1.0074855746918541</v>
      </c>
    </row>
    <row r="22" spans="1:28" x14ac:dyDescent="0.2">
      <c r="A22">
        <v>2815</v>
      </c>
      <c r="B22" t="s">
        <v>101</v>
      </c>
      <c r="C22">
        <v>0.93</v>
      </c>
      <c r="D22" s="3">
        <v>0.63</v>
      </c>
      <c r="E22">
        <v>4</v>
      </c>
      <c r="F22">
        <v>143</v>
      </c>
      <c r="G22">
        <v>3</v>
      </c>
      <c r="H22">
        <v>1</v>
      </c>
      <c r="I22">
        <v>0</v>
      </c>
      <c r="J22" t="s">
        <v>46</v>
      </c>
      <c r="K22" t="s">
        <v>33</v>
      </c>
      <c r="L22">
        <v>1</v>
      </c>
      <c r="M22" s="3">
        <v>253</v>
      </c>
      <c r="N22" s="3">
        <v>3</v>
      </c>
      <c r="O22" s="3">
        <v>2</v>
      </c>
      <c r="T22" s="4"/>
      <c r="U22" s="4"/>
    </row>
    <row r="23" spans="1:28" x14ac:dyDescent="0.2">
      <c r="A23">
        <v>3002</v>
      </c>
      <c r="B23" t="s">
        <v>107</v>
      </c>
      <c r="C23">
        <v>0.43</v>
      </c>
      <c r="D23" s="3">
        <v>0.63</v>
      </c>
      <c r="E23">
        <v>3</v>
      </c>
      <c r="F23">
        <v>156</v>
      </c>
      <c r="G23">
        <v>3</v>
      </c>
      <c r="H23">
        <v>0</v>
      </c>
      <c r="I23">
        <v>0</v>
      </c>
      <c r="J23" t="s">
        <v>32</v>
      </c>
      <c r="K23" t="s">
        <v>38</v>
      </c>
      <c r="L23">
        <v>2</v>
      </c>
      <c r="M23" s="3">
        <v>349</v>
      </c>
      <c r="N23" s="3">
        <v>0</v>
      </c>
      <c r="O23" s="3">
        <v>3</v>
      </c>
    </row>
    <row r="24" spans="1:28" x14ac:dyDescent="0.2">
      <c r="A24">
        <v>3009</v>
      </c>
      <c r="B24" t="s">
        <v>55</v>
      </c>
      <c r="C24">
        <v>0.95</v>
      </c>
      <c r="D24" s="3">
        <v>0.71</v>
      </c>
      <c r="E24">
        <v>3</v>
      </c>
      <c r="F24">
        <v>251</v>
      </c>
      <c r="G24">
        <v>2</v>
      </c>
      <c r="H24">
        <v>1</v>
      </c>
      <c r="I24">
        <v>0</v>
      </c>
      <c r="J24" t="s">
        <v>56</v>
      </c>
      <c r="K24" t="s">
        <v>33</v>
      </c>
      <c r="L24">
        <v>1</v>
      </c>
      <c r="M24" s="3">
        <v>407</v>
      </c>
      <c r="N24" s="3">
        <v>1</v>
      </c>
      <c r="O24" s="3">
        <v>12</v>
      </c>
      <c r="W24" s="4"/>
      <c r="X24" s="4"/>
      <c r="Y24" s="4"/>
      <c r="Z24" s="4"/>
      <c r="AA24" s="4"/>
      <c r="AB24" s="4"/>
    </row>
    <row r="25" spans="1:28" x14ac:dyDescent="0.2">
      <c r="A25">
        <v>3177</v>
      </c>
      <c r="B25" t="s">
        <v>103</v>
      </c>
      <c r="C25">
        <v>0.56999999999999995</v>
      </c>
      <c r="D25" s="3">
        <v>0.82</v>
      </c>
      <c r="E25">
        <v>5</v>
      </c>
      <c r="F25">
        <v>218</v>
      </c>
      <c r="G25">
        <v>3</v>
      </c>
      <c r="H25">
        <v>0</v>
      </c>
      <c r="I25">
        <v>0</v>
      </c>
      <c r="J25" t="s">
        <v>37</v>
      </c>
      <c r="K25" t="s">
        <v>38</v>
      </c>
      <c r="L25">
        <v>2</v>
      </c>
      <c r="M25" s="3">
        <v>66</v>
      </c>
      <c r="N25" s="3">
        <v>9</v>
      </c>
      <c r="O25" s="3">
        <v>11</v>
      </c>
      <c r="W25" s="4"/>
      <c r="X25" s="4"/>
      <c r="Y25" s="4"/>
      <c r="Z25" s="4"/>
      <c r="AA25" s="4"/>
      <c r="AB25" s="4"/>
    </row>
    <row r="26" spans="1:28" x14ac:dyDescent="0.2">
      <c r="A26">
        <v>3255</v>
      </c>
      <c r="B26" t="s">
        <v>94</v>
      </c>
      <c r="C26">
        <v>0.48</v>
      </c>
      <c r="D26" s="3">
        <v>0.56999999999999995</v>
      </c>
      <c r="E26">
        <v>5</v>
      </c>
      <c r="F26">
        <v>227</v>
      </c>
      <c r="G26">
        <v>3</v>
      </c>
      <c r="H26">
        <v>0</v>
      </c>
      <c r="I26">
        <v>0</v>
      </c>
      <c r="J26" t="s">
        <v>37</v>
      </c>
      <c r="K26" t="s">
        <v>38</v>
      </c>
      <c r="L26">
        <v>2</v>
      </c>
      <c r="M26" s="3">
        <v>139</v>
      </c>
      <c r="N26" s="3">
        <v>6</v>
      </c>
      <c r="O26" s="3">
        <v>1</v>
      </c>
      <c r="T26" s="23" t="s">
        <v>148</v>
      </c>
      <c r="U26" s="2"/>
      <c r="V26" s="4"/>
      <c r="W26" s="4"/>
      <c r="X26" s="25" t="s">
        <v>159</v>
      </c>
      <c r="Y26" s="4"/>
      <c r="Z26" s="4"/>
      <c r="AA26" s="4"/>
      <c r="AB26" s="4"/>
    </row>
    <row r="27" spans="1:28" x14ac:dyDescent="0.2">
      <c r="A27">
        <v>3304</v>
      </c>
      <c r="B27" t="s">
        <v>61</v>
      </c>
      <c r="C27">
        <v>0.8</v>
      </c>
      <c r="D27" s="3">
        <v>0.54</v>
      </c>
      <c r="E27">
        <v>5</v>
      </c>
      <c r="F27">
        <v>261</v>
      </c>
      <c r="G27">
        <v>2</v>
      </c>
      <c r="H27">
        <v>0</v>
      </c>
      <c r="I27">
        <v>0</v>
      </c>
      <c r="J27" t="s">
        <v>32</v>
      </c>
      <c r="K27" t="s">
        <v>38</v>
      </c>
      <c r="L27">
        <v>2</v>
      </c>
      <c r="M27" s="3">
        <v>256</v>
      </c>
      <c r="N27" s="3">
        <v>4</v>
      </c>
      <c r="O27" s="3">
        <v>11</v>
      </c>
      <c r="T27" s="14" t="s">
        <v>154</v>
      </c>
      <c r="U27" s="16" t="s">
        <v>149</v>
      </c>
      <c r="V27" s="14" t="s">
        <v>152</v>
      </c>
      <c r="W27" s="4"/>
      <c r="X27" s="4" t="s">
        <v>159</v>
      </c>
      <c r="Y27" s="4"/>
      <c r="Z27" s="4"/>
      <c r="AA27" s="4"/>
      <c r="AB27" s="4"/>
    </row>
    <row r="28" spans="1:28" x14ac:dyDescent="0.2">
      <c r="A28">
        <v>3694</v>
      </c>
      <c r="B28" t="s">
        <v>118</v>
      </c>
      <c r="C28">
        <v>0.93</v>
      </c>
      <c r="D28" s="3">
        <v>0.62</v>
      </c>
      <c r="E28">
        <v>3</v>
      </c>
      <c r="F28">
        <v>231</v>
      </c>
      <c r="G28">
        <v>6</v>
      </c>
      <c r="H28">
        <v>0</v>
      </c>
      <c r="I28">
        <v>0</v>
      </c>
      <c r="J28" t="s">
        <v>56</v>
      </c>
      <c r="K28" t="s">
        <v>38</v>
      </c>
      <c r="L28">
        <v>2</v>
      </c>
      <c r="M28" s="3">
        <v>22</v>
      </c>
      <c r="N28" s="3">
        <v>1</v>
      </c>
      <c r="O28" s="3">
        <v>10</v>
      </c>
      <c r="T28" s="2" t="s">
        <v>144</v>
      </c>
      <c r="U28" s="17">
        <v>400</v>
      </c>
      <c r="V28" s="18">
        <v>500</v>
      </c>
      <c r="W28" s="4"/>
      <c r="X28" s="4"/>
      <c r="Y28" s="4"/>
      <c r="Z28" s="4"/>
      <c r="AA28" s="4"/>
      <c r="AB28" s="4"/>
    </row>
    <row r="29" spans="1:28" x14ac:dyDescent="0.2">
      <c r="A29">
        <v>3906</v>
      </c>
      <c r="B29" t="s">
        <v>64</v>
      </c>
      <c r="C29">
        <v>0.98</v>
      </c>
      <c r="D29" s="3">
        <v>0.99</v>
      </c>
      <c r="E29">
        <v>5</v>
      </c>
      <c r="F29">
        <v>141</v>
      </c>
      <c r="G29">
        <v>3</v>
      </c>
      <c r="H29">
        <v>0</v>
      </c>
      <c r="I29">
        <v>0</v>
      </c>
      <c r="J29" t="s">
        <v>32</v>
      </c>
      <c r="K29" t="s">
        <v>33</v>
      </c>
      <c r="L29">
        <v>1</v>
      </c>
      <c r="M29" s="3">
        <v>99</v>
      </c>
      <c r="N29" s="3">
        <v>6</v>
      </c>
      <c r="O29" s="3">
        <v>6</v>
      </c>
      <c r="T29" s="2" t="s">
        <v>150</v>
      </c>
      <c r="U29" s="17">
        <v>5</v>
      </c>
      <c r="V29" s="18">
        <v>7</v>
      </c>
      <c r="W29" s="4"/>
      <c r="X29" s="4" t="s">
        <v>224</v>
      </c>
      <c r="Y29" s="31">
        <f>COUNT(D2:D101)</f>
        <v>100</v>
      </c>
      <c r="Z29" s="4"/>
      <c r="AA29" s="4"/>
      <c r="AB29" s="4"/>
    </row>
    <row r="30" spans="1:28" x14ac:dyDescent="0.2">
      <c r="A30">
        <v>4161</v>
      </c>
      <c r="B30" t="s">
        <v>106</v>
      </c>
      <c r="C30">
        <v>0.9</v>
      </c>
      <c r="D30" s="3">
        <v>0.74</v>
      </c>
      <c r="E30">
        <v>3</v>
      </c>
      <c r="F30">
        <v>260</v>
      </c>
      <c r="G30">
        <v>4</v>
      </c>
      <c r="H30">
        <v>0</v>
      </c>
      <c r="I30">
        <v>0</v>
      </c>
      <c r="J30" t="s">
        <v>35</v>
      </c>
      <c r="K30" t="s">
        <v>105</v>
      </c>
      <c r="L30">
        <v>3</v>
      </c>
      <c r="M30" s="3">
        <v>397</v>
      </c>
      <c r="N30" s="3">
        <v>0</v>
      </c>
      <c r="O30" s="3">
        <v>11</v>
      </c>
      <c r="T30" s="2" t="s">
        <v>151</v>
      </c>
      <c r="U30" s="18">
        <v>13</v>
      </c>
      <c r="V30" s="18">
        <v>12</v>
      </c>
      <c r="W30" s="4"/>
      <c r="X30" s="4" t="s">
        <v>225</v>
      </c>
      <c r="Y30" s="33">
        <f>COLUMNS(M2:O101)</f>
        <v>3</v>
      </c>
      <c r="Z30" s="4"/>
      <c r="AA30" s="4"/>
      <c r="AB30" s="4"/>
    </row>
    <row r="31" spans="1:28" x14ac:dyDescent="0.2">
      <c r="A31">
        <v>4409</v>
      </c>
      <c r="B31" t="s">
        <v>48</v>
      </c>
      <c r="C31">
        <v>0.86</v>
      </c>
      <c r="D31" s="3">
        <v>0.66</v>
      </c>
      <c r="E31">
        <v>4</v>
      </c>
      <c r="F31">
        <v>191</v>
      </c>
      <c r="G31">
        <v>2</v>
      </c>
      <c r="H31">
        <v>0</v>
      </c>
      <c r="I31">
        <v>0</v>
      </c>
      <c r="J31" t="s">
        <v>35</v>
      </c>
      <c r="K31" t="s">
        <v>33</v>
      </c>
      <c r="L31">
        <v>1</v>
      </c>
      <c r="M31" s="3">
        <v>99</v>
      </c>
      <c r="N31" s="3">
        <v>4</v>
      </c>
      <c r="O31" s="3">
        <v>6</v>
      </c>
      <c r="T31" s="15" t="s">
        <v>153</v>
      </c>
      <c r="U31" s="19">
        <f>U18+SUMPRODUCT($U$19:$U$21,U28:U30)</f>
        <v>0.79448403318324579</v>
      </c>
      <c r="V31" s="19">
        <f>U18+SUMPRODUCT($U$19:$U$21,V28:V30)</f>
        <v>0.83912211164108563</v>
      </c>
      <c r="W31" s="4"/>
      <c r="X31" s="4"/>
      <c r="Y31" s="4"/>
      <c r="Z31" s="4"/>
      <c r="AA31" s="4"/>
      <c r="AB31" s="4"/>
    </row>
    <row r="32" spans="1:28" x14ac:dyDescent="0.2">
      <c r="A32">
        <v>4415</v>
      </c>
      <c r="B32" t="s">
        <v>69</v>
      </c>
      <c r="C32">
        <v>0.65</v>
      </c>
      <c r="D32" s="3">
        <v>0.55000000000000004</v>
      </c>
      <c r="E32">
        <v>5</v>
      </c>
      <c r="F32">
        <v>215</v>
      </c>
      <c r="G32">
        <v>2</v>
      </c>
      <c r="H32">
        <v>0</v>
      </c>
      <c r="I32">
        <v>0</v>
      </c>
      <c r="J32" t="s">
        <v>53</v>
      </c>
      <c r="K32" t="s">
        <v>33</v>
      </c>
      <c r="L32">
        <v>1</v>
      </c>
      <c r="M32" s="3">
        <v>629</v>
      </c>
      <c r="N32" s="3">
        <v>5</v>
      </c>
      <c r="O32" s="3">
        <v>5</v>
      </c>
      <c r="W32" s="4"/>
      <c r="X32" s="4" t="s">
        <v>226</v>
      </c>
      <c r="Y32" s="4"/>
      <c r="Z32" s="4"/>
      <c r="AA32" s="4" t="s">
        <v>231</v>
      </c>
      <c r="AB32" s="4"/>
    </row>
    <row r="33" spans="1:28" x14ac:dyDescent="0.2">
      <c r="A33">
        <v>4473</v>
      </c>
      <c r="B33" t="s">
        <v>102</v>
      </c>
      <c r="C33">
        <v>0.28000000000000003</v>
      </c>
      <c r="D33" s="3">
        <v>0.83</v>
      </c>
      <c r="E33">
        <v>5</v>
      </c>
      <c r="F33">
        <v>279</v>
      </c>
      <c r="G33">
        <v>4</v>
      </c>
      <c r="H33">
        <v>0</v>
      </c>
      <c r="I33">
        <v>0</v>
      </c>
      <c r="J33" t="s">
        <v>35</v>
      </c>
      <c r="K33" t="s">
        <v>38</v>
      </c>
      <c r="L33">
        <v>2</v>
      </c>
      <c r="M33" s="3">
        <v>428</v>
      </c>
      <c r="N33" s="3">
        <v>0</v>
      </c>
      <c r="O33" s="3">
        <v>6</v>
      </c>
      <c r="W33" s="4"/>
      <c r="X33" s="5"/>
      <c r="Y33" s="5"/>
      <c r="Z33" s="4"/>
      <c r="AA33" s="4"/>
      <c r="AB33" s="4"/>
    </row>
    <row r="34" spans="1:28" x14ac:dyDescent="0.2">
      <c r="A34">
        <v>4715</v>
      </c>
      <c r="B34" t="s">
        <v>115</v>
      </c>
      <c r="C34">
        <v>0.63</v>
      </c>
      <c r="D34" s="3">
        <v>0.56999999999999995</v>
      </c>
      <c r="E34">
        <v>5</v>
      </c>
      <c r="F34">
        <v>160</v>
      </c>
      <c r="G34">
        <v>2</v>
      </c>
      <c r="H34">
        <v>0</v>
      </c>
      <c r="I34">
        <v>0</v>
      </c>
      <c r="J34" t="s">
        <v>35</v>
      </c>
      <c r="K34" t="s">
        <v>33</v>
      </c>
      <c r="L34">
        <v>1</v>
      </c>
      <c r="M34" s="3">
        <v>496</v>
      </c>
      <c r="N34" s="3">
        <v>0</v>
      </c>
      <c r="O34" s="3">
        <v>3</v>
      </c>
      <c r="T34" s="5"/>
      <c r="U34" s="5"/>
      <c r="V34" s="5"/>
      <c r="W34" s="5"/>
      <c r="X34" s="2" t="s">
        <v>227</v>
      </c>
      <c r="Y34" s="45">
        <f>[1]!BPagStat(M2:O101,D2:D101)</f>
        <v>5.291816733152519</v>
      </c>
      <c r="Z34" s="4"/>
      <c r="AA34" s="4" t="s">
        <v>227</v>
      </c>
      <c r="AB34" s="31">
        <f>[1]!WhiteStat(M2:O101,D2:D101)</f>
        <v>5.6803046425684016</v>
      </c>
    </row>
    <row r="35" spans="1:28" x14ac:dyDescent="0.2">
      <c r="A35">
        <v>4879</v>
      </c>
      <c r="B35" t="s">
        <v>81</v>
      </c>
      <c r="C35">
        <v>0.43</v>
      </c>
      <c r="D35" s="3">
        <v>0.62</v>
      </c>
      <c r="E35">
        <v>2</v>
      </c>
      <c r="F35">
        <v>180</v>
      </c>
      <c r="G35">
        <v>3</v>
      </c>
      <c r="H35">
        <v>0</v>
      </c>
      <c r="I35">
        <v>0</v>
      </c>
      <c r="J35" t="s">
        <v>79</v>
      </c>
      <c r="K35" t="s">
        <v>33</v>
      </c>
      <c r="L35">
        <v>1</v>
      </c>
      <c r="M35" s="3">
        <v>3</v>
      </c>
      <c r="N35" s="3">
        <v>1</v>
      </c>
      <c r="O35" s="3">
        <v>12</v>
      </c>
      <c r="T35" s="2"/>
      <c r="U35" s="2"/>
      <c r="V35" s="2"/>
      <c r="W35" s="2"/>
      <c r="X35" s="2" t="s">
        <v>208</v>
      </c>
      <c r="Y35" s="46">
        <f>Y30</f>
        <v>3</v>
      </c>
      <c r="Z35" s="4"/>
      <c r="AA35" s="4" t="s">
        <v>208</v>
      </c>
      <c r="AB35" s="32">
        <v>2</v>
      </c>
    </row>
    <row r="36" spans="1:28" x14ac:dyDescent="0.2">
      <c r="A36">
        <v>5094</v>
      </c>
      <c r="B36" t="s">
        <v>114</v>
      </c>
      <c r="C36">
        <v>0.96</v>
      </c>
      <c r="D36" s="3">
        <v>0.51</v>
      </c>
      <c r="E36">
        <v>3</v>
      </c>
      <c r="F36">
        <v>237</v>
      </c>
      <c r="G36">
        <v>4</v>
      </c>
      <c r="H36">
        <v>0</v>
      </c>
      <c r="I36">
        <v>0</v>
      </c>
      <c r="J36" t="s">
        <v>35</v>
      </c>
      <c r="K36" t="s">
        <v>105</v>
      </c>
      <c r="L36">
        <v>3</v>
      </c>
      <c r="M36" s="3">
        <v>534</v>
      </c>
      <c r="N36" s="3">
        <v>0</v>
      </c>
      <c r="O36" s="3">
        <v>9</v>
      </c>
      <c r="T36" s="2"/>
      <c r="U36" s="2"/>
      <c r="V36" s="2"/>
      <c r="W36" s="2"/>
      <c r="X36" s="2" t="s">
        <v>192</v>
      </c>
      <c r="Y36" s="47">
        <f>_xlfn.CHISQ.DIST.RT(Y34,Y35)</f>
        <v>0.15163427310407618</v>
      </c>
      <c r="Z36" s="4"/>
      <c r="AA36" s="4" t="s">
        <v>192</v>
      </c>
      <c r="AB36" s="33">
        <f>_xlfn.CHISQ.DIST.RT(AB34,AB35)</f>
        <v>5.8416767169785944E-2</v>
      </c>
    </row>
    <row r="37" spans="1:28" x14ac:dyDescent="0.2">
      <c r="A37">
        <v>5215</v>
      </c>
      <c r="B37" t="s">
        <v>96</v>
      </c>
      <c r="C37">
        <v>0.8</v>
      </c>
      <c r="D37" s="3">
        <v>0.51</v>
      </c>
      <c r="E37">
        <v>4</v>
      </c>
      <c r="F37">
        <v>213</v>
      </c>
      <c r="G37">
        <v>3</v>
      </c>
      <c r="H37">
        <v>0</v>
      </c>
      <c r="I37">
        <v>0</v>
      </c>
      <c r="J37" t="s">
        <v>32</v>
      </c>
      <c r="K37" t="s">
        <v>38</v>
      </c>
      <c r="L37">
        <v>2</v>
      </c>
      <c r="M37" s="3">
        <v>60</v>
      </c>
      <c r="N37" s="3">
        <v>4</v>
      </c>
      <c r="O37" s="3">
        <v>4</v>
      </c>
      <c r="T37" s="2"/>
      <c r="U37" s="2"/>
      <c r="V37" s="2"/>
      <c r="W37" s="2"/>
      <c r="X37" s="4"/>
      <c r="Y37" s="4"/>
      <c r="Z37" s="4"/>
      <c r="AA37" s="4"/>
      <c r="AB37" s="4"/>
    </row>
    <row r="38" spans="1:28" x14ac:dyDescent="0.2">
      <c r="A38">
        <v>5243</v>
      </c>
      <c r="B38" t="s">
        <v>58</v>
      </c>
      <c r="C38">
        <v>0.67</v>
      </c>
      <c r="D38" s="3">
        <v>0.64</v>
      </c>
      <c r="E38">
        <v>5</v>
      </c>
      <c r="F38">
        <v>248</v>
      </c>
      <c r="G38">
        <v>3</v>
      </c>
      <c r="H38">
        <v>0</v>
      </c>
      <c r="I38">
        <v>0</v>
      </c>
      <c r="J38" t="s">
        <v>37</v>
      </c>
      <c r="K38" t="s">
        <v>38</v>
      </c>
      <c r="L38">
        <v>2</v>
      </c>
      <c r="M38" s="3">
        <v>178</v>
      </c>
      <c r="N38" s="3">
        <v>4</v>
      </c>
      <c r="O38" s="3">
        <v>5</v>
      </c>
      <c r="T38" s="4"/>
      <c r="U38" s="4"/>
      <c r="V38" s="4"/>
      <c r="W38" s="4"/>
      <c r="X38" s="5" t="s">
        <v>228</v>
      </c>
      <c r="Y38" s="48">
        <f>[1]!BPagStat(M2:O101,D2:D101,FALSE)</f>
        <v>1.7879989840345432</v>
      </c>
      <c r="Z38" s="5"/>
      <c r="AA38" s="5" t="s">
        <v>228</v>
      </c>
      <c r="AB38" s="48">
        <f>[1]!WhiteStat(M2:O101,D2:D101,FALSE)</f>
        <v>2.9208615880337532</v>
      </c>
    </row>
    <row r="39" spans="1:28" x14ac:dyDescent="0.2">
      <c r="A39">
        <v>5367</v>
      </c>
      <c r="B39" t="s">
        <v>50</v>
      </c>
      <c r="C39">
        <v>0.92</v>
      </c>
      <c r="D39" s="3">
        <v>0.57999999999999996</v>
      </c>
      <c r="E39">
        <v>3</v>
      </c>
      <c r="F39">
        <v>261</v>
      </c>
      <c r="G39">
        <v>3</v>
      </c>
      <c r="H39">
        <v>1</v>
      </c>
      <c r="I39">
        <v>0</v>
      </c>
      <c r="J39" t="s">
        <v>32</v>
      </c>
      <c r="K39" t="s">
        <v>38</v>
      </c>
      <c r="L39">
        <v>2</v>
      </c>
      <c r="M39" s="3">
        <v>586</v>
      </c>
      <c r="N39" s="3">
        <v>1</v>
      </c>
      <c r="O39" s="3">
        <v>1</v>
      </c>
      <c r="T39" s="5"/>
      <c r="U39" s="5"/>
      <c r="V39" s="5"/>
      <c r="W39" s="5"/>
      <c r="X39" s="2" t="s">
        <v>229</v>
      </c>
      <c r="Y39" s="46">
        <f>Y30</f>
        <v>3</v>
      </c>
      <c r="Z39" s="2"/>
      <c r="AA39" s="2" t="s">
        <v>229</v>
      </c>
      <c r="AB39" s="46">
        <v>2</v>
      </c>
    </row>
    <row r="40" spans="1:28" x14ac:dyDescent="0.2">
      <c r="A40">
        <v>5426</v>
      </c>
      <c r="B40" t="s">
        <v>68</v>
      </c>
      <c r="C40">
        <v>0.77</v>
      </c>
      <c r="D40" s="3">
        <v>0.89</v>
      </c>
      <c r="E40">
        <v>3</v>
      </c>
      <c r="F40">
        <v>142</v>
      </c>
      <c r="G40">
        <v>3</v>
      </c>
      <c r="H40">
        <v>0</v>
      </c>
      <c r="I40">
        <v>0</v>
      </c>
      <c r="J40" t="s">
        <v>40</v>
      </c>
      <c r="K40" t="s">
        <v>33</v>
      </c>
      <c r="L40">
        <v>1</v>
      </c>
      <c r="M40" s="3">
        <v>435</v>
      </c>
      <c r="N40" s="3">
        <v>5</v>
      </c>
      <c r="O40" s="3">
        <v>0</v>
      </c>
      <c r="T40" s="2"/>
      <c r="U40" s="2"/>
      <c r="V40" s="2"/>
      <c r="W40" s="2"/>
      <c r="X40" s="2" t="s">
        <v>230</v>
      </c>
      <c r="Y40" s="46">
        <f>Y29-Y30-1</f>
        <v>96</v>
      </c>
      <c r="Z40" s="2"/>
      <c r="AA40" s="2" t="s">
        <v>230</v>
      </c>
      <c r="AB40" s="46">
        <f>Y29-3</f>
        <v>97</v>
      </c>
    </row>
    <row r="41" spans="1:28" x14ac:dyDescent="0.2">
      <c r="A41">
        <v>5428</v>
      </c>
      <c r="B41" t="s">
        <v>71</v>
      </c>
      <c r="C41">
        <v>0.56999999999999995</v>
      </c>
      <c r="D41" s="3">
        <v>0.43</v>
      </c>
      <c r="E41">
        <v>3</v>
      </c>
      <c r="F41">
        <v>167</v>
      </c>
      <c r="G41">
        <v>3</v>
      </c>
      <c r="H41">
        <v>0</v>
      </c>
      <c r="I41">
        <v>0</v>
      </c>
      <c r="J41" t="s">
        <v>32</v>
      </c>
      <c r="K41" t="s">
        <v>38</v>
      </c>
      <c r="L41">
        <v>2</v>
      </c>
      <c r="M41" s="3">
        <v>285</v>
      </c>
      <c r="N41" s="3">
        <v>1</v>
      </c>
      <c r="O41" s="3">
        <v>10</v>
      </c>
      <c r="T41" s="2"/>
      <c r="U41" s="2"/>
      <c r="V41" s="2"/>
      <c r="W41" s="2"/>
      <c r="X41" s="4" t="s">
        <v>192</v>
      </c>
      <c r="Y41" s="33">
        <f>_xlfn.F.DIST.RT(Y38,Y39,Y40)</f>
        <v>0.15461562321421343</v>
      </c>
      <c r="Z41" s="4"/>
      <c r="AA41" s="4" t="s">
        <v>192</v>
      </c>
      <c r="AB41" s="33">
        <f>_xlfn.F.DIST.RT(AB38,AB39,AB40)</f>
        <v>5.8642960134710598E-2</v>
      </c>
    </row>
    <row r="42" spans="1:28" x14ac:dyDescent="0.2">
      <c r="A42">
        <v>5765</v>
      </c>
      <c r="B42" t="s">
        <v>122</v>
      </c>
      <c r="C42">
        <v>0.59</v>
      </c>
      <c r="D42" s="3">
        <v>0.9</v>
      </c>
      <c r="E42">
        <v>4</v>
      </c>
      <c r="F42">
        <v>226</v>
      </c>
      <c r="G42">
        <v>2</v>
      </c>
      <c r="H42">
        <v>0</v>
      </c>
      <c r="I42">
        <v>0</v>
      </c>
      <c r="J42" t="s">
        <v>35</v>
      </c>
      <c r="K42" t="s">
        <v>33</v>
      </c>
      <c r="L42">
        <v>1</v>
      </c>
      <c r="M42" s="3">
        <v>636</v>
      </c>
      <c r="N42" s="3">
        <v>0</v>
      </c>
      <c r="O42" s="3">
        <v>12</v>
      </c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>
        <v>5887</v>
      </c>
      <c r="B43" t="s">
        <v>109</v>
      </c>
      <c r="C43">
        <v>0.97</v>
      </c>
      <c r="D43" s="3">
        <v>0.93</v>
      </c>
      <c r="E43">
        <v>2</v>
      </c>
      <c r="F43">
        <v>270</v>
      </c>
      <c r="G43">
        <v>4</v>
      </c>
      <c r="H43">
        <v>0</v>
      </c>
      <c r="I43">
        <v>0</v>
      </c>
      <c r="J43" t="s">
        <v>32</v>
      </c>
      <c r="K43" t="s">
        <v>33</v>
      </c>
      <c r="L43">
        <v>1</v>
      </c>
      <c r="M43" s="3">
        <v>442</v>
      </c>
      <c r="N43" s="3">
        <v>5</v>
      </c>
      <c r="O43" s="3">
        <v>12</v>
      </c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>
        <v>6067</v>
      </c>
      <c r="B44" t="s">
        <v>95</v>
      </c>
      <c r="C44">
        <v>0.66</v>
      </c>
      <c r="D44" s="3">
        <v>0.61</v>
      </c>
      <c r="E44">
        <v>3</v>
      </c>
      <c r="F44">
        <v>156</v>
      </c>
      <c r="G44">
        <v>3</v>
      </c>
      <c r="H44">
        <v>1</v>
      </c>
      <c r="I44">
        <v>0</v>
      </c>
      <c r="J44" t="s">
        <v>35</v>
      </c>
      <c r="K44" t="s">
        <v>38</v>
      </c>
      <c r="L44">
        <v>2</v>
      </c>
      <c r="M44" s="3">
        <v>569</v>
      </c>
      <c r="N44" s="3">
        <v>0</v>
      </c>
      <c r="O44" s="3">
        <v>5</v>
      </c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">
      <c r="A45">
        <v>6113</v>
      </c>
      <c r="B45" t="s">
        <v>128</v>
      </c>
      <c r="C45">
        <v>0.7</v>
      </c>
      <c r="D45" s="3">
        <v>0.98</v>
      </c>
      <c r="E45">
        <v>4</v>
      </c>
      <c r="F45">
        <v>146</v>
      </c>
      <c r="G45">
        <v>3</v>
      </c>
      <c r="H45">
        <v>0</v>
      </c>
      <c r="I45">
        <v>0</v>
      </c>
      <c r="J45" t="s">
        <v>40</v>
      </c>
      <c r="K45" t="s">
        <v>33</v>
      </c>
      <c r="L45">
        <v>1</v>
      </c>
      <c r="M45" s="3">
        <v>635</v>
      </c>
      <c r="N45" s="3">
        <v>1</v>
      </c>
      <c r="O45" s="3">
        <v>2</v>
      </c>
    </row>
    <row r="46" spans="1:28" x14ac:dyDescent="0.2">
      <c r="A46">
        <v>6250</v>
      </c>
      <c r="B46" t="s">
        <v>98</v>
      </c>
      <c r="C46">
        <v>0.49</v>
      </c>
      <c r="D46" s="3">
        <v>0.94</v>
      </c>
      <c r="E46">
        <v>5</v>
      </c>
      <c r="F46">
        <v>136</v>
      </c>
      <c r="G46">
        <v>3</v>
      </c>
      <c r="H46">
        <v>0</v>
      </c>
      <c r="I46">
        <v>0</v>
      </c>
      <c r="J46" t="s">
        <v>46</v>
      </c>
      <c r="K46" t="s">
        <v>38</v>
      </c>
      <c r="L46">
        <v>2</v>
      </c>
      <c r="M46" s="3">
        <v>574</v>
      </c>
      <c r="N46" s="3">
        <v>4</v>
      </c>
      <c r="O46" s="3">
        <v>14</v>
      </c>
    </row>
    <row r="47" spans="1:28" x14ac:dyDescent="0.2">
      <c r="A47">
        <v>6495</v>
      </c>
      <c r="B47" t="s">
        <v>137</v>
      </c>
      <c r="C47">
        <v>0.6</v>
      </c>
      <c r="D47" s="3">
        <v>0.71</v>
      </c>
      <c r="E47">
        <v>3</v>
      </c>
      <c r="F47">
        <v>195</v>
      </c>
      <c r="G47">
        <v>2</v>
      </c>
      <c r="H47">
        <v>0</v>
      </c>
      <c r="I47">
        <v>0</v>
      </c>
      <c r="J47" t="s">
        <v>32</v>
      </c>
      <c r="K47" t="s">
        <v>33</v>
      </c>
      <c r="L47">
        <v>1</v>
      </c>
      <c r="M47" s="3">
        <v>448</v>
      </c>
      <c r="N47" s="3">
        <v>2</v>
      </c>
      <c r="O47" s="3">
        <v>5</v>
      </c>
    </row>
    <row r="48" spans="1:28" x14ac:dyDescent="0.2">
      <c r="A48">
        <v>6701</v>
      </c>
      <c r="B48" t="s">
        <v>93</v>
      </c>
      <c r="C48">
        <v>0.66</v>
      </c>
      <c r="D48" s="3">
        <v>0.72</v>
      </c>
      <c r="E48">
        <v>4</v>
      </c>
      <c r="F48">
        <v>223</v>
      </c>
      <c r="G48">
        <v>4</v>
      </c>
      <c r="H48">
        <v>0</v>
      </c>
      <c r="I48">
        <v>0</v>
      </c>
      <c r="J48" t="s">
        <v>53</v>
      </c>
      <c r="K48" t="s">
        <v>33</v>
      </c>
      <c r="L48">
        <v>1</v>
      </c>
      <c r="M48" s="3">
        <v>341</v>
      </c>
      <c r="N48" s="3">
        <v>1</v>
      </c>
      <c r="O48" s="3">
        <v>0</v>
      </c>
    </row>
    <row r="49" spans="1:15" x14ac:dyDescent="0.2">
      <c r="A49">
        <v>6748</v>
      </c>
      <c r="B49" t="s">
        <v>110</v>
      </c>
      <c r="C49">
        <v>0.98</v>
      </c>
      <c r="D49" s="3">
        <v>0.74</v>
      </c>
      <c r="E49">
        <v>4</v>
      </c>
      <c r="F49">
        <v>139</v>
      </c>
      <c r="G49">
        <v>3</v>
      </c>
      <c r="H49">
        <v>0</v>
      </c>
      <c r="I49">
        <v>0</v>
      </c>
      <c r="J49" t="s">
        <v>56</v>
      </c>
      <c r="K49" t="s">
        <v>38</v>
      </c>
      <c r="L49">
        <v>2</v>
      </c>
      <c r="M49" s="3">
        <v>1</v>
      </c>
      <c r="N49" s="3">
        <v>6</v>
      </c>
      <c r="O49" s="3">
        <v>11</v>
      </c>
    </row>
    <row r="50" spans="1:15" x14ac:dyDescent="0.2">
      <c r="A50">
        <v>7036</v>
      </c>
      <c r="B50" t="s">
        <v>73</v>
      </c>
      <c r="C50">
        <v>0.97</v>
      </c>
      <c r="D50" s="3">
        <v>0.82</v>
      </c>
      <c r="E50">
        <v>4</v>
      </c>
      <c r="F50">
        <v>176</v>
      </c>
      <c r="G50">
        <v>2</v>
      </c>
      <c r="H50">
        <v>0</v>
      </c>
      <c r="I50">
        <v>0</v>
      </c>
      <c r="J50" t="s">
        <v>32</v>
      </c>
      <c r="K50" t="s">
        <v>33</v>
      </c>
      <c r="L50">
        <v>1</v>
      </c>
      <c r="M50" s="3">
        <v>280</v>
      </c>
      <c r="N50" s="3">
        <v>0</v>
      </c>
      <c r="O50" s="3">
        <v>13</v>
      </c>
    </row>
    <row r="51" spans="1:15" x14ac:dyDescent="0.2">
      <c r="A51">
        <v>7055</v>
      </c>
      <c r="B51" t="s">
        <v>130</v>
      </c>
      <c r="C51">
        <v>0.49</v>
      </c>
      <c r="D51" s="3">
        <v>0.83</v>
      </c>
      <c r="E51">
        <v>3</v>
      </c>
      <c r="F51">
        <v>168</v>
      </c>
      <c r="G51">
        <v>4</v>
      </c>
      <c r="H51">
        <v>1</v>
      </c>
      <c r="I51">
        <v>0</v>
      </c>
      <c r="J51" t="s">
        <v>56</v>
      </c>
      <c r="K51" t="s">
        <v>33</v>
      </c>
      <c r="L51">
        <v>1</v>
      </c>
      <c r="M51" s="3">
        <v>661</v>
      </c>
      <c r="N51" s="3">
        <v>0</v>
      </c>
      <c r="O51" s="3">
        <v>2</v>
      </c>
    </row>
    <row r="52" spans="1:15" x14ac:dyDescent="0.2">
      <c r="A52">
        <v>7193</v>
      </c>
      <c r="B52" t="s">
        <v>91</v>
      </c>
      <c r="C52">
        <v>0.66</v>
      </c>
      <c r="D52" s="3">
        <v>0.98</v>
      </c>
      <c r="E52">
        <v>4</v>
      </c>
      <c r="F52">
        <v>163</v>
      </c>
      <c r="G52">
        <v>3</v>
      </c>
      <c r="H52">
        <v>1</v>
      </c>
      <c r="I52">
        <v>0</v>
      </c>
      <c r="J52" t="s">
        <v>32</v>
      </c>
      <c r="K52" t="s">
        <v>33</v>
      </c>
      <c r="L52">
        <v>1</v>
      </c>
      <c r="M52" s="3">
        <v>312</v>
      </c>
      <c r="N52" s="3">
        <v>7</v>
      </c>
      <c r="O52" s="3">
        <v>7</v>
      </c>
    </row>
    <row r="53" spans="1:15" x14ac:dyDescent="0.2">
      <c r="A53">
        <v>7733</v>
      </c>
      <c r="B53" t="s">
        <v>92</v>
      </c>
      <c r="C53">
        <v>0.92</v>
      </c>
      <c r="D53" s="3">
        <v>0.8</v>
      </c>
      <c r="E53">
        <v>3</v>
      </c>
      <c r="F53">
        <v>211</v>
      </c>
      <c r="G53">
        <v>4</v>
      </c>
      <c r="H53">
        <v>0</v>
      </c>
      <c r="I53">
        <v>0</v>
      </c>
      <c r="J53" t="s">
        <v>32</v>
      </c>
      <c r="K53" t="s">
        <v>33</v>
      </c>
      <c r="L53">
        <v>1</v>
      </c>
      <c r="M53" s="3">
        <v>531</v>
      </c>
      <c r="N53" s="3">
        <v>2</v>
      </c>
      <c r="O53" s="3">
        <v>12</v>
      </c>
    </row>
    <row r="54" spans="1:15" x14ac:dyDescent="0.2">
      <c r="A54">
        <v>7784</v>
      </c>
      <c r="B54" t="s">
        <v>83</v>
      </c>
      <c r="C54">
        <v>0.64</v>
      </c>
      <c r="D54" s="3">
        <v>0.85</v>
      </c>
      <c r="E54">
        <v>3</v>
      </c>
      <c r="F54">
        <v>250</v>
      </c>
      <c r="G54">
        <v>3</v>
      </c>
      <c r="H54">
        <v>0</v>
      </c>
      <c r="I54">
        <v>0</v>
      </c>
      <c r="J54" t="s">
        <v>40</v>
      </c>
      <c r="K54" t="s">
        <v>33</v>
      </c>
      <c r="L54">
        <v>1</v>
      </c>
      <c r="M54" s="3">
        <v>524</v>
      </c>
      <c r="N54" s="3">
        <v>8</v>
      </c>
      <c r="O54" s="3">
        <v>8</v>
      </c>
    </row>
    <row r="55" spans="1:15" x14ac:dyDescent="0.2">
      <c r="A55">
        <v>7845</v>
      </c>
      <c r="B55" t="s">
        <v>135</v>
      </c>
      <c r="C55">
        <v>0.18</v>
      </c>
      <c r="D55" s="3">
        <v>0.87</v>
      </c>
      <c r="E55">
        <v>6</v>
      </c>
      <c r="F55">
        <v>226</v>
      </c>
      <c r="G55">
        <v>4</v>
      </c>
      <c r="H55">
        <v>0</v>
      </c>
      <c r="I55">
        <v>0</v>
      </c>
      <c r="J55" t="s">
        <v>53</v>
      </c>
      <c r="K55" t="s">
        <v>105</v>
      </c>
      <c r="L55">
        <v>3</v>
      </c>
      <c r="M55" s="3">
        <v>110</v>
      </c>
      <c r="N55" s="3">
        <v>3</v>
      </c>
      <c r="O55" s="3">
        <v>9</v>
      </c>
    </row>
    <row r="56" spans="1:15" x14ac:dyDescent="0.2">
      <c r="A56">
        <v>8027</v>
      </c>
      <c r="B56" t="s">
        <v>89</v>
      </c>
      <c r="C56">
        <v>0.86</v>
      </c>
      <c r="D56" s="3">
        <v>0.79</v>
      </c>
      <c r="E56">
        <v>3</v>
      </c>
      <c r="F56">
        <v>106</v>
      </c>
      <c r="G56">
        <v>6</v>
      </c>
      <c r="H56">
        <v>1</v>
      </c>
      <c r="I56">
        <v>0</v>
      </c>
      <c r="J56" t="s">
        <v>32</v>
      </c>
      <c r="K56" t="s">
        <v>38</v>
      </c>
      <c r="L56">
        <v>2</v>
      </c>
      <c r="M56" s="3">
        <v>61</v>
      </c>
      <c r="N56" s="3">
        <v>3</v>
      </c>
      <c r="O56" s="3">
        <v>12</v>
      </c>
    </row>
    <row r="57" spans="1:15" x14ac:dyDescent="0.2">
      <c r="A57">
        <v>8127</v>
      </c>
      <c r="B57" t="s">
        <v>34</v>
      </c>
      <c r="C57">
        <v>0.72</v>
      </c>
      <c r="D57" s="3">
        <v>0.88</v>
      </c>
      <c r="E57">
        <v>3</v>
      </c>
      <c r="F57">
        <v>224</v>
      </c>
      <c r="G57">
        <v>3</v>
      </c>
      <c r="H57">
        <v>0</v>
      </c>
      <c r="I57">
        <v>0</v>
      </c>
      <c r="J57" t="s">
        <v>35</v>
      </c>
      <c r="K57" t="s">
        <v>33</v>
      </c>
      <c r="L57">
        <v>1</v>
      </c>
      <c r="M57" s="3">
        <v>27</v>
      </c>
      <c r="N57" s="3">
        <v>1</v>
      </c>
      <c r="O57" s="3">
        <v>8</v>
      </c>
    </row>
    <row r="58" spans="1:15" x14ac:dyDescent="0.2">
      <c r="A58">
        <v>8146</v>
      </c>
      <c r="B58" t="s">
        <v>36</v>
      </c>
      <c r="C58">
        <v>0.52</v>
      </c>
      <c r="D58" s="3">
        <v>0.67</v>
      </c>
      <c r="E58">
        <v>4</v>
      </c>
      <c r="F58">
        <v>216</v>
      </c>
      <c r="G58">
        <v>3</v>
      </c>
      <c r="H58">
        <v>0</v>
      </c>
      <c r="I58">
        <v>0</v>
      </c>
      <c r="J58" t="s">
        <v>37</v>
      </c>
      <c r="K58" t="s">
        <v>38</v>
      </c>
      <c r="L58">
        <v>2</v>
      </c>
      <c r="M58" s="3">
        <v>606</v>
      </c>
      <c r="N58" s="3">
        <v>7</v>
      </c>
      <c r="O58" s="3">
        <v>2</v>
      </c>
    </row>
    <row r="59" spans="1:15" x14ac:dyDescent="0.2">
      <c r="A59">
        <v>8328</v>
      </c>
      <c r="B59" t="s">
        <v>54</v>
      </c>
      <c r="C59">
        <v>0.75</v>
      </c>
      <c r="D59" s="3">
        <v>0.84</v>
      </c>
      <c r="E59">
        <v>4</v>
      </c>
      <c r="F59">
        <v>195</v>
      </c>
      <c r="G59">
        <v>3</v>
      </c>
      <c r="H59">
        <v>0</v>
      </c>
      <c r="I59">
        <v>0</v>
      </c>
      <c r="J59" t="s">
        <v>40</v>
      </c>
      <c r="K59" t="s">
        <v>33</v>
      </c>
      <c r="L59">
        <v>1</v>
      </c>
      <c r="M59" s="3">
        <v>375</v>
      </c>
      <c r="N59" s="3">
        <v>1</v>
      </c>
      <c r="O59" s="3">
        <v>0</v>
      </c>
    </row>
    <row r="60" spans="1:15" x14ac:dyDescent="0.2">
      <c r="A60">
        <v>8330</v>
      </c>
      <c r="B60" t="s">
        <v>70</v>
      </c>
      <c r="C60">
        <v>0.51</v>
      </c>
      <c r="D60" s="3">
        <v>0.54</v>
      </c>
      <c r="E60">
        <v>4</v>
      </c>
      <c r="F60">
        <v>166</v>
      </c>
      <c r="G60">
        <v>4</v>
      </c>
      <c r="H60">
        <v>1</v>
      </c>
      <c r="I60">
        <v>0</v>
      </c>
      <c r="J60" t="s">
        <v>32</v>
      </c>
      <c r="K60" t="s">
        <v>33</v>
      </c>
      <c r="L60">
        <v>1</v>
      </c>
      <c r="M60" s="3">
        <v>234</v>
      </c>
      <c r="N60" s="3">
        <v>3</v>
      </c>
      <c r="O60" s="3">
        <v>13</v>
      </c>
    </row>
    <row r="61" spans="1:15" x14ac:dyDescent="0.2">
      <c r="A61">
        <v>8342</v>
      </c>
      <c r="B61" t="s">
        <v>138</v>
      </c>
      <c r="C61">
        <v>0.93</v>
      </c>
      <c r="D61" s="3">
        <v>0.62</v>
      </c>
      <c r="E61">
        <v>3</v>
      </c>
      <c r="F61">
        <v>184</v>
      </c>
      <c r="G61">
        <v>3</v>
      </c>
      <c r="H61">
        <v>0</v>
      </c>
      <c r="I61">
        <v>0</v>
      </c>
      <c r="J61" t="s">
        <v>32</v>
      </c>
      <c r="K61" t="s">
        <v>38</v>
      </c>
      <c r="L61">
        <v>2</v>
      </c>
      <c r="M61" s="3">
        <v>379</v>
      </c>
      <c r="N61" s="3">
        <v>1</v>
      </c>
      <c r="O61" s="3">
        <v>0</v>
      </c>
    </row>
    <row r="62" spans="1:15" x14ac:dyDescent="0.2">
      <c r="A62">
        <v>8347</v>
      </c>
      <c r="B62" t="s">
        <v>121</v>
      </c>
      <c r="C62">
        <v>0.97</v>
      </c>
      <c r="D62" s="3">
        <v>0.6</v>
      </c>
      <c r="E62">
        <v>6</v>
      </c>
      <c r="F62">
        <v>168</v>
      </c>
      <c r="G62">
        <v>5</v>
      </c>
      <c r="H62">
        <v>1</v>
      </c>
      <c r="I62">
        <v>0</v>
      </c>
      <c r="J62" t="s">
        <v>32</v>
      </c>
      <c r="K62" t="s">
        <v>105</v>
      </c>
      <c r="L62">
        <v>3</v>
      </c>
      <c r="M62" s="3">
        <v>560</v>
      </c>
      <c r="N62" s="3">
        <v>9</v>
      </c>
      <c r="O62" s="3">
        <v>8</v>
      </c>
    </row>
    <row r="63" spans="1:15" x14ac:dyDescent="0.2">
      <c r="A63">
        <v>8509</v>
      </c>
      <c r="B63" t="s">
        <v>82</v>
      </c>
      <c r="C63">
        <v>0.6</v>
      </c>
      <c r="D63" s="3">
        <v>0.98</v>
      </c>
      <c r="E63">
        <v>4</v>
      </c>
      <c r="F63">
        <v>192</v>
      </c>
      <c r="G63">
        <v>3</v>
      </c>
      <c r="H63">
        <v>0</v>
      </c>
      <c r="I63">
        <v>0</v>
      </c>
      <c r="J63" t="s">
        <v>35</v>
      </c>
      <c r="K63" t="s">
        <v>33</v>
      </c>
      <c r="L63">
        <v>1</v>
      </c>
      <c r="M63" s="3">
        <v>553</v>
      </c>
      <c r="N63" s="3">
        <v>7</v>
      </c>
      <c r="O63" s="3">
        <v>5</v>
      </c>
    </row>
    <row r="64" spans="1:15" x14ac:dyDescent="0.2">
      <c r="A64">
        <v>8699</v>
      </c>
      <c r="B64" t="s">
        <v>78</v>
      </c>
      <c r="C64">
        <v>0.65</v>
      </c>
      <c r="D64" s="3">
        <v>0.66</v>
      </c>
      <c r="E64">
        <v>6</v>
      </c>
      <c r="F64">
        <v>240</v>
      </c>
      <c r="G64">
        <v>4</v>
      </c>
      <c r="H64">
        <v>0</v>
      </c>
      <c r="I64">
        <v>0</v>
      </c>
      <c r="J64" t="s">
        <v>79</v>
      </c>
      <c r="K64" t="s">
        <v>38</v>
      </c>
      <c r="L64">
        <v>2</v>
      </c>
      <c r="M64" s="3">
        <v>632</v>
      </c>
      <c r="N64" s="3">
        <v>3</v>
      </c>
      <c r="O64" s="3">
        <v>2</v>
      </c>
    </row>
    <row r="65" spans="1:15" x14ac:dyDescent="0.2">
      <c r="A65">
        <v>8704</v>
      </c>
      <c r="B65" t="s">
        <v>124</v>
      </c>
      <c r="C65">
        <v>0.49</v>
      </c>
      <c r="D65" s="3">
        <v>0.99</v>
      </c>
      <c r="E65">
        <v>6</v>
      </c>
      <c r="F65">
        <v>230</v>
      </c>
      <c r="G65">
        <v>4</v>
      </c>
      <c r="H65">
        <v>0</v>
      </c>
      <c r="I65">
        <v>0</v>
      </c>
      <c r="J65" t="s">
        <v>60</v>
      </c>
      <c r="K65" t="s">
        <v>33</v>
      </c>
      <c r="L65">
        <v>1</v>
      </c>
      <c r="M65" s="3">
        <v>520</v>
      </c>
      <c r="N65" s="3">
        <v>4</v>
      </c>
      <c r="O65" s="3">
        <v>3</v>
      </c>
    </row>
    <row r="66" spans="1:15" x14ac:dyDescent="0.2">
      <c r="A66">
        <v>8792</v>
      </c>
      <c r="B66" t="s">
        <v>42</v>
      </c>
      <c r="C66">
        <v>0.71</v>
      </c>
      <c r="D66" s="3">
        <v>0.87</v>
      </c>
      <c r="E66">
        <v>4</v>
      </c>
      <c r="F66">
        <v>238</v>
      </c>
      <c r="G66">
        <v>3</v>
      </c>
      <c r="H66">
        <v>0</v>
      </c>
      <c r="I66">
        <v>0</v>
      </c>
      <c r="J66" t="s">
        <v>32</v>
      </c>
      <c r="K66" t="s">
        <v>33</v>
      </c>
      <c r="L66">
        <v>1</v>
      </c>
      <c r="M66" s="3">
        <v>644</v>
      </c>
      <c r="N66" s="3">
        <v>3</v>
      </c>
      <c r="O66" s="3">
        <v>13</v>
      </c>
    </row>
    <row r="67" spans="1:15" x14ac:dyDescent="0.2">
      <c r="A67">
        <v>9524</v>
      </c>
      <c r="B67" t="s">
        <v>142</v>
      </c>
      <c r="C67">
        <v>0.74</v>
      </c>
      <c r="D67" s="3">
        <v>0.55000000000000004</v>
      </c>
      <c r="E67">
        <v>5</v>
      </c>
      <c r="F67">
        <v>168</v>
      </c>
      <c r="G67">
        <v>4</v>
      </c>
      <c r="H67">
        <v>0</v>
      </c>
      <c r="I67">
        <v>0</v>
      </c>
      <c r="J67" t="s">
        <v>87</v>
      </c>
      <c r="K67" t="s">
        <v>33</v>
      </c>
      <c r="L67">
        <v>1</v>
      </c>
      <c r="M67" s="3">
        <v>212</v>
      </c>
      <c r="N67" s="3">
        <v>3</v>
      </c>
      <c r="O67" s="3">
        <v>9</v>
      </c>
    </row>
    <row r="68" spans="1:15" x14ac:dyDescent="0.2">
      <c r="A68">
        <v>10301</v>
      </c>
      <c r="B68" t="s">
        <v>132</v>
      </c>
      <c r="C68">
        <v>0.65</v>
      </c>
      <c r="D68" s="3">
        <v>0.54</v>
      </c>
      <c r="E68">
        <v>6</v>
      </c>
      <c r="F68">
        <v>181</v>
      </c>
      <c r="G68">
        <v>4</v>
      </c>
      <c r="H68">
        <v>0</v>
      </c>
      <c r="I68">
        <v>0</v>
      </c>
      <c r="J68" t="s">
        <v>79</v>
      </c>
      <c r="K68" t="s">
        <v>33</v>
      </c>
      <c r="L68">
        <v>1</v>
      </c>
      <c r="M68" s="3">
        <v>659</v>
      </c>
      <c r="N68" s="3">
        <v>3</v>
      </c>
      <c r="O68" s="3">
        <v>5</v>
      </c>
    </row>
    <row r="69" spans="1:15" x14ac:dyDescent="0.2">
      <c r="A69">
        <v>10370</v>
      </c>
      <c r="B69" t="s">
        <v>120</v>
      </c>
      <c r="C69">
        <v>0.98</v>
      </c>
      <c r="D69" s="3">
        <v>0.89</v>
      </c>
      <c r="E69">
        <v>5</v>
      </c>
      <c r="F69">
        <v>181</v>
      </c>
      <c r="G69">
        <v>3</v>
      </c>
      <c r="H69">
        <v>0</v>
      </c>
      <c r="I69">
        <v>0</v>
      </c>
      <c r="J69" t="s">
        <v>46</v>
      </c>
      <c r="K69" t="s">
        <v>33</v>
      </c>
      <c r="L69">
        <v>1</v>
      </c>
      <c r="M69" s="3">
        <v>191</v>
      </c>
      <c r="N69" s="3">
        <v>6</v>
      </c>
      <c r="O69" s="3">
        <v>3</v>
      </c>
    </row>
    <row r="70" spans="1:15" x14ac:dyDescent="0.2">
      <c r="A70">
        <v>10385</v>
      </c>
      <c r="B70" t="s">
        <v>141</v>
      </c>
      <c r="C70">
        <v>0.99</v>
      </c>
      <c r="D70" s="3">
        <v>0.5</v>
      </c>
      <c r="E70">
        <v>4</v>
      </c>
      <c r="F70">
        <v>173</v>
      </c>
      <c r="G70">
        <v>3</v>
      </c>
      <c r="H70">
        <v>0</v>
      </c>
      <c r="I70">
        <v>0</v>
      </c>
      <c r="J70" t="s">
        <v>87</v>
      </c>
      <c r="K70" t="s">
        <v>33</v>
      </c>
      <c r="L70">
        <v>1</v>
      </c>
      <c r="M70" s="3">
        <v>36</v>
      </c>
      <c r="N70" s="3">
        <v>0</v>
      </c>
      <c r="O70" s="3">
        <v>1</v>
      </c>
    </row>
    <row r="71" spans="1:15" x14ac:dyDescent="0.2">
      <c r="A71">
        <v>10796</v>
      </c>
      <c r="B71" t="s">
        <v>127</v>
      </c>
      <c r="C71">
        <v>1</v>
      </c>
      <c r="D71" s="3">
        <v>0.55000000000000004</v>
      </c>
      <c r="E71">
        <v>4</v>
      </c>
      <c r="F71">
        <v>186</v>
      </c>
      <c r="G71">
        <v>4</v>
      </c>
      <c r="H71">
        <v>1</v>
      </c>
      <c r="I71">
        <v>0</v>
      </c>
      <c r="J71" t="s">
        <v>35</v>
      </c>
      <c r="K71" t="s">
        <v>38</v>
      </c>
      <c r="L71">
        <v>2</v>
      </c>
      <c r="M71" s="3">
        <v>422</v>
      </c>
      <c r="N71" s="3">
        <v>4</v>
      </c>
      <c r="O71" s="3">
        <v>5</v>
      </c>
    </row>
    <row r="72" spans="1:15" x14ac:dyDescent="0.2">
      <c r="A72">
        <v>11144</v>
      </c>
      <c r="B72" t="s">
        <v>43</v>
      </c>
      <c r="C72">
        <v>0.89</v>
      </c>
      <c r="D72" s="3">
        <v>0.97</v>
      </c>
      <c r="E72">
        <v>4</v>
      </c>
      <c r="F72">
        <v>147</v>
      </c>
      <c r="G72">
        <v>2</v>
      </c>
      <c r="H72">
        <v>0</v>
      </c>
      <c r="I72">
        <v>0</v>
      </c>
      <c r="J72" t="s">
        <v>35</v>
      </c>
      <c r="K72" t="s">
        <v>33</v>
      </c>
      <c r="L72">
        <v>1</v>
      </c>
      <c r="M72" s="3">
        <v>442</v>
      </c>
      <c r="N72" s="3">
        <v>8</v>
      </c>
      <c r="O72" s="3">
        <v>7</v>
      </c>
    </row>
    <row r="73" spans="1:15" x14ac:dyDescent="0.2">
      <c r="A73">
        <v>11329</v>
      </c>
      <c r="B73" t="s">
        <v>116</v>
      </c>
      <c r="C73">
        <v>1</v>
      </c>
      <c r="D73" s="3">
        <v>0.74</v>
      </c>
      <c r="E73">
        <v>2</v>
      </c>
      <c r="F73">
        <v>187</v>
      </c>
      <c r="G73">
        <v>3</v>
      </c>
      <c r="H73">
        <v>0</v>
      </c>
      <c r="I73">
        <v>0</v>
      </c>
      <c r="J73" t="s">
        <v>37</v>
      </c>
      <c r="K73" t="s">
        <v>38</v>
      </c>
      <c r="L73">
        <v>2</v>
      </c>
      <c r="M73" s="3">
        <v>176</v>
      </c>
      <c r="N73" s="3">
        <v>2</v>
      </c>
      <c r="O73" s="3">
        <v>1</v>
      </c>
    </row>
    <row r="74" spans="1:15" x14ac:dyDescent="0.2">
      <c r="A74">
        <v>11417</v>
      </c>
      <c r="B74" t="s">
        <v>45</v>
      </c>
      <c r="C74">
        <v>0.16</v>
      </c>
      <c r="D74" s="3">
        <v>0.46</v>
      </c>
      <c r="E74">
        <v>6</v>
      </c>
      <c r="F74">
        <v>240</v>
      </c>
      <c r="G74">
        <v>2</v>
      </c>
      <c r="H74">
        <v>0</v>
      </c>
      <c r="I74">
        <v>0</v>
      </c>
      <c r="J74" t="s">
        <v>46</v>
      </c>
      <c r="K74" t="s">
        <v>33</v>
      </c>
      <c r="L74">
        <v>1</v>
      </c>
      <c r="M74" s="3">
        <v>313</v>
      </c>
      <c r="N74" s="3">
        <v>6</v>
      </c>
      <c r="O74" s="3">
        <v>8</v>
      </c>
    </row>
    <row r="75" spans="1:15" x14ac:dyDescent="0.2">
      <c r="A75">
        <v>11768</v>
      </c>
      <c r="B75" t="s">
        <v>72</v>
      </c>
      <c r="C75">
        <v>0.8</v>
      </c>
      <c r="D75" s="3">
        <v>0.84</v>
      </c>
      <c r="E75">
        <v>4</v>
      </c>
      <c r="F75">
        <v>242</v>
      </c>
      <c r="G75">
        <v>2</v>
      </c>
      <c r="H75">
        <v>1</v>
      </c>
      <c r="I75">
        <v>0</v>
      </c>
      <c r="J75" t="s">
        <v>40</v>
      </c>
      <c r="K75" t="s">
        <v>33</v>
      </c>
      <c r="L75">
        <v>1</v>
      </c>
      <c r="M75" s="3">
        <v>17</v>
      </c>
      <c r="N75" s="3">
        <v>6</v>
      </c>
      <c r="O75" s="3">
        <v>5</v>
      </c>
    </row>
    <row r="76" spans="1:15" x14ac:dyDescent="0.2">
      <c r="A76">
        <v>11909</v>
      </c>
      <c r="B76" t="s">
        <v>41</v>
      </c>
      <c r="C76">
        <v>0.85</v>
      </c>
      <c r="D76" s="3">
        <v>0.57999999999999996</v>
      </c>
      <c r="E76">
        <v>4</v>
      </c>
      <c r="F76">
        <v>186</v>
      </c>
      <c r="G76">
        <v>7</v>
      </c>
      <c r="H76">
        <v>0</v>
      </c>
      <c r="I76">
        <v>0</v>
      </c>
      <c r="J76" t="s">
        <v>32</v>
      </c>
      <c r="K76" t="s">
        <v>38</v>
      </c>
      <c r="L76">
        <v>2</v>
      </c>
      <c r="M76" s="3">
        <v>195</v>
      </c>
      <c r="N76" s="3">
        <v>8</v>
      </c>
      <c r="O76" s="3">
        <v>13</v>
      </c>
    </row>
    <row r="77" spans="1:15" x14ac:dyDescent="0.2">
      <c r="A77">
        <v>11969</v>
      </c>
      <c r="B77" t="s">
        <v>52</v>
      </c>
      <c r="C77">
        <v>0.6</v>
      </c>
      <c r="D77" s="3">
        <v>0.85</v>
      </c>
      <c r="E77">
        <v>3</v>
      </c>
      <c r="F77">
        <v>242</v>
      </c>
      <c r="G77">
        <v>2</v>
      </c>
      <c r="H77">
        <v>0</v>
      </c>
      <c r="I77">
        <v>0</v>
      </c>
      <c r="J77" t="s">
        <v>53</v>
      </c>
      <c r="K77" t="s">
        <v>33</v>
      </c>
      <c r="L77">
        <v>1</v>
      </c>
      <c r="M77" s="3">
        <v>562</v>
      </c>
      <c r="N77" s="3">
        <v>7</v>
      </c>
      <c r="O77" s="3">
        <v>10</v>
      </c>
    </row>
    <row r="78" spans="1:15" x14ac:dyDescent="0.2">
      <c r="A78">
        <v>12066</v>
      </c>
      <c r="B78" t="s">
        <v>117</v>
      </c>
      <c r="C78">
        <v>0.43</v>
      </c>
      <c r="D78" s="3">
        <v>0.54</v>
      </c>
      <c r="E78">
        <v>2</v>
      </c>
      <c r="F78">
        <v>153</v>
      </c>
      <c r="G78">
        <v>3</v>
      </c>
      <c r="H78">
        <v>0</v>
      </c>
      <c r="I78">
        <v>0</v>
      </c>
      <c r="J78" t="s">
        <v>46</v>
      </c>
      <c r="K78" t="s">
        <v>38</v>
      </c>
      <c r="L78">
        <v>2</v>
      </c>
      <c r="M78" s="3">
        <v>346</v>
      </c>
      <c r="N78" s="3">
        <v>0</v>
      </c>
      <c r="O78" s="3">
        <v>5</v>
      </c>
    </row>
    <row r="79" spans="1:15" x14ac:dyDescent="0.2">
      <c r="A79">
        <v>12162</v>
      </c>
      <c r="B79" t="s">
        <v>139</v>
      </c>
      <c r="C79">
        <v>0.45</v>
      </c>
      <c r="D79" s="3">
        <v>0.51</v>
      </c>
      <c r="E79">
        <v>2</v>
      </c>
      <c r="F79">
        <v>147</v>
      </c>
      <c r="G79">
        <v>3</v>
      </c>
      <c r="H79">
        <v>0</v>
      </c>
      <c r="I79">
        <v>0</v>
      </c>
      <c r="J79" t="s">
        <v>32</v>
      </c>
      <c r="K79" t="s">
        <v>33</v>
      </c>
      <c r="L79">
        <v>1</v>
      </c>
      <c r="M79" s="3">
        <v>70</v>
      </c>
      <c r="N79" s="3">
        <v>9</v>
      </c>
      <c r="O79" s="3">
        <v>5</v>
      </c>
    </row>
    <row r="80" spans="1:15" x14ac:dyDescent="0.2">
      <c r="A80">
        <v>12171</v>
      </c>
      <c r="B80" t="s">
        <v>67</v>
      </c>
      <c r="C80">
        <v>0.41</v>
      </c>
      <c r="D80" s="3">
        <v>0.46</v>
      </c>
      <c r="E80">
        <v>2</v>
      </c>
      <c r="F80">
        <v>160</v>
      </c>
      <c r="G80">
        <v>3</v>
      </c>
      <c r="H80">
        <v>0</v>
      </c>
      <c r="I80">
        <v>1</v>
      </c>
      <c r="J80" t="s">
        <v>32</v>
      </c>
      <c r="K80" t="s">
        <v>33</v>
      </c>
      <c r="L80">
        <v>1</v>
      </c>
      <c r="M80" s="3">
        <v>125</v>
      </c>
      <c r="N80" s="3">
        <v>1</v>
      </c>
      <c r="O80" s="3">
        <v>1</v>
      </c>
    </row>
    <row r="81" spans="1:15" x14ac:dyDescent="0.2">
      <c r="A81">
        <v>12249</v>
      </c>
      <c r="B81" t="s">
        <v>136</v>
      </c>
      <c r="C81">
        <v>0.11</v>
      </c>
      <c r="D81" s="3">
        <v>0.84</v>
      </c>
      <c r="E81">
        <v>6</v>
      </c>
      <c r="F81">
        <v>298</v>
      </c>
      <c r="G81">
        <v>4</v>
      </c>
      <c r="H81">
        <v>0</v>
      </c>
      <c r="I81">
        <v>0</v>
      </c>
      <c r="J81" t="s">
        <v>32</v>
      </c>
      <c r="K81" t="s">
        <v>33</v>
      </c>
      <c r="L81">
        <v>1</v>
      </c>
      <c r="M81" s="3">
        <v>330</v>
      </c>
      <c r="N81" s="3">
        <v>1</v>
      </c>
      <c r="O81" s="3">
        <v>2</v>
      </c>
    </row>
    <row r="82" spans="1:15" x14ac:dyDescent="0.2">
      <c r="A82">
        <v>12347</v>
      </c>
      <c r="B82" t="s">
        <v>129</v>
      </c>
      <c r="C82">
        <v>0.11</v>
      </c>
      <c r="D82" s="3">
        <v>0.8</v>
      </c>
      <c r="E82">
        <v>6</v>
      </c>
      <c r="F82">
        <v>282</v>
      </c>
      <c r="G82">
        <v>4</v>
      </c>
      <c r="H82">
        <v>0</v>
      </c>
      <c r="I82">
        <v>0</v>
      </c>
      <c r="J82" t="s">
        <v>35</v>
      </c>
      <c r="K82" t="s">
        <v>38</v>
      </c>
      <c r="L82">
        <v>2</v>
      </c>
      <c r="M82" s="3">
        <v>587</v>
      </c>
      <c r="N82" s="3">
        <v>8</v>
      </c>
      <c r="O82" s="3">
        <v>3</v>
      </c>
    </row>
    <row r="83" spans="1:15" x14ac:dyDescent="0.2">
      <c r="A83">
        <v>12405</v>
      </c>
      <c r="B83" t="s">
        <v>126</v>
      </c>
      <c r="C83">
        <v>0.47</v>
      </c>
      <c r="D83" s="3">
        <v>0.5</v>
      </c>
      <c r="E83">
        <v>4</v>
      </c>
      <c r="F83">
        <v>254</v>
      </c>
      <c r="G83">
        <v>4</v>
      </c>
      <c r="H83">
        <v>0</v>
      </c>
      <c r="I83">
        <v>0</v>
      </c>
      <c r="J83" t="s">
        <v>32</v>
      </c>
      <c r="K83" t="s">
        <v>33</v>
      </c>
      <c r="L83">
        <v>1</v>
      </c>
      <c r="M83" s="3">
        <v>371</v>
      </c>
      <c r="N83" s="3">
        <v>7</v>
      </c>
      <c r="O83" s="3">
        <v>5</v>
      </c>
    </row>
    <row r="84" spans="1:15" x14ac:dyDescent="0.2">
      <c r="A84">
        <v>12599</v>
      </c>
      <c r="B84" t="s">
        <v>66</v>
      </c>
      <c r="C84">
        <v>0.11</v>
      </c>
      <c r="D84" s="3">
        <v>0.92</v>
      </c>
      <c r="E84">
        <v>7</v>
      </c>
      <c r="F84">
        <v>307</v>
      </c>
      <c r="G84">
        <v>4</v>
      </c>
      <c r="H84">
        <v>0</v>
      </c>
      <c r="I84">
        <v>0</v>
      </c>
      <c r="J84" t="s">
        <v>53</v>
      </c>
      <c r="K84" t="s">
        <v>33</v>
      </c>
      <c r="L84">
        <v>1</v>
      </c>
      <c r="M84" s="3">
        <v>473</v>
      </c>
      <c r="N84" s="3">
        <v>3</v>
      </c>
      <c r="O84" s="3">
        <v>7</v>
      </c>
    </row>
    <row r="85" spans="1:15" x14ac:dyDescent="0.2">
      <c r="A85">
        <v>12712</v>
      </c>
      <c r="B85" t="s">
        <v>131</v>
      </c>
      <c r="C85">
        <v>0.84</v>
      </c>
      <c r="D85" s="3">
        <v>0.98</v>
      </c>
      <c r="E85">
        <v>5</v>
      </c>
      <c r="F85">
        <v>270</v>
      </c>
      <c r="G85">
        <v>5</v>
      </c>
      <c r="H85">
        <v>0</v>
      </c>
      <c r="I85">
        <v>0</v>
      </c>
      <c r="J85" t="s">
        <v>32</v>
      </c>
      <c r="K85" t="s">
        <v>33</v>
      </c>
      <c r="L85">
        <v>1</v>
      </c>
      <c r="M85" s="3">
        <v>31</v>
      </c>
      <c r="N85" s="3">
        <v>5</v>
      </c>
      <c r="O85" s="3">
        <v>13</v>
      </c>
    </row>
    <row r="86" spans="1:15" x14ac:dyDescent="0.2">
      <c r="A86">
        <v>12809</v>
      </c>
      <c r="B86" t="s">
        <v>80</v>
      </c>
      <c r="C86">
        <v>0.52</v>
      </c>
      <c r="D86" s="3">
        <v>0.98</v>
      </c>
      <c r="E86">
        <v>4</v>
      </c>
      <c r="F86">
        <v>265</v>
      </c>
      <c r="G86">
        <v>3</v>
      </c>
      <c r="H86">
        <v>0</v>
      </c>
      <c r="I86">
        <v>0</v>
      </c>
      <c r="J86" t="s">
        <v>46</v>
      </c>
      <c r="K86" t="s">
        <v>38</v>
      </c>
      <c r="L86">
        <v>2</v>
      </c>
      <c r="M86" s="3">
        <v>542</v>
      </c>
      <c r="N86" s="3">
        <v>7</v>
      </c>
      <c r="O86" s="3">
        <v>12</v>
      </c>
    </row>
    <row r="87" spans="1:15" x14ac:dyDescent="0.2">
      <c r="A87">
        <v>12905</v>
      </c>
      <c r="B87" t="s">
        <v>57</v>
      </c>
      <c r="C87">
        <v>0.97</v>
      </c>
      <c r="D87" s="3">
        <v>0.9</v>
      </c>
      <c r="E87">
        <v>5</v>
      </c>
      <c r="F87">
        <v>262</v>
      </c>
      <c r="G87">
        <v>3</v>
      </c>
      <c r="H87">
        <v>0</v>
      </c>
      <c r="I87">
        <v>0</v>
      </c>
      <c r="J87" t="s">
        <v>32</v>
      </c>
      <c r="K87" t="s">
        <v>38</v>
      </c>
      <c r="L87">
        <v>2</v>
      </c>
      <c r="M87" s="3">
        <v>659</v>
      </c>
      <c r="N87" s="3">
        <v>5</v>
      </c>
      <c r="O87" s="3">
        <v>14</v>
      </c>
    </row>
    <row r="88" spans="1:15" x14ac:dyDescent="0.2">
      <c r="A88">
        <v>13064</v>
      </c>
      <c r="B88" t="s">
        <v>76</v>
      </c>
      <c r="C88">
        <v>0.57999999999999996</v>
      </c>
      <c r="D88" s="3">
        <v>0.38</v>
      </c>
      <c r="E88">
        <v>4</v>
      </c>
      <c r="F88">
        <v>203</v>
      </c>
      <c r="G88">
        <v>5</v>
      </c>
      <c r="H88">
        <v>0</v>
      </c>
      <c r="I88">
        <v>0</v>
      </c>
      <c r="J88" t="s">
        <v>32</v>
      </c>
      <c r="K88" t="s">
        <v>33</v>
      </c>
      <c r="L88">
        <v>1</v>
      </c>
      <c r="M88" s="3">
        <v>364</v>
      </c>
      <c r="N88" s="3">
        <v>2</v>
      </c>
      <c r="O88" s="3">
        <v>1</v>
      </c>
    </row>
    <row r="89" spans="1:15" x14ac:dyDescent="0.2">
      <c r="A89">
        <v>13249</v>
      </c>
      <c r="B89" t="s">
        <v>125</v>
      </c>
      <c r="C89">
        <v>0.61</v>
      </c>
      <c r="D89" s="3">
        <v>0.52</v>
      </c>
      <c r="E89">
        <v>3</v>
      </c>
      <c r="F89">
        <v>224</v>
      </c>
      <c r="G89">
        <v>3</v>
      </c>
      <c r="H89">
        <v>0</v>
      </c>
      <c r="I89">
        <v>0</v>
      </c>
      <c r="J89" t="s">
        <v>56</v>
      </c>
      <c r="K89" t="s">
        <v>33</v>
      </c>
      <c r="L89">
        <v>1</v>
      </c>
      <c r="M89" s="3">
        <v>95</v>
      </c>
      <c r="N89" s="3">
        <v>1</v>
      </c>
      <c r="O89" s="3">
        <v>7</v>
      </c>
    </row>
    <row r="90" spans="1:15" x14ac:dyDescent="0.2">
      <c r="A90">
        <v>13324</v>
      </c>
      <c r="B90" t="s">
        <v>97</v>
      </c>
      <c r="C90">
        <v>0.75</v>
      </c>
      <c r="D90" s="3">
        <v>0.51</v>
      </c>
      <c r="E90">
        <v>2</v>
      </c>
      <c r="F90">
        <v>215</v>
      </c>
      <c r="G90">
        <v>2</v>
      </c>
      <c r="H90">
        <v>1</v>
      </c>
      <c r="I90">
        <v>0</v>
      </c>
      <c r="J90" t="s">
        <v>32</v>
      </c>
      <c r="K90" t="s">
        <v>33</v>
      </c>
      <c r="L90">
        <v>1</v>
      </c>
      <c r="M90" s="3">
        <v>376</v>
      </c>
      <c r="N90" s="3">
        <v>8</v>
      </c>
      <c r="O90" s="3">
        <v>0</v>
      </c>
    </row>
    <row r="91" spans="1:15" x14ac:dyDescent="0.2">
      <c r="A91">
        <v>13518</v>
      </c>
      <c r="B91" t="s">
        <v>75</v>
      </c>
      <c r="C91">
        <v>0.72</v>
      </c>
      <c r="D91" s="3">
        <v>0.62</v>
      </c>
      <c r="E91">
        <v>3</v>
      </c>
      <c r="F91">
        <v>243</v>
      </c>
      <c r="G91">
        <v>2</v>
      </c>
      <c r="H91">
        <v>1</v>
      </c>
      <c r="I91">
        <v>0</v>
      </c>
      <c r="J91" t="s">
        <v>56</v>
      </c>
      <c r="K91" t="s">
        <v>33</v>
      </c>
      <c r="L91">
        <v>1</v>
      </c>
      <c r="M91" s="3">
        <v>693</v>
      </c>
      <c r="N91" s="3">
        <v>0</v>
      </c>
      <c r="O91" s="3">
        <v>14</v>
      </c>
    </row>
    <row r="92" spans="1:15" x14ac:dyDescent="0.2">
      <c r="A92">
        <v>13805</v>
      </c>
      <c r="B92" t="s">
        <v>49</v>
      </c>
      <c r="C92">
        <v>0.83</v>
      </c>
      <c r="D92" s="3">
        <v>0.55000000000000004</v>
      </c>
      <c r="E92">
        <v>3</v>
      </c>
      <c r="F92">
        <v>271</v>
      </c>
      <c r="G92">
        <v>7</v>
      </c>
      <c r="H92">
        <v>0</v>
      </c>
      <c r="I92">
        <v>0</v>
      </c>
      <c r="J92" t="s">
        <v>32</v>
      </c>
      <c r="K92" t="s">
        <v>38</v>
      </c>
      <c r="L92">
        <v>2</v>
      </c>
      <c r="M92" s="3">
        <v>41</v>
      </c>
      <c r="N92" s="3">
        <v>0</v>
      </c>
      <c r="O92" s="3">
        <v>13</v>
      </c>
    </row>
    <row r="93" spans="1:15" x14ac:dyDescent="0.2">
      <c r="A93">
        <v>13902</v>
      </c>
      <c r="B93" t="s">
        <v>51</v>
      </c>
      <c r="C93">
        <v>0.22</v>
      </c>
      <c r="D93" s="3">
        <v>0.62</v>
      </c>
      <c r="E93">
        <v>3</v>
      </c>
      <c r="F93">
        <v>180</v>
      </c>
      <c r="G93">
        <v>3</v>
      </c>
      <c r="H93">
        <v>0</v>
      </c>
      <c r="I93">
        <v>0</v>
      </c>
      <c r="J93" t="s">
        <v>37</v>
      </c>
      <c r="K93" t="s">
        <v>33</v>
      </c>
      <c r="L93">
        <v>1</v>
      </c>
      <c r="M93" s="3">
        <v>249</v>
      </c>
      <c r="N93" s="3">
        <v>3</v>
      </c>
      <c r="O93" s="3">
        <v>8</v>
      </c>
    </row>
    <row r="94" spans="1:15" x14ac:dyDescent="0.2">
      <c r="A94">
        <v>13936</v>
      </c>
      <c r="B94" t="s">
        <v>143</v>
      </c>
      <c r="C94">
        <v>0.16</v>
      </c>
      <c r="D94" s="3">
        <v>0.63</v>
      </c>
      <c r="E94">
        <v>6</v>
      </c>
      <c r="F94">
        <v>286</v>
      </c>
      <c r="G94">
        <v>7</v>
      </c>
      <c r="H94">
        <v>0</v>
      </c>
      <c r="I94">
        <v>1</v>
      </c>
      <c r="J94" t="s">
        <v>32</v>
      </c>
      <c r="K94" t="s">
        <v>38</v>
      </c>
      <c r="L94">
        <v>2</v>
      </c>
      <c r="M94" s="3">
        <v>164</v>
      </c>
      <c r="N94" s="3">
        <v>1</v>
      </c>
      <c r="O94" s="3">
        <v>2</v>
      </c>
    </row>
    <row r="95" spans="1:15" x14ac:dyDescent="0.2">
      <c r="A95">
        <v>13995</v>
      </c>
      <c r="B95" t="s">
        <v>104</v>
      </c>
      <c r="C95">
        <v>0.72</v>
      </c>
      <c r="D95" s="3">
        <v>0.88</v>
      </c>
      <c r="E95">
        <v>3</v>
      </c>
      <c r="F95">
        <v>189</v>
      </c>
      <c r="G95">
        <v>3</v>
      </c>
      <c r="H95">
        <v>1</v>
      </c>
      <c r="I95">
        <v>0</v>
      </c>
      <c r="J95" t="s">
        <v>87</v>
      </c>
      <c r="K95" t="s">
        <v>105</v>
      </c>
      <c r="L95">
        <v>3</v>
      </c>
      <c r="M95" s="3">
        <v>509</v>
      </c>
      <c r="N95" s="3">
        <v>7</v>
      </c>
      <c r="O95" s="3">
        <v>14</v>
      </c>
    </row>
    <row r="96" spans="1:15" x14ac:dyDescent="0.2">
      <c r="A96">
        <v>14340</v>
      </c>
      <c r="B96" t="s">
        <v>123</v>
      </c>
      <c r="C96">
        <v>0.37</v>
      </c>
      <c r="D96" s="3">
        <v>0.45</v>
      </c>
      <c r="E96">
        <v>2</v>
      </c>
      <c r="F96">
        <v>151</v>
      </c>
      <c r="G96">
        <v>3</v>
      </c>
      <c r="H96">
        <v>0</v>
      </c>
      <c r="I96">
        <v>0</v>
      </c>
      <c r="J96" t="s">
        <v>37</v>
      </c>
      <c r="K96" t="s">
        <v>33</v>
      </c>
      <c r="L96">
        <v>1</v>
      </c>
      <c r="M96" s="3">
        <v>424</v>
      </c>
      <c r="N96" s="3">
        <v>2</v>
      </c>
      <c r="O96" s="3">
        <v>13</v>
      </c>
    </row>
    <row r="97" spans="1:15" x14ac:dyDescent="0.2">
      <c r="A97">
        <v>14410</v>
      </c>
      <c r="B97" t="s">
        <v>77</v>
      </c>
      <c r="C97">
        <v>0.77</v>
      </c>
      <c r="D97" s="3">
        <v>0.94</v>
      </c>
      <c r="E97">
        <v>5</v>
      </c>
      <c r="F97">
        <v>226</v>
      </c>
      <c r="G97">
        <v>6</v>
      </c>
      <c r="H97">
        <v>0</v>
      </c>
      <c r="I97">
        <v>0</v>
      </c>
      <c r="J97" t="s">
        <v>37</v>
      </c>
      <c r="K97" t="s">
        <v>33</v>
      </c>
      <c r="L97">
        <v>1</v>
      </c>
      <c r="M97" s="3">
        <v>643</v>
      </c>
      <c r="N97" s="3">
        <v>8</v>
      </c>
      <c r="O97" s="3">
        <v>6</v>
      </c>
    </row>
    <row r="98" spans="1:15" x14ac:dyDescent="0.2">
      <c r="A98">
        <v>14441</v>
      </c>
      <c r="B98" t="s">
        <v>39</v>
      </c>
      <c r="C98">
        <v>0.42</v>
      </c>
      <c r="D98" s="3">
        <v>0.47</v>
      </c>
      <c r="E98">
        <v>2</v>
      </c>
      <c r="F98">
        <v>159</v>
      </c>
      <c r="G98">
        <v>3</v>
      </c>
      <c r="H98">
        <v>0</v>
      </c>
      <c r="I98">
        <v>0</v>
      </c>
      <c r="J98" t="s">
        <v>40</v>
      </c>
      <c r="K98" t="s">
        <v>33</v>
      </c>
      <c r="L98">
        <v>1</v>
      </c>
      <c r="M98" s="3">
        <v>84</v>
      </c>
      <c r="N98" s="3">
        <v>1</v>
      </c>
      <c r="O98" s="3">
        <v>8</v>
      </c>
    </row>
    <row r="99" spans="1:15" x14ac:dyDescent="0.2">
      <c r="A99">
        <v>14646</v>
      </c>
      <c r="B99" t="s">
        <v>140</v>
      </c>
      <c r="C99">
        <v>0.41</v>
      </c>
      <c r="D99" s="3">
        <v>0.47</v>
      </c>
      <c r="E99">
        <v>2</v>
      </c>
      <c r="F99">
        <v>135</v>
      </c>
      <c r="G99">
        <v>3</v>
      </c>
      <c r="H99">
        <v>0</v>
      </c>
      <c r="I99">
        <v>0</v>
      </c>
      <c r="J99" t="s">
        <v>37</v>
      </c>
      <c r="K99" t="s">
        <v>33</v>
      </c>
      <c r="L99">
        <v>1</v>
      </c>
      <c r="M99" s="3">
        <v>33</v>
      </c>
      <c r="N99" s="3">
        <v>7</v>
      </c>
      <c r="O99" s="3">
        <v>4</v>
      </c>
    </row>
    <row r="100" spans="1:15" x14ac:dyDescent="0.2">
      <c r="A100">
        <v>14764</v>
      </c>
      <c r="B100" t="s">
        <v>62</v>
      </c>
      <c r="C100">
        <v>0.79</v>
      </c>
      <c r="D100" s="3">
        <v>1</v>
      </c>
      <c r="E100">
        <v>5</v>
      </c>
      <c r="F100">
        <v>257</v>
      </c>
      <c r="G100">
        <v>6</v>
      </c>
      <c r="H100">
        <v>0</v>
      </c>
      <c r="I100">
        <v>0</v>
      </c>
      <c r="J100" t="s">
        <v>32</v>
      </c>
      <c r="K100" t="s">
        <v>33</v>
      </c>
      <c r="L100">
        <v>1</v>
      </c>
      <c r="M100" s="3">
        <v>694</v>
      </c>
      <c r="N100" s="3">
        <v>6</v>
      </c>
      <c r="O100" s="3">
        <v>13</v>
      </c>
    </row>
    <row r="101" spans="1:15" x14ac:dyDescent="0.2">
      <c r="A101">
        <v>14891</v>
      </c>
      <c r="B101" t="s">
        <v>74</v>
      </c>
      <c r="C101">
        <v>0.85</v>
      </c>
      <c r="D101" s="3">
        <v>0.87</v>
      </c>
      <c r="E101">
        <v>5</v>
      </c>
      <c r="F101">
        <v>246</v>
      </c>
      <c r="G101">
        <v>5</v>
      </c>
      <c r="H101">
        <v>1</v>
      </c>
      <c r="I101">
        <v>0</v>
      </c>
      <c r="J101" t="s">
        <v>32</v>
      </c>
      <c r="K101" t="s">
        <v>38</v>
      </c>
      <c r="L101">
        <v>2</v>
      </c>
      <c r="M101" s="3">
        <v>598</v>
      </c>
      <c r="N101" s="3">
        <v>1</v>
      </c>
      <c r="O101" s="3">
        <v>5</v>
      </c>
    </row>
    <row r="103" spans="1:15" x14ac:dyDescent="0.2">
      <c r="A103" t="s">
        <v>147</v>
      </c>
    </row>
  </sheetData>
  <sortState xmlns:xlrd2="http://schemas.microsoft.com/office/spreadsheetml/2017/richdata2" ref="A2:L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Data_testing</vt:lpstr>
      <vt:lpstr>Predicting Performance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Khalid Said Rashid Al-Rasbi</cp:lastModifiedBy>
  <cp:lastPrinted>2007-09-14T15:01:31Z</cp:lastPrinted>
  <dcterms:created xsi:type="dcterms:W3CDTF">2007-05-15T15:53:06Z</dcterms:created>
  <dcterms:modified xsi:type="dcterms:W3CDTF">2021-11-04T18:31:17Z</dcterms:modified>
</cp:coreProperties>
</file>