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lidalrasbi/Downloads/"/>
    </mc:Choice>
  </mc:AlternateContent>
  <xr:revisionPtr revIDLastSave="0" documentId="13_ncr:1_{9FD5DFEC-D9F3-8446-8F8A-AB9FB4369EF8}" xr6:coauthVersionLast="43" xr6:coauthVersionMax="43" xr10:uidLastSave="{00000000-0000-0000-0000-000000000000}"/>
  <bookViews>
    <workbookView xWindow="0" yWindow="0" windowWidth="25600" windowHeight="16000" activeTab="3" xr2:uid="{00000000-000D-0000-FFFF-FFFF00000000}"/>
  </bookViews>
  <sheets>
    <sheet name="TRIAL BALANCE_BEFORE" sheetId="2" r:id="rId1"/>
    <sheet name="ADJUSTED TRIAL BALANCE" sheetId="1" r:id="rId2"/>
    <sheet name="COGM Schedule" sheetId="3" r:id="rId3"/>
    <sheet name="Budg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7" i="4" l="1"/>
  <c r="C144" i="4"/>
  <c r="C143" i="4"/>
  <c r="D144" i="4"/>
  <c r="D143" i="4"/>
  <c r="D138" i="4"/>
  <c r="D136" i="4"/>
  <c r="D142" i="4"/>
  <c r="D141" i="4"/>
  <c r="C79" i="4"/>
  <c r="D135" i="4"/>
  <c r="D133" i="4"/>
  <c r="D131" i="4"/>
  <c r="C147" i="4"/>
  <c r="C136" i="4"/>
  <c r="C135" i="4"/>
  <c r="B89" i="4"/>
  <c r="C91" i="4"/>
  <c r="C101" i="4" l="1"/>
  <c r="B100" i="4"/>
  <c r="D91" i="4"/>
  <c r="D70" i="4"/>
  <c r="D71" i="4"/>
  <c r="D72" i="4"/>
  <c r="D73" i="4"/>
  <c r="D74" i="4"/>
  <c r="D75" i="4"/>
  <c r="D76" i="4"/>
  <c r="D77" i="4"/>
  <c r="D78" i="4"/>
  <c r="D69" i="4"/>
  <c r="C104" i="4"/>
  <c r="B79" i="4"/>
  <c r="B104" i="4" s="1"/>
  <c r="C60" i="4"/>
  <c r="C103" i="4" s="1"/>
  <c r="B60" i="4"/>
  <c r="B103" i="4" s="1"/>
  <c r="D38" i="4"/>
  <c r="D26" i="4"/>
  <c r="D15" i="4"/>
  <c r="D11" i="4"/>
  <c r="D7" i="4"/>
  <c r="D59" i="4"/>
  <c r="D58" i="4"/>
  <c r="D57" i="4"/>
  <c r="D56" i="4"/>
  <c r="D55" i="4"/>
  <c r="D54" i="4"/>
  <c r="D53" i="4"/>
  <c r="D52" i="4"/>
  <c r="D51" i="4"/>
  <c r="D50" i="4"/>
  <c r="D49" i="4"/>
  <c r="C17" i="4"/>
  <c r="B17" i="4"/>
  <c r="C13" i="4"/>
  <c r="B13" i="4"/>
  <c r="D13" i="4" s="1"/>
  <c r="C9" i="4"/>
  <c r="B9" i="4"/>
  <c r="D9" i="4" l="1"/>
  <c r="D18" i="4" s="1"/>
  <c r="D17" i="4"/>
  <c r="B105" i="4"/>
  <c r="C105" i="4"/>
  <c r="D60" i="4"/>
  <c r="D79" i="4"/>
  <c r="C18" i="4"/>
  <c r="B90" i="4" s="1"/>
  <c r="D92" i="4" s="1"/>
  <c r="B18" i="4"/>
  <c r="C92" i="4" s="1"/>
  <c r="C27" i="3"/>
  <c r="E92" i="4" l="1"/>
  <c r="B13" i="3"/>
  <c r="C15" i="3" s="1"/>
  <c r="D28" i="3" s="1"/>
  <c r="D29" i="3" s="1"/>
  <c r="D31" i="3" s="1"/>
  <c r="B8" i="3"/>
  <c r="C11" i="3" s="1"/>
  <c r="E150" i="1" l="1"/>
  <c r="G150" i="1"/>
  <c r="I27" i="1" l="1"/>
  <c r="I29" i="1"/>
  <c r="I37" i="1"/>
  <c r="I113" i="1"/>
  <c r="I117" i="1"/>
  <c r="I119" i="1"/>
  <c r="I128" i="1"/>
  <c r="K63" i="1"/>
  <c r="K150" i="1" s="1"/>
  <c r="K69" i="1"/>
  <c r="K86" i="1"/>
  <c r="K88" i="1"/>
  <c r="K92" i="1"/>
  <c r="C150" i="1"/>
  <c r="B150" i="1"/>
  <c r="I150" i="1" l="1"/>
</calcChain>
</file>

<file path=xl/sharedStrings.xml><?xml version="1.0" encoding="utf-8"?>
<sst xmlns="http://schemas.openxmlformats.org/spreadsheetml/2006/main" count="272" uniqueCount="183">
  <si>
    <t>RONALD D.EDWARDS,INC</t>
  </si>
  <si>
    <t>ACCT 241 PROJECT</t>
  </si>
  <si>
    <t>DECEMBER 31,2017</t>
  </si>
  <si>
    <t>TRIAL BALANCE -- BEFFORE ADJUSTING ENTRIES</t>
  </si>
  <si>
    <t>ACCOUNT</t>
  </si>
  <si>
    <t>DR.</t>
  </si>
  <si>
    <t>CR.</t>
  </si>
  <si>
    <t>Assets</t>
  </si>
  <si>
    <t>Petty Cash</t>
  </si>
  <si>
    <t>Cash</t>
  </si>
  <si>
    <t>Account Receivable</t>
  </si>
  <si>
    <t>Finished Good Inventory 12-31-2017</t>
  </si>
  <si>
    <t>Work in Process Job # 108 12-31-2017</t>
  </si>
  <si>
    <t>Raw Materials Inventory 12-31-2017(Before Adjutment)</t>
  </si>
  <si>
    <t>Prepaid Office Supplies</t>
  </si>
  <si>
    <t>Prepaid Advertising</t>
  </si>
  <si>
    <t>Prepaid Insurance--Office</t>
  </si>
  <si>
    <t>Prepaid Rent -- Factory</t>
  </si>
  <si>
    <t>Land -- Office BUILDING</t>
  </si>
  <si>
    <t>Offfice Building</t>
  </si>
  <si>
    <t>Accum. Deprec.__Office Bldg.01-01-4</t>
  </si>
  <si>
    <t>Office Furniture (Purchased 01-01-2004 -- 7yr life)</t>
  </si>
  <si>
    <t>Accum.Deprec.--Office Furniture </t>
  </si>
  <si>
    <t>Liabilites</t>
  </si>
  <si>
    <t>Accounts Payable</t>
  </si>
  <si>
    <t>Accrued Payroll Taxes</t>
  </si>
  <si>
    <t>Unearned Revenue</t>
  </si>
  <si>
    <t>N/P--Short Term(Warehouse)</t>
  </si>
  <si>
    <t>Bonds Payable</t>
  </si>
  <si>
    <t>Stockholders'Equity</t>
  </si>
  <si>
    <t>Preferred Stock</t>
  </si>
  <si>
    <t>Common Stock</t>
  </si>
  <si>
    <t>Treasury Stock</t>
  </si>
  <si>
    <t>Retained Earning (Before AJE)</t>
  </si>
  <si>
    <t>Cash Dividends Paid in 2017</t>
  </si>
  <si>
    <t>Sales (On Account)</t>
  </si>
  <si>
    <t>Sales--Cash</t>
  </si>
  <si>
    <t>SRA</t>
  </si>
  <si>
    <t>SD</t>
  </si>
  <si>
    <t>CGS(Before Adjustment)</t>
  </si>
  <si>
    <t>Sales Commissions Od in 2017</t>
  </si>
  <si>
    <t>Property Taxes -- Office</t>
  </si>
  <si>
    <t>Utilities Expense -- Office Furniture</t>
  </si>
  <si>
    <t>Telephone Expense</t>
  </si>
  <si>
    <t>Office Supplies Expense</t>
  </si>
  <si>
    <t>Repaid and Maintenace--Office</t>
  </si>
  <si>
    <t>Advertising Expense</t>
  </si>
  <si>
    <t>Salary Expense--office</t>
  </si>
  <si>
    <t>Insurance Expense-Office</t>
  </si>
  <si>
    <t>Payroll Tax Expense--Office</t>
  </si>
  <si>
    <t>Interest Income</t>
  </si>
  <si>
    <t>Gain on Sale of Equipment in 2017</t>
  </si>
  <si>
    <t>Loss on Sale of Equipment in 2017</t>
  </si>
  <si>
    <t>Income Taxes Paid in 2017</t>
  </si>
  <si>
    <t>RONALD D. EDWARDS, INC.</t>
  </si>
  <si>
    <t>ADJUSTED TRIAL BALANCE</t>
  </si>
  <si>
    <t>ACOUNT</t>
  </si>
  <si>
    <t>BEGINNING T/B</t>
  </si>
  <si>
    <t>ADJUSTMENTS</t>
  </si>
  <si>
    <t>ADJ. T/BAL</t>
  </si>
  <si>
    <t>ACOUNT Receivable</t>
  </si>
  <si>
    <t>Allowance for D/Accts.</t>
  </si>
  <si>
    <t>Note Recivable</t>
  </si>
  <si>
    <t>Finished Goods Inventory</t>
  </si>
  <si>
    <t>WIP Inventory</t>
  </si>
  <si>
    <t>Raw Materials Inventory</t>
  </si>
  <si>
    <t>Prepaid Insurance</t>
  </si>
  <si>
    <t>Land--Factory Wavehouse</t>
  </si>
  <si>
    <t>Factory Wavehouse</t>
  </si>
  <si>
    <t>Accum.Deprec.--Factory Wavehouse</t>
  </si>
  <si>
    <t>Factory Equipment 7/14</t>
  </si>
  <si>
    <t>Accum.Deprec.--Factorry Equipment 7/14</t>
  </si>
  <si>
    <t>Factory Equipment 9/1</t>
  </si>
  <si>
    <t>Accum.Deprec.--Factorry Equipment 9/1</t>
  </si>
  <si>
    <t>Factory utilities Payable</t>
  </si>
  <si>
    <t>Dividend Payable Preferred Stock</t>
  </si>
  <si>
    <t>Dividend Payable Common Stock</t>
  </si>
  <si>
    <t>N/P--Short Term(Factory Equipment)</t>
  </si>
  <si>
    <t>N/P--Long Term(Factory Equipment)</t>
  </si>
  <si>
    <t>N/P--Long Term(WareHouse)</t>
  </si>
  <si>
    <t xml:space="preserve">Retained Earning </t>
  </si>
  <si>
    <t>CGS</t>
  </si>
  <si>
    <t xml:space="preserve">Deprecation Expense </t>
  </si>
  <si>
    <t>Bad Debts Expense</t>
  </si>
  <si>
    <t>Bank Charge Expense</t>
  </si>
  <si>
    <t>Total</t>
  </si>
  <si>
    <t>Cost of Good Manufactured Schedule</t>
  </si>
  <si>
    <t>WIP Inventory 01/01/2017</t>
  </si>
  <si>
    <t>Direct Matierls</t>
  </si>
  <si>
    <t>  RM Inventory 1/1</t>
  </si>
  <si>
    <t>  RW Purchase</t>
  </si>
  <si>
    <t xml:space="preserve">  Total RM Available for sell</t>
  </si>
  <si>
    <t xml:space="preserve">   Less: RM Inventory 12/31</t>
  </si>
  <si>
    <t>   Less Indirect Material</t>
  </si>
  <si>
    <t xml:space="preserve">    Direct Matierls Used</t>
  </si>
  <si>
    <t>Direct Labor</t>
  </si>
  <si>
    <t xml:space="preserve">    Total Labor</t>
  </si>
  <si>
    <t>    Less: Indirect Labor</t>
  </si>
  <si>
    <t xml:space="preserve">    Direct Labor</t>
  </si>
  <si>
    <t>Manfacutring Overhead</t>
  </si>
  <si>
    <t>    Plant Manger Salary</t>
  </si>
  <si>
    <t>    Factory Insurance</t>
  </si>
  <si>
    <t xml:space="preserve">    Property Taxes</t>
  </si>
  <si>
    <t>    Factory Payroll Tax Expense</t>
  </si>
  <si>
    <t xml:space="preserve">    Indierct Matierls</t>
  </si>
  <si>
    <t>    Indierct Labor</t>
  </si>
  <si>
    <t xml:space="preserve">   Factory Depreciation</t>
  </si>
  <si>
    <t>   Factory Utility Payable</t>
  </si>
  <si>
    <t xml:space="preserve">   Factory Repaires</t>
  </si>
  <si>
    <t xml:space="preserve">   Total Manfacutring Overhead</t>
  </si>
  <si>
    <t>Total manfacutring Costs</t>
  </si>
  <si>
    <t>Total Cost WIP</t>
  </si>
  <si>
    <t>Less: WIP 12/31</t>
  </si>
  <si>
    <t>Cost of Good Manufactured </t>
  </si>
  <si>
    <t xml:space="preserve">   Factory Prepaid Rent</t>
  </si>
  <si>
    <t>Ronald D. Edwards, Inc.</t>
  </si>
  <si>
    <t>Sales Budget</t>
  </si>
  <si>
    <t>For the six months ending June 30, 2018</t>
  </si>
  <si>
    <t>Quarter</t>
  </si>
  <si>
    <t>Six Months</t>
  </si>
  <si>
    <t>Beginning Instruction Books:</t>
  </si>
  <si>
    <t>Expected Unit Sales</t>
  </si>
  <si>
    <t>Unit Selling Price</t>
  </si>
  <si>
    <t>Total Sales</t>
  </si>
  <si>
    <t>Intermediate Instruction Books:</t>
  </si>
  <si>
    <t>Advanced Instruction Books:</t>
  </si>
  <si>
    <t>Ronald D. Edwards, Inc</t>
  </si>
  <si>
    <t>Direct Materials Budget</t>
  </si>
  <si>
    <t>Total cost of Direct Materials Purchases</t>
  </si>
  <si>
    <t>Direct Labor Budget</t>
  </si>
  <si>
    <t>Total Direct Labor Costs</t>
  </si>
  <si>
    <t>Selling and Administrative Expense Budget</t>
  </si>
  <si>
    <t>Sales Commission Paid</t>
  </si>
  <si>
    <t>Advertising</t>
  </si>
  <si>
    <t>Telephone</t>
  </si>
  <si>
    <t>Utilities</t>
  </si>
  <si>
    <t>Office Supplies</t>
  </si>
  <si>
    <t>Property Taxes</t>
  </si>
  <si>
    <t>Executive Salaries</t>
  </si>
  <si>
    <t>Office Salaries</t>
  </si>
  <si>
    <t>Insurance</t>
  </si>
  <si>
    <t>Depreciation</t>
  </si>
  <si>
    <t>Interest</t>
  </si>
  <si>
    <t>Total S&amp;A Expenses</t>
  </si>
  <si>
    <t>Manufacturing Overhead Budget</t>
  </si>
  <si>
    <t>Indirect Materials</t>
  </si>
  <si>
    <t>Indirect Labor</t>
  </si>
  <si>
    <t>Utilities Expense</t>
  </si>
  <si>
    <t>Property Tax</t>
  </si>
  <si>
    <t>Plant Manager's Salary</t>
  </si>
  <si>
    <t>Repair and Maintenance</t>
  </si>
  <si>
    <t>Payroll Tax Expense</t>
  </si>
  <si>
    <t>Total Manufacturing Overhead</t>
  </si>
  <si>
    <t>Schedule of Expected Collections from Customers</t>
  </si>
  <si>
    <t>Sales</t>
  </si>
  <si>
    <t>Accounts Receivable, 12/31/17</t>
  </si>
  <si>
    <t>First Quarter</t>
  </si>
  <si>
    <t>Second Quarter</t>
  </si>
  <si>
    <t>Total Collections</t>
  </si>
  <si>
    <t>Schedule of Expected payments</t>
  </si>
  <si>
    <t>A/P 12/31</t>
  </si>
  <si>
    <t>Selling and Administrative Expense</t>
  </si>
  <si>
    <t>Manufacturing Overhead</t>
  </si>
  <si>
    <t>Total Payments</t>
  </si>
  <si>
    <t>-</t>
  </si>
  <si>
    <t>Cash Budget</t>
  </si>
  <si>
    <t>Year</t>
  </si>
  <si>
    <t>Beginning Cash Balance</t>
  </si>
  <si>
    <t>Add: Receipts</t>
  </si>
  <si>
    <t>Collections from Customers</t>
  </si>
  <si>
    <t>Total Receipt</t>
  </si>
  <si>
    <t>Total Available Cash</t>
  </si>
  <si>
    <t>Less: Disbursements</t>
  </si>
  <si>
    <t>Direct Materials</t>
  </si>
  <si>
    <t>Selling and Administrative Expenses</t>
  </si>
  <si>
    <t>Total Disbursements</t>
  </si>
  <si>
    <t>Excess of Available Cash</t>
  </si>
  <si>
    <t>Financing</t>
  </si>
  <si>
    <t>Add: Borrowings</t>
  </si>
  <si>
    <t>Ending Cash Balance</t>
  </si>
  <si>
    <t>Sale of Investment Securities</t>
  </si>
  <si>
    <t>Sales 1st</t>
  </si>
  <si>
    <t>Sales 2sc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</si>
</sst>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(Body)"/>
    </font>
    <font>
      <u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4" fontId="0" fillId="0" borderId="3" xfId="0" applyNumberFormat="1" applyBorder="1"/>
    <xf numFmtId="0" fontId="0" fillId="0" borderId="0" xfId="0" applyFont="1" applyBorder="1" applyAlignment="1">
      <alignment vertical="center"/>
    </xf>
    <xf numFmtId="164" fontId="0" fillId="0" borderId="0" xfId="0" applyNumberFormat="1" applyBorder="1"/>
    <xf numFmtId="165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44" fontId="0" fillId="0" borderId="0" xfId="0" applyNumberFormat="1"/>
    <xf numFmtId="164" fontId="0" fillId="0" borderId="0" xfId="0" applyNumberFormat="1" applyFill="1"/>
    <xf numFmtId="44" fontId="0" fillId="0" borderId="0" xfId="0" applyNumberFormat="1" applyFill="1"/>
    <xf numFmtId="44" fontId="0" fillId="0" borderId="0" xfId="1" applyFont="1"/>
    <xf numFmtId="0" fontId="0" fillId="0" borderId="5" xfId="0" applyBorder="1"/>
    <xf numFmtId="164" fontId="0" fillId="0" borderId="5" xfId="0" applyNumberFormat="1" applyBorder="1"/>
    <xf numFmtId="164" fontId="0" fillId="0" borderId="2" xfId="0" applyNumberFormat="1" applyBorder="1" applyAlignment="1">
      <alignment horizontal="center"/>
    </xf>
    <xf numFmtId="44" fontId="0" fillId="0" borderId="1" xfId="1" applyFont="1" applyBorder="1"/>
    <xf numFmtId="44" fontId="0" fillId="0" borderId="1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44" fontId="0" fillId="0" borderId="0" xfId="1" applyFont="1" applyFill="1"/>
    <xf numFmtId="44" fontId="0" fillId="0" borderId="6" xfId="1" applyFont="1" applyFill="1" applyBorder="1"/>
    <xf numFmtId="44" fontId="0" fillId="0" borderId="6" xfId="0" applyNumberFormat="1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44" fontId="0" fillId="0" borderId="0" xfId="1" applyFont="1" applyAlignment="1">
      <alignment horizontal="right"/>
    </xf>
    <xf numFmtId="44" fontId="0" fillId="0" borderId="6" xfId="1" applyFont="1" applyBorder="1"/>
    <xf numFmtId="44" fontId="0" fillId="0" borderId="7" xfId="1" applyFont="1" applyBorder="1"/>
    <xf numFmtId="0" fontId="0" fillId="0" borderId="0" xfId="0" applyAlignment="1">
      <alignment horizontal="left"/>
    </xf>
    <xf numFmtId="44" fontId="0" fillId="0" borderId="8" xfId="1" applyFont="1" applyBorder="1"/>
    <xf numFmtId="44" fontId="0" fillId="0" borderId="9" xfId="1" applyFont="1" applyBorder="1"/>
    <xf numFmtId="0" fontId="3" fillId="0" borderId="0" xfId="0" applyFont="1" applyAlignment="1">
      <alignment horizontal="center"/>
    </xf>
    <xf numFmtId="44" fontId="0" fillId="0" borderId="8" xfId="1" applyFont="1" applyBorder="1" applyAlignment="1">
      <alignment horizontal="left"/>
    </xf>
    <xf numFmtId="0" fontId="3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44" fontId="0" fillId="0" borderId="7" xfId="0" applyNumberFormat="1" applyBorder="1"/>
    <xf numFmtId="44" fontId="0" fillId="0" borderId="6" xfId="1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4" fontId="0" fillId="0" borderId="0" xfId="0" applyNumberFormat="1" applyFont="1" applyBorder="1" applyAlignment="1">
      <alignment horizontal="center"/>
    </xf>
    <xf numFmtId="44" fontId="0" fillId="0" borderId="7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4" fillId="0" borderId="0" xfId="0" applyNumberFormat="1" applyFont="1"/>
    <xf numFmtId="44" fontId="0" fillId="0" borderId="0" xfId="1" applyFont="1" applyBorder="1" applyAlignment="1">
      <alignment horizontal="center"/>
    </xf>
    <xf numFmtId="44" fontId="0" fillId="0" borderId="0" xfId="1" applyFont="1" applyBorder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0" fillId="0" borderId="0" xfId="1" applyFon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left" indent="2"/>
    </xf>
    <xf numFmtId="44" fontId="0" fillId="0" borderId="5" xfId="1" applyFont="1" applyBorder="1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44" fontId="0" fillId="0" borderId="8" xfId="0" applyNumberFormat="1" applyBorder="1"/>
    <xf numFmtId="0" fontId="0" fillId="0" borderId="0" xfId="0" applyBorder="1"/>
    <xf numFmtId="44" fontId="0" fillId="0" borderId="0" xfId="1" applyFont="1" applyBorder="1" applyAlignment="1">
      <alignment horizontal="left"/>
    </xf>
    <xf numFmtId="44" fontId="0" fillId="0" borderId="0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topLeftCell="A35" workbookViewId="0">
      <selection activeCell="A61" sqref="A61"/>
    </sheetView>
  </sheetViews>
  <sheetFormatPr baseColWidth="10" defaultColWidth="8.83203125" defaultRowHeight="15"/>
  <cols>
    <col min="1" max="1" width="51.33203125" bestFit="1" customWidth="1"/>
    <col min="3" max="4" width="13.83203125" bestFit="1" customWidth="1"/>
    <col min="6" max="6" width="34.5" bestFit="1" customWidth="1"/>
    <col min="8" max="9" width="13.83203125" bestFit="1" customWidth="1"/>
  </cols>
  <sheetData>
    <row r="1" spans="1:10">
      <c r="F1" s="41" t="s">
        <v>0</v>
      </c>
      <c r="G1" s="41"/>
      <c r="H1" s="41"/>
      <c r="I1" s="41"/>
      <c r="J1" s="41"/>
    </row>
    <row r="2" spans="1:10">
      <c r="F2" s="41" t="s">
        <v>1</v>
      </c>
      <c r="G2" s="41"/>
      <c r="H2" s="41"/>
      <c r="I2" s="41"/>
      <c r="J2" s="41"/>
    </row>
    <row r="3" spans="1:10">
      <c r="F3" s="41" t="s">
        <v>2</v>
      </c>
      <c r="G3" s="41"/>
      <c r="H3" s="41"/>
      <c r="I3" s="41"/>
      <c r="J3" s="41"/>
    </row>
    <row r="4" spans="1:10">
      <c r="F4" s="41" t="s">
        <v>3</v>
      </c>
      <c r="G4" s="41"/>
      <c r="H4" s="41"/>
      <c r="I4" s="41"/>
      <c r="J4" s="41"/>
    </row>
    <row r="6" spans="1:10">
      <c r="A6" t="s">
        <v>4</v>
      </c>
      <c r="C6" t="s">
        <v>5</v>
      </c>
      <c r="D6" t="s">
        <v>6</v>
      </c>
    </row>
    <row r="7" spans="1:10">
      <c r="A7" s="9" t="s">
        <v>7</v>
      </c>
    </row>
    <row r="8" spans="1:10">
      <c r="A8" t="s">
        <v>8</v>
      </c>
      <c r="C8" s="1">
        <v>675</v>
      </c>
    </row>
    <row r="9" spans="1:10">
      <c r="A9" t="s">
        <v>9</v>
      </c>
      <c r="C9" s="1">
        <v>27670.5</v>
      </c>
    </row>
    <row r="10" spans="1:10">
      <c r="A10" t="s">
        <v>10</v>
      </c>
      <c r="C10" s="1">
        <v>183400</v>
      </c>
    </row>
    <row r="11" spans="1:10">
      <c r="A11" t="s">
        <v>11</v>
      </c>
      <c r="C11" s="1">
        <v>101930</v>
      </c>
    </row>
    <row r="12" spans="1:10">
      <c r="A12" t="s">
        <v>12</v>
      </c>
      <c r="C12" s="1">
        <v>944569.89</v>
      </c>
    </row>
    <row r="13" spans="1:10">
      <c r="A13" t="s">
        <v>13</v>
      </c>
      <c r="C13" s="1">
        <v>105932</v>
      </c>
    </row>
    <row r="14" spans="1:10">
      <c r="A14" t="s">
        <v>14</v>
      </c>
      <c r="C14" s="1">
        <v>4293.2</v>
      </c>
    </row>
    <row r="15" spans="1:10">
      <c r="A15" t="s">
        <v>15</v>
      </c>
      <c r="C15" s="1">
        <v>7030</v>
      </c>
    </row>
    <row r="16" spans="1:10">
      <c r="A16" t="s">
        <v>16</v>
      </c>
      <c r="C16" s="1">
        <v>11458.2</v>
      </c>
    </row>
    <row r="17" spans="1:6">
      <c r="A17" t="s">
        <v>17</v>
      </c>
      <c r="C17" s="1">
        <v>8970</v>
      </c>
    </row>
    <row r="18" spans="1:6">
      <c r="A18" t="s">
        <v>18</v>
      </c>
      <c r="C18" s="1">
        <v>695000</v>
      </c>
    </row>
    <row r="19" spans="1:6">
      <c r="A19" t="s">
        <v>19</v>
      </c>
      <c r="C19" s="1">
        <v>450000</v>
      </c>
    </row>
    <row r="20" spans="1:6">
      <c r="A20" t="s">
        <v>20</v>
      </c>
      <c r="D20" s="1">
        <v>126923.06</v>
      </c>
    </row>
    <row r="21" spans="1:6">
      <c r="A21" t="s">
        <v>21</v>
      </c>
      <c r="C21" s="1">
        <v>58690</v>
      </c>
    </row>
    <row r="22" spans="1:6">
      <c r="A22" t="s">
        <v>22</v>
      </c>
      <c r="D22" s="1">
        <v>58690</v>
      </c>
    </row>
    <row r="23" spans="1:6">
      <c r="A23" s="9" t="s">
        <v>23</v>
      </c>
    </row>
    <row r="24" spans="1:6">
      <c r="A24" t="s">
        <v>24</v>
      </c>
      <c r="D24" s="1">
        <v>31393</v>
      </c>
    </row>
    <row r="25" spans="1:6">
      <c r="A25" t="s">
        <v>25</v>
      </c>
      <c r="D25" s="1">
        <v>45935.1</v>
      </c>
    </row>
    <row r="26" spans="1:6">
      <c r="A26" t="s">
        <v>26</v>
      </c>
      <c r="D26" s="1">
        <v>8275</v>
      </c>
    </row>
    <row r="27" spans="1:6">
      <c r="A27" t="s">
        <v>27</v>
      </c>
      <c r="C27" s="1">
        <v>419340</v>
      </c>
    </row>
    <row r="28" spans="1:6">
      <c r="A28" t="s">
        <v>28</v>
      </c>
      <c r="D28" s="1">
        <v>230000</v>
      </c>
    </row>
    <row r="29" spans="1:6">
      <c r="A29" s="9" t="s">
        <v>29</v>
      </c>
      <c r="F29" s="9"/>
    </row>
    <row r="30" spans="1:6">
      <c r="A30" t="s">
        <v>30</v>
      </c>
      <c r="D30" s="1">
        <v>105500</v>
      </c>
    </row>
    <row r="31" spans="1:6">
      <c r="A31" t="s">
        <v>31</v>
      </c>
      <c r="D31" s="1">
        <v>46575</v>
      </c>
    </row>
    <row r="32" spans="1:6">
      <c r="A32" t="s">
        <v>32</v>
      </c>
      <c r="C32" s="1">
        <v>25500</v>
      </c>
    </row>
    <row r="34" spans="1:4">
      <c r="A34" t="s">
        <v>33</v>
      </c>
      <c r="D34" s="1">
        <v>1763313.24</v>
      </c>
    </row>
    <row r="35" spans="1:4">
      <c r="A35" t="s">
        <v>34</v>
      </c>
      <c r="C35" s="1">
        <v>36550</v>
      </c>
    </row>
    <row r="36" spans="1:4">
      <c r="A36" t="s">
        <v>35</v>
      </c>
      <c r="D36" s="1">
        <v>2765114</v>
      </c>
    </row>
    <row r="37" spans="1:4">
      <c r="A37" t="s">
        <v>36</v>
      </c>
      <c r="D37" s="1">
        <v>60300</v>
      </c>
    </row>
    <row r="38" spans="1:4">
      <c r="A38" t="s">
        <v>37</v>
      </c>
      <c r="C38" s="1">
        <v>24575</v>
      </c>
    </row>
    <row r="39" spans="1:4">
      <c r="A39" t="s">
        <v>38</v>
      </c>
      <c r="C39" s="1">
        <v>20000</v>
      </c>
    </row>
    <row r="40" spans="1:4">
      <c r="A40" t="s">
        <v>39</v>
      </c>
      <c r="C40" s="1">
        <v>1446971.36</v>
      </c>
    </row>
    <row r="41" spans="1:4">
      <c r="A41" t="s">
        <v>40</v>
      </c>
      <c r="C41" s="1">
        <v>141270.70000000001</v>
      </c>
    </row>
    <row r="42" spans="1:4">
      <c r="A42" t="s">
        <v>41</v>
      </c>
      <c r="C42" s="1">
        <v>12290</v>
      </c>
    </row>
    <row r="43" spans="1:4">
      <c r="A43" t="s">
        <v>42</v>
      </c>
      <c r="C43" s="1">
        <v>23475</v>
      </c>
    </row>
    <row r="44" spans="1:4">
      <c r="A44" t="s">
        <v>43</v>
      </c>
      <c r="C44" s="1">
        <v>29450</v>
      </c>
    </row>
    <row r="45" spans="1:4">
      <c r="A45" t="s">
        <v>44</v>
      </c>
      <c r="C45" s="1">
        <v>19225</v>
      </c>
    </row>
    <row r="46" spans="1:4">
      <c r="A46" t="s">
        <v>45</v>
      </c>
      <c r="C46" s="1">
        <v>7560</v>
      </c>
    </row>
    <row r="47" spans="1:4">
      <c r="A47" t="s">
        <v>46</v>
      </c>
      <c r="C47" s="1">
        <v>42936.5</v>
      </c>
    </row>
    <row r="48" spans="1:4">
      <c r="A48" t="s">
        <v>47</v>
      </c>
      <c r="C48" s="1">
        <v>363950</v>
      </c>
    </row>
    <row r="49" spans="1:4">
      <c r="A49" t="s">
        <v>48</v>
      </c>
      <c r="C49" s="1">
        <v>9385.25</v>
      </c>
    </row>
    <row r="50" spans="1:4">
      <c r="A50" t="s">
        <v>49</v>
      </c>
      <c r="C50" s="1">
        <v>28842</v>
      </c>
    </row>
    <row r="51" spans="1:4">
      <c r="A51" t="s">
        <v>50</v>
      </c>
      <c r="D51" s="1">
        <v>311.2</v>
      </c>
    </row>
    <row r="52" spans="1:4">
      <c r="A52" t="s">
        <v>51</v>
      </c>
      <c r="D52" s="1">
        <v>25560</v>
      </c>
    </row>
    <row r="53" spans="1:4">
      <c r="A53" t="s">
        <v>52</v>
      </c>
      <c r="C53" s="1">
        <v>6500</v>
      </c>
    </row>
    <row r="54" spans="1:4">
      <c r="A54" t="s">
        <v>53</v>
      </c>
      <c r="C54" s="2">
        <v>10450</v>
      </c>
      <c r="D54" s="3"/>
    </row>
    <row r="55" spans="1:4">
      <c r="C55" s="4">
        <v>5267889.5999999996</v>
      </c>
      <c r="D55" s="4">
        <v>5267889.5999999996</v>
      </c>
    </row>
  </sheetData>
  <mergeCells count="4">
    <mergeCell ref="F2:J2"/>
    <mergeCell ref="F1:J1"/>
    <mergeCell ref="F3:J3"/>
    <mergeCell ref="F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9"/>
  <sheetViews>
    <sheetView topLeftCell="A72" workbookViewId="0">
      <selection activeCell="N98" sqref="N98"/>
    </sheetView>
  </sheetViews>
  <sheetFormatPr baseColWidth="10" defaultColWidth="8.83203125" defaultRowHeight="15"/>
  <cols>
    <col min="1" max="1" width="45.6640625" bestFit="1" customWidth="1"/>
    <col min="2" max="2" width="14.33203125" bestFit="1" customWidth="1"/>
    <col min="3" max="3" width="13.83203125" bestFit="1" customWidth="1"/>
    <col min="4" max="4" width="4.5" customWidth="1"/>
    <col min="5" max="5" width="15.83203125" bestFit="1" customWidth="1"/>
    <col min="6" max="6" width="6.1640625" customWidth="1"/>
    <col min="7" max="7" width="14.33203125" bestFit="1" customWidth="1"/>
    <col min="8" max="8" width="13" customWidth="1"/>
    <col min="9" max="9" width="14.83203125" bestFit="1" customWidth="1"/>
    <col min="10" max="10" width="3.5" customWidth="1"/>
    <col min="11" max="11" width="14.33203125" bestFit="1" customWidth="1"/>
    <col min="12" max="12" width="4" customWidth="1"/>
    <col min="13" max="14" width="14.33203125" bestFit="1" customWidth="1"/>
    <col min="15" max="15" width="11.5" bestFit="1" customWidth="1"/>
  </cols>
  <sheetData>
    <row r="1" spans="1:14">
      <c r="F1" s="42" t="s">
        <v>54</v>
      </c>
      <c r="G1" s="42"/>
      <c r="H1" s="42"/>
      <c r="I1" s="42"/>
      <c r="J1" s="42"/>
      <c r="K1" s="42"/>
    </row>
    <row r="2" spans="1:14">
      <c r="F2" s="43" t="s">
        <v>55</v>
      </c>
      <c r="G2" s="43"/>
      <c r="H2" s="43"/>
      <c r="I2" s="43"/>
      <c r="J2" s="43"/>
      <c r="K2" s="43"/>
    </row>
    <row r="3" spans="1:14">
      <c r="F3" s="41" t="s">
        <v>2</v>
      </c>
      <c r="G3" s="41"/>
      <c r="H3" s="41"/>
      <c r="I3" s="41"/>
      <c r="J3" s="41"/>
      <c r="K3" s="41"/>
    </row>
    <row r="4" spans="1:14">
      <c r="A4" t="s">
        <v>56</v>
      </c>
    </row>
    <row r="5" spans="1:14">
      <c r="B5" s="41" t="s">
        <v>57</v>
      </c>
      <c r="C5" s="41"/>
      <c r="E5" s="9" t="s">
        <v>58</v>
      </c>
      <c r="F5" s="9"/>
      <c r="G5" s="9"/>
      <c r="I5" s="9" t="s">
        <v>59</v>
      </c>
      <c r="J5" s="9"/>
      <c r="K5" s="9"/>
    </row>
    <row r="6" spans="1:14">
      <c r="B6" t="s">
        <v>5</v>
      </c>
      <c r="C6" t="s">
        <v>6</v>
      </c>
      <c r="E6" t="s">
        <v>5</v>
      </c>
      <c r="G6" t="s">
        <v>6</v>
      </c>
      <c r="I6" t="s">
        <v>5</v>
      </c>
      <c r="K6" t="s">
        <v>6</v>
      </c>
    </row>
    <row r="7" spans="1:14">
      <c r="A7" t="s">
        <v>8</v>
      </c>
      <c r="B7" s="1">
        <v>675</v>
      </c>
      <c r="I7" s="11">
        <v>675</v>
      </c>
    </row>
    <row r="9" spans="1:14">
      <c r="A9" t="s">
        <v>9</v>
      </c>
      <c r="B9" s="1">
        <v>27670.5</v>
      </c>
      <c r="D9">
        <v>17</v>
      </c>
      <c r="E9" s="1">
        <v>3256.9</v>
      </c>
      <c r="F9" s="7">
        <v>13</v>
      </c>
      <c r="G9" s="1">
        <v>73</v>
      </c>
    </row>
    <row r="10" spans="1:14">
      <c r="D10">
        <v>24</v>
      </c>
      <c r="E10" s="1">
        <v>221000</v>
      </c>
      <c r="F10" s="7">
        <v>20</v>
      </c>
      <c r="G10" s="1">
        <v>5340</v>
      </c>
    </row>
    <row r="11" spans="1:14">
      <c r="D11">
        <v>39</v>
      </c>
      <c r="E11" s="1">
        <v>305550</v>
      </c>
      <c r="F11" s="7">
        <v>27</v>
      </c>
      <c r="G11" s="1">
        <v>7909.4</v>
      </c>
      <c r="I11" s="1"/>
      <c r="K11" s="1"/>
    </row>
    <row r="12" spans="1:14">
      <c r="E12" s="1"/>
      <c r="F12" s="7">
        <v>31</v>
      </c>
      <c r="G12" s="1">
        <v>1239.5</v>
      </c>
    </row>
    <row r="13" spans="1:14">
      <c r="E13" s="1"/>
      <c r="F13" s="7">
        <v>48</v>
      </c>
      <c r="G13" s="1">
        <v>11450</v>
      </c>
    </row>
    <row r="14" spans="1:14">
      <c r="E14" s="1"/>
      <c r="F14" s="7">
        <v>33</v>
      </c>
      <c r="G14" s="1">
        <v>376.65</v>
      </c>
      <c r="I14" s="11">
        <v>531088.85</v>
      </c>
      <c r="M14" s="1"/>
    </row>
    <row r="15" spans="1:14">
      <c r="E15" s="1"/>
      <c r="F15" s="1"/>
      <c r="G15" s="1"/>
    </row>
    <row r="16" spans="1:14">
      <c r="A16" t="s">
        <v>60</v>
      </c>
      <c r="B16" s="1">
        <v>183400</v>
      </c>
      <c r="D16">
        <v>16</v>
      </c>
      <c r="E16" s="1">
        <v>3256.9</v>
      </c>
      <c r="F16" s="7">
        <v>11</v>
      </c>
      <c r="G16" s="1">
        <v>25000</v>
      </c>
      <c r="K16" s="1"/>
      <c r="N16" s="1"/>
    </row>
    <row r="17" spans="1:14">
      <c r="E17" s="1"/>
      <c r="F17" s="7">
        <v>17</v>
      </c>
      <c r="G17" s="1">
        <v>3256.9</v>
      </c>
      <c r="I17" s="1">
        <v>158400</v>
      </c>
      <c r="M17" s="1"/>
    </row>
    <row r="18" spans="1:14">
      <c r="C18" s="1"/>
      <c r="E18" s="1"/>
      <c r="F18" s="1"/>
      <c r="G18" s="1"/>
    </row>
    <row r="19" spans="1:14">
      <c r="A19" t="s">
        <v>61</v>
      </c>
      <c r="C19" s="1"/>
      <c r="E19" s="1"/>
      <c r="F19" s="7">
        <v>7</v>
      </c>
      <c r="G19" s="1">
        <v>18340</v>
      </c>
      <c r="K19" s="1">
        <v>18340</v>
      </c>
    </row>
    <row r="20" spans="1:14">
      <c r="C20" s="1"/>
      <c r="E20" s="1"/>
      <c r="F20" s="1"/>
      <c r="G20" s="1"/>
    </row>
    <row r="21" spans="1:14">
      <c r="A21" t="s">
        <v>62</v>
      </c>
      <c r="D21">
        <v>11</v>
      </c>
      <c r="E21" s="1">
        <v>25000</v>
      </c>
      <c r="F21" s="1"/>
      <c r="G21" s="1"/>
      <c r="I21" s="1">
        <v>25000</v>
      </c>
    </row>
    <row r="22" spans="1:14">
      <c r="E22" s="1"/>
      <c r="F22" s="1"/>
      <c r="G22" s="1"/>
    </row>
    <row r="23" spans="1:14">
      <c r="A23" t="s">
        <v>63</v>
      </c>
      <c r="B23" s="1">
        <v>101930</v>
      </c>
      <c r="E23" s="1"/>
      <c r="F23" s="1"/>
      <c r="G23" s="1"/>
      <c r="I23" s="1">
        <v>101930</v>
      </c>
    </row>
    <row r="24" spans="1:14">
      <c r="E24" s="1"/>
      <c r="F24" s="1"/>
      <c r="G24" s="1"/>
    </row>
    <row r="25" spans="1:14">
      <c r="A25" t="s">
        <v>64</v>
      </c>
      <c r="B25" s="1">
        <v>944569.89</v>
      </c>
      <c r="E25" s="1"/>
      <c r="F25" s="1"/>
      <c r="G25" s="1"/>
      <c r="I25" s="1">
        <v>944569.89</v>
      </c>
    </row>
    <row r="26" spans="1:14">
      <c r="E26" s="1"/>
      <c r="F26" s="1"/>
      <c r="G26" s="1"/>
    </row>
    <row r="27" spans="1:14">
      <c r="A27" t="s">
        <v>65</v>
      </c>
      <c r="B27" s="1">
        <v>105932</v>
      </c>
      <c r="D27">
        <v>38</v>
      </c>
      <c r="E27" s="1">
        <v>790</v>
      </c>
      <c r="F27" s="1"/>
      <c r="G27" s="1"/>
      <c r="I27" s="1">
        <f>B27+E27</f>
        <v>106722</v>
      </c>
    </row>
    <row r="28" spans="1:14">
      <c r="E28" s="1"/>
      <c r="F28" s="1"/>
      <c r="G28" s="1"/>
    </row>
    <row r="29" spans="1:14">
      <c r="A29" t="s">
        <v>14</v>
      </c>
      <c r="B29" s="1">
        <v>4293.2</v>
      </c>
      <c r="E29" s="1"/>
      <c r="F29" s="7">
        <v>35</v>
      </c>
      <c r="G29" s="1">
        <v>3892.45</v>
      </c>
      <c r="H29" s="1"/>
      <c r="I29" s="1">
        <f>B29-G29</f>
        <v>400.75</v>
      </c>
      <c r="N29" s="1"/>
    </row>
    <row r="30" spans="1:14">
      <c r="E30" s="1"/>
      <c r="F30" s="1"/>
      <c r="G30" s="1"/>
      <c r="H30" s="1"/>
    </row>
    <row r="31" spans="1:14">
      <c r="A31" t="s">
        <v>66</v>
      </c>
      <c r="B31" s="1">
        <v>11458.2</v>
      </c>
      <c r="D31">
        <v>20</v>
      </c>
      <c r="E31" s="1">
        <v>5340</v>
      </c>
      <c r="F31" s="7">
        <v>19</v>
      </c>
      <c r="G31" s="1">
        <v>400.11</v>
      </c>
      <c r="H31" s="1"/>
      <c r="M31" s="1"/>
      <c r="N31" s="1"/>
    </row>
    <row r="32" spans="1:14">
      <c r="E32" s="1"/>
      <c r="F32" s="7">
        <v>20</v>
      </c>
      <c r="G32" s="1">
        <v>1335</v>
      </c>
      <c r="H32" s="1"/>
      <c r="M32" s="1"/>
    </row>
    <row r="33" spans="1:14">
      <c r="E33" s="1"/>
      <c r="F33" s="7">
        <v>30</v>
      </c>
      <c r="G33" s="1">
        <v>4350</v>
      </c>
      <c r="H33" s="1"/>
      <c r="I33" s="1">
        <v>10713.09</v>
      </c>
      <c r="K33" s="1"/>
      <c r="M33" s="1"/>
    </row>
    <row r="34" spans="1:14">
      <c r="E34" s="1"/>
      <c r="F34" s="1"/>
      <c r="G34" s="1"/>
      <c r="H34" s="1"/>
      <c r="K34" s="1"/>
    </row>
    <row r="35" spans="1:14">
      <c r="A35" t="s">
        <v>17</v>
      </c>
      <c r="B35" s="1">
        <v>8970</v>
      </c>
      <c r="E35" s="1"/>
      <c r="F35" s="7">
        <v>41</v>
      </c>
      <c r="G35" s="1">
        <v>8970</v>
      </c>
      <c r="I35" s="1">
        <v>0</v>
      </c>
      <c r="K35" s="1"/>
    </row>
    <row r="36" spans="1:14">
      <c r="E36" s="1"/>
      <c r="F36" s="1"/>
      <c r="G36" s="1"/>
    </row>
    <row r="37" spans="1:14">
      <c r="A37" t="s">
        <v>15</v>
      </c>
      <c r="B37" s="1">
        <v>7030</v>
      </c>
      <c r="D37">
        <v>28</v>
      </c>
      <c r="E37" s="1">
        <v>4960</v>
      </c>
      <c r="F37" s="7">
        <v>49</v>
      </c>
      <c r="G37" s="1">
        <v>6325</v>
      </c>
      <c r="I37" s="1">
        <f>5665</f>
        <v>5665</v>
      </c>
      <c r="M37" s="1"/>
    </row>
    <row r="38" spans="1:14">
      <c r="M38" s="1"/>
    </row>
    <row r="39" spans="1:14">
      <c r="A39" t="s">
        <v>18</v>
      </c>
      <c r="B39" s="1">
        <v>695000</v>
      </c>
      <c r="F39" s="1"/>
      <c r="G39" s="1"/>
      <c r="I39" s="1">
        <v>695000</v>
      </c>
    </row>
    <row r="40" spans="1:14">
      <c r="E40" s="1"/>
      <c r="F40" s="1"/>
      <c r="G40" s="1"/>
    </row>
    <row r="41" spans="1:14">
      <c r="A41" t="s">
        <v>67</v>
      </c>
      <c r="D41">
        <v>1</v>
      </c>
      <c r="E41" s="1">
        <v>100000</v>
      </c>
      <c r="F41" s="1"/>
      <c r="G41" s="1"/>
      <c r="I41" s="1">
        <v>100000</v>
      </c>
    </row>
    <row r="42" spans="1:14">
      <c r="E42" s="1"/>
      <c r="F42" s="1"/>
      <c r="G42" s="1"/>
    </row>
    <row r="43" spans="1:14">
      <c r="A43" t="s">
        <v>19</v>
      </c>
      <c r="B43" s="1">
        <v>450000</v>
      </c>
      <c r="E43" s="1"/>
      <c r="F43" s="1"/>
      <c r="G43" s="1"/>
      <c r="I43" s="1">
        <v>450000</v>
      </c>
    </row>
    <row r="44" spans="1:14">
      <c r="E44" s="1"/>
      <c r="F44" s="1"/>
      <c r="G44" s="1"/>
    </row>
    <row r="45" spans="1:14">
      <c r="A45" t="s">
        <v>20</v>
      </c>
      <c r="C45" s="1">
        <v>126923.06</v>
      </c>
      <c r="E45" s="1"/>
      <c r="F45" s="7">
        <v>12</v>
      </c>
      <c r="G45" s="12">
        <v>11538.46</v>
      </c>
      <c r="I45" s="1"/>
      <c r="K45" s="1">
        <v>138461.51999999999</v>
      </c>
      <c r="N45" s="10"/>
    </row>
    <row r="46" spans="1:14">
      <c r="E46" s="1"/>
      <c r="F46" s="1"/>
      <c r="G46" s="1"/>
    </row>
    <row r="47" spans="1:14">
      <c r="A47" t="s">
        <v>21</v>
      </c>
      <c r="B47" s="1">
        <v>58690</v>
      </c>
      <c r="E47" s="1"/>
      <c r="F47" s="1"/>
      <c r="G47" s="1"/>
      <c r="I47" s="1">
        <v>58690</v>
      </c>
    </row>
    <row r="48" spans="1:14">
      <c r="E48" s="1"/>
      <c r="F48" s="1"/>
      <c r="G48" s="1"/>
    </row>
    <row r="49" spans="1:15">
      <c r="A49" t="s">
        <v>22</v>
      </c>
      <c r="C49" s="1">
        <v>58690</v>
      </c>
      <c r="E49" s="1"/>
      <c r="F49" s="1"/>
      <c r="K49" s="1">
        <v>58690</v>
      </c>
    </row>
    <row r="50" spans="1:15">
      <c r="F50" s="1"/>
      <c r="G50" s="1"/>
    </row>
    <row r="51" spans="1:15">
      <c r="A51" t="s">
        <v>68</v>
      </c>
      <c r="D51">
        <v>1</v>
      </c>
      <c r="E51" s="1">
        <v>3375500</v>
      </c>
      <c r="F51" s="1"/>
      <c r="I51" s="1">
        <v>3375500</v>
      </c>
    </row>
    <row r="52" spans="1:15">
      <c r="E52" s="1"/>
    </row>
    <row r="53" spans="1:15">
      <c r="A53" t="s">
        <v>69</v>
      </c>
      <c r="F53">
        <v>1</v>
      </c>
      <c r="G53" s="1">
        <v>86551.28</v>
      </c>
      <c r="K53" s="1">
        <v>86551.28</v>
      </c>
    </row>
    <row r="55" spans="1:15">
      <c r="A55" t="s">
        <v>70</v>
      </c>
      <c r="D55">
        <v>47</v>
      </c>
      <c r="E55" s="1">
        <v>31297.5</v>
      </c>
      <c r="G55" s="5"/>
      <c r="I55" s="1">
        <v>31297.5</v>
      </c>
    </row>
    <row r="57" spans="1:15">
      <c r="A57" t="s">
        <v>71</v>
      </c>
      <c r="F57">
        <v>47</v>
      </c>
      <c r="G57" s="1">
        <v>2235.54</v>
      </c>
      <c r="K57" s="1">
        <v>2235.54</v>
      </c>
    </row>
    <row r="59" spans="1:15">
      <c r="A59" t="s">
        <v>72</v>
      </c>
      <c r="D59">
        <v>48</v>
      </c>
      <c r="E59" s="1">
        <v>11450</v>
      </c>
      <c r="I59" s="1">
        <v>11450</v>
      </c>
    </row>
    <row r="61" spans="1:15">
      <c r="A61" t="s">
        <v>73</v>
      </c>
      <c r="F61">
        <v>48</v>
      </c>
      <c r="G61" s="1">
        <v>545.24</v>
      </c>
      <c r="K61" s="1">
        <v>545.24</v>
      </c>
    </row>
    <row r="63" spans="1:15">
      <c r="A63" t="s">
        <v>24</v>
      </c>
      <c r="C63" s="1">
        <v>31393</v>
      </c>
      <c r="E63" s="1"/>
      <c r="F63" s="7">
        <v>28</v>
      </c>
      <c r="G63" s="1">
        <v>4960</v>
      </c>
      <c r="K63" s="1">
        <f>C63+G63</f>
        <v>36353</v>
      </c>
      <c r="O63" s="1"/>
    </row>
    <row r="64" spans="1:15">
      <c r="E64" s="1"/>
      <c r="F64" s="1"/>
      <c r="G64" s="1"/>
    </row>
    <row r="65" spans="1:13">
      <c r="A65" t="s">
        <v>74</v>
      </c>
      <c r="F65">
        <v>43</v>
      </c>
      <c r="G65" s="8">
        <v>6230</v>
      </c>
      <c r="K65" s="8">
        <v>6230</v>
      </c>
    </row>
    <row r="67" spans="1:13">
      <c r="A67" t="s">
        <v>25</v>
      </c>
      <c r="C67" s="1">
        <v>45935.1</v>
      </c>
      <c r="E67" s="1"/>
      <c r="F67" s="1"/>
      <c r="G67" s="1"/>
      <c r="K67" s="1">
        <v>45935.1</v>
      </c>
    </row>
    <row r="68" spans="1:13">
      <c r="E68" s="1"/>
      <c r="F68" s="1"/>
      <c r="G68" s="1"/>
    </row>
    <row r="69" spans="1:13">
      <c r="A69" t="s">
        <v>26</v>
      </c>
      <c r="C69" s="1">
        <v>8275</v>
      </c>
      <c r="D69">
        <v>23</v>
      </c>
      <c r="E69" s="1">
        <v>4276</v>
      </c>
      <c r="F69" s="1"/>
      <c r="G69" s="1"/>
      <c r="I69" s="1"/>
      <c r="K69" s="1">
        <f>C69-E69</f>
        <v>3999</v>
      </c>
    </row>
    <row r="70" spans="1:13">
      <c r="E70" s="1"/>
      <c r="F70" s="1"/>
      <c r="G70" s="1"/>
    </row>
    <row r="71" spans="1:13">
      <c r="A71" t="s">
        <v>75</v>
      </c>
      <c r="E71" s="1"/>
      <c r="F71" s="7">
        <v>50</v>
      </c>
      <c r="G71" s="1">
        <v>5800</v>
      </c>
      <c r="K71" s="1">
        <v>5800</v>
      </c>
    </row>
    <row r="73" spans="1:13">
      <c r="A73" t="s">
        <v>76</v>
      </c>
      <c r="F73">
        <v>50</v>
      </c>
      <c r="G73" s="1">
        <v>9600</v>
      </c>
      <c r="K73" s="1">
        <v>9600</v>
      </c>
      <c r="M73" s="1"/>
    </row>
    <row r="74" spans="1:13">
      <c r="M74" s="1"/>
    </row>
    <row r="75" spans="1:13">
      <c r="A75" t="s">
        <v>27</v>
      </c>
      <c r="B75" s="1">
        <v>419340</v>
      </c>
      <c r="F75">
        <v>1</v>
      </c>
      <c r="G75" s="1">
        <v>231699.96</v>
      </c>
    </row>
    <row r="76" spans="1:13">
      <c r="F76">
        <v>1</v>
      </c>
      <c r="G76" s="1">
        <v>187640.04</v>
      </c>
      <c r="I76" s="1">
        <v>0</v>
      </c>
    </row>
    <row r="78" spans="1:13">
      <c r="A78" t="s">
        <v>77</v>
      </c>
      <c r="D78">
        <v>27</v>
      </c>
      <c r="E78" s="1">
        <v>4346.8999999999996</v>
      </c>
      <c r="F78">
        <v>47</v>
      </c>
      <c r="G78" s="1">
        <v>5216.18</v>
      </c>
      <c r="K78" s="1">
        <v>869.28</v>
      </c>
    </row>
    <row r="79" spans="1:13">
      <c r="E79" s="1"/>
    </row>
    <row r="80" spans="1:13">
      <c r="A80" t="s">
        <v>78</v>
      </c>
      <c r="F80">
        <v>47</v>
      </c>
      <c r="G80" s="1">
        <v>26081.22</v>
      </c>
      <c r="K80" s="1">
        <v>26081.22</v>
      </c>
    </row>
    <row r="82" spans="1:14">
      <c r="A82" t="s">
        <v>79</v>
      </c>
      <c r="F82">
        <v>1</v>
      </c>
      <c r="G82" s="1">
        <v>3243800.04</v>
      </c>
      <c r="K82" s="1">
        <v>3243800.04</v>
      </c>
    </row>
    <row r="84" spans="1:14">
      <c r="A84" t="s">
        <v>28</v>
      </c>
      <c r="C84" s="1">
        <v>230000</v>
      </c>
      <c r="K84" s="1">
        <v>230000</v>
      </c>
    </row>
    <row r="85" spans="1:14">
      <c r="G85" s="1"/>
    </row>
    <row r="86" spans="1:14">
      <c r="A86" t="s">
        <v>30</v>
      </c>
      <c r="C86" s="1">
        <v>105500</v>
      </c>
      <c r="F86">
        <v>39</v>
      </c>
      <c r="G86" s="1">
        <v>305550</v>
      </c>
      <c r="K86" s="1">
        <f>C86+G86</f>
        <v>411050</v>
      </c>
    </row>
    <row r="88" spans="1:14">
      <c r="A88" t="s">
        <v>31</v>
      </c>
      <c r="C88" s="1">
        <v>46575</v>
      </c>
      <c r="F88">
        <v>24</v>
      </c>
      <c r="G88" s="1">
        <v>221000</v>
      </c>
      <c r="H88" s="1"/>
      <c r="K88" s="1">
        <f>C88+G88</f>
        <v>267575</v>
      </c>
    </row>
    <row r="90" spans="1:14">
      <c r="A90" t="s">
        <v>32</v>
      </c>
      <c r="B90" s="1">
        <v>25500</v>
      </c>
      <c r="I90" s="1">
        <v>25500</v>
      </c>
    </row>
    <row r="92" spans="1:14">
      <c r="A92" t="s">
        <v>80</v>
      </c>
      <c r="C92" s="1">
        <v>1763313.24</v>
      </c>
      <c r="D92">
        <v>50</v>
      </c>
      <c r="E92" s="1">
        <v>15400</v>
      </c>
      <c r="G92" s="1"/>
      <c r="K92" s="1">
        <f>C92-E92</f>
        <v>1747913.24</v>
      </c>
      <c r="N92" s="1"/>
    </row>
    <row r="95" spans="1:14">
      <c r="A95" t="s">
        <v>34</v>
      </c>
      <c r="B95" s="1">
        <v>36550</v>
      </c>
      <c r="I95" s="1">
        <v>36550</v>
      </c>
    </row>
    <row r="97" spans="1:14">
      <c r="A97" t="s">
        <v>35</v>
      </c>
      <c r="C97" s="1">
        <v>2765114</v>
      </c>
      <c r="G97" s="1">
        <v>7532.9</v>
      </c>
      <c r="K97" s="1">
        <v>2772646.9</v>
      </c>
      <c r="N97" s="1"/>
    </row>
    <row r="98" spans="1:14">
      <c r="G98" s="1"/>
      <c r="N98" s="1"/>
    </row>
    <row r="99" spans="1:14">
      <c r="A99" t="s">
        <v>36</v>
      </c>
      <c r="C99" s="1">
        <v>60300</v>
      </c>
      <c r="K99" s="1">
        <v>60300</v>
      </c>
    </row>
    <row r="101" spans="1:14">
      <c r="A101" t="s">
        <v>37</v>
      </c>
      <c r="B101" s="1">
        <v>24575</v>
      </c>
      <c r="G101" s="1"/>
      <c r="I101" s="1">
        <v>24575</v>
      </c>
    </row>
    <row r="103" spans="1:14">
      <c r="A103" t="s">
        <v>38</v>
      </c>
      <c r="B103" s="1">
        <v>20000</v>
      </c>
      <c r="G103" s="1"/>
      <c r="I103" s="1">
        <v>20000</v>
      </c>
    </row>
    <row r="104" spans="1:14">
      <c r="M104" s="1"/>
    </row>
    <row r="105" spans="1:14">
      <c r="A105" t="s">
        <v>81</v>
      </c>
      <c r="B105" s="1">
        <v>1446971.36</v>
      </c>
      <c r="D105">
        <v>1</v>
      </c>
      <c r="E105" s="1">
        <v>187640.04</v>
      </c>
      <c r="F105">
        <v>38</v>
      </c>
      <c r="G105" s="1">
        <v>790</v>
      </c>
      <c r="M105" s="1"/>
    </row>
    <row r="106" spans="1:14">
      <c r="D106">
        <v>1</v>
      </c>
      <c r="E106" s="11">
        <v>86551.28</v>
      </c>
      <c r="F106" s="7">
        <v>45</v>
      </c>
      <c r="G106" s="1">
        <v>1839.46</v>
      </c>
      <c r="M106" s="1"/>
    </row>
    <row r="107" spans="1:14">
      <c r="D107">
        <v>27</v>
      </c>
      <c r="E107" s="1">
        <v>3562.5</v>
      </c>
      <c r="F107" s="7">
        <v>46</v>
      </c>
      <c r="G107" s="1">
        <v>8050</v>
      </c>
      <c r="H107" s="1"/>
      <c r="M107" s="1"/>
    </row>
    <row r="108" spans="1:14">
      <c r="D108">
        <v>41</v>
      </c>
      <c r="E108" s="1">
        <v>8970</v>
      </c>
      <c r="F108" s="1"/>
      <c r="H108" s="1"/>
      <c r="I108" s="1"/>
    </row>
    <row r="109" spans="1:14">
      <c r="D109">
        <v>43</v>
      </c>
      <c r="E109" s="1">
        <v>6230</v>
      </c>
      <c r="F109" s="1"/>
      <c r="G109" s="1"/>
      <c r="H109" s="1"/>
      <c r="I109" s="1"/>
    </row>
    <row r="110" spans="1:14">
      <c r="D110">
        <v>47</v>
      </c>
      <c r="E110" s="1">
        <v>2235.54</v>
      </c>
      <c r="F110" s="1"/>
      <c r="G110" s="1"/>
      <c r="H110" s="1"/>
      <c r="I110" s="1"/>
    </row>
    <row r="111" spans="1:14">
      <c r="D111">
        <v>48</v>
      </c>
      <c r="E111" s="1">
        <v>545.24</v>
      </c>
      <c r="F111" s="1"/>
      <c r="G111" s="1"/>
      <c r="I111" s="1">
        <v>1732026.5</v>
      </c>
      <c r="K111" s="1"/>
      <c r="M111" s="1"/>
    </row>
    <row r="113" spans="1:13">
      <c r="A113" t="s">
        <v>40</v>
      </c>
      <c r="B113" s="1">
        <v>141270.70000000001</v>
      </c>
      <c r="D113">
        <v>33</v>
      </c>
      <c r="E113" s="1">
        <v>376.65</v>
      </c>
      <c r="I113" s="1">
        <f>B113+E113</f>
        <v>141647.35</v>
      </c>
    </row>
    <row r="115" spans="1:13">
      <c r="A115" t="s">
        <v>41</v>
      </c>
      <c r="B115" s="1">
        <v>12290</v>
      </c>
      <c r="I115" s="1">
        <v>12290</v>
      </c>
    </row>
    <row r="117" spans="1:13">
      <c r="A117" t="s">
        <v>42</v>
      </c>
      <c r="B117" s="1">
        <v>23475</v>
      </c>
      <c r="D117">
        <v>45</v>
      </c>
      <c r="E117" s="1">
        <v>1839.46</v>
      </c>
      <c r="I117" s="1">
        <f>B117+E117</f>
        <v>25314.46</v>
      </c>
    </row>
    <row r="119" spans="1:13">
      <c r="A119" t="s">
        <v>43</v>
      </c>
      <c r="B119" s="1">
        <v>29450</v>
      </c>
      <c r="D119">
        <v>13</v>
      </c>
      <c r="E119" s="1">
        <v>73</v>
      </c>
      <c r="I119" s="1">
        <f>B119+E119</f>
        <v>29523</v>
      </c>
    </row>
    <row r="120" spans="1:13">
      <c r="E120" s="1"/>
    </row>
    <row r="121" spans="1:13">
      <c r="A121" t="s">
        <v>44</v>
      </c>
      <c r="B121" s="1">
        <v>19225</v>
      </c>
      <c r="D121">
        <v>18</v>
      </c>
      <c r="E121" s="1">
        <v>103.67</v>
      </c>
      <c r="G121" s="1"/>
      <c r="H121" s="1"/>
    </row>
    <row r="122" spans="1:13">
      <c r="D122">
        <v>35</v>
      </c>
      <c r="E122" s="8">
        <v>3892.45</v>
      </c>
      <c r="I122" s="1">
        <v>23221.119999999999</v>
      </c>
    </row>
    <row r="124" spans="1:13">
      <c r="A124" t="s">
        <v>47</v>
      </c>
      <c r="B124" s="1">
        <v>363950</v>
      </c>
      <c r="D124">
        <v>46</v>
      </c>
      <c r="E124" s="1">
        <v>8050</v>
      </c>
      <c r="I124" s="1">
        <v>372000</v>
      </c>
    </row>
    <row r="126" spans="1:13">
      <c r="A126" t="s">
        <v>45</v>
      </c>
      <c r="B126" s="1">
        <v>7560</v>
      </c>
      <c r="I126" s="1">
        <v>7560</v>
      </c>
    </row>
    <row r="128" spans="1:13">
      <c r="A128" t="s">
        <v>46</v>
      </c>
      <c r="B128" s="1">
        <v>42936.5</v>
      </c>
      <c r="D128">
        <v>49</v>
      </c>
      <c r="E128" s="1">
        <v>6325</v>
      </c>
      <c r="F128">
        <v>18</v>
      </c>
      <c r="G128" s="1">
        <v>103.67</v>
      </c>
      <c r="I128" s="1">
        <f>B128+E128-G128</f>
        <v>49157.83</v>
      </c>
      <c r="M128" s="1"/>
    </row>
    <row r="130" spans="1:13">
      <c r="A130" t="s">
        <v>82</v>
      </c>
      <c r="D130">
        <v>12</v>
      </c>
      <c r="E130" s="11">
        <v>11538.39</v>
      </c>
      <c r="I130" s="1">
        <v>11538.39</v>
      </c>
    </row>
    <row r="132" spans="1:13">
      <c r="A132" t="s">
        <v>83</v>
      </c>
      <c r="D132">
        <v>7</v>
      </c>
      <c r="E132" s="1">
        <v>18340</v>
      </c>
      <c r="I132" s="1">
        <v>18340</v>
      </c>
    </row>
    <row r="133" spans="1:13">
      <c r="M133" s="1"/>
    </row>
    <row r="134" spans="1:13">
      <c r="A134" t="s">
        <v>84</v>
      </c>
      <c r="D134">
        <v>31</v>
      </c>
      <c r="E134" s="1">
        <v>1239.5</v>
      </c>
      <c r="I134" s="1">
        <v>1239.5</v>
      </c>
      <c r="M134" s="1"/>
    </row>
    <row r="136" spans="1:13">
      <c r="A136" t="s">
        <v>48</v>
      </c>
      <c r="B136" s="1">
        <v>9385.25</v>
      </c>
      <c r="D136">
        <v>19</v>
      </c>
      <c r="E136" s="1">
        <v>400.11</v>
      </c>
      <c r="G136" s="1"/>
    </row>
    <row r="137" spans="1:13">
      <c r="D137">
        <v>20</v>
      </c>
      <c r="E137" s="1">
        <v>1334.97</v>
      </c>
      <c r="G137" s="1"/>
    </row>
    <row r="138" spans="1:13">
      <c r="D138">
        <v>30</v>
      </c>
      <c r="E138" s="1">
        <v>4350</v>
      </c>
      <c r="G138" s="1"/>
      <c r="I138" s="1">
        <v>15470.33</v>
      </c>
      <c r="K138" s="1"/>
    </row>
    <row r="139" spans="1:13">
      <c r="E139" s="1"/>
      <c r="G139" s="1"/>
    </row>
    <row r="140" spans="1:13">
      <c r="A140" t="s">
        <v>49</v>
      </c>
      <c r="B140" s="1">
        <v>28842</v>
      </c>
      <c r="I140" s="1">
        <v>28842</v>
      </c>
    </row>
    <row r="142" spans="1:13">
      <c r="A142" t="s">
        <v>50</v>
      </c>
      <c r="C142" s="1">
        <v>311.2</v>
      </c>
      <c r="K142" s="1">
        <v>311.2</v>
      </c>
    </row>
    <row r="144" spans="1:13">
      <c r="A144" t="s">
        <v>51</v>
      </c>
      <c r="C144" s="1">
        <v>25560</v>
      </c>
      <c r="K144" s="1">
        <v>25560</v>
      </c>
    </row>
    <row r="146" spans="1:11">
      <c r="A146" t="s">
        <v>52</v>
      </c>
      <c r="B146" s="1">
        <v>6500</v>
      </c>
      <c r="I146" s="1">
        <v>6500</v>
      </c>
    </row>
    <row r="148" spans="1:11">
      <c r="A148" t="s">
        <v>53</v>
      </c>
      <c r="B148" s="6">
        <v>10450</v>
      </c>
      <c r="I148" s="6">
        <v>10450</v>
      </c>
    </row>
    <row r="150" spans="1:11">
      <c r="A150" s="14" t="s">
        <v>85</v>
      </c>
      <c r="B150" s="15">
        <f>SUM(B7:B149)</f>
        <v>5267889.6000000006</v>
      </c>
      <c r="C150" s="15">
        <f>SUM(C7:C149)</f>
        <v>5267889.6000000006</v>
      </c>
      <c r="D150" s="14"/>
      <c r="E150" s="15">
        <f>SUM(E7:E149)</f>
        <v>4465022</v>
      </c>
      <c r="F150" s="14"/>
      <c r="G150" s="15">
        <f>SUM(G7:G148)</f>
        <v>4465022.0000000009</v>
      </c>
      <c r="H150" s="14"/>
      <c r="I150" s="15">
        <f>SUM(I7:I149)</f>
        <v>9198847.5600000005</v>
      </c>
      <c r="J150" s="14"/>
      <c r="K150" s="15">
        <f>SUM(K7:K149)</f>
        <v>9198847.5599999987</v>
      </c>
    </row>
    <row r="151" spans="1:11">
      <c r="G151" s="1"/>
    </row>
    <row r="153" spans="1:11">
      <c r="E153" s="1"/>
      <c r="G153" s="1"/>
    </row>
    <row r="154" spans="1:11">
      <c r="B154" s="1"/>
      <c r="E154" s="1"/>
    </row>
    <row r="158" spans="1:11">
      <c r="E158" s="1"/>
    </row>
    <row r="159" spans="1:11">
      <c r="E159" s="1"/>
    </row>
  </sheetData>
  <mergeCells count="4">
    <mergeCell ref="F1:K1"/>
    <mergeCell ref="F2:K2"/>
    <mergeCell ref="F3:K3"/>
    <mergeCell ref="B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workbookViewId="0">
      <selection activeCell="E25" sqref="E25"/>
    </sheetView>
  </sheetViews>
  <sheetFormatPr baseColWidth="10" defaultColWidth="8.83203125" defaultRowHeight="15"/>
  <cols>
    <col min="1" max="1" width="27.6640625" bestFit="1" customWidth="1"/>
    <col min="2" max="2" width="17.83203125" customWidth="1"/>
    <col min="3" max="3" width="12.1640625" bestFit="1" customWidth="1"/>
    <col min="4" max="4" width="16.83203125" customWidth="1"/>
  </cols>
  <sheetData>
    <row r="1" spans="1:6">
      <c r="A1" s="42" t="s">
        <v>54</v>
      </c>
      <c r="B1" s="42"/>
      <c r="C1" s="42"/>
      <c r="D1" s="42"/>
      <c r="E1" s="42"/>
      <c r="F1" s="42"/>
    </row>
    <row r="2" spans="1:6">
      <c r="A2" s="43" t="s">
        <v>86</v>
      </c>
      <c r="B2" s="43"/>
      <c r="C2" s="43"/>
      <c r="D2" s="43"/>
      <c r="E2" s="43"/>
      <c r="F2" s="43"/>
    </row>
    <row r="3" spans="1:6">
      <c r="A3" s="41" t="s">
        <v>2</v>
      </c>
      <c r="B3" s="41"/>
      <c r="C3" s="41"/>
      <c r="D3" s="41"/>
      <c r="E3" s="41"/>
      <c r="F3" s="41"/>
    </row>
    <row r="4" spans="1:6">
      <c r="A4" t="s">
        <v>87</v>
      </c>
      <c r="D4" s="1">
        <v>768500</v>
      </c>
    </row>
    <row r="5" spans="1:6">
      <c r="A5" t="s">
        <v>88</v>
      </c>
    </row>
    <row r="6" spans="1:6">
      <c r="A6" t="s">
        <v>89</v>
      </c>
      <c r="B6" s="1">
        <v>21475</v>
      </c>
    </row>
    <row r="7" spans="1:6">
      <c r="A7" t="s">
        <v>90</v>
      </c>
      <c r="B7" s="13">
        <v>904705</v>
      </c>
    </row>
    <row r="8" spans="1:6">
      <c r="A8" t="s">
        <v>91</v>
      </c>
      <c r="B8" s="16">
        <f>B6+B7</f>
        <v>926180</v>
      </c>
    </row>
    <row r="9" spans="1:6">
      <c r="A9" t="s">
        <v>92</v>
      </c>
      <c r="B9" s="21">
        <v>-106722</v>
      </c>
    </row>
    <row r="10" spans="1:6">
      <c r="A10" t="s">
        <v>93</v>
      </c>
      <c r="B10" s="22">
        <v>-54930</v>
      </c>
    </row>
    <row r="11" spans="1:6">
      <c r="A11" t="s">
        <v>94</v>
      </c>
      <c r="C11" s="1">
        <f>+B8+B9+B10</f>
        <v>764528</v>
      </c>
    </row>
    <row r="12" spans="1:6">
      <c r="A12" t="s">
        <v>95</v>
      </c>
    </row>
    <row r="13" spans="1:6">
      <c r="A13" t="s">
        <v>96</v>
      </c>
      <c r="B13" s="13">
        <f>18000+58500+72900+49670+15000+125630+195505.73+47670+235450</f>
        <v>818325.73</v>
      </c>
    </row>
    <row r="14" spans="1:6">
      <c r="A14" t="s">
        <v>97</v>
      </c>
      <c r="B14" s="17">
        <v>235450</v>
      </c>
    </row>
    <row r="15" spans="1:6">
      <c r="A15" t="s">
        <v>98</v>
      </c>
      <c r="C15" s="10">
        <f>B13-B14</f>
        <v>582875.73</v>
      </c>
    </row>
    <row r="16" spans="1:6">
      <c r="A16" t="s">
        <v>99</v>
      </c>
    </row>
    <row r="17" spans="1:4">
      <c r="A17" t="s">
        <v>100</v>
      </c>
      <c r="B17" s="13">
        <v>100930</v>
      </c>
    </row>
    <row r="18" spans="1:4">
      <c r="A18" t="s">
        <v>101</v>
      </c>
      <c r="B18" s="21">
        <v>18909.5</v>
      </c>
    </row>
    <row r="19" spans="1:4">
      <c r="A19" t="s">
        <v>102</v>
      </c>
      <c r="B19" s="13">
        <v>11463.5</v>
      </c>
    </row>
    <row r="20" spans="1:4">
      <c r="A20" t="s">
        <v>103</v>
      </c>
      <c r="B20" s="13">
        <v>17546.5</v>
      </c>
    </row>
    <row r="21" spans="1:4">
      <c r="A21" t="s">
        <v>104</v>
      </c>
      <c r="B21" s="13">
        <v>54930</v>
      </c>
    </row>
    <row r="22" spans="1:4">
      <c r="A22" t="s">
        <v>105</v>
      </c>
      <c r="B22" s="21">
        <v>235450</v>
      </c>
    </row>
    <row r="23" spans="1:4">
      <c r="A23" t="s">
        <v>106</v>
      </c>
      <c r="B23" s="11">
        <v>89332.06</v>
      </c>
    </row>
    <row r="24" spans="1:4">
      <c r="A24" t="s">
        <v>107</v>
      </c>
      <c r="B24" s="13">
        <v>6230</v>
      </c>
    </row>
    <row r="25" spans="1:4">
      <c r="A25" t="s">
        <v>114</v>
      </c>
      <c r="B25" s="1">
        <v>8970</v>
      </c>
    </row>
    <row r="26" spans="1:4">
      <c r="A26" t="s">
        <v>108</v>
      </c>
      <c r="B26" s="20">
        <v>16931.099999999999</v>
      </c>
    </row>
    <row r="27" spans="1:4">
      <c r="A27" t="s">
        <v>109</v>
      </c>
      <c r="C27" s="23">
        <f>B17+B18+B19+B20+B21+B23+B22+B24+B25+B26</f>
        <v>560692.66</v>
      </c>
    </row>
    <row r="28" spans="1:4">
      <c r="A28" t="s">
        <v>110</v>
      </c>
      <c r="D28" s="18">
        <f>C27+C15+C11</f>
        <v>1908096.3900000001</v>
      </c>
    </row>
    <row r="29" spans="1:4">
      <c r="A29" t="s">
        <v>111</v>
      </c>
      <c r="D29" s="1">
        <f>D4+D28</f>
        <v>2676596.39</v>
      </c>
    </row>
    <row r="30" spans="1:4">
      <c r="A30" t="s">
        <v>112</v>
      </c>
      <c r="D30" s="1">
        <v>944569.89</v>
      </c>
    </row>
    <row r="31" spans="1:4">
      <c r="A31" t="s">
        <v>113</v>
      </c>
      <c r="D31" s="19">
        <f>D29-D30</f>
        <v>1732026.5</v>
      </c>
    </row>
  </sheetData>
  <mergeCells count="3">
    <mergeCell ref="A1:F1"/>
    <mergeCell ref="A3:F3"/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48"/>
  <sheetViews>
    <sheetView tabSelected="1" topLeftCell="A118" zoomScaleNormal="100" workbookViewId="0">
      <selection activeCell="D147" sqref="D147"/>
    </sheetView>
  </sheetViews>
  <sheetFormatPr baseColWidth="10" defaultColWidth="11.5" defaultRowHeight="15"/>
  <cols>
    <col min="1" max="1" width="31" bestFit="1" customWidth="1"/>
    <col min="2" max="2" width="13.6640625" bestFit="1" customWidth="1"/>
    <col min="3" max="3" width="14.6640625" bestFit="1" customWidth="1"/>
    <col min="4" max="4" width="20.83203125" bestFit="1" customWidth="1"/>
    <col min="5" max="5" width="13.6640625" bestFit="1" customWidth="1"/>
    <col min="8" max="8" width="13.6640625" bestFit="1" customWidth="1"/>
  </cols>
  <sheetData>
    <row r="1" spans="1:12">
      <c r="A1" s="41" t="s">
        <v>115</v>
      </c>
      <c r="B1" s="41"/>
      <c r="C1" s="41"/>
      <c r="D1" s="41"/>
    </row>
    <row r="2" spans="1:12">
      <c r="A2" s="41" t="s">
        <v>116</v>
      </c>
      <c r="B2" s="41"/>
      <c r="C2" s="41"/>
      <c r="D2" s="41"/>
    </row>
    <row r="3" spans="1:12" ht="16">
      <c r="A3" s="45" t="s">
        <v>117</v>
      </c>
      <c r="B3" s="46"/>
      <c r="C3" s="46"/>
      <c r="D3" s="46"/>
    </row>
    <row r="4" spans="1:12">
      <c r="B4" s="44" t="s">
        <v>118</v>
      </c>
      <c r="C4" s="44"/>
    </row>
    <row r="5" spans="1:12" ht="16">
      <c r="B5" s="24">
        <v>1</v>
      </c>
      <c r="C5" s="24">
        <v>2</v>
      </c>
      <c r="D5" s="24" t="s">
        <v>119</v>
      </c>
    </row>
    <row r="6" spans="1:12">
      <c r="A6" t="s">
        <v>120</v>
      </c>
    </row>
    <row r="7" spans="1:12">
      <c r="A7" s="25" t="s">
        <v>121</v>
      </c>
      <c r="B7" s="26">
        <v>25182</v>
      </c>
      <c r="C7" s="26">
        <v>21570</v>
      </c>
      <c r="D7" s="13">
        <f>B7+C7</f>
        <v>46752</v>
      </c>
    </row>
    <row r="8" spans="1:12">
      <c r="A8" s="25" t="s">
        <v>122</v>
      </c>
      <c r="B8" s="27">
        <v>12.95</v>
      </c>
      <c r="C8" s="27">
        <v>12.95</v>
      </c>
      <c r="D8" s="27">
        <v>12.95</v>
      </c>
    </row>
    <row r="9" spans="1:12" ht="16" thickBot="1">
      <c r="A9" s="25" t="s">
        <v>123</v>
      </c>
      <c r="B9" s="28">
        <f>B7*B8</f>
        <v>326106.89999999997</v>
      </c>
      <c r="C9" s="28">
        <f t="shared" ref="C9" si="0">C7*C8</f>
        <v>279331.5</v>
      </c>
      <c r="D9" s="28">
        <f>B9+C9</f>
        <v>605438.39999999991</v>
      </c>
    </row>
    <row r="10" spans="1:12" ht="16" thickTop="1">
      <c r="A10" s="29" t="s">
        <v>124</v>
      </c>
      <c r="B10" s="13"/>
      <c r="C10" s="13"/>
      <c r="D10" s="13"/>
    </row>
    <row r="11" spans="1:12">
      <c r="A11" s="25" t="s">
        <v>121</v>
      </c>
      <c r="B11" s="13">
        <v>21450</v>
      </c>
      <c r="C11" s="13">
        <v>28560</v>
      </c>
      <c r="D11" s="13">
        <f>B11+C11</f>
        <v>50010</v>
      </c>
    </row>
    <row r="12" spans="1:12">
      <c r="A12" s="25" t="s">
        <v>122</v>
      </c>
      <c r="B12" s="27">
        <v>14.95</v>
      </c>
      <c r="C12" s="27">
        <v>14.95</v>
      </c>
      <c r="D12" s="27">
        <v>14.95</v>
      </c>
    </row>
    <row r="13" spans="1:12" ht="16" thickBot="1">
      <c r="A13" s="25" t="s">
        <v>123</v>
      </c>
      <c r="B13" s="30">
        <f>B11*B12</f>
        <v>320677.5</v>
      </c>
      <c r="C13" s="30">
        <f t="shared" ref="C13" si="1">C11*C12</f>
        <v>426972</v>
      </c>
      <c r="D13" s="30">
        <f>B13+C13</f>
        <v>747649.5</v>
      </c>
    </row>
    <row r="14" spans="1:12" ht="16" thickTop="1">
      <c r="A14" s="29" t="s">
        <v>125</v>
      </c>
      <c r="B14" s="13"/>
      <c r="C14" s="13"/>
      <c r="D14" s="13"/>
    </row>
    <row r="15" spans="1:12">
      <c r="A15" s="25" t="s">
        <v>121</v>
      </c>
      <c r="B15" s="13">
        <v>21560</v>
      </c>
      <c r="C15" s="13">
        <v>21450</v>
      </c>
      <c r="D15" s="13">
        <f>B15+C15</f>
        <v>43010</v>
      </c>
    </row>
    <row r="16" spans="1:12">
      <c r="A16" s="25" t="s">
        <v>122</v>
      </c>
      <c r="B16" s="27">
        <v>17.95</v>
      </c>
      <c r="C16" s="27">
        <v>17.95</v>
      </c>
      <c r="D16" s="27">
        <v>17.95</v>
      </c>
      <c r="F16" s="60"/>
      <c r="G16" s="60"/>
      <c r="H16" s="60"/>
      <c r="I16" s="60"/>
      <c r="J16" s="60"/>
      <c r="K16" s="60"/>
      <c r="L16" s="60"/>
    </row>
    <row r="17" spans="1:12" ht="16" thickBot="1">
      <c r="A17" s="25" t="s">
        <v>123</v>
      </c>
      <c r="B17" s="28">
        <f>B15*B16</f>
        <v>387002</v>
      </c>
      <c r="C17" s="28">
        <f t="shared" ref="C17" si="2">C15*C16</f>
        <v>385027.5</v>
      </c>
      <c r="D17" s="28">
        <f>B17+C17</f>
        <v>772029.5</v>
      </c>
      <c r="F17" s="60"/>
      <c r="G17" s="60"/>
      <c r="H17" s="60"/>
      <c r="I17" s="60"/>
      <c r="J17" s="60"/>
      <c r="K17" s="60"/>
      <c r="L17" s="60"/>
    </row>
    <row r="18" spans="1:12" ht="17" thickTop="1" thickBot="1">
      <c r="A18" s="29" t="s">
        <v>123</v>
      </c>
      <c r="B18" s="31">
        <f>B9+B13+B17</f>
        <v>1033786.3999999999</v>
      </c>
      <c r="C18" s="31">
        <f>C9+C13+C17</f>
        <v>1091331</v>
      </c>
      <c r="D18" s="31">
        <f>D17+D13+D9</f>
        <v>2125117.4</v>
      </c>
      <c r="F18" s="49"/>
      <c r="G18" s="49"/>
      <c r="H18" s="60"/>
      <c r="I18" s="60"/>
      <c r="J18" s="60"/>
      <c r="K18" s="60"/>
      <c r="L18" s="60"/>
    </row>
    <row r="19" spans="1:12" ht="16" thickTop="1">
      <c r="F19" s="60"/>
      <c r="G19" s="60"/>
      <c r="H19" s="60"/>
      <c r="I19" s="60"/>
      <c r="J19" s="60"/>
      <c r="K19" s="60"/>
      <c r="L19" s="60"/>
    </row>
    <row r="20" spans="1:12">
      <c r="B20" s="10"/>
      <c r="F20" s="60"/>
      <c r="G20" s="60"/>
      <c r="H20" s="60"/>
      <c r="I20" s="60"/>
      <c r="J20" s="60"/>
      <c r="K20" s="60"/>
      <c r="L20" s="60"/>
    </row>
    <row r="21" spans="1:12">
      <c r="A21" s="41" t="s">
        <v>126</v>
      </c>
      <c r="B21" s="41"/>
      <c r="C21" s="41"/>
      <c r="D21" s="41"/>
      <c r="F21" s="60"/>
      <c r="G21" s="60"/>
      <c r="H21" s="60"/>
      <c r="I21" s="60"/>
      <c r="J21" s="60"/>
      <c r="K21" s="49"/>
      <c r="L21" s="49"/>
    </row>
    <row r="22" spans="1:12">
      <c r="A22" s="41" t="s">
        <v>127</v>
      </c>
      <c r="B22" s="41"/>
      <c r="C22" s="41"/>
      <c r="D22" s="41"/>
      <c r="F22" s="60"/>
      <c r="G22" s="60"/>
      <c r="H22" s="60"/>
      <c r="I22" s="60"/>
      <c r="J22" s="60"/>
      <c r="K22" s="60"/>
      <c r="L22" s="60"/>
    </row>
    <row r="23" spans="1:12">
      <c r="A23" s="41" t="s">
        <v>117</v>
      </c>
      <c r="B23" s="41"/>
      <c r="C23" s="41"/>
      <c r="D23" s="41"/>
      <c r="F23" s="60"/>
      <c r="G23" s="60"/>
      <c r="H23" s="60"/>
      <c r="I23" s="60"/>
      <c r="J23" s="60"/>
      <c r="K23" s="60"/>
      <c r="L23" s="60"/>
    </row>
    <row r="24" spans="1:12">
      <c r="B24" s="44" t="s">
        <v>118</v>
      </c>
      <c r="C24" s="44"/>
    </row>
    <row r="25" spans="1:12" ht="16">
      <c r="B25" s="32">
        <v>1</v>
      </c>
      <c r="C25" s="32">
        <v>2</v>
      </c>
      <c r="D25" s="32" t="s">
        <v>119</v>
      </c>
    </row>
    <row r="26" spans="1:12" ht="16" thickBot="1">
      <c r="A26" t="s">
        <v>128</v>
      </c>
      <c r="B26" s="33">
        <v>362500</v>
      </c>
      <c r="C26" s="30">
        <v>435870</v>
      </c>
      <c r="D26" s="33">
        <f>C26+B26</f>
        <v>798370</v>
      </c>
    </row>
    <row r="27" spans="1:12" ht="16" thickTop="1"/>
    <row r="33" spans="1:4">
      <c r="A33" s="41" t="s">
        <v>126</v>
      </c>
      <c r="B33" s="41"/>
      <c r="C33" s="41"/>
      <c r="D33" s="41"/>
    </row>
    <row r="34" spans="1:4">
      <c r="A34" s="41" t="s">
        <v>129</v>
      </c>
      <c r="B34" s="41"/>
      <c r="C34" s="41"/>
      <c r="D34" s="41"/>
    </row>
    <row r="35" spans="1:4">
      <c r="A35" s="41" t="s">
        <v>117</v>
      </c>
      <c r="B35" s="41"/>
      <c r="C35" s="41"/>
      <c r="D35" s="41"/>
    </row>
    <row r="36" spans="1:4">
      <c r="B36" s="44" t="s">
        <v>118</v>
      </c>
      <c r="C36" s="44"/>
    </row>
    <row r="37" spans="1:4" ht="16">
      <c r="B37" s="32">
        <v>1</v>
      </c>
      <c r="C37" s="32">
        <v>2</v>
      </c>
      <c r="D37" s="32" t="s">
        <v>119</v>
      </c>
    </row>
    <row r="38" spans="1:4" ht="16" thickBot="1">
      <c r="A38" t="s">
        <v>130</v>
      </c>
      <c r="B38" s="30">
        <v>376890</v>
      </c>
      <c r="C38" s="30">
        <v>4355870</v>
      </c>
      <c r="D38" s="30">
        <f>C38+B38</f>
        <v>4732760</v>
      </c>
    </row>
    <row r="39" spans="1:4" ht="16" thickTop="1"/>
    <row r="44" spans="1:4">
      <c r="A44" s="41" t="s">
        <v>126</v>
      </c>
      <c r="B44" s="41"/>
      <c r="C44" s="41"/>
      <c r="D44" s="41"/>
    </row>
    <row r="45" spans="1:4">
      <c r="A45" s="41" t="s">
        <v>131</v>
      </c>
      <c r="B45" s="41"/>
      <c r="C45" s="41"/>
      <c r="D45" s="41"/>
    </row>
    <row r="46" spans="1:4">
      <c r="A46" s="41" t="s">
        <v>117</v>
      </c>
      <c r="B46" s="41"/>
      <c r="C46" s="41"/>
      <c r="D46" s="41"/>
    </row>
    <row r="47" spans="1:4">
      <c r="B47" s="44" t="s">
        <v>118</v>
      </c>
      <c r="C47" s="44"/>
    </row>
    <row r="48" spans="1:4" ht="16">
      <c r="B48" s="32">
        <v>1</v>
      </c>
      <c r="C48" s="32">
        <v>2</v>
      </c>
      <c r="D48" s="32" t="s">
        <v>119</v>
      </c>
    </row>
    <row r="49" spans="1:4">
      <c r="A49" s="25" t="s">
        <v>132</v>
      </c>
      <c r="B49" s="13">
        <v>40000</v>
      </c>
      <c r="C49" s="13">
        <v>38000</v>
      </c>
      <c r="D49" s="13">
        <f>B49+C49</f>
        <v>78000</v>
      </c>
    </row>
    <row r="50" spans="1:4">
      <c r="A50" s="25" t="s">
        <v>133</v>
      </c>
      <c r="B50" s="13">
        <v>15650</v>
      </c>
      <c r="C50" s="13">
        <v>10340</v>
      </c>
      <c r="D50" s="13">
        <f>C50+B50</f>
        <v>25990</v>
      </c>
    </row>
    <row r="51" spans="1:4">
      <c r="A51" s="25" t="s">
        <v>134</v>
      </c>
      <c r="B51" s="13">
        <v>6780</v>
      </c>
      <c r="C51" s="13">
        <v>7230</v>
      </c>
      <c r="D51" s="13">
        <f>C5+B51</f>
        <v>6782</v>
      </c>
    </row>
    <row r="52" spans="1:4">
      <c r="A52" s="25" t="s">
        <v>135</v>
      </c>
      <c r="B52" s="13">
        <v>7560</v>
      </c>
      <c r="C52" s="13">
        <v>5602</v>
      </c>
      <c r="D52" s="13">
        <f>B52+C52</f>
        <v>13162</v>
      </c>
    </row>
    <row r="53" spans="1:4">
      <c r="A53" s="25" t="s">
        <v>136</v>
      </c>
      <c r="B53" s="13">
        <v>5680</v>
      </c>
      <c r="C53" s="13">
        <v>5490</v>
      </c>
      <c r="D53" s="13">
        <f>B53+C53</f>
        <v>11170</v>
      </c>
    </row>
    <row r="54" spans="1:4">
      <c r="A54" s="25" t="s">
        <v>137</v>
      </c>
      <c r="B54" s="35" t="s">
        <v>164</v>
      </c>
      <c r="C54" s="13">
        <v>4980</v>
      </c>
      <c r="D54" s="13">
        <f>C54</f>
        <v>4980</v>
      </c>
    </row>
    <row r="55" spans="1:4">
      <c r="A55" s="25" t="s">
        <v>138</v>
      </c>
      <c r="B55" s="13">
        <v>89340</v>
      </c>
      <c r="C55" s="13">
        <v>89340</v>
      </c>
      <c r="D55" s="13">
        <f>B55+C55</f>
        <v>178680</v>
      </c>
    </row>
    <row r="56" spans="1:4">
      <c r="A56" s="25" t="s">
        <v>139</v>
      </c>
      <c r="B56" s="13">
        <v>80300</v>
      </c>
      <c r="C56" s="13">
        <v>80300</v>
      </c>
      <c r="D56" s="13">
        <f>B56+C56</f>
        <v>160600</v>
      </c>
    </row>
    <row r="57" spans="1:4">
      <c r="A57" s="25" t="s">
        <v>140</v>
      </c>
      <c r="B57" s="13">
        <v>4580</v>
      </c>
      <c r="C57" s="13">
        <v>4580</v>
      </c>
      <c r="D57" s="13">
        <f>B57+C57</f>
        <v>9160</v>
      </c>
    </row>
    <row r="58" spans="1:4">
      <c r="A58" s="25" t="s">
        <v>141</v>
      </c>
      <c r="B58" s="13">
        <v>3500</v>
      </c>
      <c r="C58" s="13">
        <v>3500</v>
      </c>
      <c r="D58" s="13">
        <f>B58+C58</f>
        <v>7000</v>
      </c>
    </row>
    <row r="59" spans="1:4">
      <c r="A59" s="25" t="s">
        <v>142</v>
      </c>
      <c r="B59" s="27">
        <v>2500</v>
      </c>
      <c r="C59" s="27">
        <v>2500</v>
      </c>
      <c r="D59" s="27">
        <f>B59+C59</f>
        <v>5000</v>
      </c>
    </row>
    <row r="60" spans="1:4" ht="16" thickBot="1">
      <c r="A60" s="25" t="s">
        <v>143</v>
      </c>
      <c r="B60" s="36">
        <f>B49+B50+B51+B52+B53+B55+B56+B58+B57+B59</f>
        <v>255890</v>
      </c>
      <c r="C60" s="36">
        <f>C59+C58+C57+C56+C55+C54+C53+C52+C51+C50+C49</f>
        <v>251862</v>
      </c>
      <c r="D60" s="36">
        <f>D59+D58+D57+D56+D55+D54+D53+D52+D51+D49+D50</f>
        <v>500524</v>
      </c>
    </row>
    <row r="61" spans="1:4" ht="16" thickTop="1"/>
    <row r="64" spans="1:4">
      <c r="A64" s="41" t="s">
        <v>126</v>
      </c>
      <c r="B64" s="41"/>
      <c r="C64" s="41"/>
      <c r="D64" s="41"/>
    </row>
    <row r="65" spans="1:4">
      <c r="A65" s="41" t="s">
        <v>144</v>
      </c>
      <c r="B65" s="41"/>
      <c r="C65" s="41"/>
      <c r="D65" s="41"/>
    </row>
    <row r="66" spans="1:4">
      <c r="A66" s="41" t="s">
        <v>117</v>
      </c>
      <c r="B66" s="41"/>
      <c r="C66" s="41"/>
      <c r="D66" s="41"/>
    </row>
    <row r="67" spans="1:4">
      <c r="B67" s="44" t="s">
        <v>118</v>
      </c>
      <c r="C67" s="44"/>
    </row>
    <row r="68" spans="1:4" ht="16">
      <c r="B68" s="32">
        <v>1</v>
      </c>
      <c r="C68" s="32">
        <v>2</v>
      </c>
      <c r="D68" s="32" t="s">
        <v>119</v>
      </c>
    </row>
    <row r="69" spans="1:4">
      <c r="A69" s="25" t="s">
        <v>145</v>
      </c>
      <c r="B69" s="13">
        <v>10870</v>
      </c>
      <c r="C69" s="13">
        <v>8790</v>
      </c>
      <c r="D69" s="10">
        <f>C69+B69</f>
        <v>19660</v>
      </c>
    </row>
    <row r="70" spans="1:4">
      <c r="A70" s="25" t="s">
        <v>146</v>
      </c>
      <c r="B70" s="13">
        <v>15560</v>
      </c>
      <c r="C70" s="13">
        <v>18940</v>
      </c>
      <c r="D70" s="10">
        <f t="shared" ref="D70:D78" si="3">C70+B70</f>
        <v>34500</v>
      </c>
    </row>
    <row r="71" spans="1:4">
      <c r="A71" s="25" t="s">
        <v>147</v>
      </c>
      <c r="B71" s="13">
        <v>2000</v>
      </c>
      <c r="C71" s="13">
        <v>1500</v>
      </c>
      <c r="D71" s="10">
        <f t="shared" si="3"/>
        <v>3500</v>
      </c>
    </row>
    <row r="72" spans="1:4">
      <c r="A72" s="25" t="s">
        <v>148</v>
      </c>
      <c r="B72" s="13">
        <v>15780</v>
      </c>
      <c r="C72" s="13">
        <v>18930</v>
      </c>
      <c r="D72" s="10">
        <f t="shared" si="3"/>
        <v>34710</v>
      </c>
    </row>
    <row r="73" spans="1:4">
      <c r="A73" s="25" t="s">
        <v>149</v>
      </c>
      <c r="B73" s="13">
        <v>101000</v>
      </c>
      <c r="C73" s="13">
        <v>101000</v>
      </c>
      <c r="D73" s="10">
        <f t="shared" si="3"/>
        <v>202000</v>
      </c>
    </row>
    <row r="74" spans="1:4">
      <c r="A74" s="25" t="s">
        <v>140</v>
      </c>
      <c r="B74" s="13">
        <v>4500</v>
      </c>
      <c r="C74" s="13">
        <v>4500</v>
      </c>
      <c r="D74" s="10">
        <f t="shared" si="3"/>
        <v>9000</v>
      </c>
    </row>
    <row r="75" spans="1:4">
      <c r="A75" s="25" t="s">
        <v>43</v>
      </c>
      <c r="B75" s="13">
        <v>1500</v>
      </c>
      <c r="C75" s="13">
        <v>1500</v>
      </c>
      <c r="D75" s="10">
        <f t="shared" si="3"/>
        <v>3000</v>
      </c>
    </row>
    <row r="76" spans="1:4">
      <c r="A76" s="25" t="s">
        <v>150</v>
      </c>
      <c r="B76" s="13">
        <v>5400</v>
      </c>
      <c r="C76" s="13">
        <v>5400</v>
      </c>
      <c r="D76" s="10">
        <f t="shared" si="3"/>
        <v>10800</v>
      </c>
    </row>
    <row r="77" spans="1:4">
      <c r="A77" s="25" t="s">
        <v>141</v>
      </c>
      <c r="B77" s="13">
        <v>25600</v>
      </c>
      <c r="C77" s="13">
        <v>25600</v>
      </c>
      <c r="D77" s="10">
        <f t="shared" si="3"/>
        <v>51200</v>
      </c>
    </row>
    <row r="78" spans="1:4">
      <c r="A78" s="25" t="s">
        <v>151</v>
      </c>
      <c r="B78" s="27">
        <v>41250</v>
      </c>
      <c r="C78" s="27">
        <v>41250</v>
      </c>
      <c r="D78" s="10">
        <f t="shared" si="3"/>
        <v>82500</v>
      </c>
    </row>
    <row r="79" spans="1:4" ht="16" thickBot="1">
      <c r="A79" s="25" t="s">
        <v>152</v>
      </c>
      <c r="B79" s="36">
        <f>B78+B77+B76+B75+B74+B73+B72+B71+B70+B69</f>
        <v>223460</v>
      </c>
      <c r="C79" s="36">
        <f>C78+C77+C7+C696+C75+C74+C73+C72+C71+C70</f>
        <v>234790</v>
      </c>
      <c r="D79" s="36">
        <f>D78+D77+D76+D75+D74+D73+D72+D71+D69+D70</f>
        <v>450870</v>
      </c>
    </row>
    <row r="80" spans="1:4" ht="16" thickTop="1"/>
    <row r="83" spans="1:7">
      <c r="A83" s="41" t="s">
        <v>126</v>
      </c>
      <c r="B83" s="41"/>
      <c r="C83" s="41"/>
      <c r="D83" s="41"/>
    </row>
    <row r="84" spans="1:7">
      <c r="A84" s="41" t="s">
        <v>153</v>
      </c>
      <c r="B84" s="41"/>
      <c r="C84" s="41"/>
      <c r="D84" s="41"/>
    </row>
    <row r="85" spans="1:7">
      <c r="A85" s="41" t="s">
        <v>117</v>
      </c>
      <c r="B85" s="41"/>
      <c r="C85" s="41"/>
      <c r="D85" s="41"/>
    </row>
    <row r="86" spans="1:7">
      <c r="C86" s="44" t="s">
        <v>118</v>
      </c>
      <c r="D86" s="44"/>
    </row>
    <row r="87" spans="1:7" ht="16">
      <c r="B87" s="32" t="s">
        <v>154</v>
      </c>
      <c r="C87" s="32">
        <v>1</v>
      </c>
      <c r="D87" s="32">
        <v>2</v>
      </c>
      <c r="E87" s="32" t="s">
        <v>119</v>
      </c>
    </row>
    <row r="88" spans="1:7">
      <c r="A88" t="s">
        <v>155</v>
      </c>
      <c r="B88" s="47">
        <v>158400</v>
      </c>
      <c r="E88" s="35"/>
    </row>
    <row r="89" spans="1:7">
      <c r="A89" t="s">
        <v>181</v>
      </c>
      <c r="B89" s="10">
        <f>B18*(90/100)</f>
        <v>930407.75999999989</v>
      </c>
      <c r="F89" s="10"/>
      <c r="G89" s="10"/>
    </row>
    <row r="90" spans="1:7">
      <c r="A90" t="s">
        <v>182</v>
      </c>
      <c r="B90" s="10">
        <f>C18*(20/100)</f>
        <v>218266.2</v>
      </c>
    </row>
    <row r="91" spans="1:7">
      <c r="A91" t="s">
        <v>156</v>
      </c>
      <c r="B91" s="1"/>
      <c r="C91" s="1">
        <f>158400*(80/100)</f>
        <v>126720</v>
      </c>
      <c r="D91" s="37">
        <f>158400*(20/100)</f>
        <v>31680</v>
      </c>
      <c r="E91" s="35"/>
    </row>
    <row r="92" spans="1:7" ht="16" thickBot="1">
      <c r="A92" s="25" t="s">
        <v>158</v>
      </c>
      <c r="B92" s="13"/>
      <c r="C92" s="40">
        <f>C91+B89</f>
        <v>1057127.7599999998</v>
      </c>
      <c r="D92" s="38">
        <f>D91+B90</f>
        <v>249946.2</v>
      </c>
      <c r="E92" s="40">
        <f>C92+D92</f>
        <v>1307073.9599999997</v>
      </c>
    </row>
    <row r="93" spans="1:7" ht="16" thickTop="1"/>
    <row r="96" spans="1:7">
      <c r="A96" s="41" t="s">
        <v>126</v>
      </c>
      <c r="B96" s="41"/>
      <c r="C96" s="41"/>
      <c r="D96" s="41"/>
      <c r="E96" s="39"/>
    </row>
    <row r="97" spans="1:9">
      <c r="A97" s="41" t="s">
        <v>159</v>
      </c>
      <c r="B97" s="41"/>
      <c r="C97" s="41"/>
      <c r="D97" s="41"/>
      <c r="E97" s="39"/>
    </row>
    <row r="98" spans="1:9">
      <c r="A98" s="41" t="s">
        <v>117</v>
      </c>
      <c r="B98" s="41"/>
      <c r="C98" s="41"/>
      <c r="D98" s="41"/>
      <c r="E98" s="39"/>
    </row>
    <row r="99" spans="1:9">
      <c r="A99" t="s">
        <v>160</v>
      </c>
      <c r="B99" s="13">
        <v>36353</v>
      </c>
      <c r="C99" s="35"/>
      <c r="D99" s="35"/>
      <c r="E99" s="35"/>
    </row>
    <row r="100" spans="1:9">
      <c r="A100" t="s">
        <v>156</v>
      </c>
      <c r="B100" s="13">
        <f>B99*(60/100)</f>
        <v>21811.8</v>
      </c>
      <c r="C100" s="35"/>
      <c r="D100" s="35"/>
      <c r="E100" s="35"/>
    </row>
    <row r="101" spans="1:9">
      <c r="A101" t="s">
        <v>157</v>
      </c>
      <c r="B101" s="13"/>
      <c r="C101" s="35">
        <f>B99*(40/100)</f>
        <v>14541.2</v>
      </c>
      <c r="D101" s="35"/>
      <c r="E101" s="35"/>
    </row>
    <row r="102" spans="1:9">
      <c r="A102" t="s">
        <v>95</v>
      </c>
      <c r="B102" s="13">
        <v>376890</v>
      </c>
      <c r="C102" s="35">
        <v>4355870</v>
      </c>
      <c r="D102" s="35"/>
      <c r="E102" s="35"/>
      <c r="I102" s="49"/>
    </row>
    <row r="103" spans="1:9">
      <c r="A103" t="s">
        <v>161</v>
      </c>
      <c r="B103" s="13">
        <f>B60</f>
        <v>255890</v>
      </c>
      <c r="C103" s="35">
        <f>C60</f>
        <v>251862</v>
      </c>
      <c r="D103" s="35"/>
      <c r="E103" s="35"/>
    </row>
    <row r="104" spans="1:9">
      <c r="A104" t="s">
        <v>162</v>
      </c>
      <c r="B104" s="13">
        <f>B79</f>
        <v>223460</v>
      </c>
      <c r="C104" s="37">
        <f>C79</f>
        <v>234790</v>
      </c>
      <c r="D104" s="37"/>
      <c r="E104" s="37"/>
    </row>
    <row r="105" spans="1:9" ht="16" thickBot="1">
      <c r="A105" t="s">
        <v>163</v>
      </c>
      <c r="B105" s="28">
        <f>B104+B103+B102+B100+B99</f>
        <v>914404.8</v>
      </c>
      <c r="C105" s="40">
        <f>C101+C103+C102+C104</f>
        <v>4857063.2</v>
      </c>
      <c r="D105" s="40"/>
      <c r="E105" s="40"/>
    </row>
    <row r="106" spans="1:9" ht="16" thickTop="1"/>
    <row r="126" spans="1:4">
      <c r="A126" s="41" t="s">
        <v>126</v>
      </c>
      <c r="B126" s="41"/>
      <c r="C126" s="41"/>
      <c r="D126" s="41"/>
    </row>
    <row r="127" spans="1:4">
      <c r="A127" s="41" t="s">
        <v>165</v>
      </c>
      <c r="B127" s="41"/>
      <c r="C127" s="41"/>
      <c r="D127" s="41"/>
    </row>
    <row r="128" spans="1:4">
      <c r="A128" s="41" t="s">
        <v>117</v>
      </c>
      <c r="B128" s="41"/>
      <c r="C128" s="41"/>
      <c r="D128" s="41"/>
    </row>
    <row r="129" spans="1:8">
      <c r="B129" s="50" t="s">
        <v>118</v>
      </c>
      <c r="C129" s="50"/>
    </row>
    <row r="130" spans="1:8" ht="16">
      <c r="B130" s="51"/>
      <c r="C130" s="52">
        <v>1</v>
      </c>
      <c r="D130" s="34">
        <v>2</v>
      </c>
      <c r="E130" s="34" t="s">
        <v>166</v>
      </c>
    </row>
    <row r="131" spans="1:8">
      <c r="A131" s="25" t="s">
        <v>167</v>
      </c>
      <c r="B131" s="11">
        <v>531088.85</v>
      </c>
      <c r="C131" s="11">
        <v>531088.85</v>
      </c>
      <c r="D131" s="53">
        <f>C147</f>
        <v>347664.80999999982</v>
      </c>
      <c r="E131" s="62"/>
    </row>
    <row r="132" spans="1:8">
      <c r="A132" s="25" t="s">
        <v>168</v>
      </c>
      <c r="B132" s="53"/>
      <c r="C132" s="13"/>
      <c r="D132" s="53"/>
      <c r="E132" s="60"/>
    </row>
    <row r="133" spans="1:8">
      <c r="A133" s="56" t="s">
        <v>169</v>
      </c>
      <c r="B133" s="48"/>
      <c r="C133" s="48">
        <v>1057127.76</v>
      </c>
      <c r="D133" s="48">
        <f>D132+B131</f>
        <v>531088.85</v>
      </c>
      <c r="E133" s="10"/>
      <c r="H133" s="35"/>
    </row>
    <row r="134" spans="1:8">
      <c r="A134" s="56" t="s">
        <v>180</v>
      </c>
      <c r="B134" s="53"/>
      <c r="C134" s="53" t="s">
        <v>164</v>
      </c>
      <c r="D134" s="53" t="s">
        <v>164</v>
      </c>
      <c r="E134" s="62"/>
    </row>
    <row r="135" spans="1:8">
      <c r="A135" s="56" t="s">
        <v>170</v>
      </c>
      <c r="B135" s="53"/>
      <c r="C135" s="53">
        <f>C133</f>
        <v>1057127.76</v>
      </c>
      <c r="D135" s="48">
        <f>D133</f>
        <v>531088.85</v>
      </c>
      <c r="E135" s="62"/>
    </row>
    <row r="136" spans="1:8">
      <c r="A136" s="25" t="s">
        <v>171</v>
      </c>
      <c r="B136" s="53"/>
      <c r="C136" s="53">
        <f>C131+C135</f>
        <v>1588216.6099999999</v>
      </c>
      <c r="D136" s="53">
        <f>D131+D135</f>
        <v>878753.6599999998</v>
      </c>
      <c r="E136" s="62"/>
    </row>
    <row r="137" spans="1:8">
      <c r="A137" s="25" t="s">
        <v>172</v>
      </c>
      <c r="B137" s="55"/>
      <c r="C137" s="55"/>
      <c r="D137" s="53"/>
      <c r="E137" s="62"/>
    </row>
    <row r="138" spans="1:8">
      <c r="A138" s="25" t="s">
        <v>24</v>
      </c>
      <c r="B138" s="55"/>
      <c r="C138" s="13">
        <v>21811.8</v>
      </c>
      <c r="D138" s="35">
        <f>C101</f>
        <v>14541.2</v>
      </c>
      <c r="E138" s="10"/>
    </row>
    <row r="139" spans="1:8">
      <c r="A139" s="56" t="s">
        <v>173</v>
      </c>
      <c r="B139" s="55"/>
      <c r="C139" s="61">
        <v>362500</v>
      </c>
      <c r="D139" s="10">
        <v>453500</v>
      </c>
      <c r="E139" s="10"/>
    </row>
    <row r="140" spans="1:8">
      <c r="A140" s="56" t="s">
        <v>95</v>
      </c>
      <c r="B140" s="55"/>
      <c r="C140" s="49">
        <v>376890</v>
      </c>
      <c r="D140" s="49">
        <v>435870</v>
      </c>
      <c r="E140" s="10"/>
    </row>
    <row r="141" spans="1:8">
      <c r="A141" s="56" t="s">
        <v>162</v>
      </c>
      <c r="B141" s="55"/>
      <c r="C141" s="61">
        <v>223460</v>
      </c>
      <c r="D141" s="62">
        <f>C79</f>
        <v>234790</v>
      </c>
      <c r="E141" s="10"/>
    </row>
    <row r="142" spans="1:8">
      <c r="A142" s="56" t="s">
        <v>174</v>
      </c>
      <c r="B142" s="55"/>
      <c r="C142" s="49">
        <v>255890</v>
      </c>
      <c r="D142" s="35">
        <f>C103</f>
        <v>251862</v>
      </c>
      <c r="E142" s="62"/>
    </row>
    <row r="143" spans="1:8">
      <c r="A143" s="56" t="s">
        <v>175</v>
      </c>
      <c r="B143" s="55"/>
      <c r="C143" s="54">
        <f>C137+C138+C139+C140+C141+C142</f>
        <v>1240551.8</v>
      </c>
      <c r="D143" s="54">
        <f>D142+D141+D140+D139+D138</f>
        <v>1390563.2</v>
      </c>
      <c r="E143" s="23"/>
    </row>
    <row r="144" spans="1:8">
      <c r="A144" s="25" t="s">
        <v>176</v>
      </c>
      <c r="B144" s="55"/>
      <c r="C144" s="57">
        <f>C136-C143</f>
        <v>347664.80999999982</v>
      </c>
      <c r="D144" s="57">
        <f>D136-D143</f>
        <v>-511809.54000000015</v>
      </c>
      <c r="E144" s="23"/>
    </row>
    <row r="145" spans="1:5">
      <c r="A145" s="25" t="s">
        <v>177</v>
      </c>
      <c r="B145" s="55"/>
      <c r="C145" s="55"/>
      <c r="D145" s="55"/>
      <c r="E145" s="10"/>
    </row>
    <row r="146" spans="1:5">
      <c r="A146" s="56" t="s">
        <v>178</v>
      </c>
      <c r="B146" s="55"/>
      <c r="C146" s="54" t="s">
        <v>164</v>
      </c>
      <c r="D146" s="54" t="s">
        <v>164</v>
      </c>
      <c r="E146" s="23"/>
    </row>
    <row r="147" spans="1:5" ht="16" thickBot="1">
      <c r="A147" s="25" t="s">
        <v>179</v>
      </c>
      <c r="B147" s="55"/>
      <c r="C147" s="58">
        <f>C144</f>
        <v>347664.80999999982</v>
      </c>
      <c r="D147" s="57">
        <f>D144</f>
        <v>-511809.54000000015</v>
      </c>
      <c r="E147" s="59"/>
    </row>
    <row r="148" spans="1:5" ht="16" thickTop="1"/>
  </sheetData>
  <mergeCells count="31">
    <mergeCell ref="A126:D126"/>
    <mergeCell ref="A127:D127"/>
    <mergeCell ref="A128:D128"/>
    <mergeCell ref="B129:C129"/>
    <mergeCell ref="A23:D23"/>
    <mergeCell ref="B24:C24"/>
    <mergeCell ref="A1:D1"/>
    <mergeCell ref="A2:D2"/>
    <mergeCell ref="A3:D3"/>
    <mergeCell ref="B4:C4"/>
    <mergeCell ref="A21:D21"/>
    <mergeCell ref="A22:D22"/>
    <mergeCell ref="A33:D33"/>
    <mergeCell ref="A34:D34"/>
    <mergeCell ref="A35:D35"/>
    <mergeCell ref="B36:C36"/>
    <mergeCell ref="A44:D44"/>
    <mergeCell ref="A45:D45"/>
    <mergeCell ref="A46:D46"/>
    <mergeCell ref="B47:C47"/>
    <mergeCell ref="A64:D64"/>
    <mergeCell ref="A65:D65"/>
    <mergeCell ref="C86:D86"/>
    <mergeCell ref="A96:D96"/>
    <mergeCell ref="A97:D97"/>
    <mergeCell ref="A98:D98"/>
    <mergeCell ref="A66:D66"/>
    <mergeCell ref="B67:C67"/>
    <mergeCell ref="A83:D83"/>
    <mergeCell ref="A84:D84"/>
    <mergeCell ref="A85:D8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 BALANCE_BEFORE</vt:lpstr>
      <vt:lpstr>ADJUSTED TRIAL BALANCE</vt:lpstr>
      <vt:lpstr>COGM Schedule</vt:lpstr>
      <vt:lpstr>Budget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J Borchers</dc:creator>
  <cp:keywords/>
  <dc:description/>
  <cp:lastModifiedBy>Khalid S Al-Rasbi</cp:lastModifiedBy>
  <cp:revision/>
  <dcterms:created xsi:type="dcterms:W3CDTF">2019-01-15T03:46:50Z</dcterms:created>
  <dcterms:modified xsi:type="dcterms:W3CDTF">2019-04-10T02:11:14Z</dcterms:modified>
  <cp:category/>
  <cp:contentStatus/>
</cp:coreProperties>
</file>