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alrasbi/Downloads/"/>
    </mc:Choice>
  </mc:AlternateContent>
  <xr:revisionPtr revIDLastSave="0" documentId="13_ncr:1_{0EC1F603-A0B4-2F41-93F8-3A5A71BA4395}" xr6:coauthVersionLast="47" xr6:coauthVersionMax="47" xr10:uidLastSave="{00000000-0000-0000-0000-000000000000}"/>
  <bookViews>
    <workbookView xWindow="880" yWindow="500" windowWidth="24720" windowHeight="15500" activeTab="1" xr2:uid="{3A58A963-831B-41BB-8012-7573DC05D697}"/>
  </bookViews>
  <sheets>
    <sheet name="Sheet1" sheetId="3" r:id="rId1"/>
    <sheet name="Social_ads" sheetId="1" r:id="rId2"/>
    <sheet name="Sheet2" sheetId="4" r:id="rId3"/>
    <sheet name="Sheet4" sheetId="6" r:id="rId4"/>
    <sheet name="Mall_spending" sheetId="2" r:id="rId5"/>
    <sheet name="Sheet3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2" i="2" l="1"/>
  <c r="P42" i="2"/>
  <c r="P41" i="2"/>
  <c r="P37" i="2"/>
  <c r="P32" i="2"/>
  <c r="P31" i="2"/>
  <c r="A18" i="6" a="1"/>
  <c r="A18" i="6" s="1"/>
  <c r="C14" i="6"/>
  <c r="B14" i="6"/>
  <c r="B13" i="6" s="1"/>
  <c r="B12" i="6"/>
  <c r="B8" i="6"/>
  <c r="F18" i="5" a="1"/>
  <c r="F18" i="5"/>
  <c r="F19" i="5"/>
  <c r="F20" i="5"/>
  <c r="D5" i="5"/>
  <c r="A5" i="5" a="1"/>
  <c r="A5" i="5" s="1"/>
  <c r="C5" i="5"/>
  <c r="M42" i="2"/>
  <c r="J42" i="2"/>
  <c r="J41" i="2"/>
  <c r="J37" i="2"/>
  <c r="J32" i="2"/>
  <c r="J31" i="2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4" i="4"/>
  <c r="AF7" i="4"/>
  <c r="AF5" i="4"/>
  <c r="AF6" i="4" s="1"/>
  <c r="AF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4" i="4"/>
  <c r="U4" i="4" a="1"/>
  <c r="U4" i="4" s="1"/>
  <c r="U7" i="4"/>
  <c r="U11" i="4"/>
  <c r="U15" i="4"/>
  <c r="U19" i="4"/>
  <c r="U23" i="4"/>
  <c r="U27" i="4"/>
  <c r="U31" i="4"/>
  <c r="U35" i="4"/>
  <c r="U39" i="4"/>
  <c r="U43" i="4"/>
  <c r="U47" i="4"/>
  <c r="U51" i="4"/>
  <c r="U55" i="4"/>
  <c r="U59" i="4"/>
  <c r="U63" i="4"/>
  <c r="U67" i="4"/>
  <c r="U71" i="4"/>
  <c r="U75" i="4"/>
  <c r="U79" i="4"/>
  <c r="U83" i="4"/>
  <c r="U87" i="4"/>
  <c r="U91" i="4"/>
  <c r="U95" i="4"/>
  <c r="U99" i="4"/>
  <c r="U103" i="4"/>
  <c r="U107" i="4"/>
  <c r="U111" i="4"/>
  <c r="U115" i="4"/>
  <c r="U119" i="4"/>
  <c r="U123" i="4"/>
  <c r="U127" i="4"/>
  <c r="U131" i="4"/>
  <c r="U135" i="4"/>
  <c r="U139" i="4"/>
  <c r="U143" i="4"/>
  <c r="U147" i="4"/>
  <c r="U151" i="4"/>
  <c r="U155" i="4"/>
  <c r="U159" i="4"/>
  <c r="U163" i="4"/>
  <c r="U167" i="4"/>
  <c r="U171" i="4"/>
  <c r="U175" i="4"/>
  <c r="U179" i="4"/>
  <c r="U183" i="4"/>
  <c r="U187" i="4"/>
  <c r="U191" i="4"/>
  <c r="U195" i="4"/>
  <c r="U199" i="4"/>
  <c r="U202" i="4"/>
  <c r="U203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Q4" i="4"/>
  <c r="R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28" i="4"/>
  <c r="R28" i="4"/>
  <c r="S28" i="4"/>
  <c r="Q29" i="4"/>
  <c r="R29" i="4"/>
  <c r="S29" i="4"/>
  <c r="Q30" i="4"/>
  <c r="R30" i="4"/>
  <c r="S30" i="4"/>
  <c r="Q31" i="4"/>
  <c r="R31" i="4"/>
  <c r="S31" i="4"/>
  <c r="Q32" i="4"/>
  <c r="R32" i="4"/>
  <c r="S32" i="4"/>
  <c r="Q33" i="4"/>
  <c r="R33" i="4"/>
  <c r="S33" i="4"/>
  <c r="Q34" i="4"/>
  <c r="R34" i="4"/>
  <c r="S34" i="4"/>
  <c r="Q35" i="4"/>
  <c r="R35" i="4"/>
  <c r="S35" i="4"/>
  <c r="Q36" i="4"/>
  <c r="R36" i="4"/>
  <c r="S36" i="4"/>
  <c r="Q37" i="4"/>
  <c r="R37" i="4"/>
  <c r="S37" i="4"/>
  <c r="Q38" i="4"/>
  <c r="R38" i="4"/>
  <c r="S38" i="4"/>
  <c r="Q39" i="4"/>
  <c r="R39" i="4"/>
  <c r="S39" i="4"/>
  <c r="Q40" i="4"/>
  <c r="R40" i="4"/>
  <c r="S40" i="4"/>
  <c r="Q41" i="4"/>
  <c r="R41" i="4"/>
  <c r="S41" i="4"/>
  <c r="Q42" i="4"/>
  <c r="R42" i="4"/>
  <c r="S42" i="4"/>
  <c r="Q43" i="4"/>
  <c r="R43" i="4"/>
  <c r="S43" i="4"/>
  <c r="Q44" i="4"/>
  <c r="R44" i="4"/>
  <c r="S44" i="4"/>
  <c r="Q45" i="4"/>
  <c r="R45" i="4"/>
  <c r="S45" i="4"/>
  <c r="Q46" i="4"/>
  <c r="R46" i="4"/>
  <c r="S46" i="4"/>
  <c r="Q47" i="4"/>
  <c r="R47" i="4"/>
  <c r="S47" i="4"/>
  <c r="Q48" i="4"/>
  <c r="R48" i="4"/>
  <c r="S48" i="4"/>
  <c r="Q49" i="4"/>
  <c r="R49" i="4"/>
  <c r="S49" i="4"/>
  <c r="Q50" i="4"/>
  <c r="R50" i="4"/>
  <c r="S50" i="4"/>
  <c r="Q51" i="4"/>
  <c r="R51" i="4"/>
  <c r="S51" i="4"/>
  <c r="Q52" i="4"/>
  <c r="R52" i="4"/>
  <c r="S52" i="4"/>
  <c r="Q53" i="4"/>
  <c r="R53" i="4"/>
  <c r="S53" i="4"/>
  <c r="Q54" i="4"/>
  <c r="R54" i="4"/>
  <c r="S54" i="4"/>
  <c r="Q55" i="4"/>
  <c r="R55" i="4"/>
  <c r="S55" i="4"/>
  <c r="Q56" i="4"/>
  <c r="R56" i="4"/>
  <c r="S56" i="4"/>
  <c r="Q57" i="4"/>
  <c r="R57" i="4"/>
  <c r="S57" i="4"/>
  <c r="Q58" i="4"/>
  <c r="R58" i="4"/>
  <c r="S58" i="4"/>
  <c r="Q59" i="4"/>
  <c r="R59" i="4"/>
  <c r="S59" i="4"/>
  <c r="Q60" i="4"/>
  <c r="R60" i="4"/>
  <c r="S60" i="4"/>
  <c r="Q61" i="4"/>
  <c r="R61" i="4"/>
  <c r="S61" i="4"/>
  <c r="Q62" i="4"/>
  <c r="R62" i="4"/>
  <c r="S62" i="4"/>
  <c r="Q63" i="4"/>
  <c r="R63" i="4"/>
  <c r="S63" i="4"/>
  <c r="Q64" i="4"/>
  <c r="R64" i="4"/>
  <c r="S64" i="4"/>
  <c r="Q65" i="4"/>
  <c r="R65" i="4"/>
  <c r="S65" i="4"/>
  <c r="Q66" i="4"/>
  <c r="R66" i="4"/>
  <c r="S66" i="4"/>
  <c r="Q67" i="4"/>
  <c r="R67" i="4"/>
  <c r="S67" i="4"/>
  <c r="Q68" i="4"/>
  <c r="R68" i="4"/>
  <c r="S68" i="4"/>
  <c r="Q69" i="4"/>
  <c r="R69" i="4"/>
  <c r="S69" i="4"/>
  <c r="Q70" i="4"/>
  <c r="R70" i="4"/>
  <c r="S70" i="4"/>
  <c r="Q71" i="4"/>
  <c r="R71" i="4"/>
  <c r="S71" i="4"/>
  <c r="Q72" i="4"/>
  <c r="R72" i="4"/>
  <c r="S72" i="4"/>
  <c r="Q73" i="4"/>
  <c r="R73" i="4"/>
  <c r="S73" i="4"/>
  <c r="Q74" i="4"/>
  <c r="R74" i="4"/>
  <c r="S74" i="4"/>
  <c r="Q75" i="4"/>
  <c r="R75" i="4"/>
  <c r="S75" i="4"/>
  <c r="Q76" i="4"/>
  <c r="R76" i="4"/>
  <c r="S76" i="4"/>
  <c r="Q77" i="4"/>
  <c r="R77" i="4"/>
  <c r="S77" i="4"/>
  <c r="Q78" i="4"/>
  <c r="R78" i="4"/>
  <c r="S78" i="4"/>
  <c r="Q79" i="4"/>
  <c r="R79" i="4"/>
  <c r="S79" i="4"/>
  <c r="Q80" i="4"/>
  <c r="R80" i="4"/>
  <c r="S80" i="4"/>
  <c r="Q81" i="4"/>
  <c r="R81" i="4"/>
  <c r="S81" i="4"/>
  <c r="Q82" i="4"/>
  <c r="R82" i="4"/>
  <c r="S82" i="4"/>
  <c r="Q83" i="4"/>
  <c r="R83" i="4"/>
  <c r="S83" i="4"/>
  <c r="Q84" i="4"/>
  <c r="R84" i="4"/>
  <c r="S84" i="4"/>
  <c r="Q85" i="4"/>
  <c r="R85" i="4"/>
  <c r="S85" i="4"/>
  <c r="Q86" i="4"/>
  <c r="R86" i="4"/>
  <c r="S86" i="4"/>
  <c r="Q87" i="4"/>
  <c r="R87" i="4"/>
  <c r="S87" i="4"/>
  <c r="Q88" i="4"/>
  <c r="R88" i="4"/>
  <c r="S88" i="4"/>
  <c r="Q89" i="4"/>
  <c r="R89" i="4"/>
  <c r="S89" i="4"/>
  <c r="Q90" i="4"/>
  <c r="R90" i="4"/>
  <c r="S90" i="4"/>
  <c r="Q91" i="4"/>
  <c r="R91" i="4"/>
  <c r="S91" i="4"/>
  <c r="Q92" i="4"/>
  <c r="R92" i="4"/>
  <c r="S92" i="4"/>
  <c r="Q93" i="4"/>
  <c r="R93" i="4"/>
  <c r="S93" i="4"/>
  <c r="Q94" i="4"/>
  <c r="R94" i="4"/>
  <c r="S94" i="4"/>
  <c r="Q95" i="4"/>
  <c r="R95" i="4"/>
  <c r="S95" i="4"/>
  <c r="Q96" i="4"/>
  <c r="R96" i="4"/>
  <c r="S96" i="4"/>
  <c r="Q97" i="4"/>
  <c r="R97" i="4"/>
  <c r="S97" i="4"/>
  <c r="Q98" i="4"/>
  <c r="R98" i="4"/>
  <c r="S98" i="4"/>
  <c r="Q99" i="4"/>
  <c r="R99" i="4"/>
  <c r="S99" i="4"/>
  <c r="Q100" i="4"/>
  <c r="R100" i="4"/>
  <c r="S100" i="4"/>
  <c r="Q101" i="4"/>
  <c r="R101" i="4"/>
  <c r="S101" i="4"/>
  <c r="Q102" i="4"/>
  <c r="R102" i="4"/>
  <c r="S102" i="4"/>
  <c r="Q103" i="4"/>
  <c r="R103" i="4"/>
  <c r="S103" i="4"/>
  <c r="Q104" i="4"/>
  <c r="R104" i="4"/>
  <c r="S104" i="4"/>
  <c r="Q105" i="4"/>
  <c r="R105" i="4"/>
  <c r="S105" i="4"/>
  <c r="Q106" i="4"/>
  <c r="R106" i="4"/>
  <c r="S106" i="4"/>
  <c r="Q107" i="4"/>
  <c r="R107" i="4"/>
  <c r="S107" i="4"/>
  <c r="Q108" i="4"/>
  <c r="R108" i="4"/>
  <c r="S108" i="4"/>
  <c r="Q109" i="4"/>
  <c r="R109" i="4"/>
  <c r="S109" i="4"/>
  <c r="Q110" i="4"/>
  <c r="R110" i="4"/>
  <c r="S110" i="4"/>
  <c r="Q111" i="4"/>
  <c r="R111" i="4"/>
  <c r="S111" i="4"/>
  <c r="Q112" i="4"/>
  <c r="R112" i="4"/>
  <c r="S112" i="4"/>
  <c r="Q113" i="4"/>
  <c r="R113" i="4"/>
  <c r="S113" i="4"/>
  <c r="Q114" i="4"/>
  <c r="R114" i="4"/>
  <c r="S114" i="4"/>
  <c r="Q115" i="4"/>
  <c r="R115" i="4"/>
  <c r="S115" i="4"/>
  <c r="Q116" i="4"/>
  <c r="R116" i="4"/>
  <c r="S116" i="4"/>
  <c r="Q117" i="4"/>
  <c r="R117" i="4"/>
  <c r="S117" i="4"/>
  <c r="Q118" i="4"/>
  <c r="R118" i="4"/>
  <c r="S118" i="4"/>
  <c r="Q119" i="4"/>
  <c r="R119" i="4"/>
  <c r="S119" i="4"/>
  <c r="Q120" i="4"/>
  <c r="R120" i="4"/>
  <c r="S120" i="4"/>
  <c r="Q121" i="4"/>
  <c r="R121" i="4"/>
  <c r="S121" i="4"/>
  <c r="Q122" i="4"/>
  <c r="R122" i="4"/>
  <c r="S122" i="4"/>
  <c r="Q123" i="4"/>
  <c r="R123" i="4"/>
  <c r="S123" i="4"/>
  <c r="Q124" i="4"/>
  <c r="R124" i="4"/>
  <c r="S124" i="4"/>
  <c r="Q125" i="4"/>
  <c r="R125" i="4"/>
  <c r="S125" i="4"/>
  <c r="Q126" i="4"/>
  <c r="R126" i="4"/>
  <c r="S126" i="4"/>
  <c r="Q127" i="4"/>
  <c r="R127" i="4"/>
  <c r="S127" i="4"/>
  <c r="Q128" i="4"/>
  <c r="R128" i="4"/>
  <c r="S128" i="4"/>
  <c r="Q129" i="4"/>
  <c r="R129" i="4"/>
  <c r="S129" i="4"/>
  <c r="Q130" i="4"/>
  <c r="R130" i="4"/>
  <c r="S130" i="4"/>
  <c r="Q131" i="4"/>
  <c r="R131" i="4"/>
  <c r="S131" i="4"/>
  <c r="Q132" i="4"/>
  <c r="R132" i="4"/>
  <c r="S132" i="4"/>
  <c r="Q133" i="4"/>
  <c r="R133" i="4"/>
  <c r="S133" i="4"/>
  <c r="Q134" i="4"/>
  <c r="R134" i="4"/>
  <c r="S134" i="4"/>
  <c r="Q135" i="4"/>
  <c r="R135" i="4"/>
  <c r="S135" i="4"/>
  <c r="Q136" i="4"/>
  <c r="R136" i="4"/>
  <c r="S136" i="4"/>
  <c r="Q137" i="4"/>
  <c r="R137" i="4"/>
  <c r="S137" i="4"/>
  <c r="Q138" i="4"/>
  <c r="R138" i="4"/>
  <c r="S138" i="4"/>
  <c r="Q139" i="4"/>
  <c r="R139" i="4"/>
  <c r="S139" i="4"/>
  <c r="Q140" i="4"/>
  <c r="R140" i="4"/>
  <c r="S140" i="4"/>
  <c r="Q141" i="4"/>
  <c r="R141" i="4"/>
  <c r="S141" i="4"/>
  <c r="Q142" i="4"/>
  <c r="R142" i="4"/>
  <c r="S142" i="4"/>
  <c r="Q143" i="4"/>
  <c r="R143" i="4"/>
  <c r="S143" i="4"/>
  <c r="Q144" i="4"/>
  <c r="R144" i="4"/>
  <c r="S144" i="4"/>
  <c r="Q145" i="4"/>
  <c r="R145" i="4"/>
  <c r="S145" i="4"/>
  <c r="Q146" i="4"/>
  <c r="R146" i="4"/>
  <c r="S146" i="4"/>
  <c r="Q147" i="4"/>
  <c r="R147" i="4"/>
  <c r="S147" i="4"/>
  <c r="Q148" i="4"/>
  <c r="R148" i="4"/>
  <c r="S148" i="4"/>
  <c r="Q149" i="4"/>
  <c r="R149" i="4"/>
  <c r="S149" i="4"/>
  <c r="Q150" i="4"/>
  <c r="R150" i="4"/>
  <c r="S150" i="4"/>
  <c r="Q151" i="4"/>
  <c r="R151" i="4"/>
  <c r="S151" i="4"/>
  <c r="Q152" i="4"/>
  <c r="R152" i="4"/>
  <c r="S152" i="4"/>
  <c r="Q153" i="4"/>
  <c r="R153" i="4"/>
  <c r="S153" i="4"/>
  <c r="Q154" i="4"/>
  <c r="R154" i="4"/>
  <c r="S154" i="4"/>
  <c r="Q155" i="4"/>
  <c r="R155" i="4"/>
  <c r="S155" i="4"/>
  <c r="Q156" i="4"/>
  <c r="R156" i="4"/>
  <c r="S156" i="4"/>
  <c r="Q157" i="4"/>
  <c r="R157" i="4"/>
  <c r="S157" i="4"/>
  <c r="Q158" i="4"/>
  <c r="R158" i="4"/>
  <c r="S158" i="4"/>
  <c r="Q159" i="4"/>
  <c r="R159" i="4"/>
  <c r="S159" i="4"/>
  <c r="Q160" i="4"/>
  <c r="R160" i="4"/>
  <c r="S160" i="4"/>
  <c r="Q161" i="4"/>
  <c r="R161" i="4"/>
  <c r="S161" i="4"/>
  <c r="Q162" i="4"/>
  <c r="R162" i="4"/>
  <c r="S162" i="4"/>
  <c r="Q163" i="4"/>
  <c r="R163" i="4"/>
  <c r="S163" i="4"/>
  <c r="Q164" i="4"/>
  <c r="R164" i="4"/>
  <c r="S164" i="4"/>
  <c r="Q165" i="4"/>
  <c r="R165" i="4"/>
  <c r="S165" i="4"/>
  <c r="Q166" i="4"/>
  <c r="R166" i="4"/>
  <c r="S166" i="4"/>
  <c r="Q167" i="4"/>
  <c r="R167" i="4"/>
  <c r="S167" i="4"/>
  <c r="Q168" i="4"/>
  <c r="R168" i="4"/>
  <c r="S168" i="4"/>
  <c r="Q169" i="4"/>
  <c r="R169" i="4"/>
  <c r="S169" i="4"/>
  <c r="Q170" i="4"/>
  <c r="R170" i="4"/>
  <c r="S170" i="4"/>
  <c r="Q171" i="4"/>
  <c r="R171" i="4"/>
  <c r="S171" i="4"/>
  <c r="Q172" i="4"/>
  <c r="R172" i="4"/>
  <c r="S172" i="4"/>
  <c r="Q173" i="4"/>
  <c r="R173" i="4"/>
  <c r="S173" i="4"/>
  <c r="Q174" i="4"/>
  <c r="R174" i="4"/>
  <c r="S174" i="4"/>
  <c r="Q175" i="4"/>
  <c r="R175" i="4"/>
  <c r="S175" i="4"/>
  <c r="Q176" i="4"/>
  <c r="R176" i="4"/>
  <c r="S176" i="4"/>
  <c r="Q177" i="4"/>
  <c r="R177" i="4"/>
  <c r="S177" i="4"/>
  <c r="Q178" i="4"/>
  <c r="R178" i="4"/>
  <c r="S178" i="4"/>
  <c r="Q179" i="4"/>
  <c r="R179" i="4"/>
  <c r="S179" i="4"/>
  <c r="Q180" i="4"/>
  <c r="R180" i="4"/>
  <c r="S180" i="4"/>
  <c r="Q181" i="4"/>
  <c r="R181" i="4"/>
  <c r="S181" i="4"/>
  <c r="Q182" i="4"/>
  <c r="R182" i="4"/>
  <c r="S182" i="4"/>
  <c r="Q183" i="4"/>
  <c r="R183" i="4"/>
  <c r="S183" i="4"/>
  <c r="Q184" i="4"/>
  <c r="R184" i="4"/>
  <c r="S184" i="4"/>
  <c r="Q185" i="4"/>
  <c r="R185" i="4"/>
  <c r="S185" i="4"/>
  <c r="Q186" i="4"/>
  <c r="R186" i="4"/>
  <c r="S186" i="4"/>
  <c r="Q187" i="4"/>
  <c r="R187" i="4"/>
  <c r="S187" i="4"/>
  <c r="Q188" i="4"/>
  <c r="R188" i="4"/>
  <c r="S188" i="4"/>
  <c r="Q189" i="4"/>
  <c r="R189" i="4"/>
  <c r="S189" i="4"/>
  <c r="Q190" i="4"/>
  <c r="R190" i="4"/>
  <c r="S190" i="4"/>
  <c r="Q191" i="4"/>
  <c r="R191" i="4"/>
  <c r="S191" i="4"/>
  <c r="Q192" i="4"/>
  <c r="R192" i="4"/>
  <c r="S192" i="4"/>
  <c r="Q193" i="4"/>
  <c r="R193" i="4"/>
  <c r="S193" i="4"/>
  <c r="Q194" i="4"/>
  <c r="R194" i="4"/>
  <c r="S194" i="4"/>
  <c r="Q195" i="4"/>
  <c r="R195" i="4"/>
  <c r="S195" i="4"/>
  <c r="Q196" i="4"/>
  <c r="R196" i="4"/>
  <c r="S196" i="4"/>
  <c r="Q197" i="4"/>
  <c r="R197" i="4"/>
  <c r="S197" i="4"/>
  <c r="Q198" i="4"/>
  <c r="R198" i="4"/>
  <c r="S198" i="4"/>
  <c r="Q199" i="4"/>
  <c r="R199" i="4"/>
  <c r="S199" i="4"/>
  <c r="Q200" i="4"/>
  <c r="R200" i="4"/>
  <c r="S200" i="4"/>
  <c r="Q201" i="4"/>
  <c r="R201" i="4"/>
  <c r="S201" i="4"/>
  <c r="Q202" i="4"/>
  <c r="R202" i="4"/>
  <c r="S202" i="4"/>
  <c r="Q203" i="4"/>
  <c r="R203" i="4"/>
  <c r="S203" i="4"/>
  <c r="R3" i="4"/>
  <c r="S3" i="4"/>
  <c r="Q3" i="4"/>
  <c r="P6" i="4"/>
  <c r="P7" i="4"/>
  <c r="P8" i="4"/>
  <c r="P9" i="4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5" i="4"/>
  <c r="A18" i="4" a="1"/>
  <c r="A18" i="4"/>
  <c r="A19" i="4"/>
  <c r="A20" i="4"/>
  <c r="C14" i="4"/>
  <c r="B14" i="4"/>
  <c r="B13" i="4"/>
  <c r="B12" i="4"/>
  <c r="B8" i="4"/>
  <c r="N42" i="1"/>
  <c r="K42" i="1"/>
  <c r="K41" i="1"/>
  <c r="K37" i="1"/>
  <c r="K32" i="1"/>
  <c r="K31" i="1"/>
  <c r="AF7" i="3"/>
  <c r="AF5" i="3"/>
  <c r="U4" i="3" a="1"/>
  <c r="U4" i="3" s="1"/>
  <c r="V4" i="3" s="1"/>
  <c r="U107" i="3"/>
  <c r="U123" i="3"/>
  <c r="U171" i="3"/>
  <c r="U187" i="3"/>
  <c r="U203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V107" i="3" s="1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V123" i="3" s="1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V171" i="3" s="1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V187" i="3" s="1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V203" i="3" s="1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Q72" i="3"/>
  <c r="R72" i="3"/>
  <c r="S72" i="3"/>
  <c r="Q73" i="3"/>
  <c r="R73" i="3"/>
  <c r="S73" i="3"/>
  <c r="Q74" i="3"/>
  <c r="R74" i="3"/>
  <c r="S74" i="3"/>
  <c r="Q75" i="3"/>
  <c r="R75" i="3"/>
  <c r="S75" i="3"/>
  <c r="Q76" i="3"/>
  <c r="R76" i="3"/>
  <c r="S76" i="3"/>
  <c r="Q77" i="3"/>
  <c r="R77" i="3"/>
  <c r="S77" i="3"/>
  <c r="Q78" i="3"/>
  <c r="R78" i="3"/>
  <c r="S78" i="3"/>
  <c r="Q79" i="3"/>
  <c r="R79" i="3"/>
  <c r="S79" i="3"/>
  <c r="Q80" i="3"/>
  <c r="R80" i="3"/>
  <c r="S80" i="3"/>
  <c r="Q81" i="3"/>
  <c r="R81" i="3"/>
  <c r="S81" i="3"/>
  <c r="Q82" i="3"/>
  <c r="R82" i="3"/>
  <c r="S82" i="3"/>
  <c r="Q83" i="3"/>
  <c r="R83" i="3"/>
  <c r="S83" i="3"/>
  <c r="Q84" i="3"/>
  <c r="R84" i="3"/>
  <c r="S84" i="3"/>
  <c r="Q85" i="3"/>
  <c r="R85" i="3"/>
  <c r="S85" i="3"/>
  <c r="Q86" i="3"/>
  <c r="R86" i="3"/>
  <c r="S86" i="3"/>
  <c r="Q87" i="3"/>
  <c r="R87" i="3"/>
  <c r="S87" i="3"/>
  <c r="Q88" i="3"/>
  <c r="R88" i="3"/>
  <c r="S88" i="3"/>
  <c r="Q89" i="3"/>
  <c r="R89" i="3"/>
  <c r="S89" i="3"/>
  <c r="Q90" i="3"/>
  <c r="R90" i="3"/>
  <c r="S90" i="3"/>
  <c r="Q91" i="3"/>
  <c r="R91" i="3"/>
  <c r="S91" i="3"/>
  <c r="Q92" i="3"/>
  <c r="R92" i="3"/>
  <c r="S92" i="3"/>
  <c r="Q93" i="3"/>
  <c r="R93" i="3"/>
  <c r="S93" i="3"/>
  <c r="Q94" i="3"/>
  <c r="R94" i="3"/>
  <c r="S94" i="3"/>
  <c r="Q95" i="3"/>
  <c r="R95" i="3"/>
  <c r="S95" i="3"/>
  <c r="Q96" i="3"/>
  <c r="R96" i="3"/>
  <c r="S96" i="3"/>
  <c r="Q97" i="3"/>
  <c r="R97" i="3"/>
  <c r="S97" i="3"/>
  <c r="Q98" i="3"/>
  <c r="R98" i="3"/>
  <c r="S98" i="3"/>
  <c r="Q99" i="3"/>
  <c r="R99" i="3"/>
  <c r="S99" i="3"/>
  <c r="Q100" i="3"/>
  <c r="R100" i="3"/>
  <c r="S100" i="3"/>
  <c r="Q101" i="3"/>
  <c r="R101" i="3"/>
  <c r="S101" i="3"/>
  <c r="Q102" i="3"/>
  <c r="R102" i="3"/>
  <c r="S102" i="3"/>
  <c r="Q103" i="3"/>
  <c r="R103" i="3"/>
  <c r="S103" i="3"/>
  <c r="Q104" i="3"/>
  <c r="R104" i="3"/>
  <c r="S104" i="3"/>
  <c r="Q105" i="3"/>
  <c r="R105" i="3"/>
  <c r="S105" i="3"/>
  <c r="Q106" i="3"/>
  <c r="R106" i="3"/>
  <c r="S106" i="3"/>
  <c r="Q107" i="3"/>
  <c r="R107" i="3"/>
  <c r="S107" i="3"/>
  <c r="Q108" i="3"/>
  <c r="R108" i="3"/>
  <c r="S108" i="3"/>
  <c r="Q109" i="3"/>
  <c r="R109" i="3"/>
  <c r="S109" i="3"/>
  <c r="Q110" i="3"/>
  <c r="R110" i="3"/>
  <c r="S110" i="3"/>
  <c r="Q111" i="3"/>
  <c r="R111" i="3"/>
  <c r="S111" i="3"/>
  <c r="Q112" i="3"/>
  <c r="R112" i="3"/>
  <c r="S112" i="3"/>
  <c r="Q113" i="3"/>
  <c r="R113" i="3"/>
  <c r="S113" i="3"/>
  <c r="Q114" i="3"/>
  <c r="R114" i="3"/>
  <c r="S114" i="3"/>
  <c r="Q115" i="3"/>
  <c r="R115" i="3"/>
  <c r="S115" i="3"/>
  <c r="Q116" i="3"/>
  <c r="R116" i="3"/>
  <c r="S116" i="3"/>
  <c r="Q117" i="3"/>
  <c r="R117" i="3"/>
  <c r="S117" i="3"/>
  <c r="Q118" i="3"/>
  <c r="R118" i="3"/>
  <c r="S118" i="3"/>
  <c r="Q119" i="3"/>
  <c r="R119" i="3"/>
  <c r="S119" i="3"/>
  <c r="Q120" i="3"/>
  <c r="R120" i="3"/>
  <c r="S120" i="3"/>
  <c r="Q121" i="3"/>
  <c r="R121" i="3"/>
  <c r="S121" i="3"/>
  <c r="Q122" i="3"/>
  <c r="R122" i="3"/>
  <c r="S122" i="3"/>
  <c r="Q123" i="3"/>
  <c r="R123" i="3"/>
  <c r="S123" i="3"/>
  <c r="Q124" i="3"/>
  <c r="R124" i="3"/>
  <c r="S124" i="3"/>
  <c r="Q125" i="3"/>
  <c r="R125" i="3"/>
  <c r="S125" i="3"/>
  <c r="Q126" i="3"/>
  <c r="R126" i="3"/>
  <c r="S126" i="3"/>
  <c r="Q127" i="3"/>
  <c r="R127" i="3"/>
  <c r="S127" i="3"/>
  <c r="Q128" i="3"/>
  <c r="R128" i="3"/>
  <c r="S128" i="3"/>
  <c r="Q129" i="3"/>
  <c r="R129" i="3"/>
  <c r="S129" i="3"/>
  <c r="Q130" i="3"/>
  <c r="R130" i="3"/>
  <c r="S130" i="3"/>
  <c r="Q131" i="3"/>
  <c r="R131" i="3"/>
  <c r="S131" i="3"/>
  <c r="Q132" i="3"/>
  <c r="R132" i="3"/>
  <c r="S132" i="3"/>
  <c r="Q133" i="3"/>
  <c r="R133" i="3"/>
  <c r="S133" i="3"/>
  <c r="Q134" i="3"/>
  <c r="R134" i="3"/>
  <c r="S134" i="3"/>
  <c r="Q135" i="3"/>
  <c r="R135" i="3"/>
  <c r="S135" i="3"/>
  <c r="Q136" i="3"/>
  <c r="R136" i="3"/>
  <c r="S136" i="3"/>
  <c r="Q137" i="3"/>
  <c r="R137" i="3"/>
  <c r="S137" i="3"/>
  <c r="Q138" i="3"/>
  <c r="R138" i="3"/>
  <c r="S138" i="3"/>
  <c r="Q139" i="3"/>
  <c r="R139" i="3"/>
  <c r="S139" i="3"/>
  <c r="Q140" i="3"/>
  <c r="R140" i="3"/>
  <c r="S140" i="3"/>
  <c r="Q141" i="3"/>
  <c r="R141" i="3"/>
  <c r="S141" i="3"/>
  <c r="Q142" i="3"/>
  <c r="R142" i="3"/>
  <c r="S142" i="3"/>
  <c r="Q143" i="3"/>
  <c r="R143" i="3"/>
  <c r="S143" i="3"/>
  <c r="Q144" i="3"/>
  <c r="R144" i="3"/>
  <c r="S144" i="3"/>
  <c r="Q145" i="3"/>
  <c r="R145" i="3"/>
  <c r="S145" i="3"/>
  <c r="Q146" i="3"/>
  <c r="R146" i="3"/>
  <c r="S146" i="3"/>
  <c r="Q147" i="3"/>
  <c r="R147" i="3"/>
  <c r="S147" i="3"/>
  <c r="Q148" i="3"/>
  <c r="R148" i="3"/>
  <c r="S148" i="3"/>
  <c r="Q149" i="3"/>
  <c r="R149" i="3"/>
  <c r="S149" i="3"/>
  <c r="Q150" i="3"/>
  <c r="R150" i="3"/>
  <c r="S150" i="3"/>
  <c r="Q151" i="3"/>
  <c r="R151" i="3"/>
  <c r="S151" i="3"/>
  <c r="Q152" i="3"/>
  <c r="R152" i="3"/>
  <c r="S152" i="3"/>
  <c r="Q153" i="3"/>
  <c r="R153" i="3"/>
  <c r="S153" i="3"/>
  <c r="Q154" i="3"/>
  <c r="R154" i="3"/>
  <c r="S154" i="3"/>
  <c r="Q155" i="3"/>
  <c r="R155" i="3"/>
  <c r="S155" i="3"/>
  <c r="Q156" i="3"/>
  <c r="R156" i="3"/>
  <c r="S156" i="3"/>
  <c r="Q157" i="3"/>
  <c r="R157" i="3"/>
  <c r="S157" i="3"/>
  <c r="Q158" i="3"/>
  <c r="R158" i="3"/>
  <c r="S158" i="3"/>
  <c r="Q159" i="3"/>
  <c r="R159" i="3"/>
  <c r="S159" i="3"/>
  <c r="Q160" i="3"/>
  <c r="R160" i="3"/>
  <c r="S160" i="3"/>
  <c r="Q161" i="3"/>
  <c r="R161" i="3"/>
  <c r="S161" i="3"/>
  <c r="Q162" i="3"/>
  <c r="R162" i="3"/>
  <c r="S162" i="3"/>
  <c r="Q163" i="3"/>
  <c r="R163" i="3"/>
  <c r="S163" i="3"/>
  <c r="Q164" i="3"/>
  <c r="R164" i="3"/>
  <c r="S164" i="3"/>
  <c r="Q165" i="3"/>
  <c r="R165" i="3"/>
  <c r="S165" i="3"/>
  <c r="Q166" i="3"/>
  <c r="R166" i="3"/>
  <c r="S166" i="3"/>
  <c r="Q167" i="3"/>
  <c r="R167" i="3"/>
  <c r="S167" i="3"/>
  <c r="Q168" i="3"/>
  <c r="R168" i="3"/>
  <c r="S168" i="3"/>
  <c r="Q169" i="3"/>
  <c r="R169" i="3"/>
  <c r="S169" i="3"/>
  <c r="Q170" i="3"/>
  <c r="R170" i="3"/>
  <c r="S170" i="3"/>
  <c r="Q171" i="3"/>
  <c r="R171" i="3"/>
  <c r="S171" i="3"/>
  <c r="Q172" i="3"/>
  <c r="R172" i="3"/>
  <c r="S172" i="3"/>
  <c r="Q173" i="3"/>
  <c r="R173" i="3"/>
  <c r="S173" i="3"/>
  <c r="Q174" i="3"/>
  <c r="R174" i="3"/>
  <c r="S174" i="3"/>
  <c r="Q175" i="3"/>
  <c r="R175" i="3"/>
  <c r="S175" i="3"/>
  <c r="Q176" i="3"/>
  <c r="R176" i="3"/>
  <c r="S176" i="3"/>
  <c r="Q177" i="3"/>
  <c r="R177" i="3"/>
  <c r="S177" i="3"/>
  <c r="Q178" i="3"/>
  <c r="R178" i="3"/>
  <c r="S178" i="3"/>
  <c r="Q179" i="3"/>
  <c r="R179" i="3"/>
  <c r="S179" i="3"/>
  <c r="Q180" i="3"/>
  <c r="R180" i="3"/>
  <c r="S180" i="3"/>
  <c r="Q181" i="3"/>
  <c r="R181" i="3"/>
  <c r="S181" i="3"/>
  <c r="Q182" i="3"/>
  <c r="R182" i="3"/>
  <c r="S182" i="3"/>
  <c r="Q183" i="3"/>
  <c r="R183" i="3"/>
  <c r="S183" i="3"/>
  <c r="Q184" i="3"/>
  <c r="R184" i="3"/>
  <c r="S184" i="3"/>
  <c r="Q185" i="3"/>
  <c r="R185" i="3"/>
  <c r="S185" i="3"/>
  <c r="Q186" i="3"/>
  <c r="R186" i="3"/>
  <c r="S186" i="3"/>
  <c r="Q187" i="3"/>
  <c r="R187" i="3"/>
  <c r="S187" i="3"/>
  <c r="Q188" i="3"/>
  <c r="R188" i="3"/>
  <c r="S188" i="3"/>
  <c r="Q189" i="3"/>
  <c r="R189" i="3"/>
  <c r="S189" i="3"/>
  <c r="Q190" i="3"/>
  <c r="R190" i="3"/>
  <c r="S190" i="3"/>
  <c r="Q191" i="3"/>
  <c r="R191" i="3"/>
  <c r="S191" i="3"/>
  <c r="Q192" i="3"/>
  <c r="R192" i="3"/>
  <c r="S192" i="3"/>
  <c r="Q193" i="3"/>
  <c r="R193" i="3"/>
  <c r="S193" i="3"/>
  <c r="Q194" i="3"/>
  <c r="R194" i="3"/>
  <c r="S194" i="3"/>
  <c r="Q195" i="3"/>
  <c r="R195" i="3"/>
  <c r="S195" i="3"/>
  <c r="Q196" i="3"/>
  <c r="R196" i="3"/>
  <c r="S196" i="3"/>
  <c r="Q197" i="3"/>
  <c r="R197" i="3"/>
  <c r="S197" i="3"/>
  <c r="Q198" i="3"/>
  <c r="R198" i="3"/>
  <c r="S198" i="3"/>
  <c r="Q199" i="3"/>
  <c r="R199" i="3"/>
  <c r="S199" i="3"/>
  <c r="Q200" i="3"/>
  <c r="R200" i="3"/>
  <c r="S200" i="3"/>
  <c r="Q201" i="3"/>
  <c r="R201" i="3"/>
  <c r="S201" i="3"/>
  <c r="Q202" i="3"/>
  <c r="R202" i="3"/>
  <c r="S202" i="3"/>
  <c r="Q203" i="3"/>
  <c r="R203" i="3"/>
  <c r="S203" i="3"/>
  <c r="R3" i="3"/>
  <c r="S3" i="3"/>
  <c r="Q3" i="3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5" i="3"/>
  <c r="A18" i="3" a="1"/>
  <c r="A19" i="3" s="1"/>
  <c r="C14" i="3"/>
  <c r="B14" i="3"/>
  <c r="B13" i="3"/>
  <c r="B12" i="3"/>
  <c r="B8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P40" i="2"/>
  <c r="P36" i="2"/>
  <c r="B17" i="6" a="1"/>
  <c r="M36" i="2"/>
  <c r="M5" i="4" a="1"/>
  <c r="K3" i="4"/>
  <c r="B17" i="4" a="1"/>
  <c r="K36" i="1"/>
  <c r="K10" i="3"/>
  <c r="H19" i="3"/>
  <c r="H18" i="3"/>
  <c r="H19" i="6"/>
  <c r="B3" i="5"/>
  <c r="N36" i="1"/>
  <c r="M5" i="3" a="1"/>
  <c r="B17" i="3" a="1"/>
  <c r="H18" i="6"/>
  <c r="W4" i="4" a="1"/>
  <c r="H18" i="4"/>
  <c r="K40" i="1"/>
  <c r="H20" i="3"/>
  <c r="S40" i="2"/>
  <c r="H20" i="6"/>
  <c r="G17" i="5" a="1"/>
  <c r="J40" i="2"/>
  <c r="K11" i="4"/>
  <c r="H20" i="4"/>
  <c r="N40" i="1"/>
  <c r="W4" i="3" a="1"/>
  <c r="K4" i="3"/>
  <c r="K10" i="4"/>
  <c r="S36" i="2"/>
  <c r="J36" i="2"/>
  <c r="H19" i="4"/>
  <c r="K3" i="3"/>
  <c r="M40" i="2"/>
  <c r="K4" i="4"/>
  <c r="K11" i="3"/>
  <c r="K6" i="4" l="1"/>
  <c r="M43" i="2"/>
  <c r="J38" i="2"/>
  <c r="S38" i="2"/>
  <c r="K13" i="4"/>
  <c r="J43" i="2"/>
  <c r="S43" i="2"/>
  <c r="N38" i="1"/>
  <c r="D8" i="5"/>
  <c r="D12" i="5"/>
  <c r="D16" i="5"/>
  <c r="D20" i="5"/>
  <c r="D24" i="5"/>
  <c r="D28" i="5"/>
  <c r="D32" i="5"/>
  <c r="D36" i="5"/>
  <c r="D40" i="5"/>
  <c r="D44" i="5"/>
  <c r="D48" i="5"/>
  <c r="D52" i="5"/>
  <c r="D56" i="5"/>
  <c r="D60" i="5"/>
  <c r="D64" i="5"/>
  <c r="D68" i="5"/>
  <c r="D72" i="5"/>
  <c r="D76" i="5"/>
  <c r="D80" i="5"/>
  <c r="D84" i="5"/>
  <c r="D88" i="5"/>
  <c r="D92" i="5"/>
  <c r="D96" i="5"/>
  <c r="D100" i="5"/>
  <c r="D104" i="5"/>
  <c r="D108" i="5"/>
  <c r="D112" i="5"/>
  <c r="D116" i="5"/>
  <c r="D120" i="5"/>
  <c r="D124" i="5"/>
  <c r="D128" i="5"/>
  <c r="D132" i="5"/>
  <c r="D136" i="5"/>
  <c r="D140" i="5"/>
  <c r="D144" i="5"/>
  <c r="D148" i="5"/>
  <c r="D152" i="5"/>
  <c r="D156" i="5"/>
  <c r="D160" i="5"/>
  <c r="D164" i="5"/>
  <c r="D168" i="5"/>
  <c r="D172" i="5"/>
  <c r="D176" i="5"/>
  <c r="D180" i="5"/>
  <c r="D184" i="5"/>
  <c r="D188" i="5"/>
  <c r="D192" i="5"/>
  <c r="D196" i="5"/>
  <c r="D200" i="5"/>
  <c r="D204" i="5"/>
  <c r="C7" i="5"/>
  <c r="A9" i="5"/>
  <c r="B10" i="5"/>
  <c r="C11" i="5"/>
  <c r="A13" i="5"/>
  <c r="B14" i="5"/>
  <c r="C15" i="5"/>
  <c r="A17" i="5"/>
  <c r="B18" i="5"/>
  <c r="C19" i="5"/>
  <c r="A21" i="5"/>
  <c r="B22" i="5"/>
  <c r="C23" i="5"/>
  <c r="A25" i="5"/>
  <c r="B26" i="5"/>
  <c r="C27" i="5"/>
  <c r="A29" i="5"/>
  <c r="B30" i="5"/>
  <c r="C31" i="5"/>
  <c r="A33" i="5"/>
  <c r="B34" i="5"/>
  <c r="C35" i="5"/>
  <c r="A37" i="5"/>
  <c r="B38" i="5"/>
  <c r="C39" i="5"/>
  <c r="A41" i="5"/>
  <c r="B42" i="5"/>
  <c r="C43" i="5"/>
  <c r="A45" i="5"/>
  <c r="D9" i="5"/>
  <c r="D14" i="5"/>
  <c r="D19" i="5"/>
  <c r="D25" i="5"/>
  <c r="D30" i="5"/>
  <c r="D35" i="5"/>
  <c r="D41" i="5"/>
  <c r="D46" i="5"/>
  <c r="D51" i="5"/>
  <c r="D57" i="5"/>
  <c r="D62" i="5"/>
  <c r="D67" i="5"/>
  <c r="D73" i="5"/>
  <c r="D78" i="5"/>
  <c r="D83" i="5"/>
  <c r="D89" i="5"/>
  <c r="D94" i="5"/>
  <c r="D99" i="5"/>
  <c r="D105" i="5"/>
  <c r="D110" i="5"/>
  <c r="D115" i="5"/>
  <c r="D121" i="5"/>
  <c r="D126" i="5"/>
  <c r="D131" i="5"/>
  <c r="D137" i="5"/>
  <c r="D142" i="5"/>
  <c r="D147" i="5"/>
  <c r="D153" i="5"/>
  <c r="D158" i="5"/>
  <c r="D163" i="5"/>
  <c r="D169" i="5"/>
  <c r="D174" i="5"/>
  <c r="D179" i="5"/>
  <c r="D185" i="5"/>
  <c r="D190" i="5"/>
  <c r="D195" i="5"/>
  <c r="D201" i="5"/>
  <c r="A7" i="5"/>
  <c r="C8" i="5"/>
  <c r="C10" i="5"/>
  <c r="D10" i="5"/>
  <c r="D15" i="5"/>
  <c r="D21" i="5"/>
  <c r="D26" i="5"/>
  <c r="D31" i="5"/>
  <c r="D37" i="5"/>
  <c r="D42" i="5"/>
  <c r="D47" i="5"/>
  <c r="D53" i="5"/>
  <c r="D58" i="5"/>
  <c r="D63" i="5"/>
  <c r="D69" i="5"/>
  <c r="D74" i="5"/>
  <c r="D79" i="5"/>
  <c r="D85" i="5"/>
  <c r="D90" i="5"/>
  <c r="D95" i="5"/>
  <c r="D101" i="5"/>
  <c r="D106" i="5"/>
  <c r="D111" i="5"/>
  <c r="D117" i="5"/>
  <c r="D122" i="5"/>
  <c r="D127" i="5"/>
  <c r="D133" i="5"/>
  <c r="D138" i="5"/>
  <c r="D143" i="5"/>
  <c r="D149" i="5"/>
  <c r="D154" i="5"/>
  <c r="D159" i="5"/>
  <c r="D165" i="5"/>
  <c r="D170" i="5"/>
  <c r="D175" i="5"/>
  <c r="D181" i="5"/>
  <c r="D186" i="5"/>
  <c r="D191" i="5"/>
  <c r="D197" i="5"/>
  <c r="D202" i="5"/>
  <c r="B7" i="5"/>
  <c r="B9" i="5"/>
  <c r="A11" i="5"/>
  <c r="C12" i="5"/>
  <c r="C14" i="5"/>
  <c r="B16" i="5"/>
  <c r="A18" i="5"/>
  <c r="A20" i="5"/>
  <c r="C21" i="5"/>
  <c r="B23" i="5"/>
  <c r="B25" i="5"/>
  <c r="A27" i="5"/>
  <c r="C28" i="5"/>
  <c r="C30" i="5"/>
  <c r="B32" i="5"/>
  <c r="A34" i="5"/>
  <c r="A36" i="5"/>
  <c r="C37" i="5"/>
  <c r="B39" i="5"/>
  <c r="B41" i="5"/>
  <c r="A43" i="5"/>
  <c r="C44" i="5"/>
  <c r="B46" i="5"/>
  <c r="C47" i="5"/>
  <c r="A49" i="5"/>
  <c r="B50" i="5"/>
  <c r="C51" i="5"/>
  <c r="A53" i="5"/>
  <c r="B54" i="5"/>
  <c r="C55" i="5"/>
  <c r="A57" i="5"/>
  <c r="B58" i="5"/>
  <c r="C59" i="5"/>
  <c r="A61" i="5"/>
  <c r="B62" i="5"/>
  <c r="C63" i="5"/>
  <c r="A65" i="5"/>
  <c r="B66" i="5"/>
  <c r="C67" i="5"/>
  <c r="A69" i="5"/>
  <c r="B70" i="5"/>
  <c r="C71" i="5"/>
  <c r="A73" i="5"/>
  <c r="B74" i="5"/>
  <c r="C75" i="5"/>
  <c r="A77" i="5"/>
  <c r="B78" i="5"/>
  <c r="C79" i="5"/>
  <c r="D11" i="5"/>
  <c r="D17" i="5"/>
  <c r="D22" i="5"/>
  <c r="D27" i="5"/>
  <c r="D33" i="5"/>
  <c r="D38" i="5"/>
  <c r="D43" i="5"/>
  <c r="D49" i="5"/>
  <c r="D54" i="5"/>
  <c r="D59" i="5"/>
  <c r="D65" i="5"/>
  <c r="D70" i="5"/>
  <c r="D75" i="5"/>
  <c r="D81" i="5"/>
  <c r="D86" i="5"/>
  <c r="D91" i="5"/>
  <c r="D97" i="5"/>
  <c r="D102" i="5"/>
  <c r="D107" i="5"/>
  <c r="D113" i="5"/>
  <c r="D118" i="5"/>
  <c r="D123" i="5"/>
  <c r="D129" i="5"/>
  <c r="D134" i="5"/>
  <c r="D139" i="5"/>
  <c r="D145" i="5"/>
  <c r="D150" i="5"/>
  <c r="D155" i="5"/>
  <c r="D161" i="5"/>
  <c r="D166" i="5"/>
  <c r="D171" i="5"/>
  <c r="D177" i="5"/>
  <c r="D182" i="5"/>
  <c r="D187" i="5"/>
  <c r="D193" i="5"/>
  <c r="D198" i="5"/>
  <c r="D203" i="5"/>
  <c r="A8" i="5"/>
  <c r="C9" i="5"/>
  <c r="B11" i="5"/>
  <c r="B13" i="5"/>
  <c r="A15" i="5"/>
  <c r="C16" i="5"/>
  <c r="C18" i="5"/>
  <c r="B20" i="5"/>
  <c r="A22" i="5"/>
  <c r="A24" i="5"/>
  <c r="C25" i="5"/>
  <c r="B27" i="5"/>
  <c r="B29" i="5"/>
  <c r="A31" i="5"/>
  <c r="C32" i="5"/>
  <c r="C34" i="5"/>
  <c r="B36" i="5"/>
  <c r="A38" i="5"/>
  <c r="A40" i="5"/>
  <c r="C41" i="5"/>
  <c r="B43" i="5"/>
  <c r="B45" i="5"/>
  <c r="C46" i="5"/>
  <c r="A48" i="5"/>
  <c r="B49" i="5"/>
  <c r="C50" i="5"/>
  <c r="A52" i="5"/>
  <c r="B53" i="5"/>
  <c r="C54" i="5"/>
  <c r="A56" i="5"/>
  <c r="B57" i="5"/>
  <c r="C58" i="5"/>
  <c r="A60" i="5"/>
  <c r="B61" i="5"/>
  <c r="C62" i="5"/>
  <c r="A64" i="5"/>
  <c r="B65" i="5"/>
  <c r="C66" i="5"/>
  <c r="A68" i="5"/>
  <c r="B69" i="5"/>
  <c r="C70" i="5"/>
  <c r="A72" i="5"/>
  <c r="B73" i="5"/>
  <c r="C74" i="5"/>
  <c r="A76" i="5"/>
  <c r="B77" i="5"/>
  <c r="C78" i="5"/>
  <c r="A80" i="5"/>
  <c r="D7" i="5"/>
  <c r="D13" i="5"/>
  <c r="D18" i="5"/>
  <c r="D23" i="5"/>
  <c r="D29" i="5"/>
  <c r="D34" i="5"/>
  <c r="D39" i="5"/>
  <c r="D45" i="5"/>
  <c r="D50" i="5"/>
  <c r="D55" i="5"/>
  <c r="D61" i="5"/>
  <c r="D66" i="5"/>
  <c r="D71" i="5"/>
  <c r="D77" i="5"/>
  <c r="D82" i="5"/>
  <c r="D87" i="5"/>
  <c r="D93" i="5"/>
  <c r="D98" i="5"/>
  <c r="D103" i="5"/>
  <c r="D109" i="5"/>
  <c r="D114" i="5"/>
  <c r="D119" i="5"/>
  <c r="D125" i="5"/>
  <c r="D130" i="5"/>
  <c r="D135" i="5"/>
  <c r="D141" i="5"/>
  <c r="D146" i="5"/>
  <c r="D151" i="5"/>
  <c r="D157" i="5"/>
  <c r="D162" i="5"/>
  <c r="D167" i="5"/>
  <c r="D173" i="5"/>
  <c r="D178" i="5"/>
  <c r="D183" i="5"/>
  <c r="D189" i="5"/>
  <c r="D194" i="5"/>
  <c r="D199" i="5"/>
  <c r="D6" i="5"/>
  <c r="B8" i="5"/>
  <c r="A10" i="5"/>
  <c r="B12" i="5"/>
  <c r="A16" i="5"/>
  <c r="B19" i="5"/>
  <c r="A23" i="5"/>
  <c r="C26" i="5"/>
  <c r="A30" i="5"/>
  <c r="C33" i="5"/>
  <c r="B37" i="5"/>
  <c r="C40" i="5"/>
  <c r="B44" i="5"/>
  <c r="B47" i="5"/>
  <c r="A50" i="5"/>
  <c r="C52" i="5"/>
  <c r="B55" i="5"/>
  <c r="A58" i="5"/>
  <c r="C60" i="5"/>
  <c r="B63" i="5"/>
  <c r="A66" i="5"/>
  <c r="C68" i="5"/>
  <c r="B71" i="5"/>
  <c r="A74" i="5"/>
  <c r="C76" i="5"/>
  <c r="B79" i="5"/>
  <c r="B81" i="5"/>
  <c r="C82" i="5"/>
  <c r="A84" i="5"/>
  <c r="B85" i="5"/>
  <c r="C86" i="5"/>
  <c r="A88" i="5"/>
  <c r="B89" i="5"/>
  <c r="C90" i="5"/>
  <c r="A92" i="5"/>
  <c r="B93" i="5"/>
  <c r="C94" i="5"/>
  <c r="A96" i="5"/>
  <c r="B97" i="5"/>
  <c r="C98" i="5"/>
  <c r="A100" i="5"/>
  <c r="B101" i="5"/>
  <c r="C102" i="5"/>
  <c r="A104" i="5"/>
  <c r="B105" i="5"/>
  <c r="C106" i="5"/>
  <c r="A108" i="5"/>
  <c r="B109" i="5"/>
  <c r="C110" i="5"/>
  <c r="A112" i="5"/>
  <c r="B113" i="5"/>
  <c r="C114" i="5"/>
  <c r="A116" i="5"/>
  <c r="B117" i="5"/>
  <c r="C118" i="5"/>
  <c r="A120" i="5"/>
  <c r="B121" i="5"/>
  <c r="C122" i="5"/>
  <c r="A124" i="5"/>
  <c r="B125" i="5"/>
  <c r="C126" i="5"/>
  <c r="A128" i="5"/>
  <c r="B129" i="5"/>
  <c r="C130" i="5"/>
  <c r="A132" i="5"/>
  <c r="B133" i="5"/>
  <c r="C134" i="5"/>
  <c r="A136" i="5"/>
  <c r="B137" i="5"/>
  <c r="C138" i="5"/>
  <c r="A140" i="5"/>
  <c r="B141" i="5"/>
  <c r="C142" i="5"/>
  <c r="A144" i="5"/>
  <c r="B145" i="5"/>
  <c r="C146" i="5"/>
  <c r="A148" i="5"/>
  <c r="B149" i="5"/>
  <c r="C150" i="5"/>
  <c r="A152" i="5"/>
  <c r="B153" i="5"/>
  <c r="C154" i="5"/>
  <c r="A156" i="5"/>
  <c r="B157" i="5"/>
  <c r="C158" i="5"/>
  <c r="A160" i="5"/>
  <c r="B161" i="5"/>
  <c r="C162" i="5"/>
  <c r="C13" i="5"/>
  <c r="B17" i="5"/>
  <c r="C20" i="5"/>
  <c r="B24" i="5"/>
  <c r="A28" i="5"/>
  <c r="B31" i="5"/>
  <c r="A35" i="5"/>
  <c r="C38" i="5"/>
  <c r="A14" i="5"/>
  <c r="B21" i="5"/>
  <c r="B28" i="5"/>
  <c r="B35" i="5"/>
  <c r="A42" i="5"/>
  <c r="A46" i="5"/>
  <c r="C49" i="5"/>
  <c r="C53" i="5"/>
  <c r="C56" i="5"/>
  <c r="B60" i="5"/>
  <c r="B64" i="5"/>
  <c r="B67" i="5"/>
  <c r="A71" i="5"/>
  <c r="A75" i="5"/>
  <c r="A78" i="5"/>
  <c r="A81" i="5"/>
  <c r="A83" i="5"/>
  <c r="C84" i="5"/>
  <c r="B86" i="5"/>
  <c r="B88" i="5"/>
  <c r="A90" i="5"/>
  <c r="C91" i="5"/>
  <c r="C93" i="5"/>
  <c r="B95" i="5"/>
  <c r="A97" i="5"/>
  <c r="A99" i="5"/>
  <c r="C100" i="5"/>
  <c r="B102" i="5"/>
  <c r="B104" i="5"/>
  <c r="A106" i="5"/>
  <c r="C107" i="5"/>
  <c r="C109" i="5"/>
  <c r="B111" i="5"/>
  <c r="A113" i="5"/>
  <c r="A115" i="5"/>
  <c r="C116" i="5"/>
  <c r="B118" i="5"/>
  <c r="B120" i="5"/>
  <c r="A122" i="5"/>
  <c r="C123" i="5"/>
  <c r="C125" i="5"/>
  <c r="B127" i="5"/>
  <c r="A129" i="5"/>
  <c r="A131" i="5"/>
  <c r="C132" i="5"/>
  <c r="B134" i="5"/>
  <c r="B136" i="5"/>
  <c r="A138" i="5"/>
  <c r="C139" i="5"/>
  <c r="C141" i="5"/>
  <c r="B143" i="5"/>
  <c r="A145" i="5"/>
  <c r="A147" i="5"/>
  <c r="C148" i="5"/>
  <c r="B150" i="5"/>
  <c r="B152" i="5"/>
  <c r="A154" i="5"/>
  <c r="C155" i="5"/>
  <c r="C157" i="5"/>
  <c r="B159" i="5"/>
  <c r="A161" i="5"/>
  <c r="A163" i="5"/>
  <c r="B164" i="5"/>
  <c r="C165" i="5"/>
  <c r="A167" i="5"/>
  <c r="B168" i="5"/>
  <c r="C169" i="5"/>
  <c r="A171" i="5"/>
  <c r="B172" i="5"/>
  <c r="C173" i="5"/>
  <c r="A175" i="5"/>
  <c r="B176" i="5"/>
  <c r="C177" i="5"/>
  <c r="A179" i="5"/>
  <c r="B180" i="5"/>
  <c r="C181" i="5"/>
  <c r="A183" i="5"/>
  <c r="B184" i="5"/>
  <c r="C185" i="5"/>
  <c r="A187" i="5"/>
  <c r="B188" i="5"/>
  <c r="C189" i="5"/>
  <c r="A191" i="5"/>
  <c r="B192" i="5"/>
  <c r="C193" i="5"/>
  <c r="A195" i="5"/>
  <c r="B196" i="5"/>
  <c r="C197" i="5"/>
  <c r="A199" i="5"/>
  <c r="B200" i="5"/>
  <c r="C201" i="5"/>
  <c r="A203" i="5"/>
  <c r="B204" i="5"/>
  <c r="A6" i="5"/>
  <c r="B15" i="5"/>
  <c r="C22" i="5"/>
  <c r="C29" i="5"/>
  <c r="C36" i="5"/>
  <c r="C42" i="5"/>
  <c r="A47" i="5"/>
  <c r="A51" i="5"/>
  <c r="A54" i="5"/>
  <c r="C57" i="5"/>
  <c r="C61" i="5"/>
  <c r="C64" i="5"/>
  <c r="B68" i="5"/>
  <c r="B72" i="5"/>
  <c r="B75" i="5"/>
  <c r="A79" i="5"/>
  <c r="C81" i="5"/>
  <c r="B83" i="5"/>
  <c r="A85" i="5"/>
  <c r="A87" i="5"/>
  <c r="C88" i="5"/>
  <c r="B90" i="5"/>
  <c r="B92" i="5"/>
  <c r="A94" i="5"/>
  <c r="C95" i="5"/>
  <c r="C97" i="5"/>
  <c r="B99" i="5"/>
  <c r="A101" i="5"/>
  <c r="A103" i="5"/>
  <c r="C104" i="5"/>
  <c r="B106" i="5"/>
  <c r="B108" i="5"/>
  <c r="A110" i="5"/>
  <c r="C111" i="5"/>
  <c r="C113" i="5"/>
  <c r="B115" i="5"/>
  <c r="A117" i="5"/>
  <c r="A119" i="5"/>
  <c r="C120" i="5"/>
  <c r="B122" i="5"/>
  <c r="B124" i="5"/>
  <c r="A126" i="5"/>
  <c r="C127" i="5"/>
  <c r="C129" i="5"/>
  <c r="B131" i="5"/>
  <c r="A133" i="5"/>
  <c r="A135" i="5"/>
  <c r="C136" i="5"/>
  <c r="B138" i="5"/>
  <c r="B140" i="5"/>
  <c r="A142" i="5"/>
  <c r="C143" i="5"/>
  <c r="C145" i="5"/>
  <c r="B147" i="5"/>
  <c r="A149" i="5"/>
  <c r="A151" i="5"/>
  <c r="C152" i="5"/>
  <c r="B154" i="5"/>
  <c r="B156" i="5"/>
  <c r="A158" i="5"/>
  <c r="C159" i="5"/>
  <c r="C161" i="5"/>
  <c r="B163" i="5"/>
  <c r="C164" i="5"/>
  <c r="A166" i="5"/>
  <c r="B167" i="5"/>
  <c r="C168" i="5"/>
  <c r="A170" i="5"/>
  <c r="B171" i="5"/>
  <c r="C172" i="5"/>
  <c r="A174" i="5"/>
  <c r="B175" i="5"/>
  <c r="C176" i="5"/>
  <c r="A178" i="5"/>
  <c r="B179" i="5"/>
  <c r="C180" i="5"/>
  <c r="A182" i="5"/>
  <c r="B183" i="5"/>
  <c r="C184" i="5"/>
  <c r="A186" i="5"/>
  <c r="B187" i="5"/>
  <c r="C188" i="5"/>
  <c r="A190" i="5"/>
  <c r="B191" i="5"/>
  <c r="C192" i="5"/>
  <c r="A194" i="5"/>
  <c r="B195" i="5"/>
  <c r="C196" i="5"/>
  <c r="A198" i="5"/>
  <c r="B199" i="5"/>
  <c r="C200" i="5"/>
  <c r="A202" i="5"/>
  <c r="B203" i="5"/>
  <c r="C204" i="5"/>
  <c r="C17" i="5"/>
  <c r="C24" i="5"/>
  <c r="A32" i="5"/>
  <c r="A39" i="5"/>
  <c r="A44" i="5"/>
  <c r="B48" i="5"/>
  <c r="B51" i="5"/>
  <c r="A55" i="5"/>
  <c r="A59" i="5"/>
  <c r="A62" i="5"/>
  <c r="C65" i="5"/>
  <c r="C69" i="5"/>
  <c r="C72" i="5"/>
  <c r="B76" i="5"/>
  <c r="B80" i="5"/>
  <c r="A82" i="5"/>
  <c r="C83" i="5"/>
  <c r="C85" i="5"/>
  <c r="B87" i="5"/>
  <c r="A89" i="5"/>
  <c r="A91" i="5"/>
  <c r="C92" i="5"/>
  <c r="B94" i="5"/>
  <c r="B96" i="5"/>
  <c r="A98" i="5"/>
  <c r="C99" i="5"/>
  <c r="C101" i="5"/>
  <c r="B103" i="5"/>
  <c r="A105" i="5"/>
  <c r="A107" i="5"/>
  <c r="C108" i="5"/>
  <c r="B110" i="5"/>
  <c r="B112" i="5"/>
  <c r="A114" i="5"/>
  <c r="C115" i="5"/>
  <c r="C117" i="5"/>
  <c r="B119" i="5"/>
  <c r="A121" i="5"/>
  <c r="A123" i="5"/>
  <c r="C124" i="5"/>
  <c r="B126" i="5"/>
  <c r="B128" i="5"/>
  <c r="A130" i="5"/>
  <c r="C131" i="5"/>
  <c r="C133" i="5"/>
  <c r="B135" i="5"/>
  <c r="A137" i="5"/>
  <c r="A139" i="5"/>
  <c r="C140" i="5"/>
  <c r="B142" i="5"/>
  <c r="B144" i="5"/>
  <c r="A146" i="5"/>
  <c r="C147" i="5"/>
  <c r="C149" i="5"/>
  <c r="B151" i="5"/>
  <c r="A153" i="5"/>
  <c r="A155" i="5"/>
  <c r="C156" i="5"/>
  <c r="B158" i="5"/>
  <c r="B160" i="5"/>
  <c r="A162" i="5"/>
  <c r="C163" i="5"/>
  <c r="A165" i="5"/>
  <c r="B166" i="5"/>
  <c r="C167" i="5"/>
  <c r="A169" i="5"/>
  <c r="B170" i="5"/>
  <c r="C171" i="5"/>
  <c r="A173" i="5"/>
  <c r="B174" i="5"/>
  <c r="C175" i="5"/>
  <c r="A177" i="5"/>
  <c r="B178" i="5"/>
  <c r="C179" i="5"/>
  <c r="A181" i="5"/>
  <c r="B182" i="5"/>
  <c r="C183" i="5"/>
  <c r="A185" i="5"/>
  <c r="B186" i="5"/>
  <c r="C187" i="5"/>
  <c r="A189" i="5"/>
  <c r="B190" i="5"/>
  <c r="C191" i="5"/>
  <c r="A193" i="5"/>
  <c r="B194" i="5"/>
  <c r="C195" i="5"/>
  <c r="A197" i="5"/>
  <c r="B198" i="5"/>
  <c r="C199" i="5"/>
  <c r="A201" i="5"/>
  <c r="B202" i="5"/>
  <c r="C203" i="5"/>
  <c r="B6" i="5"/>
  <c r="A12" i="5"/>
  <c r="A19" i="5"/>
  <c r="A26" i="5"/>
  <c r="B33" i="5"/>
  <c r="B40" i="5"/>
  <c r="C45" i="5"/>
  <c r="C48" i="5"/>
  <c r="B52" i="5"/>
  <c r="B56" i="5"/>
  <c r="B59" i="5"/>
  <c r="A63" i="5"/>
  <c r="A67" i="5"/>
  <c r="A70" i="5"/>
  <c r="C73" i="5"/>
  <c r="C77" i="5"/>
  <c r="C80" i="5"/>
  <c r="B82" i="5"/>
  <c r="B84" i="5"/>
  <c r="A86" i="5"/>
  <c r="C87" i="5"/>
  <c r="C89" i="5"/>
  <c r="B91" i="5"/>
  <c r="A93" i="5"/>
  <c r="A95" i="5"/>
  <c r="C96" i="5"/>
  <c r="B98" i="5"/>
  <c r="B100" i="5"/>
  <c r="A102" i="5"/>
  <c r="C103" i="5"/>
  <c r="C105" i="5"/>
  <c r="B107" i="5"/>
  <c r="A109" i="5"/>
  <c r="A111" i="5"/>
  <c r="C112" i="5"/>
  <c r="B114" i="5"/>
  <c r="B116" i="5"/>
  <c r="A118" i="5"/>
  <c r="C119" i="5"/>
  <c r="C121" i="5"/>
  <c r="B123" i="5"/>
  <c r="A125" i="5"/>
  <c r="A127" i="5"/>
  <c r="C128" i="5"/>
  <c r="B130" i="5"/>
  <c r="B132" i="5"/>
  <c r="A134" i="5"/>
  <c r="C135" i="5"/>
  <c r="C137" i="5"/>
  <c r="B139" i="5"/>
  <c r="A141" i="5"/>
  <c r="A143" i="5"/>
  <c r="C144" i="5"/>
  <c r="B146" i="5"/>
  <c r="B148" i="5"/>
  <c r="A150" i="5"/>
  <c r="C151" i="5"/>
  <c r="C153" i="5"/>
  <c r="B155" i="5"/>
  <c r="A157" i="5"/>
  <c r="A159" i="5"/>
  <c r="C160" i="5"/>
  <c r="B162" i="5"/>
  <c r="A164" i="5"/>
  <c r="B165" i="5"/>
  <c r="C166" i="5"/>
  <c r="A168" i="5"/>
  <c r="B169" i="5"/>
  <c r="C170" i="5"/>
  <c r="A172" i="5"/>
  <c r="B173" i="5"/>
  <c r="C174" i="5"/>
  <c r="A176" i="5"/>
  <c r="B177" i="5"/>
  <c r="C178" i="5"/>
  <c r="A180" i="5"/>
  <c r="B181" i="5"/>
  <c r="C182" i="5"/>
  <c r="A184" i="5"/>
  <c r="B185" i="5"/>
  <c r="C186" i="5"/>
  <c r="A188" i="5"/>
  <c r="B189" i="5"/>
  <c r="C190" i="5"/>
  <c r="A192" i="5"/>
  <c r="B193" i="5"/>
  <c r="C194" i="5"/>
  <c r="A196" i="5"/>
  <c r="B197" i="5"/>
  <c r="C198" i="5"/>
  <c r="A200" i="5"/>
  <c r="B201" i="5"/>
  <c r="C202" i="5"/>
  <c r="A204" i="5"/>
  <c r="C6" i="5"/>
  <c r="K38" i="1"/>
  <c r="M38" i="2"/>
  <c r="P38" i="2"/>
  <c r="P43" i="2"/>
  <c r="N43" i="1"/>
  <c r="K43" i="1"/>
  <c r="C18" i="6"/>
  <c r="C20" i="6"/>
  <c r="B17" i="6"/>
  <c r="B19" i="6"/>
  <c r="C17" i="6"/>
  <c r="C19" i="6"/>
  <c r="B18" i="6"/>
  <c r="B20" i="6"/>
  <c r="A20" i="6"/>
  <c r="A19" i="6"/>
  <c r="H18" i="5"/>
  <c r="H20" i="5"/>
  <c r="G17" i="5"/>
  <c r="G19" i="5"/>
  <c r="G20" i="5"/>
  <c r="H17" i="5"/>
  <c r="H19" i="5"/>
  <c r="G18" i="5"/>
  <c r="B5" i="5"/>
  <c r="W7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W127" i="4"/>
  <c r="W131" i="4"/>
  <c r="W135" i="4"/>
  <c r="W139" i="4"/>
  <c r="W143" i="4"/>
  <c r="W147" i="4"/>
  <c r="W151" i="4"/>
  <c r="W155" i="4"/>
  <c r="W159" i="4"/>
  <c r="W163" i="4"/>
  <c r="W167" i="4"/>
  <c r="W171" i="4"/>
  <c r="W175" i="4"/>
  <c r="W179" i="4"/>
  <c r="W183" i="4"/>
  <c r="W187" i="4"/>
  <c r="W191" i="4"/>
  <c r="W195" i="4"/>
  <c r="W199" i="4"/>
  <c r="W203" i="4"/>
  <c r="W8" i="4"/>
  <c r="W5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125" i="4"/>
  <c r="W129" i="4"/>
  <c r="W137" i="4"/>
  <c r="W141" i="4"/>
  <c r="W4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124" i="4"/>
  <c r="W128" i="4"/>
  <c r="W132" i="4"/>
  <c r="W136" i="4"/>
  <c r="W140" i="4"/>
  <c r="W144" i="4"/>
  <c r="W148" i="4"/>
  <c r="W152" i="4"/>
  <c r="W156" i="4"/>
  <c r="W160" i="4"/>
  <c r="W164" i="4"/>
  <c r="W168" i="4"/>
  <c r="W172" i="4"/>
  <c r="W176" i="4"/>
  <c r="W180" i="4"/>
  <c r="W184" i="4"/>
  <c r="W188" i="4"/>
  <c r="W192" i="4"/>
  <c r="W196" i="4"/>
  <c r="W200" i="4"/>
  <c r="W9" i="4"/>
  <c r="W133" i="4"/>
  <c r="W6" i="4"/>
  <c r="W22" i="4"/>
  <c r="W38" i="4"/>
  <c r="W54" i="4"/>
  <c r="W70" i="4"/>
  <c r="W86" i="4"/>
  <c r="W102" i="4"/>
  <c r="W118" i="4"/>
  <c r="W134" i="4"/>
  <c r="W146" i="4"/>
  <c r="W154" i="4"/>
  <c r="W162" i="4"/>
  <c r="W170" i="4"/>
  <c r="W178" i="4"/>
  <c r="W186" i="4"/>
  <c r="W194" i="4"/>
  <c r="W202" i="4"/>
  <c r="W10" i="4"/>
  <c r="W34" i="4"/>
  <c r="W66" i="4"/>
  <c r="W82" i="4"/>
  <c r="W98" i="4"/>
  <c r="W114" i="4"/>
  <c r="W130" i="4"/>
  <c r="W145" i="4"/>
  <c r="W153" i="4"/>
  <c r="W161" i="4"/>
  <c r="W169" i="4"/>
  <c r="W177" i="4"/>
  <c r="W185" i="4"/>
  <c r="W193" i="4"/>
  <c r="W201" i="4"/>
  <c r="W26" i="4"/>
  <c r="W42" i="4"/>
  <c r="W58" i="4"/>
  <c r="W74" i="4"/>
  <c r="W90" i="4"/>
  <c r="W106" i="4"/>
  <c r="W122" i="4"/>
  <c r="W138" i="4"/>
  <c r="W149" i="4"/>
  <c r="W157" i="4"/>
  <c r="W165" i="4"/>
  <c r="W173" i="4"/>
  <c r="W181" i="4"/>
  <c r="W189" i="4"/>
  <c r="W197" i="4"/>
  <c r="W18" i="4"/>
  <c r="W14" i="4"/>
  <c r="W30" i="4"/>
  <c r="W46" i="4"/>
  <c r="W62" i="4"/>
  <c r="W78" i="4"/>
  <c r="W94" i="4"/>
  <c r="W110" i="4"/>
  <c r="W126" i="4"/>
  <c r="W142" i="4"/>
  <c r="W150" i="4"/>
  <c r="W158" i="4"/>
  <c r="W166" i="4"/>
  <c r="W174" i="4"/>
  <c r="W182" i="4"/>
  <c r="W190" i="4"/>
  <c r="W198" i="4"/>
  <c r="W50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102" i="4"/>
  <c r="U94" i="4"/>
  <c r="U90" i="4"/>
  <c r="U86" i="4"/>
  <c r="U82" i="4"/>
  <c r="U78" i="4"/>
  <c r="U74" i="4"/>
  <c r="U70" i="4"/>
  <c r="U66" i="4"/>
  <c r="U62" i="4"/>
  <c r="U58" i="4"/>
  <c r="U54" i="4"/>
  <c r="U50" i="4"/>
  <c r="U46" i="4"/>
  <c r="U42" i="4"/>
  <c r="U38" i="4"/>
  <c r="U34" i="4"/>
  <c r="U30" i="4"/>
  <c r="U26" i="4"/>
  <c r="U22" i="4"/>
  <c r="U18" i="4"/>
  <c r="U14" i="4"/>
  <c r="U6" i="4"/>
  <c r="U201" i="4"/>
  <c r="U197" i="4"/>
  <c r="U193" i="4"/>
  <c r="U189" i="4"/>
  <c r="U185" i="4"/>
  <c r="U181" i="4"/>
  <c r="U177" i="4"/>
  <c r="U173" i="4"/>
  <c r="U169" i="4"/>
  <c r="U165" i="4"/>
  <c r="U161" i="4"/>
  <c r="U157" i="4"/>
  <c r="U153" i="4"/>
  <c r="U149" i="4"/>
  <c r="U145" i="4"/>
  <c r="U141" i="4"/>
  <c r="U137" i="4"/>
  <c r="U133" i="4"/>
  <c r="U129" i="4"/>
  <c r="U125" i="4"/>
  <c r="U121" i="4"/>
  <c r="U117" i="4"/>
  <c r="U113" i="4"/>
  <c r="U109" i="4"/>
  <c r="U105" i="4"/>
  <c r="U101" i="4"/>
  <c r="U97" i="4"/>
  <c r="U93" i="4"/>
  <c r="U89" i="4"/>
  <c r="U85" i="4"/>
  <c r="U81" i="4"/>
  <c r="U77" i="4"/>
  <c r="U73" i="4"/>
  <c r="U69" i="4"/>
  <c r="U65" i="4"/>
  <c r="U61" i="4"/>
  <c r="U57" i="4"/>
  <c r="U53" i="4"/>
  <c r="U49" i="4"/>
  <c r="U45" i="4"/>
  <c r="U41" i="4"/>
  <c r="U37" i="4"/>
  <c r="U33" i="4"/>
  <c r="U29" i="4"/>
  <c r="U25" i="4"/>
  <c r="U21" i="4"/>
  <c r="U17" i="4"/>
  <c r="U13" i="4"/>
  <c r="U9" i="4"/>
  <c r="U5" i="4"/>
  <c r="U198" i="4"/>
  <c r="U190" i="4"/>
  <c r="U182" i="4"/>
  <c r="U174" i="4"/>
  <c r="U166" i="4"/>
  <c r="U158" i="4"/>
  <c r="U150" i="4"/>
  <c r="U142" i="4"/>
  <c r="U134" i="4"/>
  <c r="U126" i="4"/>
  <c r="U118" i="4"/>
  <c r="U110" i="4"/>
  <c r="U98" i="4"/>
  <c r="U10" i="4"/>
  <c r="U200" i="4"/>
  <c r="U196" i="4"/>
  <c r="U192" i="4"/>
  <c r="U188" i="4"/>
  <c r="U184" i="4"/>
  <c r="U180" i="4"/>
  <c r="U176" i="4"/>
  <c r="U172" i="4"/>
  <c r="U168" i="4"/>
  <c r="U164" i="4"/>
  <c r="U160" i="4"/>
  <c r="U156" i="4"/>
  <c r="U152" i="4"/>
  <c r="U148" i="4"/>
  <c r="U144" i="4"/>
  <c r="U140" i="4"/>
  <c r="U136" i="4"/>
  <c r="U132" i="4"/>
  <c r="U128" i="4"/>
  <c r="U124" i="4"/>
  <c r="U120" i="4"/>
  <c r="U116" i="4"/>
  <c r="U112" i="4"/>
  <c r="U108" i="4"/>
  <c r="U104" i="4"/>
  <c r="U100" i="4"/>
  <c r="U96" i="4"/>
  <c r="U92" i="4"/>
  <c r="U88" i="4"/>
  <c r="U84" i="4"/>
  <c r="U80" i="4"/>
  <c r="U76" i="4"/>
  <c r="U72" i="4"/>
  <c r="U68" i="4"/>
  <c r="U64" i="4"/>
  <c r="U60" i="4"/>
  <c r="U56" i="4"/>
  <c r="U52" i="4"/>
  <c r="U48" i="4"/>
  <c r="U44" i="4"/>
  <c r="U40" i="4"/>
  <c r="U36" i="4"/>
  <c r="U32" i="4"/>
  <c r="U28" i="4"/>
  <c r="U24" i="4"/>
  <c r="U20" i="4"/>
  <c r="U16" i="4"/>
  <c r="U12" i="4"/>
  <c r="U8" i="4"/>
  <c r="N6" i="4"/>
  <c r="N8" i="4"/>
  <c r="M5" i="4"/>
  <c r="M7" i="4"/>
  <c r="N5" i="4"/>
  <c r="M8" i="4"/>
  <c r="N7" i="4"/>
  <c r="M6" i="4"/>
  <c r="C18" i="4"/>
  <c r="C20" i="4"/>
  <c r="B17" i="4"/>
  <c r="B19" i="4"/>
  <c r="C17" i="4"/>
  <c r="B18" i="4"/>
  <c r="C19" i="4"/>
  <c r="B20" i="4"/>
  <c r="K6" i="3"/>
  <c r="K13" i="3"/>
  <c r="U155" i="3"/>
  <c r="V155" i="3" s="1"/>
  <c r="U139" i="3"/>
  <c r="V139" i="3" s="1"/>
  <c r="U199" i="3"/>
  <c r="V199" i="3" s="1"/>
  <c r="U183" i="3"/>
  <c r="V183" i="3" s="1"/>
  <c r="U167" i="3"/>
  <c r="V167" i="3" s="1"/>
  <c r="U151" i="3"/>
  <c r="V151" i="3" s="1"/>
  <c r="U135" i="3"/>
  <c r="V135" i="3" s="1"/>
  <c r="U119" i="3"/>
  <c r="V119" i="3" s="1"/>
  <c r="U103" i="3"/>
  <c r="V103" i="3" s="1"/>
  <c r="U195" i="3"/>
  <c r="V195" i="3" s="1"/>
  <c r="U179" i="3"/>
  <c r="V179" i="3" s="1"/>
  <c r="U163" i="3"/>
  <c r="V163" i="3" s="1"/>
  <c r="U147" i="3"/>
  <c r="V147" i="3" s="1"/>
  <c r="U131" i="3"/>
  <c r="V131" i="3" s="1"/>
  <c r="U115" i="3"/>
  <c r="V115" i="3" s="1"/>
  <c r="U99" i="3"/>
  <c r="V99" i="3" s="1"/>
  <c r="U191" i="3"/>
  <c r="V191" i="3" s="1"/>
  <c r="U175" i="3"/>
  <c r="V175" i="3" s="1"/>
  <c r="U159" i="3"/>
  <c r="V159" i="3" s="1"/>
  <c r="U143" i="3"/>
  <c r="V143" i="3" s="1"/>
  <c r="U127" i="3"/>
  <c r="V127" i="3" s="1"/>
  <c r="U111" i="3"/>
  <c r="V111" i="3" s="1"/>
  <c r="U15" i="3"/>
  <c r="V15" i="3" s="1"/>
  <c r="W7" i="3"/>
  <c r="W11" i="3"/>
  <c r="W15" i="3"/>
  <c r="W19" i="3"/>
  <c r="W23" i="3"/>
  <c r="W27" i="3"/>
  <c r="W31" i="3"/>
  <c r="W35" i="3"/>
  <c r="W39" i="3"/>
  <c r="W43" i="3"/>
  <c r="W47" i="3"/>
  <c r="W51" i="3"/>
  <c r="W55" i="3"/>
  <c r="W59" i="3"/>
  <c r="W63" i="3"/>
  <c r="W67" i="3"/>
  <c r="W71" i="3"/>
  <c r="W75" i="3"/>
  <c r="W79" i="3"/>
  <c r="W83" i="3"/>
  <c r="W87" i="3"/>
  <c r="W91" i="3"/>
  <c r="W95" i="3"/>
  <c r="W99" i="3"/>
  <c r="W103" i="3"/>
  <c r="W107" i="3"/>
  <c r="W111" i="3"/>
  <c r="W115" i="3"/>
  <c r="W119" i="3"/>
  <c r="W123" i="3"/>
  <c r="W127" i="3"/>
  <c r="W131" i="3"/>
  <c r="W135" i="3"/>
  <c r="W139" i="3"/>
  <c r="W143" i="3"/>
  <c r="W147" i="3"/>
  <c r="W151" i="3"/>
  <c r="W155" i="3"/>
  <c r="W159" i="3"/>
  <c r="W163" i="3"/>
  <c r="W167" i="3"/>
  <c r="W171" i="3"/>
  <c r="W175" i="3"/>
  <c r="W179" i="3"/>
  <c r="W183" i="3"/>
  <c r="W187" i="3"/>
  <c r="W191" i="3"/>
  <c r="W195" i="3"/>
  <c r="W199" i="3"/>
  <c r="W203" i="3"/>
  <c r="W14" i="3"/>
  <c r="W170" i="3"/>
  <c r="W198" i="3"/>
  <c r="W4" i="3"/>
  <c r="W8" i="3"/>
  <c r="W12" i="3"/>
  <c r="W16" i="3"/>
  <c r="W20" i="3"/>
  <c r="W24" i="3"/>
  <c r="W28" i="3"/>
  <c r="W32" i="3"/>
  <c r="W36" i="3"/>
  <c r="W40" i="3"/>
  <c r="W44" i="3"/>
  <c r="W48" i="3"/>
  <c r="W52" i="3"/>
  <c r="W56" i="3"/>
  <c r="W60" i="3"/>
  <c r="W64" i="3"/>
  <c r="W68" i="3"/>
  <c r="W72" i="3"/>
  <c r="W76" i="3"/>
  <c r="W80" i="3"/>
  <c r="W84" i="3"/>
  <c r="W88" i="3"/>
  <c r="W92" i="3"/>
  <c r="W96" i="3"/>
  <c r="W100" i="3"/>
  <c r="W104" i="3"/>
  <c r="W108" i="3"/>
  <c r="W112" i="3"/>
  <c r="W116" i="3"/>
  <c r="W120" i="3"/>
  <c r="W124" i="3"/>
  <c r="W128" i="3"/>
  <c r="W132" i="3"/>
  <c r="W136" i="3"/>
  <c r="W140" i="3"/>
  <c r="W144" i="3"/>
  <c r="W148" i="3"/>
  <c r="W152" i="3"/>
  <c r="W156" i="3"/>
  <c r="W160" i="3"/>
  <c r="W164" i="3"/>
  <c r="W168" i="3"/>
  <c r="W172" i="3"/>
  <c r="W176" i="3"/>
  <c r="W180" i="3"/>
  <c r="W184" i="3"/>
  <c r="W188" i="3"/>
  <c r="W192" i="3"/>
  <c r="W196" i="3"/>
  <c r="W200" i="3"/>
  <c r="W6" i="3"/>
  <c r="W54" i="3"/>
  <c r="W66" i="3"/>
  <c r="W78" i="3"/>
  <c r="W90" i="3"/>
  <c r="W94" i="3"/>
  <c r="W106" i="3"/>
  <c r="W118" i="3"/>
  <c r="W130" i="3"/>
  <c r="W142" i="3"/>
  <c r="W150" i="3"/>
  <c r="W162" i="3"/>
  <c r="W174" i="3"/>
  <c r="W186" i="3"/>
  <c r="W202" i="3"/>
  <c r="W5" i="3"/>
  <c r="W9" i="3"/>
  <c r="W13" i="3"/>
  <c r="W17" i="3"/>
  <c r="W21" i="3"/>
  <c r="W25" i="3"/>
  <c r="W29" i="3"/>
  <c r="W33" i="3"/>
  <c r="W37" i="3"/>
  <c r="W41" i="3"/>
  <c r="W45" i="3"/>
  <c r="W49" i="3"/>
  <c r="W53" i="3"/>
  <c r="W57" i="3"/>
  <c r="W61" i="3"/>
  <c r="W65" i="3"/>
  <c r="W69" i="3"/>
  <c r="W73" i="3"/>
  <c r="W77" i="3"/>
  <c r="W81" i="3"/>
  <c r="W85" i="3"/>
  <c r="W89" i="3"/>
  <c r="W93" i="3"/>
  <c r="W97" i="3"/>
  <c r="W101" i="3"/>
  <c r="W105" i="3"/>
  <c r="W109" i="3"/>
  <c r="W113" i="3"/>
  <c r="W117" i="3"/>
  <c r="W121" i="3"/>
  <c r="W125" i="3"/>
  <c r="W129" i="3"/>
  <c r="W133" i="3"/>
  <c r="W137" i="3"/>
  <c r="W141" i="3"/>
  <c r="W145" i="3"/>
  <c r="W149" i="3"/>
  <c r="W153" i="3"/>
  <c r="W157" i="3"/>
  <c r="W161" i="3"/>
  <c r="W165" i="3"/>
  <c r="W169" i="3"/>
  <c r="W173" i="3"/>
  <c r="W177" i="3"/>
  <c r="W181" i="3"/>
  <c r="W185" i="3"/>
  <c r="W189" i="3"/>
  <c r="W193" i="3"/>
  <c r="W197" i="3"/>
  <c r="W201" i="3"/>
  <c r="W10" i="3"/>
  <c r="W50" i="3"/>
  <c r="W62" i="3"/>
  <c r="W74" i="3"/>
  <c r="W86" i="3"/>
  <c r="W98" i="3"/>
  <c r="W110" i="3"/>
  <c r="W114" i="3"/>
  <c r="W126" i="3"/>
  <c r="W134" i="3"/>
  <c r="W146" i="3"/>
  <c r="W154" i="3"/>
  <c r="W166" i="3"/>
  <c r="W182" i="3"/>
  <c r="W190" i="3"/>
  <c r="W18" i="3"/>
  <c r="W22" i="3"/>
  <c r="W26" i="3"/>
  <c r="W30" i="3"/>
  <c r="W34" i="3"/>
  <c r="W38" i="3"/>
  <c r="W42" i="3"/>
  <c r="W46" i="3"/>
  <c r="W58" i="3"/>
  <c r="W70" i="3"/>
  <c r="W82" i="3"/>
  <c r="W102" i="3"/>
  <c r="W122" i="3"/>
  <c r="W138" i="3"/>
  <c r="W158" i="3"/>
  <c r="W178" i="3"/>
  <c r="W194" i="3"/>
  <c r="U146" i="3"/>
  <c r="V146" i="3" s="1"/>
  <c r="U14" i="3"/>
  <c r="V14" i="3" s="1"/>
  <c r="U91" i="3"/>
  <c r="V91" i="3" s="1"/>
  <c r="U83" i="3"/>
  <c r="V83" i="3" s="1"/>
  <c r="U75" i="3"/>
  <c r="V75" i="3" s="1"/>
  <c r="U67" i="3"/>
  <c r="V67" i="3" s="1"/>
  <c r="U63" i="3"/>
  <c r="V63" i="3" s="1"/>
  <c r="U55" i="3"/>
  <c r="V55" i="3" s="1"/>
  <c r="U47" i="3"/>
  <c r="V47" i="3" s="1"/>
  <c r="U39" i="3"/>
  <c r="V39" i="3" s="1"/>
  <c r="U31" i="3"/>
  <c r="V31" i="3" s="1"/>
  <c r="U23" i="3"/>
  <c r="V23" i="3" s="1"/>
  <c r="U7" i="3"/>
  <c r="V7" i="3" s="1"/>
  <c r="U198" i="3"/>
  <c r="V198" i="3" s="1"/>
  <c r="U190" i="3"/>
  <c r="V190" i="3" s="1"/>
  <c r="U182" i="3"/>
  <c r="V182" i="3" s="1"/>
  <c r="U174" i="3"/>
  <c r="V174" i="3" s="1"/>
  <c r="U166" i="3"/>
  <c r="V166" i="3" s="1"/>
  <c r="U158" i="3"/>
  <c r="V158" i="3" s="1"/>
  <c r="U150" i="3"/>
  <c r="V150" i="3" s="1"/>
  <c r="U138" i="3"/>
  <c r="V138" i="3" s="1"/>
  <c r="U130" i="3"/>
  <c r="V130" i="3" s="1"/>
  <c r="U122" i="3"/>
  <c r="V122" i="3" s="1"/>
  <c r="U114" i="3"/>
  <c r="V114" i="3" s="1"/>
  <c r="U106" i="3"/>
  <c r="V106" i="3" s="1"/>
  <c r="U98" i="3"/>
  <c r="V98" i="3" s="1"/>
  <c r="U90" i="3"/>
  <c r="V90" i="3" s="1"/>
  <c r="U82" i="3"/>
  <c r="V82" i="3" s="1"/>
  <c r="U74" i="3"/>
  <c r="V74" i="3" s="1"/>
  <c r="U66" i="3"/>
  <c r="V66" i="3" s="1"/>
  <c r="U58" i="3"/>
  <c r="V58" i="3" s="1"/>
  <c r="U50" i="3"/>
  <c r="V50" i="3" s="1"/>
  <c r="U42" i="3"/>
  <c r="V42" i="3" s="1"/>
  <c r="U34" i="3"/>
  <c r="V34" i="3" s="1"/>
  <c r="U26" i="3"/>
  <c r="V26" i="3" s="1"/>
  <c r="U18" i="3"/>
  <c r="V18" i="3" s="1"/>
  <c r="U6" i="3"/>
  <c r="V6" i="3" s="1"/>
  <c r="U201" i="3"/>
  <c r="V201" i="3" s="1"/>
  <c r="U197" i="3"/>
  <c r="V197" i="3" s="1"/>
  <c r="U193" i="3"/>
  <c r="V193" i="3" s="1"/>
  <c r="U189" i="3"/>
  <c r="V189" i="3" s="1"/>
  <c r="U185" i="3"/>
  <c r="V185" i="3" s="1"/>
  <c r="U181" i="3"/>
  <c r="V181" i="3" s="1"/>
  <c r="U177" i="3"/>
  <c r="V177" i="3" s="1"/>
  <c r="U173" i="3"/>
  <c r="V173" i="3" s="1"/>
  <c r="U169" i="3"/>
  <c r="V169" i="3" s="1"/>
  <c r="U165" i="3"/>
  <c r="V165" i="3" s="1"/>
  <c r="U161" i="3"/>
  <c r="V161" i="3" s="1"/>
  <c r="U157" i="3"/>
  <c r="V157" i="3" s="1"/>
  <c r="U153" i="3"/>
  <c r="V153" i="3" s="1"/>
  <c r="U149" i="3"/>
  <c r="V149" i="3" s="1"/>
  <c r="U145" i="3"/>
  <c r="V145" i="3" s="1"/>
  <c r="U141" i="3"/>
  <c r="V141" i="3" s="1"/>
  <c r="U137" i="3"/>
  <c r="V137" i="3" s="1"/>
  <c r="U133" i="3"/>
  <c r="V133" i="3" s="1"/>
  <c r="U129" i="3"/>
  <c r="V129" i="3" s="1"/>
  <c r="U125" i="3"/>
  <c r="V125" i="3" s="1"/>
  <c r="U121" i="3"/>
  <c r="V121" i="3" s="1"/>
  <c r="U117" i="3"/>
  <c r="V117" i="3" s="1"/>
  <c r="U113" i="3"/>
  <c r="V113" i="3" s="1"/>
  <c r="U109" i="3"/>
  <c r="V109" i="3" s="1"/>
  <c r="U105" i="3"/>
  <c r="V105" i="3" s="1"/>
  <c r="U101" i="3"/>
  <c r="V101" i="3" s="1"/>
  <c r="U97" i="3"/>
  <c r="V97" i="3" s="1"/>
  <c r="U93" i="3"/>
  <c r="V93" i="3" s="1"/>
  <c r="U89" i="3"/>
  <c r="V89" i="3" s="1"/>
  <c r="U85" i="3"/>
  <c r="V85" i="3" s="1"/>
  <c r="U81" i="3"/>
  <c r="V81" i="3" s="1"/>
  <c r="U77" i="3"/>
  <c r="V77" i="3" s="1"/>
  <c r="U73" i="3"/>
  <c r="V73" i="3" s="1"/>
  <c r="U69" i="3"/>
  <c r="V69" i="3" s="1"/>
  <c r="U65" i="3"/>
  <c r="V65" i="3" s="1"/>
  <c r="U61" i="3"/>
  <c r="V61" i="3" s="1"/>
  <c r="U57" i="3"/>
  <c r="V57" i="3" s="1"/>
  <c r="U53" i="3"/>
  <c r="V53" i="3" s="1"/>
  <c r="U49" i="3"/>
  <c r="V49" i="3" s="1"/>
  <c r="U45" i="3"/>
  <c r="V45" i="3" s="1"/>
  <c r="U41" i="3"/>
  <c r="V41" i="3" s="1"/>
  <c r="U37" i="3"/>
  <c r="V37" i="3" s="1"/>
  <c r="U33" i="3"/>
  <c r="V33" i="3" s="1"/>
  <c r="U29" i="3"/>
  <c r="V29" i="3" s="1"/>
  <c r="U25" i="3"/>
  <c r="V25" i="3" s="1"/>
  <c r="U21" i="3"/>
  <c r="V21" i="3" s="1"/>
  <c r="U17" i="3"/>
  <c r="V17" i="3" s="1"/>
  <c r="U13" i="3"/>
  <c r="V13" i="3" s="1"/>
  <c r="U9" i="3"/>
  <c r="V9" i="3" s="1"/>
  <c r="U5" i="3"/>
  <c r="V5" i="3" s="1"/>
  <c r="U95" i="3"/>
  <c r="V95" i="3" s="1"/>
  <c r="U87" i="3"/>
  <c r="V87" i="3" s="1"/>
  <c r="U79" i="3"/>
  <c r="V79" i="3" s="1"/>
  <c r="U71" i="3"/>
  <c r="V71" i="3" s="1"/>
  <c r="U59" i="3"/>
  <c r="V59" i="3" s="1"/>
  <c r="U51" i="3"/>
  <c r="V51" i="3" s="1"/>
  <c r="U43" i="3"/>
  <c r="V43" i="3" s="1"/>
  <c r="U35" i="3"/>
  <c r="V35" i="3" s="1"/>
  <c r="U27" i="3"/>
  <c r="V27" i="3" s="1"/>
  <c r="U19" i="3"/>
  <c r="V19" i="3" s="1"/>
  <c r="U11" i="3"/>
  <c r="V11" i="3" s="1"/>
  <c r="U202" i="3"/>
  <c r="V202" i="3" s="1"/>
  <c r="U194" i="3"/>
  <c r="V194" i="3" s="1"/>
  <c r="U186" i="3"/>
  <c r="V186" i="3" s="1"/>
  <c r="U178" i="3"/>
  <c r="V178" i="3" s="1"/>
  <c r="U170" i="3"/>
  <c r="V170" i="3" s="1"/>
  <c r="U162" i="3"/>
  <c r="V162" i="3" s="1"/>
  <c r="U154" i="3"/>
  <c r="V154" i="3" s="1"/>
  <c r="U142" i="3"/>
  <c r="V142" i="3" s="1"/>
  <c r="U134" i="3"/>
  <c r="V134" i="3" s="1"/>
  <c r="U126" i="3"/>
  <c r="V126" i="3" s="1"/>
  <c r="U118" i="3"/>
  <c r="V118" i="3" s="1"/>
  <c r="U110" i="3"/>
  <c r="V110" i="3" s="1"/>
  <c r="U102" i="3"/>
  <c r="V102" i="3" s="1"/>
  <c r="U94" i="3"/>
  <c r="V94" i="3" s="1"/>
  <c r="U86" i="3"/>
  <c r="V86" i="3" s="1"/>
  <c r="U78" i="3"/>
  <c r="V78" i="3" s="1"/>
  <c r="U70" i="3"/>
  <c r="V70" i="3" s="1"/>
  <c r="U62" i="3"/>
  <c r="V62" i="3" s="1"/>
  <c r="U54" i="3"/>
  <c r="V54" i="3" s="1"/>
  <c r="U46" i="3"/>
  <c r="V46" i="3" s="1"/>
  <c r="U38" i="3"/>
  <c r="V38" i="3" s="1"/>
  <c r="U30" i="3"/>
  <c r="V30" i="3" s="1"/>
  <c r="U22" i="3"/>
  <c r="V22" i="3" s="1"/>
  <c r="U10" i="3"/>
  <c r="V10" i="3" s="1"/>
  <c r="U200" i="3"/>
  <c r="V200" i="3" s="1"/>
  <c r="U196" i="3"/>
  <c r="V196" i="3" s="1"/>
  <c r="U192" i="3"/>
  <c r="V192" i="3" s="1"/>
  <c r="U188" i="3"/>
  <c r="V188" i="3" s="1"/>
  <c r="U184" i="3"/>
  <c r="V184" i="3" s="1"/>
  <c r="U180" i="3"/>
  <c r="V180" i="3" s="1"/>
  <c r="U176" i="3"/>
  <c r="V176" i="3" s="1"/>
  <c r="U172" i="3"/>
  <c r="V172" i="3" s="1"/>
  <c r="U168" i="3"/>
  <c r="V168" i="3" s="1"/>
  <c r="U164" i="3"/>
  <c r="V164" i="3" s="1"/>
  <c r="U160" i="3"/>
  <c r="V160" i="3" s="1"/>
  <c r="U156" i="3"/>
  <c r="V156" i="3" s="1"/>
  <c r="U152" i="3"/>
  <c r="V152" i="3" s="1"/>
  <c r="U148" i="3"/>
  <c r="V148" i="3" s="1"/>
  <c r="U144" i="3"/>
  <c r="V144" i="3" s="1"/>
  <c r="U140" i="3"/>
  <c r="V140" i="3" s="1"/>
  <c r="U136" i="3"/>
  <c r="V136" i="3" s="1"/>
  <c r="U132" i="3"/>
  <c r="V132" i="3" s="1"/>
  <c r="U128" i="3"/>
  <c r="V128" i="3" s="1"/>
  <c r="U124" i="3"/>
  <c r="V124" i="3" s="1"/>
  <c r="U120" i="3"/>
  <c r="V120" i="3" s="1"/>
  <c r="U116" i="3"/>
  <c r="V116" i="3" s="1"/>
  <c r="U112" i="3"/>
  <c r="V112" i="3" s="1"/>
  <c r="U108" i="3"/>
  <c r="V108" i="3" s="1"/>
  <c r="U104" i="3"/>
  <c r="V104" i="3" s="1"/>
  <c r="U100" i="3"/>
  <c r="V100" i="3" s="1"/>
  <c r="U96" i="3"/>
  <c r="V96" i="3" s="1"/>
  <c r="U92" i="3"/>
  <c r="V92" i="3" s="1"/>
  <c r="U88" i="3"/>
  <c r="V88" i="3" s="1"/>
  <c r="U84" i="3"/>
  <c r="V84" i="3" s="1"/>
  <c r="U80" i="3"/>
  <c r="V80" i="3" s="1"/>
  <c r="U76" i="3"/>
  <c r="V76" i="3" s="1"/>
  <c r="U72" i="3"/>
  <c r="V72" i="3" s="1"/>
  <c r="U68" i="3"/>
  <c r="V68" i="3" s="1"/>
  <c r="U64" i="3"/>
  <c r="V64" i="3" s="1"/>
  <c r="U60" i="3"/>
  <c r="V60" i="3" s="1"/>
  <c r="U56" i="3"/>
  <c r="V56" i="3" s="1"/>
  <c r="U52" i="3"/>
  <c r="V52" i="3" s="1"/>
  <c r="U48" i="3"/>
  <c r="V48" i="3" s="1"/>
  <c r="U44" i="3"/>
  <c r="V44" i="3" s="1"/>
  <c r="U40" i="3"/>
  <c r="V40" i="3" s="1"/>
  <c r="U36" i="3"/>
  <c r="V36" i="3" s="1"/>
  <c r="U32" i="3"/>
  <c r="V32" i="3" s="1"/>
  <c r="U28" i="3"/>
  <c r="V28" i="3" s="1"/>
  <c r="U24" i="3"/>
  <c r="V24" i="3" s="1"/>
  <c r="U20" i="3"/>
  <c r="V20" i="3" s="1"/>
  <c r="U16" i="3"/>
  <c r="V16" i="3" s="1"/>
  <c r="U12" i="3"/>
  <c r="V12" i="3" s="1"/>
  <c r="U8" i="3"/>
  <c r="V8" i="3" s="1"/>
  <c r="M5" i="3"/>
  <c r="M7" i="3"/>
  <c r="M8" i="3"/>
  <c r="N6" i="3"/>
  <c r="N8" i="3"/>
  <c r="N5" i="3"/>
  <c r="N7" i="3"/>
  <c r="M6" i="3"/>
  <c r="B17" i="3"/>
  <c r="B19" i="3"/>
  <c r="B18" i="3"/>
  <c r="C18" i="3"/>
  <c r="C17" i="3"/>
  <c r="C19" i="3"/>
  <c r="B20" i="3"/>
  <c r="C20" i="3"/>
  <c r="A20" i="3"/>
  <c r="A18" i="3"/>
  <c r="M20" i="5"/>
  <c r="M18" i="5"/>
  <c r="M19" i="5"/>
  <c r="O5" i="5" a="1"/>
  <c r="O5" i="5" l="1"/>
  <c r="O6" i="5"/>
  <c r="P6" i="5"/>
  <c r="P5" i="5"/>
  <c r="P8" i="5"/>
  <c r="P7" i="5"/>
  <c r="O7" i="5"/>
  <c r="O8" i="5"/>
  <c r="G19" i="4"/>
  <c r="D19" i="4"/>
  <c r="E19" i="4" s="1"/>
  <c r="F19" i="4"/>
  <c r="AB174" i="4"/>
  <c r="Y174" i="4"/>
  <c r="Z174" i="4" s="1"/>
  <c r="AB181" i="4"/>
  <c r="Y181" i="4"/>
  <c r="Z181" i="4" s="1"/>
  <c r="Y26" i="4"/>
  <c r="Z26" i="4" s="1"/>
  <c r="AB26" i="4"/>
  <c r="Y82" i="4"/>
  <c r="Z82" i="4" s="1"/>
  <c r="AB82" i="4"/>
  <c r="Y134" i="4"/>
  <c r="Z134" i="4" s="1"/>
  <c r="AB134" i="4"/>
  <c r="AB164" i="4"/>
  <c r="Y164" i="4"/>
  <c r="Z164" i="4" s="1"/>
  <c r="Y84" i="4"/>
  <c r="Z84" i="4" s="1"/>
  <c r="AB84" i="4"/>
  <c r="AB121" i="4"/>
  <c r="Y121" i="4"/>
  <c r="Z121" i="4" s="1"/>
  <c r="AB41" i="4"/>
  <c r="Y41" i="4"/>
  <c r="Z41" i="4" s="1"/>
  <c r="Y147" i="4"/>
  <c r="Z147" i="4" s="1"/>
  <c r="AB147" i="4"/>
  <c r="Y51" i="4"/>
  <c r="Z51" i="4" s="1"/>
  <c r="AB51" i="4"/>
  <c r="Y198" i="4"/>
  <c r="Z198" i="4" s="1"/>
  <c r="AB198" i="4"/>
  <c r="AB62" i="4"/>
  <c r="Y62" i="4"/>
  <c r="Z62" i="4" s="1"/>
  <c r="AB173" i="4"/>
  <c r="Y173" i="4"/>
  <c r="Z173" i="4" s="1"/>
  <c r="Y201" i="4"/>
  <c r="Z201" i="4" s="1"/>
  <c r="AB201" i="4"/>
  <c r="Y130" i="4"/>
  <c r="Z130" i="4" s="1"/>
  <c r="AB130" i="4"/>
  <c r="AB194" i="4"/>
  <c r="Y194" i="4"/>
  <c r="Z194" i="4" s="1"/>
  <c r="Y118" i="4"/>
  <c r="Z118" i="4" s="1"/>
  <c r="AB118" i="4"/>
  <c r="AB54" i="4"/>
  <c r="Y54" i="4"/>
  <c r="Z54" i="4" s="1"/>
  <c r="AB192" i="4"/>
  <c r="Y192" i="4"/>
  <c r="Z192" i="4" s="1"/>
  <c r="AB176" i="4"/>
  <c r="Y176" i="4"/>
  <c r="Z176" i="4" s="1"/>
  <c r="Y144" i="4"/>
  <c r="Z144" i="4" s="1"/>
  <c r="AB144" i="4"/>
  <c r="Y112" i="4"/>
  <c r="Z112" i="4" s="1"/>
  <c r="AB112" i="4"/>
  <c r="AB96" i="4"/>
  <c r="Y96" i="4"/>
  <c r="Z96" i="4" s="1"/>
  <c r="Y64" i="4"/>
  <c r="Z64" i="4" s="1"/>
  <c r="AB64" i="4"/>
  <c r="Y48" i="4"/>
  <c r="Z48" i="4" s="1"/>
  <c r="AB48" i="4"/>
  <c r="Y16" i="4"/>
  <c r="Z16" i="4" s="1"/>
  <c r="AB16" i="4"/>
  <c r="Y117" i="4"/>
  <c r="Z117" i="4" s="1"/>
  <c r="AB117" i="4"/>
  <c r="Y85" i="4"/>
  <c r="Z85" i="4" s="1"/>
  <c r="AB85" i="4"/>
  <c r="Y53" i="4"/>
  <c r="Z53" i="4" s="1"/>
  <c r="AB53" i="4"/>
  <c r="Y8" i="4"/>
  <c r="Z8" i="4" s="1"/>
  <c r="AB8" i="4"/>
  <c r="AB175" i="4"/>
  <c r="Y175" i="4"/>
  <c r="Z175" i="4" s="1"/>
  <c r="Y127" i="4"/>
  <c r="Z127" i="4" s="1"/>
  <c r="AB127" i="4"/>
  <c r="Y79" i="4"/>
  <c r="Z79" i="4" s="1"/>
  <c r="AB79" i="4"/>
  <c r="Y47" i="4"/>
  <c r="Z47" i="4" s="1"/>
  <c r="AB47" i="4"/>
  <c r="D17" i="6"/>
  <c r="E17" i="6" s="1"/>
  <c r="G17" i="6"/>
  <c r="F17" i="6"/>
  <c r="G18" i="4"/>
  <c r="D18" i="4"/>
  <c r="E18" i="4" s="1"/>
  <c r="F18" i="4"/>
  <c r="Y190" i="4"/>
  <c r="Z190" i="4" s="1"/>
  <c r="AB190" i="4"/>
  <c r="AB158" i="4"/>
  <c r="Y158" i="4"/>
  <c r="Z158" i="4" s="1"/>
  <c r="Y110" i="4"/>
  <c r="Z110" i="4" s="1"/>
  <c r="AB110" i="4"/>
  <c r="Y46" i="4"/>
  <c r="Z46" i="4" s="1"/>
  <c r="AB46" i="4"/>
  <c r="AB197" i="4"/>
  <c r="Y197" i="4"/>
  <c r="Z197" i="4" s="1"/>
  <c r="AB165" i="4"/>
  <c r="Y165" i="4"/>
  <c r="Z165" i="4" s="1"/>
  <c r="Y122" i="4"/>
  <c r="Z122" i="4" s="1"/>
  <c r="AB122" i="4"/>
  <c r="AB58" i="4"/>
  <c r="Y58" i="4"/>
  <c r="Z58" i="4" s="1"/>
  <c r="AB193" i="4"/>
  <c r="Y193" i="4"/>
  <c r="Z193" i="4" s="1"/>
  <c r="AB161" i="4"/>
  <c r="Y161" i="4"/>
  <c r="Z161" i="4" s="1"/>
  <c r="Y114" i="4"/>
  <c r="Z114" i="4" s="1"/>
  <c r="AB114" i="4"/>
  <c r="Y34" i="4"/>
  <c r="Z34" i="4" s="1"/>
  <c r="AB34" i="4"/>
  <c r="Y186" i="4"/>
  <c r="Z186" i="4" s="1"/>
  <c r="AB186" i="4"/>
  <c r="Y154" i="4"/>
  <c r="Z154" i="4" s="1"/>
  <c r="AB154" i="4"/>
  <c r="AB102" i="4"/>
  <c r="Y102" i="4"/>
  <c r="Z102" i="4" s="1"/>
  <c r="Y38" i="4"/>
  <c r="Z38" i="4" s="1"/>
  <c r="AB38" i="4"/>
  <c r="AB9" i="4"/>
  <c r="Y9" i="4"/>
  <c r="Z9" i="4" s="1"/>
  <c r="Y188" i="4"/>
  <c r="Z188" i="4" s="1"/>
  <c r="AB188" i="4"/>
  <c r="Y172" i="4"/>
  <c r="Z172" i="4" s="1"/>
  <c r="AB172" i="4"/>
  <c r="Y156" i="4"/>
  <c r="Z156" i="4" s="1"/>
  <c r="AB156" i="4"/>
  <c r="AB140" i="4"/>
  <c r="Y140" i="4"/>
  <c r="Z140" i="4" s="1"/>
  <c r="AB124" i="4"/>
  <c r="Y124" i="4"/>
  <c r="Z124" i="4" s="1"/>
  <c r="AB108" i="4"/>
  <c r="Y108" i="4"/>
  <c r="Z108" i="4" s="1"/>
  <c r="Y92" i="4"/>
  <c r="Z92" i="4" s="1"/>
  <c r="AB92" i="4"/>
  <c r="AB76" i="4"/>
  <c r="Y76" i="4"/>
  <c r="Z76" i="4" s="1"/>
  <c r="AB60" i="4"/>
  <c r="Y60" i="4"/>
  <c r="Z60" i="4" s="1"/>
  <c r="AB44" i="4"/>
  <c r="Y44" i="4"/>
  <c r="Z44" i="4" s="1"/>
  <c r="Y28" i="4"/>
  <c r="Z28" i="4" s="1"/>
  <c r="AB28" i="4"/>
  <c r="AB12" i="4"/>
  <c r="Y12" i="4"/>
  <c r="Z12" i="4" s="1"/>
  <c r="Y129" i="4"/>
  <c r="Z129" i="4" s="1"/>
  <c r="AB129" i="4"/>
  <c r="Y113" i="4"/>
  <c r="Z113" i="4" s="1"/>
  <c r="AB113" i="4"/>
  <c r="AB97" i="4"/>
  <c r="Y97" i="4"/>
  <c r="Z97" i="4" s="1"/>
  <c r="AB81" i="4"/>
  <c r="Y81" i="4"/>
  <c r="Z81" i="4" s="1"/>
  <c r="Y65" i="4"/>
  <c r="Z65" i="4" s="1"/>
  <c r="AB65" i="4"/>
  <c r="AB49" i="4"/>
  <c r="Y49" i="4"/>
  <c r="Z49" i="4" s="1"/>
  <c r="AB33" i="4"/>
  <c r="Y33" i="4"/>
  <c r="Z33" i="4" s="1"/>
  <c r="AB17" i="4"/>
  <c r="Y17" i="4"/>
  <c r="Z17" i="4" s="1"/>
  <c r="Y203" i="4"/>
  <c r="Z203" i="4" s="1"/>
  <c r="AB203" i="4"/>
  <c r="Y187" i="4"/>
  <c r="Z187" i="4" s="1"/>
  <c r="AB187" i="4"/>
  <c r="Y171" i="4"/>
  <c r="Z171" i="4" s="1"/>
  <c r="AB171" i="4"/>
  <c r="Y155" i="4"/>
  <c r="Z155" i="4" s="1"/>
  <c r="AB155" i="4"/>
  <c r="Y139" i="4"/>
  <c r="Z139" i="4" s="1"/>
  <c r="AB139" i="4"/>
  <c r="Y123" i="4"/>
  <c r="Z123" i="4" s="1"/>
  <c r="AB123" i="4"/>
  <c r="Y107" i="4"/>
  <c r="Z107" i="4" s="1"/>
  <c r="AB107" i="4"/>
  <c r="AB91" i="4"/>
  <c r="Y91" i="4"/>
  <c r="Z91" i="4" s="1"/>
  <c r="AB75" i="4"/>
  <c r="Y75" i="4"/>
  <c r="Z75" i="4" s="1"/>
  <c r="AB59" i="4"/>
  <c r="Y59" i="4"/>
  <c r="Z59" i="4" s="1"/>
  <c r="AB43" i="4"/>
  <c r="Y43" i="4"/>
  <c r="Z43" i="4" s="1"/>
  <c r="Y27" i="4"/>
  <c r="Z27" i="4" s="1"/>
  <c r="AB27" i="4"/>
  <c r="AB11" i="4"/>
  <c r="Y11" i="4"/>
  <c r="Z11" i="4" s="1"/>
  <c r="G12" i="5"/>
  <c r="Y50" i="4"/>
  <c r="Z50" i="4" s="1"/>
  <c r="AB50" i="4"/>
  <c r="Y142" i="4"/>
  <c r="Z142" i="4" s="1"/>
  <c r="AB142" i="4"/>
  <c r="Y78" i="4"/>
  <c r="Z78" i="4" s="1"/>
  <c r="AB78" i="4"/>
  <c r="Y149" i="4"/>
  <c r="Z149" i="4" s="1"/>
  <c r="AB149" i="4"/>
  <c r="AB177" i="4"/>
  <c r="Y177" i="4"/>
  <c r="Z177" i="4" s="1"/>
  <c r="Y202" i="4"/>
  <c r="Z202" i="4" s="1"/>
  <c r="AB202" i="4"/>
  <c r="AB70" i="4"/>
  <c r="Y70" i="4"/>
  <c r="Z70" i="4" s="1"/>
  <c r="AB196" i="4"/>
  <c r="Y196" i="4"/>
  <c r="Z196" i="4" s="1"/>
  <c r="AB148" i="4"/>
  <c r="Y148" i="4"/>
  <c r="Z148" i="4" s="1"/>
  <c r="AB116" i="4"/>
  <c r="Y116" i="4"/>
  <c r="Z116" i="4" s="1"/>
  <c r="Y68" i="4"/>
  <c r="Z68" i="4" s="1"/>
  <c r="AB68" i="4"/>
  <c r="Y36" i="4"/>
  <c r="Z36" i="4" s="1"/>
  <c r="AB36" i="4"/>
  <c r="Y20" i="4"/>
  <c r="Z20" i="4" s="1"/>
  <c r="AB20" i="4"/>
  <c r="AB105" i="4"/>
  <c r="Y105" i="4"/>
  <c r="Z105" i="4" s="1"/>
  <c r="AB73" i="4"/>
  <c r="Y73" i="4"/>
  <c r="Z73" i="4" s="1"/>
  <c r="Y25" i="4"/>
  <c r="Z25" i="4" s="1"/>
  <c r="AB25" i="4"/>
  <c r="AB195" i="4"/>
  <c r="Y195" i="4"/>
  <c r="Z195" i="4" s="1"/>
  <c r="AB163" i="4"/>
  <c r="Y163" i="4"/>
  <c r="Z163" i="4" s="1"/>
  <c r="Y131" i="4"/>
  <c r="Z131" i="4" s="1"/>
  <c r="AB131" i="4"/>
  <c r="Y99" i="4"/>
  <c r="Z99" i="4" s="1"/>
  <c r="AB99" i="4"/>
  <c r="Y67" i="4"/>
  <c r="Z67" i="4" s="1"/>
  <c r="AB67" i="4"/>
  <c r="Y35" i="4"/>
  <c r="Z35" i="4" s="1"/>
  <c r="AB35" i="4"/>
  <c r="AB19" i="4"/>
  <c r="Y19" i="4"/>
  <c r="Z19" i="4" s="1"/>
  <c r="G20" i="6"/>
  <c r="D20" i="6"/>
  <c r="E20" i="6" s="1"/>
  <c r="F20" i="6"/>
  <c r="G19" i="6"/>
  <c r="D19" i="6"/>
  <c r="E19" i="6" s="1"/>
  <c r="F19" i="6"/>
  <c r="D17" i="4"/>
  <c r="E17" i="4" s="1"/>
  <c r="G17" i="4"/>
  <c r="F17" i="4"/>
  <c r="Y166" i="4"/>
  <c r="Z166" i="4" s="1"/>
  <c r="AB166" i="4"/>
  <c r="Y126" i="4"/>
  <c r="Z126" i="4" s="1"/>
  <c r="AB126" i="4"/>
  <c r="AB18" i="4"/>
  <c r="Y18" i="4"/>
  <c r="Z18" i="4" s="1"/>
  <c r="Y138" i="4"/>
  <c r="Z138" i="4" s="1"/>
  <c r="AB138" i="4"/>
  <c r="AB74" i="4"/>
  <c r="Y74" i="4"/>
  <c r="Z74" i="4" s="1"/>
  <c r="Y169" i="4"/>
  <c r="Z169" i="4" s="1"/>
  <c r="AB169" i="4"/>
  <c r="Y66" i="4"/>
  <c r="Z66" i="4" s="1"/>
  <c r="AB66" i="4"/>
  <c r="Y162" i="4"/>
  <c r="Z162" i="4" s="1"/>
  <c r="AB162" i="4"/>
  <c r="Y133" i="4"/>
  <c r="Z133" i="4" s="1"/>
  <c r="AB133" i="4"/>
  <c r="AB160" i="4"/>
  <c r="Y160" i="4"/>
  <c r="Z160" i="4" s="1"/>
  <c r="Y128" i="4"/>
  <c r="Z128" i="4" s="1"/>
  <c r="AB128" i="4"/>
  <c r="Y80" i="4"/>
  <c r="Z80" i="4" s="1"/>
  <c r="AB80" i="4"/>
  <c r="AB32" i="4"/>
  <c r="Y32" i="4"/>
  <c r="Z32" i="4" s="1"/>
  <c r="AB137" i="4"/>
  <c r="Y137" i="4"/>
  <c r="Z137" i="4" s="1"/>
  <c r="AB101" i="4"/>
  <c r="Y101" i="4"/>
  <c r="Z101" i="4" s="1"/>
  <c r="Y69" i="4"/>
  <c r="Z69" i="4" s="1"/>
  <c r="AB69" i="4"/>
  <c r="AB37" i="4"/>
  <c r="Y37" i="4"/>
  <c r="Z37" i="4" s="1"/>
  <c r="AB21" i="4"/>
  <c r="Y21" i="4"/>
  <c r="Z21" i="4" s="1"/>
  <c r="Y191" i="4"/>
  <c r="Z191" i="4" s="1"/>
  <c r="AB191" i="4"/>
  <c r="AB159" i="4"/>
  <c r="Y159" i="4"/>
  <c r="Z159" i="4" s="1"/>
  <c r="Y143" i="4"/>
  <c r="Z143" i="4" s="1"/>
  <c r="AB143" i="4"/>
  <c r="Y111" i="4"/>
  <c r="Z111" i="4" s="1"/>
  <c r="AB111" i="4"/>
  <c r="Y95" i="4"/>
  <c r="Z95" i="4" s="1"/>
  <c r="AB95" i="4"/>
  <c r="Y63" i="4"/>
  <c r="Z63" i="4" s="1"/>
  <c r="AB63" i="4"/>
  <c r="Y31" i="4"/>
  <c r="Z31" i="4" s="1"/>
  <c r="AB31" i="4"/>
  <c r="Y15" i="4"/>
  <c r="Z15" i="4" s="1"/>
  <c r="AB15" i="4"/>
  <c r="G18" i="6"/>
  <c r="D18" i="6"/>
  <c r="E18" i="6" s="1"/>
  <c r="F18" i="6"/>
  <c r="Y182" i="4"/>
  <c r="Z182" i="4" s="1"/>
  <c r="AB182" i="4"/>
  <c r="Y150" i="4"/>
  <c r="Z150" i="4" s="1"/>
  <c r="AB150" i="4"/>
  <c r="Y94" i="4"/>
  <c r="Z94" i="4" s="1"/>
  <c r="AB94" i="4"/>
  <c r="AB30" i="4"/>
  <c r="Y30" i="4"/>
  <c r="Z30" i="4" s="1"/>
  <c r="AB189" i="4"/>
  <c r="Y189" i="4"/>
  <c r="Z189" i="4" s="1"/>
  <c r="AB157" i="4"/>
  <c r="Y157" i="4"/>
  <c r="Z157" i="4" s="1"/>
  <c r="Y106" i="4"/>
  <c r="Z106" i="4" s="1"/>
  <c r="AB106" i="4"/>
  <c r="AB42" i="4"/>
  <c r="Y42" i="4"/>
  <c r="Z42" i="4" s="1"/>
  <c r="Y185" i="4"/>
  <c r="Z185" i="4" s="1"/>
  <c r="AB185" i="4"/>
  <c r="AB153" i="4"/>
  <c r="Y153" i="4"/>
  <c r="Z153" i="4" s="1"/>
  <c r="AB98" i="4"/>
  <c r="Y98" i="4"/>
  <c r="Z98" i="4" s="1"/>
  <c r="AB10" i="4"/>
  <c r="Y10" i="4"/>
  <c r="Z10" i="4" s="1"/>
  <c r="AB178" i="4"/>
  <c r="Y178" i="4"/>
  <c r="Z178" i="4" s="1"/>
  <c r="Y146" i="4"/>
  <c r="Z146" i="4" s="1"/>
  <c r="AB146" i="4"/>
  <c r="AB86" i="4"/>
  <c r="Y86" i="4"/>
  <c r="Z86" i="4" s="1"/>
  <c r="AB22" i="4"/>
  <c r="Y22" i="4"/>
  <c r="Z22" i="4" s="1"/>
  <c r="Y200" i="4"/>
  <c r="Z200" i="4" s="1"/>
  <c r="AB200" i="4"/>
  <c r="Y184" i="4"/>
  <c r="Z184" i="4" s="1"/>
  <c r="AB184" i="4"/>
  <c r="Y168" i="4"/>
  <c r="Z168" i="4" s="1"/>
  <c r="AB168" i="4"/>
  <c r="Y152" i="4"/>
  <c r="Z152" i="4" s="1"/>
  <c r="AB152" i="4"/>
  <c r="Y136" i="4"/>
  <c r="Z136" i="4" s="1"/>
  <c r="AB136" i="4"/>
  <c r="Y120" i="4"/>
  <c r="Z120" i="4" s="1"/>
  <c r="AB120" i="4"/>
  <c r="Y104" i="4"/>
  <c r="Z104" i="4" s="1"/>
  <c r="AB104" i="4"/>
  <c r="AB88" i="4"/>
  <c r="Y88" i="4"/>
  <c r="Z88" i="4" s="1"/>
  <c r="Y72" i="4"/>
  <c r="Z72" i="4" s="1"/>
  <c r="AB72" i="4"/>
  <c r="AB56" i="4"/>
  <c r="Y56" i="4"/>
  <c r="Z56" i="4" s="1"/>
  <c r="Y40" i="4"/>
  <c r="Z40" i="4" s="1"/>
  <c r="AB40" i="4"/>
  <c r="AB24" i="4"/>
  <c r="Y24" i="4"/>
  <c r="Z24" i="4" s="1"/>
  <c r="Y4" i="4"/>
  <c r="Z4" i="4" s="1"/>
  <c r="AB4" i="4"/>
  <c r="AB125" i="4"/>
  <c r="Y125" i="4"/>
  <c r="Z125" i="4" s="1"/>
  <c r="AB109" i="4"/>
  <c r="Y109" i="4"/>
  <c r="Z109" i="4" s="1"/>
  <c r="Y93" i="4"/>
  <c r="Z93" i="4" s="1"/>
  <c r="AB93" i="4"/>
  <c r="AB77" i="4"/>
  <c r="Y77" i="4"/>
  <c r="Z77" i="4" s="1"/>
  <c r="AB61" i="4"/>
  <c r="Y61" i="4"/>
  <c r="Z61" i="4" s="1"/>
  <c r="AB45" i="4"/>
  <c r="Y45" i="4"/>
  <c r="Z45" i="4" s="1"/>
  <c r="AB29" i="4"/>
  <c r="Y29" i="4"/>
  <c r="Z29" i="4" s="1"/>
  <c r="AB13" i="4"/>
  <c r="Y13" i="4"/>
  <c r="Z13" i="4" s="1"/>
  <c r="AB199" i="4"/>
  <c r="Y199" i="4"/>
  <c r="Z199" i="4" s="1"/>
  <c r="AB183" i="4"/>
  <c r="Y183" i="4"/>
  <c r="Z183" i="4" s="1"/>
  <c r="Y167" i="4"/>
  <c r="Z167" i="4" s="1"/>
  <c r="AB167" i="4"/>
  <c r="Y151" i="4"/>
  <c r="Z151" i="4" s="1"/>
  <c r="AB151" i="4"/>
  <c r="Y135" i="4"/>
  <c r="Z135" i="4" s="1"/>
  <c r="AB135" i="4"/>
  <c r="Y119" i="4"/>
  <c r="Z119" i="4" s="1"/>
  <c r="AB119" i="4"/>
  <c r="Y103" i="4"/>
  <c r="Z103" i="4" s="1"/>
  <c r="AB103" i="4"/>
  <c r="AB87" i="4"/>
  <c r="Y87" i="4"/>
  <c r="Z87" i="4" s="1"/>
  <c r="AB71" i="4"/>
  <c r="Y71" i="4"/>
  <c r="Z71" i="4" s="1"/>
  <c r="AB55" i="4"/>
  <c r="Y55" i="4"/>
  <c r="Z55" i="4" s="1"/>
  <c r="Y39" i="4"/>
  <c r="Z39" i="4" s="1"/>
  <c r="AB39" i="4"/>
  <c r="AB23" i="4"/>
  <c r="Y23" i="4"/>
  <c r="Z23" i="4" s="1"/>
  <c r="Y7" i="4"/>
  <c r="Z7" i="4" s="1"/>
  <c r="AB7" i="4"/>
  <c r="G8" i="5"/>
  <c r="G14" i="5" s="1"/>
  <c r="G13" i="5" s="1"/>
  <c r="K18" i="5" s="1"/>
  <c r="H14" i="5"/>
  <c r="G20" i="4"/>
  <c r="D20" i="4"/>
  <c r="E20" i="4" s="1"/>
  <c r="F20" i="4"/>
  <c r="AB14" i="4"/>
  <c r="Y14" i="4"/>
  <c r="Z14" i="4" s="1"/>
  <c r="AB90" i="4"/>
  <c r="Y90" i="4"/>
  <c r="Z90" i="4" s="1"/>
  <c r="Y145" i="4"/>
  <c r="Z145" i="4" s="1"/>
  <c r="AB145" i="4"/>
  <c r="Y170" i="4"/>
  <c r="Z170" i="4" s="1"/>
  <c r="AB170" i="4"/>
  <c r="Y6" i="4"/>
  <c r="Z6" i="4" s="1"/>
  <c r="AB6" i="4"/>
  <c r="AB180" i="4"/>
  <c r="Y180" i="4"/>
  <c r="Z180" i="4" s="1"/>
  <c r="AB132" i="4"/>
  <c r="Y132" i="4"/>
  <c r="Z132" i="4" s="1"/>
  <c r="AB100" i="4"/>
  <c r="Y100" i="4"/>
  <c r="Z100" i="4" s="1"/>
  <c r="Y52" i="4"/>
  <c r="Z52" i="4" s="1"/>
  <c r="AB52" i="4"/>
  <c r="AB141" i="4"/>
  <c r="Y141" i="4"/>
  <c r="Z141" i="4" s="1"/>
  <c r="AB89" i="4"/>
  <c r="Y89" i="4"/>
  <c r="Z89" i="4" s="1"/>
  <c r="AB57" i="4"/>
  <c r="Y57" i="4"/>
  <c r="Z57" i="4" s="1"/>
  <c r="AB5" i="4"/>
  <c r="Y5" i="4"/>
  <c r="Z5" i="4" s="1"/>
  <c r="AB179" i="4"/>
  <c r="Y179" i="4"/>
  <c r="Z179" i="4" s="1"/>
  <c r="Y115" i="4"/>
  <c r="Z115" i="4" s="1"/>
  <c r="AB115" i="4"/>
  <c r="Y83" i="4"/>
  <c r="Z83" i="4" s="1"/>
  <c r="AB83" i="4"/>
  <c r="L18" i="5"/>
  <c r="I18" i="5"/>
  <c r="J18" i="5" s="1"/>
  <c r="I19" i="5"/>
  <c r="J19" i="5" s="1"/>
  <c r="K19" i="5"/>
  <c r="L19" i="5"/>
  <c r="K17" i="5"/>
  <c r="I17" i="5"/>
  <c r="J17" i="5" s="1"/>
  <c r="I20" i="5"/>
  <c r="J20" i="5" s="1"/>
  <c r="L20" i="5"/>
  <c r="AB132" i="3"/>
  <c r="X94" i="3"/>
  <c r="AB40" i="3"/>
  <c r="AB88" i="3"/>
  <c r="AB38" i="3"/>
  <c r="AF4" i="3"/>
  <c r="AF6" i="3" s="1"/>
  <c r="X85" i="3"/>
  <c r="AB165" i="3"/>
  <c r="X58" i="3"/>
  <c r="AB190" i="3"/>
  <c r="AB91" i="3"/>
  <c r="X91" i="3"/>
  <c r="X111" i="3"/>
  <c r="AB131" i="3"/>
  <c r="X195" i="3"/>
  <c r="X151" i="3"/>
  <c r="X139" i="3"/>
  <c r="AB36" i="3"/>
  <c r="AB84" i="3"/>
  <c r="AB30" i="3"/>
  <c r="X162" i="3"/>
  <c r="X17" i="3"/>
  <c r="X24" i="3"/>
  <c r="X72" i="3"/>
  <c r="AB136" i="3"/>
  <c r="X136" i="3"/>
  <c r="X70" i="3"/>
  <c r="X134" i="3"/>
  <c r="AB35" i="3"/>
  <c r="AB21" i="3"/>
  <c r="AB101" i="3"/>
  <c r="AB133" i="3"/>
  <c r="X133" i="3"/>
  <c r="AB158" i="3"/>
  <c r="X158" i="3"/>
  <c r="AB12" i="3"/>
  <c r="X12" i="3"/>
  <c r="AB28" i="3"/>
  <c r="X28" i="3"/>
  <c r="AB60" i="3"/>
  <c r="X76" i="3"/>
  <c r="AB92" i="3"/>
  <c r="X92" i="3"/>
  <c r="X108" i="3"/>
  <c r="X124" i="3"/>
  <c r="AB124" i="3"/>
  <c r="X140" i="3"/>
  <c r="AB156" i="3"/>
  <c r="X156" i="3"/>
  <c r="AB172" i="3"/>
  <c r="AB188" i="3"/>
  <c r="X188" i="3"/>
  <c r="AB10" i="3"/>
  <c r="AB46" i="3"/>
  <c r="X46" i="3"/>
  <c r="X78" i="3"/>
  <c r="AB78" i="3"/>
  <c r="X110" i="3"/>
  <c r="AB142" i="3"/>
  <c r="X142" i="3"/>
  <c r="AB178" i="3"/>
  <c r="AB11" i="3"/>
  <c r="X11" i="3"/>
  <c r="X43" i="3"/>
  <c r="X79" i="3"/>
  <c r="AB79" i="3"/>
  <c r="AB9" i="3"/>
  <c r="X25" i="3"/>
  <c r="AB25" i="3"/>
  <c r="AB41" i="3"/>
  <c r="AB57" i="3"/>
  <c r="X57" i="3"/>
  <c r="X73" i="3"/>
  <c r="X89" i="3"/>
  <c r="AB89" i="3"/>
  <c r="AB105" i="3"/>
  <c r="X105" i="3"/>
  <c r="AB121" i="3"/>
  <c r="AB137" i="3"/>
  <c r="X137" i="3"/>
  <c r="AB153" i="3"/>
  <c r="X153" i="3"/>
  <c r="AB169" i="3"/>
  <c r="X185" i="3"/>
  <c r="AB185" i="3"/>
  <c r="X201" i="3"/>
  <c r="AB201" i="3"/>
  <c r="AB34" i="3"/>
  <c r="X34" i="3"/>
  <c r="AB66" i="3"/>
  <c r="AB98" i="3"/>
  <c r="X98" i="3"/>
  <c r="X130" i="3"/>
  <c r="X166" i="3"/>
  <c r="AB166" i="3"/>
  <c r="X198" i="3"/>
  <c r="AB198" i="3"/>
  <c r="AB39" i="3"/>
  <c r="X39" i="3"/>
  <c r="AB67" i="3"/>
  <c r="X67" i="3"/>
  <c r="AB14" i="3"/>
  <c r="X14" i="3"/>
  <c r="AB127" i="3"/>
  <c r="X127" i="3"/>
  <c r="AB191" i="3"/>
  <c r="X191" i="3"/>
  <c r="AB147" i="3"/>
  <c r="X147" i="3"/>
  <c r="AB103" i="3"/>
  <c r="X103" i="3"/>
  <c r="X167" i="3"/>
  <c r="AB167" i="3"/>
  <c r="AB155" i="3"/>
  <c r="X155" i="3"/>
  <c r="AB52" i="3"/>
  <c r="X52" i="3"/>
  <c r="AB116" i="3"/>
  <c r="X116" i="3"/>
  <c r="X164" i="3"/>
  <c r="AB164" i="3"/>
  <c r="X62" i="3"/>
  <c r="AB62" i="3"/>
  <c r="AB194" i="3"/>
  <c r="X194" i="3"/>
  <c r="X95" i="3"/>
  <c r="AB95" i="3"/>
  <c r="AB8" i="3"/>
  <c r="X8" i="3"/>
  <c r="X56" i="3"/>
  <c r="AB56" i="3"/>
  <c r="AB120" i="3"/>
  <c r="X120" i="3"/>
  <c r="X168" i="3"/>
  <c r="AB168" i="3"/>
  <c r="X200" i="3"/>
  <c r="AB200" i="3"/>
  <c r="AB102" i="3"/>
  <c r="X102" i="3"/>
  <c r="AB202" i="3"/>
  <c r="X202" i="3"/>
  <c r="X71" i="3"/>
  <c r="AB71" i="3"/>
  <c r="AB37" i="3"/>
  <c r="X37" i="3"/>
  <c r="X69" i="3"/>
  <c r="AB69" i="3"/>
  <c r="AB117" i="3"/>
  <c r="X117" i="3"/>
  <c r="AB149" i="3"/>
  <c r="X149" i="3"/>
  <c r="AB197" i="3"/>
  <c r="X197" i="3"/>
  <c r="AB90" i="3"/>
  <c r="X90" i="3"/>
  <c r="X122" i="3"/>
  <c r="AB122" i="3"/>
  <c r="AB31" i="3"/>
  <c r="X31" i="3"/>
  <c r="X16" i="3"/>
  <c r="AB16" i="3"/>
  <c r="AB32" i="3"/>
  <c r="X32" i="3"/>
  <c r="AB48" i="3"/>
  <c r="X48" i="3"/>
  <c r="AB64" i="3"/>
  <c r="X64" i="3"/>
  <c r="AB80" i="3"/>
  <c r="X80" i="3"/>
  <c r="X96" i="3"/>
  <c r="AB96" i="3"/>
  <c r="AB112" i="3"/>
  <c r="X112" i="3"/>
  <c r="AB128" i="3"/>
  <c r="X128" i="3"/>
  <c r="AB144" i="3"/>
  <c r="X144" i="3"/>
  <c r="AB160" i="3"/>
  <c r="X160" i="3"/>
  <c r="AB176" i="3"/>
  <c r="X176" i="3"/>
  <c r="AB192" i="3"/>
  <c r="X192" i="3"/>
  <c r="AB22" i="3"/>
  <c r="X22" i="3"/>
  <c r="AB54" i="3"/>
  <c r="X54" i="3"/>
  <c r="X86" i="3"/>
  <c r="AB86" i="3"/>
  <c r="AB118" i="3"/>
  <c r="X118" i="3"/>
  <c r="AB154" i="3"/>
  <c r="X154" i="3"/>
  <c r="X186" i="3"/>
  <c r="AB186" i="3"/>
  <c r="X19" i="3"/>
  <c r="AB19" i="3"/>
  <c r="X51" i="3"/>
  <c r="AB51" i="3"/>
  <c r="X87" i="3"/>
  <c r="AB87" i="3"/>
  <c r="X13" i="3"/>
  <c r="AB13" i="3"/>
  <c r="AB29" i="3"/>
  <c r="X29" i="3"/>
  <c r="AB45" i="3"/>
  <c r="X45" i="3"/>
  <c r="X61" i="3"/>
  <c r="AB61" i="3"/>
  <c r="X77" i="3"/>
  <c r="AB77" i="3"/>
  <c r="AB93" i="3"/>
  <c r="X93" i="3"/>
  <c r="X109" i="3"/>
  <c r="AB109" i="3"/>
  <c r="X125" i="3"/>
  <c r="AB125" i="3"/>
  <c r="AB141" i="3"/>
  <c r="X141" i="3"/>
  <c r="AB157" i="3"/>
  <c r="X157" i="3"/>
  <c r="AB173" i="3"/>
  <c r="X173" i="3"/>
  <c r="AB189" i="3"/>
  <c r="X189" i="3"/>
  <c r="AB6" i="3"/>
  <c r="X6" i="3"/>
  <c r="X42" i="3"/>
  <c r="AB42" i="3"/>
  <c r="AB74" i="3"/>
  <c r="X74" i="3"/>
  <c r="AB106" i="3"/>
  <c r="X106" i="3"/>
  <c r="X138" i="3"/>
  <c r="AB138" i="3"/>
  <c r="AB174" i="3"/>
  <c r="X174" i="3"/>
  <c r="AB7" i="3"/>
  <c r="X7" i="3"/>
  <c r="X47" i="3"/>
  <c r="AB47" i="3"/>
  <c r="AB75" i="3"/>
  <c r="X75" i="3"/>
  <c r="AB146" i="3"/>
  <c r="X146" i="3"/>
  <c r="AB143" i="3"/>
  <c r="X143" i="3"/>
  <c r="AB99" i="3"/>
  <c r="X99" i="3"/>
  <c r="AB163" i="3"/>
  <c r="X163" i="3"/>
  <c r="AB119" i="3"/>
  <c r="X119" i="3"/>
  <c r="X183" i="3"/>
  <c r="AB183" i="3"/>
  <c r="X20" i="3"/>
  <c r="AB20" i="3"/>
  <c r="AB100" i="3"/>
  <c r="X100" i="3"/>
  <c r="X180" i="3"/>
  <c r="AB180" i="3"/>
  <c r="AB126" i="3"/>
  <c r="X126" i="3"/>
  <c r="AB27" i="3"/>
  <c r="X27" i="3"/>
  <c r="AB33" i="3"/>
  <c r="X33" i="3"/>
  <c r="AB49" i="3"/>
  <c r="X49" i="3"/>
  <c r="AB65" i="3"/>
  <c r="X65" i="3"/>
  <c r="AB81" i="3"/>
  <c r="X81" i="3"/>
  <c r="AB97" i="3"/>
  <c r="X97" i="3"/>
  <c r="AB113" i="3"/>
  <c r="X113" i="3"/>
  <c r="AB129" i="3"/>
  <c r="X129" i="3"/>
  <c r="AB145" i="3"/>
  <c r="X145" i="3"/>
  <c r="AB161" i="3"/>
  <c r="X161" i="3"/>
  <c r="AB177" i="3"/>
  <c r="X177" i="3"/>
  <c r="AB193" i="3"/>
  <c r="X193" i="3"/>
  <c r="X18" i="3"/>
  <c r="AB18" i="3"/>
  <c r="AB50" i="3"/>
  <c r="X50" i="3"/>
  <c r="AB82" i="3"/>
  <c r="X82" i="3"/>
  <c r="AB114" i="3"/>
  <c r="X114" i="3"/>
  <c r="AB150" i="3"/>
  <c r="X150" i="3"/>
  <c r="X182" i="3"/>
  <c r="AB182" i="3"/>
  <c r="X23" i="3"/>
  <c r="AB23" i="3"/>
  <c r="X55" i="3"/>
  <c r="AB55" i="3"/>
  <c r="AB83" i="3"/>
  <c r="X83" i="3"/>
  <c r="X15" i="3"/>
  <c r="AB15" i="3"/>
  <c r="AB159" i="3"/>
  <c r="X159" i="3"/>
  <c r="AB115" i="3"/>
  <c r="X115" i="3"/>
  <c r="AB179" i="3"/>
  <c r="X179" i="3"/>
  <c r="AB135" i="3"/>
  <c r="X135" i="3"/>
  <c r="X199" i="3"/>
  <c r="AB199" i="3"/>
  <c r="D18" i="3"/>
  <c r="E18" i="3" s="1"/>
  <c r="F18" i="3"/>
  <c r="G18" i="3"/>
  <c r="D19" i="3"/>
  <c r="E19" i="3" s="1"/>
  <c r="F19" i="3"/>
  <c r="G19" i="3"/>
  <c r="D20" i="3"/>
  <c r="E20" i="3" s="1"/>
  <c r="F20" i="3"/>
  <c r="G20" i="3"/>
  <c r="G17" i="3"/>
  <c r="F17" i="3"/>
  <c r="D17" i="3"/>
  <c r="E17" i="3" s="1"/>
  <c r="AA167" i="4" l="1"/>
  <c r="AC167" i="4"/>
  <c r="AD167" i="4" s="1"/>
  <c r="AC93" i="4"/>
  <c r="AA93" i="4"/>
  <c r="AC120" i="4"/>
  <c r="AA120" i="4"/>
  <c r="AD120" i="4" s="1"/>
  <c r="AA184" i="4"/>
  <c r="AC184" i="4"/>
  <c r="AC101" i="4"/>
  <c r="AA101" i="4"/>
  <c r="AD101" i="4" s="1"/>
  <c r="AA32" i="4"/>
  <c r="AC32" i="4"/>
  <c r="AC74" i="4"/>
  <c r="AA74" i="4"/>
  <c r="AD74" i="4" s="1"/>
  <c r="AC18" i="4"/>
  <c r="AA18" i="4"/>
  <c r="AA131" i="4"/>
  <c r="AC131" i="4"/>
  <c r="AC68" i="4"/>
  <c r="AA68" i="4"/>
  <c r="AC78" i="4"/>
  <c r="AA78" i="4"/>
  <c r="AD78" i="4" s="1"/>
  <c r="AA91" i="4"/>
  <c r="AD91" i="4" s="1"/>
  <c r="AC91" i="4"/>
  <c r="AC49" i="4"/>
  <c r="AA49" i="4"/>
  <c r="AD49" i="4" s="1"/>
  <c r="AA12" i="4"/>
  <c r="AC12" i="4"/>
  <c r="AC76" i="4"/>
  <c r="AA76" i="4"/>
  <c r="AD76" i="4" s="1"/>
  <c r="AC140" i="4"/>
  <c r="AA140" i="4"/>
  <c r="AC9" i="4"/>
  <c r="AA9" i="4"/>
  <c r="AD9" i="4" s="1"/>
  <c r="AC197" i="4"/>
  <c r="AA197" i="4"/>
  <c r="AA176" i="4"/>
  <c r="AC176" i="4"/>
  <c r="AD176" i="4" s="1"/>
  <c r="AA194" i="4"/>
  <c r="AC194" i="4"/>
  <c r="AC62" i="4"/>
  <c r="AA62" i="4"/>
  <c r="AD62" i="4" s="1"/>
  <c r="AC41" i="4"/>
  <c r="AA41" i="4"/>
  <c r="AA115" i="4"/>
  <c r="AC115" i="4"/>
  <c r="AA52" i="4"/>
  <c r="AD52" i="4" s="1"/>
  <c r="AC52" i="4"/>
  <c r="AC6" i="4"/>
  <c r="AA6" i="4"/>
  <c r="AD6" i="4" s="1"/>
  <c r="AC145" i="4"/>
  <c r="AA145" i="4"/>
  <c r="AA23" i="4"/>
  <c r="AC23" i="4"/>
  <c r="AC55" i="4"/>
  <c r="AA55" i="4"/>
  <c r="AC87" i="4"/>
  <c r="AA87" i="4"/>
  <c r="AD87" i="4" s="1"/>
  <c r="AA183" i="4"/>
  <c r="AD183" i="4" s="1"/>
  <c r="AC183" i="4"/>
  <c r="AC13" i="4"/>
  <c r="AA13" i="4"/>
  <c r="AD13" i="4" s="1"/>
  <c r="AC45" i="4"/>
  <c r="AA45" i="4"/>
  <c r="AC77" i="4"/>
  <c r="AA77" i="4"/>
  <c r="AD77" i="4" s="1"/>
  <c r="AC109" i="4"/>
  <c r="AA109" i="4"/>
  <c r="AC86" i="4"/>
  <c r="AA86" i="4"/>
  <c r="AD86" i="4" s="1"/>
  <c r="AA178" i="4"/>
  <c r="AC178" i="4"/>
  <c r="AA98" i="4"/>
  <c r="AC98" i="4"/>
  <c r="AD98" i="4" s="1"/>
  <c r="AC189" i="4"/>
  <c r="AA189" i="4"/>
  <c r="AA31" i="4"/>
  <c r="AC31" i="4"/>
  <c r="AD31" i="4" s="1"/>
  <c r="AA95" i="4"/>
  <c r="AD95" i="4" s="1"/>
  <c r="AC95" i="4"/>
  <c r="AA143" i="4"/>
  <c r="AC143" i="4"/>
  <c r="AD143" i="4" s="1"/>
  <c r="AA191" i="4"/>
  <c r="AD191" i="4" s="1"/>
  <c r="AC191" i="4"/>
  <c r="AC128" i="4"/>
  <c r="AA128" i="4"/>
  <c r="AD128" i="4" s="1"/>
  <c r="AC133" i="4"/>
  <c r="AA133" i="4"/>
  <c r="AC66" i="4"/>
  <c r="AA66" i="4"/>
  <c r="AD66" i="4" s="1"/>
  <c r="AA166" i="4"/>
  <c r="AC166" i="4"/>
  <c r="AA163" i="4"/>
  <c r="AC163" i="4"/>
  <c r="AD163" i="4" s="1"/>
  <c r="AC105" i="4"/>
  <c r="AA105" i="4"/>
  <c r="AC116" i="4"/>
  <c r="AA116" i="4"/>
  <c r="AD116" i="4" s="1"/>
  <c r="AA196" i="4"/>
  <c r="AC196" i="4"/>
  <c r="AA27" i="4"/>
  <c r="AC27" i="4"/>
  <c r="AA123" i="4"/>
  <c r="AD123" i="4" s="1"/>
  <c r="AC123" i="4"/>
  <c r="AA155" i="4"/>
  <c r="AC155" i="4"/>
  <c r="AD155" i="4" s="1"/>
  <c r="AA187" i="4"/>
  <c r="AD187" i="4" s="1"/>
  <c r="AC187" i="4"/>
  <c r="AC113" i="4"/>
  <c r="AA113" i="4"/>
  <c r="AD113" i="4" s="1"/>
  <c r="AA172" i="4"/>
  <c r="AC172" i="4"/>
  <c r="AA186" i="4"/>
  <c r="AC186" i="4"/>
  <c r="AD186" i="4" s="1"/>
  <c r="AA114" i="4"/>
  <c r="AD114" i="4" s="1"/>
  <c r="AC114" i="4"/>
  <c r="AA122" i="4"/>
  <c r="AC122" i="4"/>
  <c r="AA110" i="4"/>
  <c r="AD110" i="4" s="1"/>
  <c r="AC110" i="4"/>
  <c r="AA190" i="4"/>
  <c r="AC190" i="4"/>
  <c r="AD190" i="4" s="1"/>
  <c r="AC47" i="4"/>
  <c r="AA47" i="4"/>
  <c r="AA127" i="4"/>
  <c r="AC127" i="4"/>
  <c r="AA8" i="4"/>
  <c r="AD8" i="4" s="1"/>
  <c r="AC8" i="4"/>
  <c r="AC85" i="4"/>
  <c r="AA85" i="4"/>
  <c r="AD85" i="4" s="1"/>
  <c r="AA16" i="4"/>
  <c r="AC16" i="4"/>
  <c r="AA64" i="4"/>
  <c r="AC64" i="4"/>
  <c r="AC112" i="4"/>
  <c r="AA112" i="4"/>
  <c r="AC201" i="4"/>
  <c r="AA201" i="4"/>
  <c r="AD201" i="4" s="1"/>
  <c r="AC51" i="4"/>
  <c r="AA51" i="4"/>
  <c r="AC84" i="4"/>
  <c r="AA84" i="4"/>
  <c r="AD84" i="4" s="1"/>
  <c r="AA134" i="4"/>
  <c r="AD134" i="4" s="1"/>
  <c r="AC134" i="4"/>
  <c r="AC26" i="4"/>
  <c r="AA26" i="4"/>
  <c r="AD26" i="4" s="1"/>
  <c r="AC5" i="4"/>
  <c r="AA5" i="4"/>
  <c r="AC132" i="4"/>
  <c r="AA132" i="4"/>
  <c r="AD132" i="4" s="1"/>
  <c r="AA7" i="4"/>
  <c r="AD7" i="4" s="1"/>
  <c r="AC7" i="4"/>
  <c r="AC103" i="4"/>
  <c r="AA103" i="4"/>
  <c r="AD103" i="4" s="1"/>
  <c r="AC67" i="4"/>
  <c r="AA67" i="4"/>
  <c r="AA20" i="4"/>
  <c r="AC20" i="4"/>
  <c r="AC50" i="4"/>
  <c r="AA50" i="4"/>
  <c r="AC59" i="4"/>
  <c r="AA59" i="4"/>
  <c r="AD59" i="4" s="1"/>
  <c r="AC17" i="4"/>
  <c r="AA17" i="4"/>
  <c r="AC81" i="4"/>
  <c r="AA81" i="4"/>
  <c r="AD81" i="4" s="1"/>
  <c r="AC44" i="4"/>
  <c r="AA44" i="4"/>
  <c r="AC108" i="4"/>
  <c r="AA108" i="4"/>
  <c r="AD108" i="4" s="1"/>
  <c r="AA102" i="4"/>
  <c r="AC102" i="4"/>
  <c r="AC193" i="4"/>
  <c r="AA193" i="4"/>
  <c r="AD193" i="4" s="1"/>
  <c r="AA179" i="4"/>
  <c r="AD179" i="4" s="1"/>
  <c r="AC179" i="4"/>
  <c r="AC57" i="4"/>
  <c r="AA57" i="4"/>
  <c r="AD57" i="4" s="1"/>
  <c r="AC141" i="4"/>
  <c r="AA141" i="4"/>
  <c r="AC100" i="4"/>
  <c r="AA100" i="4"/>
  <c r="AD100" i="4" s="1"/>
  <c r="AA180" i="4"/>
  <c r="AD180" i="4" s="1"/>
  <c r="AC180" i="4"/>
  <c r="AA119" i="4"/>
  <c r="AC119" i="4"/>
  <c r="AA151" i="4"/>
  <c r="AD151" i="4" s="1"/>
  <c r="AC151" i="4"/>
  <c r="AC4" i="4"/>
  <c r="AA4" i="4"/>
  <c r="AD4" i="4" s="1"/>
  <c r="AA40" i="4"/>
  <c r="AD40" i="4" s="1"/>
  <c r="AC40" i="4"/>
  <c r="AA72" i="4"/>
  <c r="AC72" i="4"/>
  <c r="AC104" i="4"/>
  <c r="AA104" i="4"/>
  <c r="AC136" i="4"/>
  <c r="AA136" i="4"/>
  <c r="AD136" i="4" s="1"/>
  <c r="AA168" i="4"/>
  <c r="AD168" i="4" s="1"/>
  <c r="AC168" i="4"/>
  <c r="AA200" i="4"/>
  <c r="AC200" i="4"/>
  <c r="AD200" i="4" s="1"/>
  <c r="AC185" i="4"/>
  <c r="AA185" i="4"/>
  <c r="AA106" i="4"/>
  <c r="AC106" i="4"/>
  <c r="AA94" i="4"/>
  <c r="AC94" i="4"/>
  <c r="AA182" i="4"/>
  <c r="AC182" i="4"/>
  <c r="AA159" i="4"/>
  <c r="AC159" i="4"/>
  <c r="AC21" i="4"/>
  <c r="AA21" i="4"/>
  <c r="AD21" i="4" s="1"/>
  <c r="AC137" i="4"/>
  <c r="AA137" i="4"/>
  <c r="AA160" i="4"/>
  <c r="AC160" i="4"/>
  <c r="AD160" i="4" s="1"/>
  <c r="AA35" i="4"/>
  <c r="AD35" i="4" s="1"/>
  <c r="AC35" i="4"/>
  <c r="AC99" i="4"/>
  <c r="AA99" i="4"/>
  <c r="AD99" i="4" s="1"/>
  <c r="AC25" i="4"/>
  <c r="AA25" i="4"/>
  <c r="AA36" i="4"/>
  <c r="AC36" i="4"/>
  <c r="AA202" i="4"/>
  <c r="AC202" i="4"/>
  <c r="AC149" i="4"/>
  <c r="AA149" i="4"/>
  <c r="AD149" i="4" s="1"/>
  <c r="AA142" i="4"/>
  <c r="AD142" i="4" s="1"/>
  <c r="AC142" i="4"/>
  <c r="AA11" i="4"/>
  <c r="AC11" i="4"/>
  <c r="AC43" i="4"/>
  <c r="AA43" i="4"/>
  <c r="AC75" i="4"/>
  <c r="AA75" i="4"/>
  <c r="AD75" i="4" s="1"/>
  <c r="AC33" i="4"/>
  <c r="AA33" i="4"/>
  <c r="AC97" i="4"/>
  <c r="AA97" i="4"/>
  <c r="AD97" i="4" s="1"/>
  <c r="AC60" i="4"/>
  <c r="AA60" i="4"/>
  <c r="AC124" i="4"/>
  <c r="AA124" i="4"/>
  <c r="AD124" i="4" s="1"/>
  <c r="AC161" i="4"/>
  <c r="AA161" i="4"/>
  <c r="AC58" i="4"/>
  <c r="AA58" i="4"/>
  <c r="AD58" i="4" s="1"/>
  <c r="AC165" i="4"/>
  <c r="AA165" i="4"/>
  <c r="AA158" i="4"/>
  <c r="AC158" i="4"/>
  <c r="AD158" i="4" s="1"/>
  <c r="AA175" i="4"/>
  <c r="AC175" i="4"/>
  <c r="AC96" i="4"/>
  <c r="AA96" i="4"/>
  <c r="AD96" i="4" s="1"/>
  <c r="AA192" i="4"/>
  <c r="AD192" i="4" s="1"/>
  <c r="AC192" i="4"/>
  <c r="AC173" i="4"/>
  <c r="AA173" i="4"/>
  <c r="AD173" i="4" s="1"/>
  <c r="AC121" i="4"/>
  <c r="AA121" i="4"/>
  <c r="AA164" i="4"/>
  <c r="AC164" i="4"/>
  <c r="AC181" i="4"/>
  <c r="AA181" i="4"/>
  <c r="AC89" i="4"/>
  <c r="AA89" i="4"/>
  <c r="AD89" i="4" s="1"/>
  <c r="AC14" i="4"/>
  <c r="AA14" i="4"/>
  <c r="AA39" i="4"/>
  <c r="AC39" i="4"/>
  <c r="AA135" i="4"/>
  <c r="AD135" i="4" s="1"/>
  <c r="AC135" i="4"/>
  <c r="AC152" i="4"/>
  <c r="AA152" i="4"/>
  <c r="AD152" i="4" s="1"/>
  <c r="AA146" i="4"/>
  <c r="AD146" i="4" s="1"/>
  <c r="AC146" i="4"/>
  <c r="AA150" i="4"/>
  <c r="AC150" i="4"/>
  <c r="AC37" i="4"/>
  <c r="AA37" i="4"/>
  <c r="AC54" i="4"/>
  <c r="AA54" i="4"/>
  <c r="AD54" i="4" s="1"/>
  <c r="AA174" i="4"/>
  <c r="AD174" i="4" s="1"/>
  <c r="AC174" i="4"/>
  <c r="AC90" i="4"/>
  <c r="AA90" i="4"/>
  <c r="AD90" i="4" s="1"/>
  <c r="K20" i="5"/>
  <c r="L17" i="5"/>
  <c r="AC83" i="4"/>
  <c r="AA83" i="4"/>
  <c r="AD83" i="4" s="1"/>
  <c r="AA170" i="4"/>
  <c r="AC170" i="4"/>
  <c r="AC71" i="4"/>
  <c r="AA71" i="4"/>
  <c r="AD71" i="4" s="1"/>
  <c r="AA199" i="4"/>
  <c r="AD199" i="4" s="1"/>
  <c r="AC199" i="4"/>
  <c r="AC29" i="4"/>
  <c r="AA29" i="4"/>
  <c r="AD29" i="4" s="1"/>
  <c r="AC61" i="4"/>
  <c r="AA61" i="4"/>
  <c r="AC125" i="4"/>
  <c r="AA125" i="4"/>
  <c r="AD125" i="4" s="1"/>
  <c r="AA24" i="4"/>
  <c r="AD24" i="4" s="1"/>
  <c r="AC24" i="4"/>
  <c r="AA56" i="4"/>
  <c r="AC56" i="4"/>
  <c r="AA88" i="4"/>
  <c r="AD88" i="4" s="1"/>
  <c r="AC88" i="4"/>
  <c r="AC22" i="4"/>
  <c r="AA22" i="4"/>
  <c r="AD22" i="4" s="1"/>
  <c r="AC10" i="4"/>
  <c r="AA10" i="4"/>
  <c r="AC153" i="4"/>
  <c r="AA153" i="4"/>
  <c r="AD153" i="4" s="1"/>
  <c r="AC42" i="4"/>
  <c r="AA42" i="4"/>
  <c r="AC157" i="4"/>
  <c r="AA157" i="4"/>
  <c r="AD157" i="4" s="1"/>
  <c r="AC30" i="4"/>
  <c r="AA30" i="4"/>
  <c r="AA15" i="4"/>
  <c r="AC15" i="4"/>
  <c r="AC63" i="4"/>
  <c r="AA63" i="4"/>
  <c r="AA111" i="4"/>
  <c r="AC111" i="4"/>
  <c r="AD111" i="4" s="1"/>
  <c r="AC69" i="4"/>
  <c r="AA69" i="4"/>
  <c r="AA80" i="4"/>
  <c r="AC80" i="4"/>
  <c r="AA162" i="4"/>
  <c r="AC162" i="4"/>
  <c r="AC169" i="4"/>
  <c r="AA169" i="4"/>
  <c r="AD169" i="4" s="1"/>
  <c r="AA138" i="4"/>
  <c r="AD138" i="4" s="1"/>
  <c r="AC138" i="4"/>
  <c r="AA126" i="4"/>
  <c r="AC126" i="4"/>
  <c r="AA19" i="4"/>
  <c r="AD19" i="4" s="1"/>
  <c r="AC19" i="4"/>
  <c r="AA195" i="4"/>
  <c r="AC195" i="4"/>
  <c r="AC73" i="4"/>
  <c r="AA73" i="4"/>
  <c r="AC148" i="4"/>
  <c r="AA148" i="4"/>
  <c r="AD148" i="4" s="1"/>
  <c r="AC70" i="4"/>
  <c r="AA70" i="4"/>
  <c r="AC177" i="4"/>
  <c r="AA177" i="4"/>
  <c r="AD177" i="4" s="1"/>
  <c r="AC107" i="4"/>
  <c r="AA107" i="4"/>
  <c r="AC139" i="4"/>
  <c r="AA139" i="4"/>
  <c r="AD139" i="4" s="1"/>
  <c r="AA171" i="4"/>
  <c r="AC171" i="4"/>
  <c r="AA203" i="4"/>
  <c r="AC203" i="4"/>
  <c r="AC65" i="4"/>
  <c r="AA65" i="4"/>
  <c r="AC129" i="4"/>
  <c r="AA129" i="4"/>
  <c r="AD129" i="4" s="1"/>
  <c r="AA28" i="4"/>
  <c r="AC28" i="4"/>
  <c r="AC92" i="4"/>
  <c r="AA92" i="4"/>
  <c r="AD92" i="4" s="1"/>
  <c r="AA156" i="4"/>
  <c r="AC156" i="4"/>
  <c r="AA188" i="4"/>
  <c r="AC188" i="4"/>
  <c r="AD188" i="4" s="1"/>
  <c r="AC38" i="4"/>
  <c r="AA38" i="4"/>
  <c r="AA154" i="4"/>
  <c r="AC154" i="4"/>
  <c r="AD154" i="4" s="1"/>
  <c r="AC34" i="4"/>
  <c r="AA34" i="4"/>
  <c r="AC46" i="4"/>
  <c r="AA46" i="4"/>
  <c r="AD46" i="4" s="1"/>
  <c r="AC79" i="4"/>
  <c r="AA79" i="4"/>
  <c r="AC53" i="4"/>
  <c r="AA53" i="4"/>
  <c r="AD53" i="4" s="1"/>
  <c r="AC117" i="4"/>
  <c r="AA117" i="4"/>
  <c r="AC48" i="4"/>
  <c r="AA48" i="4"/>
  <c r="AD48" i="4" s="1"/>
  <c r="AC144" i="4"/>
  <c r="AA144" i="4"/>
  <c r="AA118" i="4"/>
  <c r="AC118" i="4"/>
  <c r="AA130" i="4"/>
  <c r="AC130" i="4"/>
  <c r="AA198" i="4"/>
  <c r="AC198" i="4"/>
  <c r="AD198" i="4" s="1"/>
  <c r="AA147" i="4"/>
  <c r="AD147" i="4" s="1"/>
  <c r="AC147" i="4"/>
  <c r="AC82" i="4"/>
  <c r="AA82" i="4"/>
  <c r="AD82" i="4" s="1"/>
  <c r="Y6" i="3"/>
  <c r="Z6" i="3" s="1"/>
  <c r="Y10" i="3"/>
  <c r="Z10" i="3" s="1"/>
  <c r="Y26" i="3"/>
  <c r="Z26" i="3" s="1"/>
  <c r="Y27" i="3"/>
  <c r="Z27" i="3" s="1"/>
  <c r="Y44" i="3"/>
  <c r="Z44" i="3" s="1"/>
  <c r="Y45" i="3"/>
  <c r="Z45" i="3" s="1"/>
  <c r="Y46" i="3"/>
  <c r="Z46" i="3" s="1"/>
  <c r="Y47" i="3"/>
  <c r="Z47" i="3" s="1"/>
  <c r="Y48" i="3"/>
  <c r="Z48" i="3" s="1"/>
  <c r="Y49" i="3"/>
  <c r="Z49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64" i="3"/>
  <c r="Z64" i="3" s="1"/>
  <c r="Y65" i="3"/>
  <c r="Z65" i="3" s="1"/>
  <c r="Y66" i="3"/>
  <c r="Z66" i="3" s="1"/>
  <c r="Y67" i="3"/>
  <c r="Z67" i="3" s="1"/>
  <c r="Y80" i="3"/>
  <c r="Z80" i="3" s="1"/>
  <c r="Y81" i="3"/>
  <c r="Z81" i="3" s="1"/>
  <c r="Y82" i="3"/>
  <c r="Z82" i="3" s="1"/>
  <c r="Y83" i="3"/>
  <c r="Z83" i="3" s="1"/>
  <c r="Y16" i="3"/>
  <c r="Z16" i="3" s="1"/>
  <c r="Y17" i="3"/>
  <c r="Z17" i="3" s="1"/>
  <c r="Y19" i="3"/>
  <c r="Z19" i="3" s="1"/>
  <c r="Y20" i="3"/>
  <c r="Z20" i="3" s="1"/>
  <c r="Y21" i="3"/>
  <c r="Z21" i="3" s="1"/>
  <c r="Y24" i="3"/>
  <c r="Z24" i="3" s="1"/>
  <c r="Y25" i="3"/>
  <c r="Z25" i="3" s="1"/>
  <c r="Y12" i="3"/>
  <c r="Z12" i="3" s="1"/>
  <c r="Y13" i="3"/>
  <c r="Z13" i="3" s="1"/>
  <c r="Y15" i="3"/>
  <c r="Z15" i="3" s="1"/>
  <c r="Y18" i="3"/>
  <c r="Z18" i="3" s="1"/>
  <c r="Y22" i="3"/>
  <c r="Z22" i="3" s="1"/>
  <c r="Y23" i="3"/>
  <c r="Z23" i="3" s="1"/>
  <c r="Y40" i="3"/>
  <c r="Z40" i="3" s="1"/>
  <c r="Y41" i="3"/>
  <c r="Z41" i="3" s="1"/>
  <c r="Y58" i="3"/>
  <c r="Z58" i="3" s="1"/>
  <c r="Y59" i="3"/>
  <c r="Z59" i="3" s="1"/>
  <c r="Y72" i="3"/>
  <c r="Z72" i="3" s="1"/>
  <c r="Y73" i="3"/>
  <c r="Z73" i="3" s="1"/>
  <c r="Y74" i="3"/>
  <c r="Z74" i="3" s="1"/>
  <c r="Y75" i="3"/>
  <c r="Z75" i="3" s="1"/>
  <c r="Y5" i="3"/>
  <c r="Z5" i="3" s="1"/>
  <c r="Y7" i="3"/>
  <c r="Z7" i="3" s="1"/>
  <c r="Y8" i="3"/>
  <c r="Z8" i="3" s="1"/>
  <c r="Y9" i="3"/>
  <c r="Z9" i="3" s="1"/>
  <c r="Y11" i="3"/>
  <c r="Z11" i="3" s="1"/>
  <c r="Y14" i="3"/>
  <c r="Z14" i="3" s="1"/>
  <c r="Y28" i="3"/>
  <c r="Z28" i="3" s="1"/>
  <c r="Y29" i="3"/>
  <c r="Z29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56" i="3"/>
  <c r="Z56" i="3" s="1"/>
  <c r="Y57" i="3"/>
  <c r="Z57" i="3" s="1"/>
  <c r="Y60" i="3"/>
  <c r="Z60" i="3" s="1"/>
  <c r="Y61" i="3"/>
  <c r="Z61" i="3" s="1"/>
  <c r="Y62" i="3"/>
  <c r="Z62" i="3" s="1"/>
  <c r="Y63" i="3"/>
  <c r="Z63" i="3" s="1"/>
  <c r="Y76" i="3"/>
  <c r="Z76" i="3" s="1"/>
  <c r="Y77" i="3"/>
  <c r="Z77" i="3" s="1"/>
  <c r="Y78" i="3"/>
  <c r="Z78" i="3" s="1"/>
  <c r="Y79" i="3"/>
  <c r="Z79" i="3" s="1"/>
  <c r="Y42" i="3"/>
  <c r="Z42" i="3" s="1"/>
  <c r="Y70" i="3"/>
  <c r="Z70" i="3" s="1"/>
  <c r="Y85" i="3"/>
  <c r="Z85" i="3" s="1"/>
  <c r="Y89" i="3"/>
  <c r="Z89" i="3" s="1"/>
  <c r="Y97" i="3"/>
  <c r="Z97" i="3" s="1"/>
  <c r="Y98" i="3"/>
  <c r="Z98" i="3" s="1"/>
  <c r="Y99" i="3"/>
  <c r="Z99" i="3" s="1"/>
  <c r="Y100" i="3"/>
  <c r="Z100" i="3" s="1"/>
  <c r="Y101" i="3"/>
  <c r="Z101" i="3" s="1"/>
  <c r="Y102" i="3"/>
  <c r="Z102" i="3" s="1"/>
  <c r="Y103" i="3"/>
  <c r="Z103" i="3" s="1"/>
  <c r="Y104" i="3"/>
  <c r="Z104" i="3" s="1"/>
  <c r="Y111" i="3"/>
  <c r="Z111" i="3" s="1"/>
  <c r="Y112" i="3"/>
  <c r="Z112" i="3" s="1"/>
  <c r="Y43" i="3"/>
  <c r="Z43" i="3" s="1"/>
  <c r="Y71" i="3"/>
  <c r="Z71" i="3" s="1"/>
  <c r="Y86" i="3"/>
  <c r="Z86" i="3" s="1"/>
  <c r="Y95" i="3"/>
  <c r="Z95" i="3" s="1"/>
  <c r="Y96" i="3"/>
  <c r="Z96" i="3" s="1"/>
  <c r="Y109" i="3"/>
  <c r="Z109" i="3" s="1"/>
  <c r="Y110" i="3"/>
  <c r="Z110" i="3" s="1"/>
  <c r="Y125" i="3"/>
  <c r="Z125" i="3" s="1"/>
  <c r="Y126" i="3"/>
  <c r="Z126" i="3" s="1"/>
  <c r="Y141" i="3"/>
  <c r="Z141" i="3" s="1"/>
  <c r="Y142" i="3"/>
  <c r="Z142" i="3" s="1"/>
  <c r="Y147" i="3"/>
  <c r="Z147" i="3" s="1"/>
  <c r="Y148" i="3"/>
  <c r="Z148" i="3" s="1"/>
  <c r="Y151" i="3"/>
  <c r="Z151" i="3" s="1"/>
  <c r="Y152" i="3"/>
  <c r="Z152" i="3" s="1"/>
  <c r="Y155" i="3"/>
  <c r="Z155" i="3" s="1"/>
  <c r="Y156" i="3"/>
  <c r="Z156" i="3" s="1"/>
  <c r="Y157" i="3"/>
  <c r="Z157" i="3" s="1"/>
  <c r="Y158" i="3"/>
  <c r="Z158" i="3" s="1"/>
  <c r="Y68" i="3"/>
  <c r="Z68" i="3" s="1"/>
  <c r="Y88" i="3"/>
  <c r="Z88" i="3" s="1"/>
  <c r="Y93" i="3"/>
  <c r="Z93" i="3" s="1"/>
  <c r="Y94" i="3"/>
  <c r="Z94" i="3" s="1"/>
  <c r="Y107" i="3"/>
  <c r="Z107" i="3" s="1"/>
  <c r="Y108" i="3"/>
  <c r="Z108" i="3" s="1"/>
  <c r="Y123" i="3"/>
  <c r="Z123" i="3" s="1"/>
  <c r="Y124" i="3"/>
  <c r="Z124" i="3" s="1"/>
  <c r="Y139" i="3"/>
  <c r="Z139" i="3" s="1"/>
  <c r="Y140" i="3"/>
  <c r="Z140" i="3" s="1"/>
  <c r="Y69" i="3"/>
  <c r="Z69" i="3" s="1"/>
  <c r="Y84" i="3"/>
  <c r="Z84" i="3" s="1"/>
  <c r="Y87" i="3"/>
  <c r="Z87" i="3" s="1"/>
  <c r="Y90" i="3"/>
  <c r="Z90" i="3" s="1"/>
  <c r="Y91" i="3"/>
  <c r="Z91" i="3" s="1"/>
  <c r="Y92" i="3"/>
  <c r="Z92" i="3" s="1"/>
  <c r="Y106" i="3"/>
  <c r="Z106" i="3" s="1"/>
  <c r="Y122" i="3"/>
  <c r="Z122" i="3" s="1"/>
  <c r="Y137" i="3"/>
  <c r="Z137" i="3" s="1"/>
  <c r="Y164" i="3"/>
  <c r="Z164" i="3" s="1"/>
  <c r="Y171" i="3"/>
  <c r="Z171" i="3" s="1"/>
  <c r="Y172" i="3"/>
  <c r="Z172" i="3" s="1"/>
  <c r="Y173" i="3"/>
  <c r="Z173" i="3" s="1"/>
  <c r="Y174" i="3"/>
  <c r="Z174" i="3" s="1"/>
  <c r="Y187" i="3"/>
  <c r="Z187" i="3" s="1"/>
  <c r="Y188" i="3"/>
  <c r="Z188" i="3" s="1"/>
  <c r="Y189" i="3"/>
  <c r="Z189" i="3" s="1"/>
  <c r="Y190" i="3"/>
  <c r="Z190" i="3" s="1"/>
  <c r="Y114" i="3"/>
  <c r="Z114" i="3" s="1"/>
  <c r="Y116" i="3"/>
  <c r="Z116" i="3" s="1"/>
  <c r="Y118" i="3"/>
  <c r="Z118" i="3" s="1"/>
  <c r="Y120" i="3"/>
  <c r="Z120" i="3" s="1"/>
  <c r="Y127" i="3"/>
  <c r="Z127" i="3" s="1"/>
  <c r="Y129" i="3"/>
  <c r="Z129" i="3" s="1"/>
  <c r="Y131" i="3"/>
  <c r="Z131" i="3" s="1"/>
  <c r="Y133" i="3"/>
  <c r="Z133" i="3" s="1"/>
  <c r="Y135" i="3"/>
  <c r="Z135" i="3" s="1"/>
  <c r="Y144" i="3"/>
  <c r="Z144" i="3" s="1"/>
  <c r="Y146" i="3"/>
  <c r="Z146" i="3" s="1"/>
  <c r="Y150" i="3"/>
  <c r="Z150" i="3" s="1"/>
  <c r="Y154" i="3"/>
  <c r="Z154" i="3" s="1"/>
  <c r="Y160" i="3"/>
  <c r="Z160" i="3" s="1"/>
  <c r="Y162" i="3"/>
  <c r="Z162" i="3" s="1"/>
  <c r="Y167" i="3"/>
  <c r="Z167" i="3" s="1"/>
  <c r="Y168" i="3"/>
  <c r="Z168" i="3" s="1"/>
  <c r="Y169" i="3"/>
  <c r="Z169" i="3" s="1"/>
  <c r="Y170" i="3"/>
  <c r="Z170" i="3" s="1"/>
  <c r="Y183" i="3"/>
  <c r="Z183" i="3" s="1"/>
  <c r="Y184" i="3"/>
  <c r="Z184" i="3" s="1"/>
  <c r="Y185" i="3"/>
  <c r="Z185" i="3" s="1"/>
  <c r="Y186" i="3"/>
  <c r="Z186" i="3" s="1"/>
  <c r="Y199" i="3"/>
  <c r="Z199" i="3" s="1"/>
  <c r="Y200" i="3"/>
  <c r="Z200" i="3" s="1"/>
  <c r="Y202" i="3"/>
  <c r="Z202" i="3" s="1"/>
  <c r="Y121" i="3"/>
  <c r="Z121" i="3" s="1"/>
  <c r="Y138" i="3"/>
  <c r="Z138" i="3" s="1"/>
  <c r="Y163" i="3"/>
  <c r="Z163" i="3" s="1"/>
  <c r="Y165" i="3"/>
  <c r="Z165" i="3" s="1"/>
  <c r="Y166" i="3"/>
  <c r="Z166" i="3" s="1"/>
  <c r="Y179" i="3"/>
  <c r="Z179" i="3" s="1"/>
  <c r="Y180" i="3"/>
  <c r="Z180" i="3" s="1"/>
  <c r="Y181" i="3"/>
  <c r="Z181" i="3" s="1"/>
  <c r="Y182" i="3"/>
  <c r="Z182" i="3" s="1"/>
  <c r="Y195" i="3"/>
  <c r="Z195" i="3" s="1"/>
  <c r="Y196" i="3"/>
  <c r="Z196" i="3" s="1"/>
  <c r="Y197" i="3"/>
  <c r="Z197" i="3" s="1"/>
  <c r="Y198" i="3"/>
  <c r="Z198" i="3" s="1"/>
  <c r="Y201" i="3"/>
  <c r="Z201" i="3" s="1"/>
  <c r="Y105" i="3"/>
  <c r="Z105" i="3" s="1"/>
  <c r="Y113" i="3"/>
  <c r="Z113" i="3" s="1"/>
  <c r="Y115" i="3"/>
  <c r="Z115" i="3" s="1"/>
  <c r="Y117" i="3"/>
  <c r="Z117" i="3" s="1"/>
  <c r="Y119" i="3"/>
  <c r="Z119" i="3" s="1"/>
  <c r="Y128" i="3"/>
  <c r="Z128" i="3" s="1"/>
  <c r="Y130" i="3"/>
  <c r="Z130" i="3" s="1"/>
  <c r="Y132" i="3"/>
  <c r="Z132" i="3" s="1"/>
  <c r="Y134" i="3"/>
  <c r="Z134" i="3" s="1"/>
  <c r="Y136" i="3"/>
  <c r="Z136" i="3" s="1"/>
  <c r="Y143" i="3"/>
  <c r="Z143" i="3" s="1"/>
  <c r="Y145" i="3"/>
  <c r="Z145" i="3" s="1"/>
  <c r="Y149" i="3"/>
  <c r="Z149" i="3" s="1"/>
  <c r="Y153" i="3"/>
  <c r="Z153" i="3" s="1"/>
  <c r="Y159" i="3"/>
  <c r="Z159" i="3" s="1"/>
  <c r="Y161" i="3"/>
  <c r="Z161" i="3" s="1"/>
  <c r="Y175" i="3"/>
  <c r="Z175" i="3" s="1"/>
  <c r="Y176" i="3"/>
  <c r="Z176" i="3" s="1"/>
  <c r="Y177" i="3"/>
  <c r="Z177" i="3" s="1"/>
  <c r="Y178" i="3"/>
  <c r="Z178" i="3" s="1"/>
  <c r="Y191" i="3"/>
  <c r="Z191" i="3" s="1"/>
  <c r="Y192" i="3"/>
  <c r="Z192" i="3" s="1"/>
  <c r="Y193" i="3"/>
  <c r="Z193" i="3" s="1"/>
  <c r="Y194" i="3"/>
  <c r="Z194" i="3" s="1"/>
  <c r="Y203" i="3"/>
  <c r="Z203" i="3" s="1"/>
  <c r="Y4" i="3"/>
  <c r="Z4" i="3" s="1"/>
  <c r="X203" i="3"/>
  <c r="X171" i="3"/>
  <c r="X123" i="3"/>
  <c r="AB187" i="3"/>
  <c r="AB4" i="3"/>
  <c r="X187" i="3"/>
  <c r="AB123" i="3"/>
  <c r="AB107" i="3"/>
  <c r="X4" i="3"/>
  <c r="AB203" i="3"/>
  <c r="AB171" i="3"/>
  <c r="X107" i="3"/>
  <c r="AB170" i="3"/>
  <c r="X88" i="3"/>
  <c r="X59" i="3"/>
  <c r="AB196" i="3"/>
  <c r="AB68" i="3"/>
  <c r="X44" i="3"/>
  <c r="AB63" i="3"/>
  <c r="X26" i="3"/>
  <c r="X181" i="3"/>
  <c r="X53" i="3"/>
  <c r="X21" i="3"/>
  <c r="AB134" i="3"/>
  <c r="AB184" i="3"/>
  <c r="X104" i="3"/>
  <c r="AB72" i="3"/>
  <c r="AB162" i="3"/>
  <c r="X148" i="3"/>
  <c r="X84" i="3"/>
  <c r="AB139" i="3"/>
  <c r="AB151" i="3"/>
  <c r="AB195" i="3"/>
  <c r="X175" i="3"/>
  <c r="AB111" i="3"/>
  <c r="X165" i="3"/>
  <c r="AB5" i="3"/>
  <c r="X170" i="3"/>
  <c r="X152" i="3"/>
  <c r="AB59" i="3"/>
  <c r="X196" i="3"/>
  <c r="AB130" i="3"/>
  <c r="X66" i="3"/>
  <c r="X169" i="3"/>
  <c r="X121" i="3"/>
  <c r="AB73" i="3"/>
  <c r="X41" i="3"/>
  <c r="X9" i="3"/>
  <c r="AB43" i="3"/>
  <c r="X178" i="3"/>
  <c r="AB110" i="3"/>
  <c r="X10" i="3"/>
  <c r="X172" i="3"/>
  <c r="AB140" i="3"/>
  <c r="AB108" i="3"/>
  <c r="AB76" i="3"/>
  <c r="X60" i="3"/>
  <c r="AB44" i="3"/>
  <c r="X63" i="3"/>
  <c r="AB26" i="3"/>
  <c r="AB181" i="3"/>
  <c r="X101" i="3"/>
  <c r="AB53" i="3"/>
  <c r="X35" i="3"/>
  <c r="AB70" i="3"/>
  <c r="X184" i="3"/>
  <c r="AB104" i="3"/>
  <c r="AB24" i="3"/>
  <c r="AB17" i="3"/>
  <c r="X30" i="3"/>
  <c r="AB148" i="3"/>
  <c r="X36" i="3"/>
  <c r="X131" i="3"/>
  <c r="AB175" i="3"/>
  <c r="X190" i="3"/>
  <c r="AB58" i="3"/>
  <c r="AB85" i="3"/>
  <c r="X5" i="3"/>
  <c r="X38" i="3"/>
  <c r="AB152" i="3"/>
  <c r="X40" i="3"/>
  <c r="AB94" i="3"/>
  <c r="X132" i="3"/>
  <c r="X68" i="3"/>
  <c r="AD203" i="4" l="1"/>
  <c r="AD126" i="4"/>
  <c r="AD15" i="4"/>
  <c r="AD56" i="4"/>
  <c r="AD39" i="4"/>
  <c r="AD36" i="4"/>
  <c r="AD182" i="4"/>
  <c r="AD72" i="4"/>
  <c r="AD20" i="4"/>
  <c r="AD64" i="4"/>
  <c r="AD122" i="4"/>
  <c r="AD23" i="4"/>
  <c r="AD115" i="4"/>
  <c r="AD131" i="4"/>
  <c r="AD130" i="4"/>
  <c r="AD144" i="4"/>
  <c r="AD117" i="4"/>
  <c r="AD79" i="4"/>
  <c r="AD34" i="4"/>
  <c r="AD38" i="4"/>
  <c r="AD156" i="4"/>
  <c r="AD28" i="4"/>
  <c r="AD65" i="4"/>
  <c r="AD171" i="4"/>
  <c r="AD107" i="4"/>
  <c r="AD70" i="4"/>
  <c r="AD73" i="4"/>
  <c r="AD162" i="4"/>
  <c r="AD69" i="4"/>
  <c r="AD63" i="4"/>
  <c r="AD30" i="4"/>
  <c r="AD42" i="4"/>
  <c r="AD10" i="4"/>
  <c r="AD61" i="4"/>
  <c r="AD170" i="4"/>
  <c r="AD37" i="4"/>
  <c r="AD14" i="4"/>
  <c r="AD181" i="4"/>
  <c r="AD121" i="4"/>
  <c r="AD175" i="4"/>
  <c r="AD165" i="4"/>
  <c r="AD161" i="4"/>
  <c r="AD60" i="4"/>
  <c r="AD33" i="4"/>
  <c r="AD43" i="4"/>
  <c r="AD202" i="4"/>
  <c r="AD25" i="4"/>
  <c r="AD137" i="4"/>
  <c r="AD159" i="4"/>
  <c r="AD94" i="4"/>
  <c r="AD185" i="4"/>
  <c r="AD104" i="4"/>
  <c r="AD141" i="4"/>
  <c r="AD102" i="4"/>
  <c r="AD44" i="4"/>
  <c r="AD17" i="4"/>
  <c r="AD50" i="4"/>
  <c r="AD67" i="4"/>
  <c r="AD5" i="4"/>
  <c r="AD51" i="4"/>
  <c r="AD112" i="4"/>
  <c r="AD16" i="4"/>
  <c r="AD47" i="4"/>
  <c r="AD172" i="4"/>
  <c r="AD196" i="4"/>
  <c r="AD105" i="4"/>
  <c r="AD166" i="4"/>
  <c r="AD133" i="4"/>
  <c r="AD189" i="4"/>
  <c r="AD178" i="4"/>
  <c r="AD109" i="4"/>
  <c r="AD45" i="4"/>
  <c r="AD55" i="4"/>
  <c r="AD145" i="4"/>
  <c r="AD41" i="4"/>
  <c r="AD194" i="4"/>
  <c r="AD197" i="4"/>
  <c r="AD140" i="4"/>
  <c r="AD12" i="4"/>
  <c r="AD68" i="4"/>
  <c r="AD18" i="4"/>
  <c r="AD32" i="4"/>
  <c r="AD184" i="4"/>
  <c r="AD93" i="4"/>
  <c r="AD118" i="4"/>
  <c r="AD195" i="4"/>
  <c r="AD80" i="4"/>
  <c r="AD150" i="4"/>
  <c r="AD164" i="4"/>
  <c r="AD11" i="4"/>
  <c r="AD106" i="4"/>
  <c r="AD119" i="4"/>
  <c r="AD127" i="4"/>
  <c r="AD27" i="4"/>
  <c r="AA4" i="3"/>
  <c r="AC4" i="3"/>
  <c r="AA192" i="3"/>
  <c r="AC192" i="3"/>
  <c r="AA176" i="3"/>
  <c r="AC176" i="3"/>
  <c r="AC153" i="3"/>
  <c r="AA153" i="3"/>
  <c r="AD153" i="3" s="1"/>
  <c r="AA136" i="3"/>
  <c r="AC136" i="3"/>
  <c r="AA128" i="3"/>
  <c r="AC128" i="3"/>
  <c r="AA113" i="3"/>
  <c r="AC113" i="3"/>
  <c r="AA197" i="3"/>
  <c r="AC197" i="3"/>
  <c r="AA181" i="3"/>
  <c r="AC181" i="3"/>
  <c r="AA165" i="3"/>
  <c r="AC165" i="3"/>
  <c r="AA202" i="3"/>
  <c r="AC202" i="3"/>
  <c r="AA185" i="3"/>
  <c r="AC185" i="3"/>
  <c r="AA169" i="3"/>
  <c r="AC169" i="3"/>
  <c r="AA160" i="3"/>
  <c r="AC160" i="3"/>
  <c r="AA144" i="3"/>
  <c r="AC144" i="3"/>
  <c r="AA129" i="3"/>
  <c r="AC129" i="3"/>
  <c r="AA116" i="3"/>
  <c r="AC116" i="3"/>
  <c r="AA188" i="3"/>
  <c r="AC188" i="3"/>
  <c r="AA172" i="3"/>
  <c r="AC172" i="3"/>
  <c r="AC122" i="3"/>
  <c r="AA122" i="3"/>
  <c r="AA90" i="3"/>
  <c r="AC90" i="3"/>
  <c r="AA140" i="3"/>
  <c r="AC140" i="3"/>
  <c r="AA108" i="3"/>
  <c r="AC108" i="3"/>
  <c r="AA88" i="3"/>
  <c r="AC88" i="3"/>
  <c r="AA156" i="3"/>
  <c r="AC156" i="3"/>
  <c r="AA148" i="3"/>
  <c r="AC148" i="3"/>
  <c r="AC126" i="3"/>
  <c r="AA126" i="3"/>
  <c r="AA96" i="3"/>
  <c r="AC96" i="3"/>
  <c r="AA43" i="3"/>
  <c r="AC43" i="3"/>
  <c r="AC103" i="3"/>
  <c r="AA103" i="3"/>
  <c r="AC99" i="3"/>
  <c r="AA99" i="3"/>
  <c r="AC85" i="3"/>
  <c r="AA85" i="3"/>
  <c r="AA78" i="3"/>
  <c r="AC78" i="3"/>
  <c r="AA62" i="3"/>
  <c r="AC62" i="3"/>
  <c r="AA56" i="3"/>
  <c r="AC56" i="3"/>
  <c r="AC36" i="3"/>
  <c r="AA36" i="3"/>
  <c r="AA32" i="3"/>
  <c r="AC32" i="3"/>
  <c r="AA28" i="3"/>
  <c r="AC28" i="3"/>
  <c r="AA8" i="3"/>
  <c r="AC8" i="3"/>
  <c r="AC74" i="3"/>
  <c r="AA74" i="3"/>
  <c r="AC58" i="3"/>
  <c r="AA58" i="3"/>
  <c r="AC22" i="3"/>
  <c r="AA22" i="3"/>
  <c r="AA12" i="3"/>
  <c r="AC12" i="3"/>
  <c r="AA20" i="3"/>
  <c r="AC20" i="3"/>
  <c r="AC83" i="3"/>
  <c r="AA83" i="3"/>
  <c r="AC67" i="3"/>
  <c r="AA67" i="3"/>
  <c r="AA55" i="3"/>
  <c r="AC55" i="3"/>
  <c r="AA51" i="3"/>
  <c r="AC51" i="3"/>
  <c r="AA47" i="3"/>
  <c r="AC47" i="3"/>
  <c r="AA27" i="3"/>
  <c r="AC27" i="3"/>
  <c r="AC175" i="3"/>
  <c r="AA175" i="3"/>
  <c r="AA149" i="3"/>
  <c r="AC149" i="3"/>
  <c r="AC134" i="3"/>
  <c r="AA134" i="3"/>
  <c r="AC119" i="3"/>
  <c r="AA119" i="3"/>
  <c r="AA105" i="3"/>
  <c r="AC105" i="3"/>
  <c r="AA196" i="3"/>
  <c r="AC196" i="3"/>
  <c r="AA180" i="3"/>
  <c r="AC180" i="3"/>
  <c r="AC163" i="3"/>
  <c r="AA163" i="3"/>
  <c r="AC200" i="3"/>
  <c r="AA200" i="3"/>
  <c r="AA184" i="3"/>
  <c r="AC184" i="3"/>
  <c r="AA168" i="3"/>
  <c r="AC168" i="3"/>
  <c r="AA154" i="3"/>
  <c r="AC154" i="3"/>
  <c r="AC135" i="3"/>
  <c r="AA135" i="3"/>
  <c r="AC127" i="3"/>
  <c r="AA127" i="3"/>
  <c r="AC114" i="3"/>
  <c r="AA114" i="3"/>
  <c r="AC187" i="3"/>
  <c r="AA187" i="3"/>
  <c r="AC171" i="3"/>
  <c r="AA171" i="3"/>
  <c r="AC106" i="3"/>
  <c r="AA106" i="3"/>
  <c r="AC87" i="3"/>
  <c r="AA87" i="3"/>
  <c r="AC139" i="3"/>
  <c r="AA139" i="3"/>
  <c r="AD139" i="3" s="1"/>
  <c r="AC107" i="3"/>
  <c r="AA107" i="3"/>
  <c r="AA68" i="3"/>
  <c r="AC68" i="3"/>
  <c r="AC155" i="3"/>
  <c r="AA155" i="3"/>
  <c r="AC147" i="3"/>
  <c r="AA147" i="3"/>
  <c r="AD147" i="3" s="1"/>
  <c r="AC125" i="3"/>
  <c r="AA125" i="3"/>
  <c r="AC95" i="3"/>
  <c r="AA95" i="3"/>
  <c r="AD95" i="3" s="1"/>
  <c r="AA112" i="3"/>
  <c r="AC112" i="3"/>
  <c r="AC102" i="3"/>
  <c r="AA102" i="3"/>
  <c r="AD102" i="3" s="1"/>
  <c r="AC98" i="3"/>
  <c r="AA98" i="3"/>
  <c r="AA70" i="3"/>
  <c r="AC70" i="3"/>
  <c r="AC77" i="3"/>
  <c r="AA77" i="3"/>
  <c r="AD77" i="3" s="1"/>
  <c r="AC61" i="3"/>
  <c r="AA61" i="3"/>
  <c r="AD61" i="3" s="1"/>
  <c r="AA39" i="3"/>
  <c r="AC39" i="3"/>
  <c r="AA35" i="3"/>
  <c r="AC35" i="3"/>
  <c r="AA31" i="3"/>
  <c r="AC31" i="3"/>
  <c r="AC14" i="3"/>
  <c r="AA14" i="3"/>
  <c r="AD14" i="3" s="1"/>
  <c r="AA7" i="3"/>
  <c r="AC7" i="3"/>
  <c r="AC73" i="3"/>
  <c r="AA73" i="3"/>
  <c r="AD73" i="3" s="1"/>
  <c r="AC41" i="3"/>
  <c r="AA41" i="3"/>
  <c r="AD41" i="3" s="1"/>
  <c r="AA18" i="3"/>
  <c r="AC18" i="3"/>
  <c r="AC25" i="3"/>
  <c r="AA25" i="3"/>
  <c r="AD25" i="3" s="1"/>
  <c r="AA19" i="3"/>
  <c r="AC19" i="3"/>
  <c r="AC82" i="3"/>
  <c r="AA82" i="3"/>
  <c r="AD82" i="3" s="1"/>
  <c r="AC66" i="3"/>
  <c r="AA66" i="3"/>
  <c r="AD66" i="3" s="1"/>
  <c r="AC54" i="3"/>
  <c r="AA54" i="3"/>
  <c r="AD54" i="3" s="1"/>
  <c r="AC50" i="3"/>
  <c r="AA50" i="3"/>
  <c r="AD50" i="3" s="1"/>
  <c r="AC46" i="3"/>
  <c r="AA46" i="3"/>
  <c r="AD46" i="3" s="1"/>
  <c r="AC26" i="3"/>
  <c r="AA26" i="3"/>
  <c r="AD26" i="3" s="1"/>
  <c r="AC191" i="3"/>
  <c r="AA191" i="3"/>
  <c r="AD191" i="3" s="1"/>
  <c r="AC194" i="3"/>
  <c r="AA194" i="3"/>
  <c r="AD194" i="3" s="1"/>
  <c r="AA178" i="3"/>
  <c r="AC178" i="3"/>
  <c r="AA161" i="3"/>
  <c r="AC161" i="3"/>
  <c r="AD161" i="3" s="1"/>
  <c r="AC145" i="3"/>
  <c r="AA145" i="3"/>
  <c r="AD145" i="3" s="1"/>
  <c r="AA132" i="3"/>
  <c r="AC132" i="3"/>
  <c r="AA117" i="3"/>
  <c r="AC117" i="3"/>
  <c r="AC201" i="3"/>
  <c r="AA201" i="3"/>
  <c r="AD201" i="3" s="1"/>
  <c r="AC195" i="3"/>
  <c r="AA195" i="3"/>
  <c r="AD195" i="3" s="1"/>
  <c r="AC179" i="3"/>
  <c r="AA179" i="3"/>
  <c r="AD179" i="3" s="1"/>
  <c r="AC138" i="3"/>
  <c r="AA138" i="3"/>
  <c r="AD138" i="3" s="1"/>
  <c r="AA199" i="3"/>
  <c r="AC199" i="3"/>
  <c r="AD199" i="3" s="1"/>
  <c r="AC183" i="3"/>
  <c r="AA183" i="3"/>
  <c r="AD183" i="3" s="1"/>
  <c r="AC167" i="3"/>
  <c r="AA167" i="3"/>
  <c r="AD167" i="3" s="1"/>
  <c r="AA150" i="3"/>
  <c r="AC150" i="3"/>
  <c r="AA133" i="3"/>
  <c r="AC133" i="3"/>
  <c r="AA120" i="3"/>
  <c r="AC120" i="3"/>
  <c r="AD120" i="3" s="1"/>
  <c r="AC190" i="3"/>
  <c r="AA190" i="3"/>
  <c r="AD190" i="3" s="1"/>
  <c r="AA174" i="3"/>
  <c r="AC174" i="3"/>
  <c r="AA164" i="3"/>
  <c r="AC164" i="3"/>
  <c r="AA92" i="3"/>
  <c r="AC92" i="3"/>
  <c r="AD92" i="3" s="1"/>
  <c r="AA84" i="3"/>
  <c r="AC84" i="3"/>
  <c r="AA124" i="3"/>
  <c r="AC124" i="3"/>
  <c r="AD124" i="3" s="1"/>
  <c r="AC94" i="3"/>
  <c r="AA94" i="3"/>
  <c r="AD94" i="3" s="1"/>
  <c r="AC158" i="3"/>
  <c r="AA158" i="3"/>
  <c r="AD158" i="3" s="1"/>
  <c r="AA152" i="3"/>
  <c r="AC152" i="3"/>
  <c r="AC142" i="3"/>
  <c r="AA142" i="3"/>
  <c r="AD142" i="3" s="1"/>
  <c r="AC110" i="3"/>
  <c r="AA110" i="3"/>
  <c r="AD110" i="3" s="1"/>
  <c r="AA86" i="3"/>
  <c r="AC86" i="3"/>
  <c r="AC111" i="3"/>
  <c r="AA111" i="3"/>
  <c r="AD111" i="3" s="1"/>
  <c r="AA101" i="3"/>
  <c r="AC101" i="3"/>
  <c r="AA97" i="3"/>
  <c r="AC97" i="3"/>
  <c r="AC42" i="3"/>
  <c r="AA42" i="3"/>
  <c r="AD42" i="3" s="1"/>
  <c r="AA76" i="3"/>
  <c r="AC76" i="3"/>
  <c r="AA60" i="3"/>
  <c r="AC60" i="3"/>
  <c r="AC38" i="3"/>
  <c r="AA38" i="3"/>
  <c r="AD38" i="3" s="1"/>
  <c r="AC34" i="3"/>
  <c r="AA34" i="3"/>
  <c r="AD34" i="3" s="1"/>
  <c r="AC30" i="3"/>
  <c r="AA30" i="3"/>
  <c r="AD30" i="3" s="1"/>
  <c r="AA11" i="3"/>
  <c r="AC11" i="3"/>
  <c r="AD11" i="3" s="1"/>
  <c r="AC5" i="3"/>
  <c r="AA5" i="3"/>
  <c r="AD5" i="3" s="1"/>
  <c r="AA72" i="3"/>
  <c r="AC72" i="3"/>
  <c r="AA40" i="3"/>
  <c r="AC40" i="3"/>
  <c r="AA15" i="3"/>
  <c r="AC15" i="3"/>
  <c r="AD15" i="3" s="1"/>
  <c r="AA24" i="3"/>
  <c r="AC24" i="3"/>
  <c r="AC17" i="3"/>
  <c r="AA17" i="3"/>
  <c r="AD17" i="3" s="1"/>
  <c r="AC81" i="3"/>
  <c r="AA81" i="3"/>
  <c r="AD81" i="3" s="1"/>
  <c r="AC65" i="3"/>
  <c r="AA65" i="3"/>
  <c r="AD65" i="3" s="1"/>
  <c r="AC53" i="3"/>
  <c r="AA53" i="3"/>
  <c r="AD53" i="3" s="1"/>
  <c r="AC49" i="3"/>
  <c r="AA49" i="3"/>
  <c r="AD49" i="3" s="1"/>
  <c r="AC45" i="3"/>
  <c r="AA45" i="3"/>
  <c r="AD45" i="3" s="1"/>
  <c r="AC10" i="3"/>
  <c r="AA10" i="3"/>
  <c r="AD10" i="3" s="1"/>
  <c r="AA203" i="3"/>
  <c r="AC203" i="3"/>
  <c r="AD203" i="3" s="1"/>
  <c r="AA193" i="3"/>
  <c r="AC193" i="3"/>
  <c r="AD193" i="3" s="1"/>
  <c r="AA177" i="3"/>
  <c r="AC177" i="3"/>
  <c r="AD177" i="3" s="1"/>
  <c r="AC159" i="3"/>
  <c r="AA159" i="3"/>
  <c r="AD159" i="3" s="1"/>
  <c r="AC143" i="3"/>
  <c r="AA143" i="3"/>
  <c r="AD143" i="3" s="1"/>
  <c r="AC130" i="3"/>
  <c r="AA130" i="3"/>
  <c r="AD130" i="3" s="1"/>
  <c r="AC115" i="3"/>
  <c r="AA115" i="3"/>
  <c r="AD115" i="3" s="1"/>
  <c r="AC198" i="3"/>
  <c r="AA198" i="3"/>
  <c r="AD198" i="3" s="1"/>
  <c r="AA182" i="3"/>
  <c r="AC182" i="3"/>
  <c r="AC166" i="3"/>
  <c r="AA166" i="3"/>
  <c r="AD166" i="3" s="1"/>
  <c r="AA121" i="3"/>
  <c r="AC121" i="3"/>
  <c r="AC186" i="3"/>
  <c r="AA186" i="3"/>
  <c r="AD186" i="3" s="1"/>
  <c r="AA170" i="3"/>
  <c r="AC170" i="3"/>
  <c r="AC162" i="3"/>
  <c r="AA162" i="3"/>
  <c r="AD162" i="3" s="1"/>
  <c r="AA146" i="3"/>
  <c r="AC146" i="3"/>
  <c r="AC131" i="3"/>
  <c r="AA131" i="3"/>
  <c r="AD131" i="3" s="1"/>
  <c r="AC118" i="3"/>
  <c r="AA118" i="3"/>
  <c r="AD118" i="3" s="1"/>
  <c r="AA189" i="3"/>
  <c r="AC189" i="3"/>
  <c r="AD189" i="3" s="1"/>
  <c r="AA173" i="3"/>
  <c r="AC173" i="3"/>
  <c r="AD173" i="3" s="1"/>
  <c r="AA137" i="3"/>
  <c r="AC137" i="3"/>
  <c r="AC91" i="3"/>
  <c r="AA91" i="3"/>
  <c r="AD91" i="3" s="1"/>
  <c r="AC69" i="3"/>
  <c r="AA69" i="3"/>
  <c r="AD69" i="3" s="1"/>
  <c r="AC123" i="3"/>
  <c r="AA123" i="3"/>
  <c r="AD123" i="3" s="1"/>
  <c r="AA93" i="3"/>
  <c r="AC93" i="3"/>
  <c r="AA157" i="3"/>
  <c r="AC157" i="3"/>
  <c r="AD157" i="3" s="1"/>
  <c r="AC151" i="3"/>
  <c r="AA151" i="3"/>
  <c r="AD151" i="3" s="1"/>
  <c r="AA141" i="3"/>
  <c r="AC141" i="3"/>
  <c r="AA109" i="3"/>
  <c r="AC109" i="3"/>
  <c r="AC71" i="3"/>
  <c r="AA71" i="3"/>
  <c r="AD71" i="3" s="1"/>
  <c r="AA104" i="3"/>
  <c r="AC104" i="3"/>
  <c r="AD104" i="3" s="1"/>
  <c r="AA100" i="3"/>
  <c r="AC100" i="3"/>
  <c r="AA89" i="3"/>
  <c r="AC89" i="3"/>
  <c r="AD89" i="3" s="1"/>
  <c r="AA79" i="3"/>
  <c r="AC79" i="3"/>
  <c r="AA63" i="3"/>
  <c r="AC63" i="3"/>
  <c r="AC57" i="3"/>
  <c r="AA57" i="3"/>
  <c r="AD57" i="3" s="1"/>
  <c r="AC37" i="3"/>
  <c r="AA37" i="3"/>
  <c r="AD37" i="3" s="1"/>
  <c r="AC33" i="3"/>
  <c r="AA33" i="3"/>
  <c r="AD33" i="3" s="1"/>
  <c r="AC29" i="3"/>
  <c r="AA29" i="3"/>
  <c r="AD29" i="3" s="1"/>
  <c r="AC9" i="3"/>
  <c r="AA9" i="3"/>
  <c r="AD9" i="3" s="1"/>
  <c r="AA75" i="3"/>
  <c r="AC75" i="3"/>
  <c r="AA59" i="3"/>
  <c r="AC59" i="3"/>
  <c r="AA23" i="3"/>
  <c r="AC23" i="3"/>
  <c r="AD23" i="3" s="1"/>
  <c r="AC13" i="3"/>
  <c r="AA13" i="3"/>
  <c r="AD13" i="3" s="1"/>
  <c r="AC21" i="3"/>
  <c r="AA21" i="3"/>
  <c r="AD21" i="3" s="1"/>
  <c r="AA16" i="3"/>
  <c r="AC16" i="3"/>
  <c r="AA80" i="3"/>
  <c r="AC80" i="3"/>
  <c r="AA64" i="3"/>
  <c r="AC64" i="3"/>
  <c r="AA52" i="3"/>
  <c r="AC52" i="3"/>
  <c r="AA48" i="3"/>
  <c r="AC48" i="3"/>
  <c r="AA44" i="3"/>
  <c r="AC44" i="3"/>
  <c r="AA6" i="3"/>
  <c r="AC6" i="3"/>
  <c r="AD112" i="3" l="1"/>
  <c r="AD168" i="3"/>
  <c r="AD180" i="3"/>
  <c r="AD105" i="3"/>
  <c r="AD47" i="3"/>
  <c r="AD12" i="3"/>
  <c r="AD8" i="3"/>
  <c r="AD32" i="3"/>
  <c r="AD56" i="3"/>
  <c r="AD78" i="3"/>
  <c r="AD156" i="3"/>
  <c r="AD90" i="3"/>
  <c r="AD172" i="3"/>
  <c r="AD116" i="3"/>
  <c r="AD144" i="3"/>
  <c r="AD202" i="3"/>
  <c r="AD113" i="3"/>
  <c r="AD106" i="3"/>
  <c r="AD187" i="3"/>
  <c r="AD127" i="3"/>
  <c r="AD163" i="3"/>
  <c r="AD119" i="3"/>
  <c r="AD27" i="3"/>
  <c r="AD67" i="3"/>
  <c r="AD22" i="3"/>
  <c r="AD74" i="3"/>
  <c r="AD36" i="3"/>
  <c r="AD85" i="3"/>
  <c r="AD103" i="3"/>
  <c r="AD148" i="3"/>
  <c r="AD140" i="3"/>
  <c r="AD122" i="3"/>
  <c r="AD185" i="3"/>
  <c r="AD165" i="3"/>
  <c r="AD197" i="3"/>
  <c r="AD6" i="3"/>
  <c r="AD48" i="3"/>
  <c r="AD64" i="3"/>
  <c r="AD16" i="3"/>
  <c r="AD59" i="3"/>
  <c r="AD79" i="3"/>
  <c r="AD100" i="3"/>
  <c r="AD141" i="3"/>
  <c r="AD146" i="3"/>
  <c r="AD170" i="3"/>
  <c r="AD121" i="3"/>
  <c r="AD182" i="3"/>
  <c r="AD24" i="3"/>
  <c r="AD40" i="3"/>
  <c r="AD76" i="3"/>
  <c r="AD97" i="3"/>
  <c r="AD152" i="3"/>
  <c r="AD84" i="3"/>
  <c r="AD164" i="3"/>
  <c r="AD133" i="3"/>
  <c r="AD132" i="3"/>
  <c r="AD19" i="3"/>
  <c r="AD18" i="3"/>
  <c r="AD35" i="3"/>
  <c r="AD70" i="3"/>
  <c r="AD68" i="3"/>
  <c r="AD154" i="3"/>
  <c r="AD184" i="3"/>
  <c r="AD196" i="3"/>
  <c r="AD149" i="3"/>
  <c r="AD51" i="3"/>
  <c r="AD20" i="3"/>
  <c r="AD28" i="3"/>
  <c r="AD62" i="3"/>
  <c r="AD96" i="3"/>
  <c r="AD88" i="3"/>
  <c r="AD188" i="3"/>
  <c r="AD129" i="3"/>
  <c r="AD160" i="3"/>
  <c r="AD128" i="3"/>
  <c r="AD192" i="3"/>
  <c r="AD98" i="3"/>
  <c r="AD125" i="3"/>
  <c r="AD155" i="3"/>
  <c r="AD107" i="3"/>
  <c r="AD87" i="3"/>
  <c r="AD171" i="3"/>
  <c r="AD114" i="3"/>
  <c r="AD135" i="3"/>
  <c r="AD200" i="3"/>
  <c r="AD134" i="3"/>
  <c r="AD175" i="3"/>
  <c r="AD55" i="3"/>
  <c r="AD83" i="3"/>
  <c r="AD58" i="3"/>
  <c r="AD99" i="3"/>
  <c r="AD43" i="3"/>
  <c r="AD126" i="3"/>
  <c r="AD108" i="3"/>
  <c r="AD169" i="3"/>
  <c r="AD181" i="3"/>
  <c r="AD136" i="3"/>
  <c r="AD44" i="3"/>
  <c r="AD52" i="3"/>
  <c r="AD80" i="3"/>
  <c r="AD75" i="3"/>
  <c r="AD63" i="3"/>
  <c r="AD109" i="3"/>
  <c r="AD93" i="3"/>
  <c r="AD137" i="3"/>
  <c r="AD72" i="3"/>
  <c r="AD60" i="3"/>
  <c r="AD101" i="3"/>
  <c r="AD86" i="3"/>
  <c r="AD174" i="3"/>
  <c r="AD150" i="3"/>
  <c r="AD117" i="3"/>
  <c r="AD178" i="3"/>
  <c r="AD7" i="3"/>
  <c r="AD31" i="3"/>
  <c r="AD39" i="3"/>
  <c r="AD176" i="3"/>
  <c r="AD4" i="3"/>
  <c r="C12" i="6" l="1"/>
  <c r="C12" i="4"/>
  <c r="C12" i="3"/>
  <c r="H12" i="5"/>
  <c r="I12" i="5" l="1"/>
  <c r="H13" i="5"/>
  <c r="G5" i="5"/>
  <c r="C13" i="3"/>
  <c r="B5" i="3"/>
  <c r="D12" i="3"/>
  <c r="B5" i="4"/>
  <c r="D12" i="4"/>
  <c r="C13" i="4"/>
  <c r="C13" i="6"/>
  <c r="B5" i="6"/>
  <c r="D12" i="6"/>
  <c r="E6" i="3" l="1"/>
  <c r="D13" i="3"/>
  <c r="B7" i="3" s="1"/>
  <c r="E4" i="3"/>
  <c r="E5" i="3" s="1"/>
  <c r="B4" i="6"/>
  <c r="B6" i="6"/>
  <c r="B4" i="4"/>
  <c r="B6" i="4"/>
  <c r="G6" i="5"/>
  <c r="G4" i="5"/>
  <c r="E4" i="6"/>
  <c r="E5" i="6" s="1"/>
  <c r="E6" i="6"/>
  <c r="D13" i="6"/>
  <c r="B7" i="6" s="1"/>
  <c r="E12" i="3"/>
  <c r="F12" i="3" s="1"/>
  <c r="G12" i="3" s="1"/>
  <c r="J6" i="5"/>
  <c r="I13" i="5"/>
  <c r="G7" i="5" s="1"/>
  <c r="J4" i="5"/>
  <c r="J5" i="5" s="1"/>
  <c r="E6" i="4"/>
  <c r="D13" i="4"/>
  <c r="B7" i="4" s="1"/>
  <c r="E4" i="4"/>
  <c r="E5" i="4" s="1"/>
  <c r="B4" i="3"/>
  <c r="B6" i="3"/>
  <c r="J12" i="5"/>
  <c r="K12" i="5" s="1"/>
  <c r="L12" i="5" s="1"/>
  <c r="E12" i="4" l="1"/>
  <c r="F12" i="4" s="1"/>
  <c r="G12" i="4" s="1"/>
  <c r="E12" i="6"/>
  <c r="F12" i="6" s="1"/>
  <c r="G12" i="6" s="1"/>
</calcChain>
</file>

<file path=xl/sharedStrings.xml><?xml version="1.0" encoding="utf-8"?>
<sst xmlns="http://schemas.openxmlformats.org/spreadsheetml/2006/main" count="474" uniqueCount="87">
  <si>
    <t>google</t>
  </si>
  <si>
    <t>facebook</t>
  </si>
  <si>
    <t>instagram</t>
  </si>
  <si>
    <t>sales</t>
  </si>
  <si>
    <t>size</t>
  </si>
  <si>
    <t>audience_id</t>
  </si>
  <si>
    <t>CustomerID</t>
  </si>
  <si>
    <t>Gender</t>
  </si>
  <si>
    <t>Age</t>
  </si>
  <si>
    <t>AnnualIncome</t>
  </si>
  <si>
    <t>SpendingScore</t>
  </si>
  <si>
    <t>Male</t>
  </si>
  <si>
    <t>Female</t>
  </si>
  <si>
    <t>SS</t>
  </si>
  <si>
    <t>1. Regress Sales on Google, Facebook, and Instagram</t>
  </si>
  <si>
    <t>S = b0 + b1Gg + b2Fb + b3Int</t>
  </si>
  <si>
    <t>2. Check for:</t>
  </si>
  <si>
    <t>Gender2</t>
  </si>
  <si>
    <t>- Multicollinearity: vif</t>
  </si>
  <si>
    <t>-Heteroskedasticity: visual and Breusch Pagan test</t>
  </si>
  <si>
    <t>-Autocorrelation: DW test</t>
  </si>
  <si>
    <t>Yes or No?</t>
  </si>
  <si>
    <t>If yes, which variable will you eliminate from the model?</t>
  </si>
  <si>
    <t>If yes, how will you fix it?</t>
  </si>
  <si>
    <t>SS = b0 + b1Gd + b2AI + b3Ag</t>
  </si>
  <si>
    <t>1. Regress SpendingScore (SS) on Gender (Gd), AnnualIncome (AI), and Age (Ag)</t>
  </si>
  <si>
    <t>If yes, what type, and how will you fix it?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</si>
  <si>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</si>
  <si>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</si>
  <si>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</si>
  <si>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</si>
  <si>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</si>
  <si>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</si>
  <si>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</si>
  <si>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</si>
  <si>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</si>
  <si>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</si>
  <si>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</si>
  <si>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</si>
  <si>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</si>
  <si>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</si>
  <si>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</si>
  <si>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</si>
  <si>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</si>
  <si>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</si>
  <si>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</si>
  <si>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</si>
  <si>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</si>
  <si>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</si>
  <si>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</si>
  <si>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</si>
  <si>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</si>
  <si>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</si>
  <si>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</si>
  <si>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Shapiro-Wilk Test</t>
  </si>
  <si>
    <t>W-stat</t>
  </si>
  <si>
    <t>alpha</t>
  </si>
  <si>
    <t>normal</t>
  </si>
  <si>
    <t>d'Agostino-Pearson</t>
  </si>
  <si>
    <t>DA-stat</t>
  </si>
  <si>
    <t>Durbin-Watson Test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</si>
  <si>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</si>
  <si>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</si>
  <si>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</si>
  <si>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</si>
  <si>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</si>
  <si>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</si>
  <si>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</si>
  <si>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</si>
  <si>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</si>
  <si>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</si>
  <si>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</si>
  <si>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</si>
  <si>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</si>
  <si>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NO</t>
  </si>
  <si>
    <t>Heteroskedascity Testing</t>
  </si>
  <si>
    <t>Sample size</t>
  </si>
  <si>
    <t>Indep var</t>
  </si>
  <si>
    <t>Breusch-Pagan</t>
  </si>
  <si>
    <t>LM stat</t>
  </si>
  <si>
    <t>F stat</t>
  </si>
  <si>
    <t>df1</t>
  </si>
  <si>
    <t>df2</t>
  </si>
  <si>
    <t>White Test</t>
  </si>
  <si>
    <t>YES</t>
  </si>
  <si>
    <t>Cochrane-Orcutt Regression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</si>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</sst>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9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2" xfId="0" applyFill="1" applyBorder="1"/>
    <xf numFmtId="0" fontId="0" fillId="0" borderId="0" xfId="0" applyBorder="1"/>
    <xf numFmtId="0" fontId="0" fillId="2" borderId="14" xfId="0" applyFill="1" applyBorder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SResidual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Sheet1!$U$4:$U$203</c:f>
              <c:numCache>
                <c:formatCode>General</c:formatCode>
                <c:ptCount val="200"/>
                <c:pt idx="0">
                  <c:v>20.523974409715162</c:v>
                </c:pt>
                <c:pt idx="1">
                  <c:v>12.337854820894359</c:v>
                </c:pt>
                <c:pt idx="2">
                  <c:v>12.307670779994229</c:v>
                </c:pt>
                <c:pt idx="3">
                  <c:v>17.597829511689127</c:v>
                </c:pt>
                <c:pt idx="4">
                  <c:v>13.18867185683129</c:v>
                </c:pt>
                <c:pt idx="5">
                  <c:v>12.478347634035847</c:v>
                </c:pt>
                <c:pt idx="6">
                  <c:v>11.729759951563686</c:v>
                </c:pt>
                <c:pt idx="7">
                  <c:v>12.122953165502283</c:v>
                </c:pt>
                <c:pt idx="8">
                  <c:v>3.7273408628615892</c:v>
                </c:pt>
                <c:pt idx="9">
                  <c:v>12.550848722934685</c:v>
                </c:pt>
                <c:pt idx="10">
                  <c:v>7.0322992005588549</c:v>
                </c:pt>
                <c:pt idx="11">
                  <c:v>17.285129182600272</c:v>
                </c:pt>
                <c:pt idx="12">
                  <c:v>10.577120733627664</c:v>
                </c:pt>
                <c:pt idx="13">
                  <c:v>8.8263004800332023</c:v>
                </c:pt>
                <c:pt idx="14">
                  <c:v>18.43436638356107</c:v>
                </c:pt>
                <c:pt idx="15">
                  <c:v>20.819299516495455</c:v>
                </c:pt>
                <c:pt idx="16">
                  <c:v>12.823656743699356</c:v>
                </c:pt>
                <c:pt idx="17">
                  <c:v>23.224957158799004</c:v>
                </c:pt>
                <c:pt idx="18">
                  <c:v>9.9516820591188022</c:v>
                </c:pt>
                <c:pt idx="19">
                  <c:v>14.166072932273265</c:v>
                </c:pt>
                <c:pt idx="20">
                  <c:v>18.100767277084273</c:v>
                </c:pt>
                <c:pt idx="21">
                  <c:v>14.740538200355449</c:v>
                </c:pt>
                <c:pt idx="22">
                  <c:v>6.4891503035632914</c:v>
                </c:pt>
                <c:pt idx="23">
                  <c:v>16.545932895131454</c:v>
                </c:pt>
                <c:pt idx="24">
                  <c:v>8.1465188718227441</c:v>
                </c:pt>
                <c:pt idx="25">
                  <c:v>15.610038604568864</c:v>
                </c:pt>
                <c:pt idx="26">
                  <c:v>14.989514288403914</c:v>
                </c:pt>
                <c:pt idx="27">
                  <c:v>17.051673435161675</c:v>
                </c:pt>
                <c:pt idx="28">
                  <c:v>19.410538026572961</c:v>
                </c:pt>
                <c:pt idx="29">
                  <c:v>9.1440238931687219</c:v>
                </c:pt>
                <c:pt idx="30">
                  <c:v>21.633933802695569</c:v>
                </c:pt>
                <c:pt idx="31">
                  <c:v>11.346092904310973</c:v>
                </c:pt>
                <c:pt idx="32">
                  <c:v>7.6388831418270788</c:v>
                </c:pt>
                <c:pt idx="33">
                  <c:v>18.864268292864352</c:v>
                </c:pt>
                <c:pt idx="34">
                  <c:v>7.5748305147121249</c:v>
                </c:pt>
                <c:pt idx="35">
                  <c:v>17.006826181847075</c:v>
                </c:pt>
                <c:pt idx="36">
                  <c:v>23.405900517309995</c:v>
                </c:pt>
                <c:pt idx="37">
                  <c:v>15.623477788695743</c:v>
                </c:pt>
                <c:pt idx="38">
                  <c:v>9.9086810345121901</c:v>
                </c:pt>
                <c:pt idx="39">
                  <c:v>20.447610393747123</c:v>
                </c:pt>
                <c:pt idx="40">
                  <c:v>16.37766467131113</c:v>
                </c:pt>
                <c:pt idx="41">
                  <c:v>17.295983199388978</c:v>
                </c:pt>
                <c:pt idx="42">
                  <c:v>21.595803256321947</c:v>
                </c:pt>
                <c:pt idx="43">
                  <c:v>13.963856839972715</c:v>
                </c:pt>
                <c:pt idx="44">
                  <c:v>8.8878799564485238</c:v>
                </c:pt>
                <c:pt idx="45">
                  <c:v>15.161523138521126</c:v>
                </c:pt>
                <c:pt idx="46">
                  <c:v>8.8733867326823983</c:v>
                </c:pt>
                <c:pt idx="47">
                  <c:v>21.722629895028959</c:v>
                </c:pt>
                <c:pt idx="48">
                  <c:v>16.263620181413806</c:v>
                </c:pt>
                <c:pt idx="49">
                  <c:v>8.1681656044053774</c:v>
                </c:pt>
                <c:pt idx="50">
                  <c:v>12.631211324624605</c:v>
                </c:pt>
                <c:pt idx="51">
                  <c:v>9.3398129606431795</c:v>
                </c:pt>
                <c:pt idx="52">
                  <c:v>20.662975627014507</c:v>
                </c:pt>
                <c:pt idx="53">
                  <c:v>19.944699569642697</c:v>
                </c:pt>
                <c:pt idx="54">
                  <c:v>20.374430078461266</c:v>
                </c:pt>
                <c:pt idx="55">
                  <c:v>21.292610603748713</c:v>
                </c:pt>
                <c:pt idx="56">
                  <c:v>8.5277125447268443</c:v>
                </c:pt>
                <c:pt idx="57">
                  <c:v>12.774588020808983</c:v>
                </c:pt>
                <c:pt idx="58">
                  <c:v>21.898051982898803</c:v>
                </c:pt>
                <c:pt idx="59">
                  <c:v>18.13348698070368</c:v>
                </c:pt>
                <c:pt idx="60">
                  <c:v>5.7421555840506038</c:v>
                </c:pt>
                <c:pt idx="61">
                  <c:v>22.890672079938675</c:v>
                </c:pt>
                <c:pt idx="62">
                  <c:v>16.784260729108617</c:v>
                </c:pt>
                <c:pt idx="63">
                  <c:v>13.210692016950794</c:v>
                </c:pt>
                <c:pt idx="64">
                  <c:v>16.977735563833615</c:v>
                </c:pt>
                <c:pt idx="65">
                  <c:v>7.8490453194829195</c:v>
                </c:pt>
                <c:pt idx="66">
                  <c:v>9.0160316327988177</c:v>
                </c:pt>
                <c:pt idx="67">
                  <c:v>12.037007297677002</c:v>
                </c:pt>
                <c:pt idx="68">
                  <c:v>18.976579242354177</c:v>
                </c:pt>
                <c:pt idx="69">
                  <c:v>21.108912436143427</c:v>
                </c:pt>
                <c:pt idx="70">
                  <c:v>17.779497816582293</c:v>
                </c:pt>
                <c:pt idx="71">
                  <c:v>10.626938152945893</c:v>
                </c:pt>
                <c:pt idx="72">
                  <c:v>10.366848810245024</c:v>
                </c:pt>
                <c:pt idx="73">
                  <c:v>9.9029820555921191</c:v>
                </c:pt>
                <c:pt idx="74">
                  <c:v>17.329311966972643</c:v>
                </c:pt>
                <c:pt idx="75">
                  <c:v>11.858321738983788</c:v>
                </c:pt>
                <c:pt idx="76">
                  <c:v>4.4775890405727186</c:v>
                </c:pt>
                <c:pt idx="77">
                  <c:v>13.811902227800482</c:v>
                </c:pt>
                <c:pt idx="78">
                  <c:v>8.8133135261735944</c:v>
                </c:pt>
                <c:pt idx="79">
                  <c:v>9.6753032832745056</c:v>
                </c:pt>
                <c:pt idx="80">
                  <c:v>11.445923639120625</c:v>
                </c:pt>
                <c:pt idx="81">
                  <c:v>14.647940925761016</c:v>
                </c:pt>
                <c:pt idx="82">
                  <c:v>10.178407991809923</c:v>
                </c:pt>
                <c:pt idx="83">
                  <c:v>14.421842119156549</c:v>
                </c:pt>
                <c:pt idx="84">
                  <c:v>20.781364636833885</c:v>
                </c:pt>
                <c:pt idx="85">
                  <c:v>15.181407889846495</c:v>
                </c:pt>
                <c:pt idx="86">
                  <c:v>11.59870739427725</c:v>
                </c:pt>
                <c:pt idx="87">
                  <c:v>15.593784747966524</c:v>
                </c:pt>
                <c:pt idx="88">
                  <c:v>11.711271005267474</c:v>
                </c:pt>
                <c:pt idx="89">
                  <c:v>16.922255106768958</c:v>
                </c:pt>
                <c:pt idx="90">
                  <c:v>9.999229651723482</c:v>
                </c:pt>
                <c:pt idx="91">
                  <c:v>4.4963159844593772</c:v>
                </c:pt>
                <c:pt idx="92">
                  <c:v>19.156396162353211</c:v>
                </c:pt>
                <c:pt idx="93">
                  <c:v>21.22757378476209</c:v>
                </c:pt>
                <c:pt idx="94">
                  <c:v>10.482123854060985</c:v>
                </c:pt>
                <c:pt idx="95">
                  <c:v>16.3149211249941</c:v>
                </c:pt>
                <c:pt idx="96">
                  <c:v>12.63571716170908</c:v>
                </c:pt>
                <c:pt idx="97">
                  <c:v>15.337077822510238</c:v>
                </c:pt>
                <c:pt idx="98">
                  <c:v>24.118607229753344</c:v>
                </c:pt>
                <c:pt idx="99">
                  <c:v>16.940350209868626</c:v>
                </c:pt>
                <c:pt idx="100">
                  <c:v>13.875958437972796</c:v>
                </c:pt>
                <c:pt idx="101">
                  <c:v>23.242486848584214</c:v>
                </c:pt>
                <c:pt idx="102">
                  <c:v>17.644093845826681</c:v>
                </c:pt>
                <c:pt idx="103">
                  <c:v>14.762211416061408</c:v>
                </c:pt>
                <c:pt idx="104">
                  <c:v>20.301108784104397</c:v>
                </c:pt>
                <c:pt idx="105">
                  <c:v>17.936414673257321</c:v>
                </c:pt>
                <c:pt idx="106">
                  <c:v>6.1260221485830595</c:v>
                </c:pt>
                <c:pt idx="107">
                  <c:v>7.108502485117369</c:v>
                </c:pt>
                <c:pt idx="108">
                  <c:v>3.5872584098050146</c:v>
                </c:pt>
                <c:pt idx="109">
                  <c:v>19.692931062134029</c:v>
                </c:pt>
                <c:pt idx="110">
                  <c:v>14.759874095117553</c:v>
                </c:pt>
                <c:pt idx="111">
                  <c:v>21.14027498033532</c:v>
                </c:pt>
                <c:pt idx="112">
                  <c:v>13.880609853211171</c:v>
                </c:pt>
                <c:pt idx="113">
                  <c:v>16.403776229871259</c:v>
                </c:pt>
                <c:pt idx="114">
                  <c:v>15.305095925878035</c:v>
                </c:pt>
                <c:pt idx="115">
                  <c:v>12.919688951958426</c:v>
                </c:pt>
                <c:pt idx="116">
                  <c:v>11.978747436893686</c:v>
                </c:pt>
                <c:pt idx="117">
                  <c:v>6.5707773987577056</c:v>
                </c:pt>
                <c:pt idx="118">
                  <c:v>15.566093478520511</c:v>
                </c:pt>
                <c:pt idx="119">
                  <c:v>6.8200676671381784</c:v>
                </c:pt>
                <c:pt idx="120">
                  <c:v>14.410106047152565</c:v>
                </c:pt>
                <c:pt idx="121">
                  <c:v>7.8380764218051215</c:v>
                </c:pt>
                <c:pt idx="122">
                  <c:v>13.626457100609532</c:v>
                </c:pt>
                <c:pt idx="123">
                  <c:v>15.08279089666202</c:v>
                </c:pt>
                <c:pt idx="124">
                  <c:v>19.454413064179416</c:v>
                </c:pt>
                <c:pt idx="125">
                  <c:v>9.1273495830047615</c:v>
                </c:pt>
                <c:pt idx="126">
                  <c:v>10.577174114180366</c:v>
                </c:pt>
                <c:pt idx="127">
                  <c:v>6.59966899899152</c:v>
                </c:pt>
                <c:pt idx="128">
                  <c:v>22.25549161453959</c:v>
                </c:pt>
                <c:pt idx="129">
                  <c:v>7.8841064914888372</c:v>
                </c:pt>
                <c:pt idx="130">
                  <c:v>10.427687101769543</c:v>
                </c:pt>
                <c:pt idx="131">
                  <c:v>15.577798192467164</c:v>
                </c:pt>
                <c:pt idx="132">
                  <c:v>8.4491501160707152</c:v>
                </c:pt>
                <c:pt idx="133">
                  <c:v>19.266923071099967</c:v>
                </c:pt>
                <c:pt idx="134">
                  <c:v>11.836803896219831</c:v>
                </c:pt>
                <c:pt idx="135">
                  <c:v>14.001413849249673</c:v>
                </c:pt>
                <c:pt idx="136">
                  <c:v>11.453486267632533</c:v>
                </c:pt>
                <c:pt idx="137">
                  <c:v>20.851251984901999</c:v>
                </c:pt>
                <c:pt idx="138">
                  <c:v>9.768427954852239</c:v>
                </c:pt>
                <c:pt idx="139">
                  <c:v>19.675476318699388</c:v>
                </c:pt>
                <c:pt idx="140">
                  <c:v>9.489640973247127</c:v>
                </c:pt>
                <c:pt idx="141">
                  <c:v>18.399029319063153</c:v>
                </c:pt>
                <c:pt idx="142">
                  <c:v>19.249869267749116</c:v>
                </c:pt>
                <c:pt idx="143">
                  <c:v>8.7648026198665825</c:v>
                </c:pt>
                <c:pt idx="144">
                  <c:v>10.09133403330576</c:v>
                </c:pt>
                <c:pt idx="145">
                  <c:v>9.7085387216139978</c:v>
                </c:pt>
                <c:pt idx="146">
                  <c:v>15.29422367733372</c:v>
                </c:pt>
                <c:pt idx="147">
                  <c:v>23.260861031422419</c:v>
                </c:pt>
                <c:pt idx="148">
                  <c:v>12.263359411362689</c:v>
                </c:pt>
                <c:pt idx="149">
                  <c:v>9.82727110113035</c:v>
                </c:pt>
                <c:pt idx="150">
                  <c:v>18.367205341380931</c:v>
                </c:pt>
                <c:pt idx="151">
                  <c:v>10.009537700506844</c:v>
                </c:pt>
                <c:pt idx="152">
                  <c:v>16.360000304436973</c:v>
                </c:pt>
                <c:pt idx="153">
                  <c:v>18.22390131992038</c:v>
                </c:pt>
                <c:pt idx="154">
                  <c:v>15.501616959053665</c:v>
                </c:pt>
                <c:pt idx="155">
                  <c:v>5.3075589017356029</c:v>
                </c:pt>
                <c:pt idx="156">
                  <c:v>15.384851915018084</c:v>
                </c:pt>
                <c:pt idx="157">
                  <c:v>10.014311199739463</c:v>
                </c:pt>
                <c:pt idx="158">
                  <c:v>10.38419866004938</c:v>
                </c:pt>
                <c:pt idx="159">
                  <c:v>12.399148227960556</c:v>
                </c:pt>
                <c:pt idx="160">
                  <c:v>14.213832980330974</c:v>
                </c:pt>
                <c:pt idx="161">
                  <c:v>13.559145683664621</c:v>
                </c:pt>
                <c:pt idx="162">
                  <c:v>14.946782057588425</c:v>
                </c:pt>
                <c:pt idx="163">
                  <c:v>17.351636075492515</c:v>
                </c:pt>
                <c:pt idx="164">
                  <c:v>11.068294603100242</c:v>
                </c:pt>
                <c:pt idx="165">
                  <c:v>14.223721376270053</c:v>
                </c:pt>
                <c:pt idx="166">
                  <c:v>10.824395309518028</c:v>
                </c:pt>
                <c:pt idx="167">
                  <c:v>13.363246772586256</c:v>
                </c:pt>
                <c:pt idx="168">
                  <c:v>17.186142800575041</c:v>
                </c:pt>
                <c:pt idx="169">
                  <c:v>17.941556296290063</c:v>
                </c:pt>
                <c:pt idx="170">
                  <c:v>7.3949799664989015</c:v>
                </c:pt>
                <c:pt idx="171">
                  <c:v>14.358273730249412</c:v>
                </c:pt>
                <c:pt idx="172">
                  <c:v>7.6076923787190207</c:v>
                </c:pt>
                <c:pt idx="173">
                  <c:v>11.970938873323922</c:v>
                </c:pt>
                <c:pt idx="174">
                  <c:v>13.744357417405292</c:v>
                </c:pt>
                <c:pt idx="175">
                  <c:v>24.786870314183684</c:v>
                </c:pt>
                <c:pt idx="176">
                  <c:v>19.979372702747675</c:v>
                </c:pt>
                <c:pt idx="177">
                  <c:v>12.16204640283491</c:v>
                </c:pt>
                <c:pt idx="178">
                  <c:v>16.010997220773103</c:v>
                </c:pt>
                <c:pt idx="179">
                  <c:v>12.384554948507715</c:v>
                </c:pt>
                <c:pt idx="180">
                  <c:v>10.587199699509455</c:v>
                </c:pt>
                <c:pt idx="181">
                  <c:v>13.928099183458238</c:v>
                </c:pt>
                <c:pt idx="182">
                  <c:v>6.5546699971249804</c:v>
                </c:pt>
                <c:pt idx="183">
                  <c:v>24.133100129464747</c:v>
                </c:pt>
                <c:pt idx="184">
                  <c:v>18.538520955122785</c:v>
                </c:pt>
                <c:pt idx="185">
                  <c:v>20.803010587194397</c:v>
                </c:pt>
                <c:pt idx="186">
                  <c:v>9.6913731310857365</c:v>
                </c:pt>
                <c:pt idx="187">
                  <c:v>17.076442228165288</c:v>
                </c:pt>
                <c:pt idx="188">
                  <c:v>18.644306480608996</c:v>
                </c:pt>
                <c:pt idx="189">
                  <c:v>6.0516241069916799</c:v>
                </c:pt>
                <c:pt idx="190">
                  <c:v>12.489159100639457</c:v>
                </c:pt>
                <c:pt idx="191">
                  <c:v>8.424019325803684</c:v>
                </c:pt>
                <c:pt idx="192">
                  <c:v>4.4662295605146429</c:v>
                </c:pt>
                <c:pt idx="193">
                  <c:v>18.486957967031397</c:v>
                </c:pt>
                <c:pt idx="194">
                  <c:v>16.495300438165646</c:v>
                </c:pt>
                <c:pt idx="195">
                  <c:v>5.3703424844667875</c:v>
                </c:pt>
                <c:pt idx="196">
                  <c:v>8.1653123606130116</c:v>
                </c:pt>
                <c:pt idx="197">
                  <c:v>12.785920816932238</c:v>
                </c:pt>
                <c:pt idx="198">
                  <c:v>23.767321491762818</c:v>
                </c:pt>
                <c:pt idx="199">
                  <c:v>15.173195535684206</c:v>
                </c:pt>
              </c:numCache>
            </c:numRef>
          </c:xVal>
          <c:yVal>
            <c:numRef>
              <c:f>Sheet1!$X$4:$X$203</c:f>
              <c:numCache>
                <c:formatCode>General</c:formatCode>
                <c:ptCount val="200"/>
                <c:pt idx="0">
                  <c:v>0.93504354238526888</c:v>
                </c:pt>
                <c:pt idx="1">
                  <c:v>-1.1497139688131257</c:v>
                </c:pt>
                <c:pt idx="2">
                  <c:v>-1.7844273327733169</c:v>
                </c:pt>
                <c:pt idx="3">
                  <c:v>0.53525062944770185</c:v>
                </c:pt>
                <c:pt idx="4">
                  <c:v>-0.17126673403169712</c:v>
                </c:pt>
                <c:pt idx="5">
                  <c:v>-3.1316019867277523</c:v>
                </c:pt>
                <c:pt idx="6">
                  <c:v>4.167286629865851E-2</c:v>
                </c:pt>
                <c:pt idx="7">
                  <c:v>0.63900338525694367</c:v>
                </c:pt>
                <c:pt idx="8">
                  <c:v>0.6364001990478807</c:v>
                </c:pt>
                <c:pt idx="9">
                  <c:v>-1.1574231483265107</c:v>
                </c:pt>
                <c:pt idx="10">
                  <c:v>0.93010450968929737</c:v>
                </c:pt>
                <c:pt idx="11">
                  <c:v>6.8151949232448175E-2</c:v>
                </c:pt>
                <c:pt idx="12">
                  <c:v>-0.81703486098261169</c:v>
                </c:pt>
                <c:pt idx="13">
                  <c:v>0.51835902866425776</c:v>
                </c:pt>
                <c:pt idx="14">
                  <c:v>0.33558595981405331</c:v>
                </c:pt>
                <c:pt idx="15">
                  <c:v>0.93781711963133052</c:v>
                </c:pt>
                <c:pt idx="16">
                  <c:v>-0.19202299125792194</c:v>
                </c:pt>
                <c:pt idx="17">
                  <c:v>0.69714364250421534</c:v>
                </c:pt>
                <c:pt idx="18">
                  <c:v>0.7999463914004793</c:v>
                </c:pt>
                <c:pt idx="19">
                  <c:v>0.25744550408647127</c:v>
                </c:pt>
                <c:pt idx="20">
                  <c:v>-5.9784430089341208E-2</c:v>
                </c:pt>
                <c:pt idx="21">
                  <c:v>-1.3292936286213721</c:v>
                </c:pt>
                <c:pt idx="22">
                  <c:v>-0.52752585661156515</c:v>
                </c:pt>
                <c:pt idx="23">
                  <c:v>-0.62054373062828216</c:v>
                </c:pt>
                <c:pt idx="24">
                  <c:v>0.92166809097116076</c:v>
                </c:pt>
                <c:pt idx="25">
                  <c:v>-2.141807408313448</c:v>
                </c:pt>
                <c:pt idx="26">
                  <c:v>6.2210899211748586E-3</c:v>
                </c:pt>
                <c:pt idx="27">
                  <c:v>-0.68327875836708896</c:v>
                </c:pt>
                <c:pt idx="28">
                  <c:v>-0.30289818124266021</c:v>
                </c:pt>
                <c:pt idx="29">
                  <c:v>0.80448992080906112</c:v>
                </c:pt>
                <c:pt idx="30">
                  <c:v>-0.13879107858685846</c:v>
                </c:pt>
                <c:pt idx="31">
                  <c:v>0.32862870761622442</c:v>
                </c:pt>
                <c:pt idx="32">
                  <c:v>1.1635151519120079</c:v>
                </c:pt>
                <c:pt idx="33">
                  <c:v>-0.86873881997998825</c:v>
                </c:pt>
                <c:pt idx="34">
                  <c:v>1.1421878593292762</c:v>
                </c:pt>
                <c:pt idx="35">
                  <c:v>-2.4958767671801949</c:v>
                </c:pt>
                <c:pt idx="36">
                  <c:v>1.1830834826902175</c:v>
                </c:pt>
                <c:pt idx="37">
                  <c:v>-0.54789208257723887</c:v>
                </c:pt>
                <c:pt idx="38">
                  <c:v>0.11350803205097382</c:v>
                </c:pt>
                <c:pt idx="39">
                  <c:v>0.62437444637068495</c:v>
                </c:pt>
                <c:pt idx="40">
                  <c:v>0.13190979551103729</c:v>
                </c:pt>
                <c:pt idx="41">
                  <c:v>-0.11627528520748655</c:v>
                </c:pt>
                <c:pt idx="42">
                  <c:v>-0.53147300096830818</c:v>
                </c:pt>
                <c:pt idx="43">
                  <c:v>-0.6311778656202538</c:v>
                </c:pt>
                <c:pt idx="44">
                  <c:v>-0.23012611643718461</c:v>
                </c:pt>
                <c:pt idx="45">
                  <c:v>-0.15515961375621518</c:v>
                </c:pt>
                <c:pt idx="46">
                  <c:v>1.0243860225075836</c:v>
                </c:pt>
                <c:pt idx="47">
                  <c:v>0.87651202168395825</c:v>
                </c:pt>
                <c:pt idx="48">
                  <c:v>-0.86835430057223451</c:v>
                </c:pt>
                <c:pt idx="49">
                  <c:v>0.90882525539799353</c:v>
                </c:pt>
                <c:pt idx="50">
                  <c:v>-0.73046796035449113</c:v>
                </c:pt>
                <c:pt idx="51">
                  <c:v>0.80698823383754203</c:v>
                </c:pt>
                <c:pt idx="52">
                  <c:v>1.1492212706239227</c:v>
                </c:pt>
                <c:pt idx="53">
                  <c:v>0.74475983663876122</c:v>
                </c:pt>
                <c:pt idx="54">
                  <c:v>-0.10348798869026356</c:v>
                </c:pt>
                <c:pt idx="55">
                  <c:v>1.428285126109345</c:v>
                </c:pt>
                <c:pt idx="56">
                  <c:v>-1.7963179535898548</c:v>
                </c:pt>
                <c:pt idx="57">
                  <c:v>0.25239356927193357</c:v>
                </c:pt>
                <c:pt idx="58">
                  <c:v>1.128410745552378</c:v>
                </c:pt>
                <c:pt idx="59">
                  <c:v>0.15812007063259984</c:v>
                </c:pt>
                <c:pt idx="60">
                  <c:v>1.3988904803786781</c:v>
                </c:pt>
                <c:pt idx="61">
                  <c:v>0.77681391981510273</c:v>
                </c:pt>
                <c:pt idx="62">
                  <c:v>-0.64328333198683896</c:v>
                </c:pt>
                <c:pt idx="63">
                  <c:v>0.46829019595418725</c:v>
                </c:pt>
                <c:pt idx="64">
                  <c:v>0.60650142075087787</c:v>
                </c:pt>
                <c:pt idx="65">
                  <c:v>0.8608399588651201</c:v>
                </c:pt>
                <c:pt idx="66">
                  <c:v>0.28713461206452928</c:v>
                </c:pt>
                <c:pt idx="67">
                  <c:v>0.80865281152892354</c:v>
                </c:pt>
                <c:pt idx="68">
                  <c:v>-4.5433860011809511E-2</c:v>
                </c:pt>
                <c:pt idx="69">
                  <c:v>0.70666284980702965</c:v>
                </c:pt>
                <c:pt idx="70">
                  <c:v>0.3088098368467479</c:v>
                </c:pt>
                <c:pt idx="71">
                  <c:v>1.051943598224192</c:v>
                </c:pt>
                <c:pt idx="72">
                  <c:v>-0.92959903122440057</c:v>
                </c:pt>
                <c:pt idx="73">
                  <c:v>0.65085208712503373</c:v>
                </c:pt>
                <c:pt idx="74">
                  <c:v>-0.19537819058655601</c:v>
                </c:pt>
                <c:pt idx="75">
                  <c:v>-1.8738073575810852</c:v>
                </c:pt>
                <c:pt idx="76">
                  <c:v>1.4371973009692141</c:v>
                </c:pt>
                <c:pt idx="77">
                  <c:v>0.23025534480292395</c:v>
                </c:pt>
                <c:pt idx="78">
                  <c:v>-2.0844211827992671</c:v>
                </c:pt>
                <c:pt idx="79">
                  <c:v>0.78593210556262416</c:v>
                </c:pt>
                <c:pt idx="80">
                  <c:v>0.21007071001410552</c:v>
                </c:pt>
                <c:pt idx="81">
                  <c:v>-1.3930148178229407</c:v>
                </c:pt>
                <c:pt idx="82">
                  <c:v>0.66543168519206386</c:v>
                </c:pt>
                <c:pt idx="83">
                  <c:v>-0.48759244209903407</c:v>
                </c:pt>
                <c:pt idx="84">
                  <c:v>0.54501910973411194</c:v>
                </c:pt>
                <c:pt idx="85">
                  <c:v>1.1030552197574157E-2</c:v>
                </c:pt>
                <c:pt idx="86">
                  <c:v>0.23808373537906802</c:v>
                </c:pt>
                <c:pt idx="87">
                  <c:v>0.2410043025783985</c:v>
                </c:pt>
                <c:pt idx="88">
                  <c:v>0.70526352936305736</c:v>
                </c:pt>
                <c:pt idx="89">
                  <c:v>-0.13186220047918368</c:v>
                </c:pt>
                <c:pt idx="90">
                  <c:v>0.71240756937249106</c:v>
                </c:pt>
                <c:pt idx="91">
                  <c:v>1.6634035955889881</c:v>
                </c:pt>
                <c:pt idx="92">
                  <c:v>0.14452823399316189</c:v>
                </c:pt>
                <c:pt idx="93">
                  <c:v>0.57693279767114825</c:v>
                </c:pt>
                <c:pt idx="94">
                  <c:v>0.60389788279787238</c:v>
                </c:pt>
                <c:pt idx="95">
                  <c:v>0.34712267823102338</c:v>
                </c:pt>
                <c:pt idx="96">
                  <c:v>-0.55515360597477248</c:v>
                </c:pt>
                <c:pt idx="97">
                  <c:v>9.6660441881286641E-2</c:v>
                </c:pt>
                <c:pt idx="98">
                  <c:v>0.76024021593568059</c:v>
                </c:pt>
                <c:pt idx="99">
                  <c:v>0.15404817094381817</c:v>
                </c:pt>
                <c:pt idx="100">
                  <c:v>-1.290978965358982</c:v>
                </c:pt>
                <c:pt idx="101">
                  <c:v>0.33076815201457249</c:v>
                </c:pt>
                <c:pt idx="102">
                  <c:v>-1.6873784289234102</c:v>
                </c:pt>
                <c:pt idx="103">
                  <c:v>-3.690954208449769E-2</c:v>
                </c:pt>
                <c:pt idx="104">
                  <c:v>0.23665900974995055</c:v>
                </c:pt>
                <c:pt idx="105">
                  <c:v>0.74967520026751877</c:v>
                </c:pt>
                <c:pt idx="106">
                  <c:v>0.63718258182008425</c:v>
                </c:pt>
                <c:pt idx="107">
                  <c:v>0.9442229131217692</c:v>
                </c:pt>
                <c:pt idx="108">
                  <c:v>1.0161560659665789</c:v>
                </c:pt>
                <c:pt idx="109">
                  <c:v>6.3523155689072505E-2</c:v>
                </c:pt>
                <c:pt idx="110">
                  <c:v>-0.80680256649060467</c:v>
                </c:pt>
                <c:pt idx="111">
                  <c:v>0.39140964663902772</c:v>
                </c:pt>
                <c:pt idx="112">
                  <c:v>0.1301624423374847</c:v>
                </c:pt>
                <c:pt idx="113">
                  <c:v>-0.29888646063366409</c:v>
                </c:pt>
                <c:pt idx="114">
                  <c:v>-0.41832784716094817</c:v>
                </c:pt>
                <c:pt idx="115">
                  <c:v>-0.18966893173772362</c:v>
                </c:pt>
                <c:pt idx="116">
                  <c:v>0.13126739923769726</c:v>
                </c:pt>
                <c:pt idx="117">
                  <c:v>1.6785554368974058</c:v>
                </c:pt>
                <c:pt idx="118">
                  <c:v>0.19810410350843163</c:v>
                </c:pt>
                <c:pt idx="119">
                  <c:v>-0.1305644098127588</c:v>
                </c:pt>
                <c:pt idx="120">
                  <c:v>0.6466254791653252</c:v>
                </c:pt>
                <c:pt idx="121">
                  <c:v>-0.49722412571524471</c:v>
                </c:pt>
                <c:pt idx="122">
                  <c:v>-1.2022810019875765</c:v>
                </c:pt>
                <c:pt idx="123">
                  <c:v>6.9539235822393838E-2</c:v>
                </c:pt>
                <c:pt idx="124">
                  <c:v>0.14570479048612356</c:v>
                </c:pt>
                <c:pt idx="125">
                  <c:v>0.87371186806269019</c:v>
                </c:pt>
                <c:pt idx="126">
                  <c:v>-2.3596260081881599</c:v>
                </c:pt>
                <c:pt idx="127">
                  <c:v>1.3054390146236485</c:v>
                </c:pt>
                <c:pt idx="128">
                  <c:v>1.4503075294090186</c:v>
                </c:pt>
                <c:pt idx="129">
                  <c:v>1.0773552848756842</c:v>
                </c:pt>
                <c:pt idx="130">
                  <c:v>-5.2373970762844815</c:v>
                </c:pt>
                <c:pt idx="131">
                  <c:v>-1.7073749517405321</c:v>
                </c:pt>
                <c:pt idx="132">
                  <c:v>-1.6310490634958839</c:v>
                </c:pt>
                <c:pt idx="133">
                  <c:v>0.19761191277941551</c:v>
                </c:pt>
                <c:pt idx="134">
                  <c:v>-0.61512756763361054</c:v>
                </c:pt>
                <c:pt idx="135">
                  <c:v>-1.4247398812411647</c:v>
                </c:pt>
                <c:pt idx="136">
                  <c:v>-1.1589879827763303</c:v>
                </c:pt>
                <c:pt idx="137">
                  <c:v>-3.040739808569989E-2</c:v>
                </c:pt>
                <c:pt idx="138">
                  <c:v>-9.9926976130686379E-2</c:v>
                </c:pt>
                <c:pt idx="139">
                  <c:v>0.60784181305570184</c:v>
                </c:pt>
                <c:pt idx="140">
                  <c:v>0.83675487792790615</c:v>
                </c:pt>
                <c:pt idx="141">
                  <c:v>0.47520958255162032</c:v>
                </c:pt>
                <c:pt idx="142">
                  <c:v>0.50437585295222565</c:v>
                </c:pt>
                <c:pt idx="143">
                  <c:v>0.97014969823093133</c:v>
                </c:pt>
                <c:pt idx="144">
                  <c:v>0.77642118810752925</c:v>
                </c:pt>
                <c:pt idx="145">
                  <c:v>0.35090930777704893</c:v>
                </c:pt>
                <c:pt idx="146">
                  <c:v>-1.2424863770437369</c:v>
                </c:pt>
                <c:pt idx="147">
                  <c:v>1.2691342648006443</c:v>
                </c:pt>
                <c:pt idx="148">
                  <c:v>-0.80887037710756049</c:v>
                </c:pt>
                <c:pt idx="149">
                  <c:v>0.16180790291851907</c:v>
                </c:pt>
                <c:pt idx="150">
                  <c:v>-1.3451150328951738</c:v>
                </c:pt>
                <c:pt idx="151">
                  <c:v>0.94360872800264894</c:v>
                </c:pt>
                <c:pt idx="152">
                  <c:v>0.14238992494410074</c:v>
                </c:pt>
                <c:pt idx="153">
                  <c:v>0.46045322076973672</c:v>
                </c:pt>
                <c:pt idx="154">
                  <c:v>5.8369881608628875E-2</c:v>
                </c:pt>
                <c:pt idx="155">
                  <c:v>-1.2503980604200102</c:v>
                </c:pt>
                <c:pt idx="156">
                  <c:v>-5.0341971403105736E-2</c:v>
                </c:pt>
                <c:pt idx="157">
                  <c:v>5.0838488811514024E-2</c:v>
                </c:pt>
                <c:pt idx="158">
                  <c:v>-1.8298307199385415</c:v>
                </c:pt>
                <c:pt idx="159">
                  <c:v>0.29715140288620645</c:v>
                </c:pt>
                <c:pt idx="160">
                  <c:v>0.11045142326348506</c:v>
                </c:pt>
                <c:pt idx="161">
                  <c:v>-0.15374908855624927</c:v>
                </c:pt>
                <c:pt idx="162">
                  <c:v>-2.7755425493850482E-2</c:v>
                </c:pt>
                <c:pt idx="163">
                  <c:v>0.38466919856087195</c:v>
                </c:pt>
                <c:pt idx="164">
                  <c:v>0.49344424692846783</c:v>
                </c:pt>
                <c:pt idx="165">
                  <c:v>-1.3786455502865469</c:v>
                </c:pt>
                <c:pt idx="166">
                  <c:v>-1.6756914428215421</c:v>
                </c:pt>
                <c:pt idx="167">
                  <c:v>-0.69014512810715523</c:v>
                </c:pt>
                <c:pt idx="168">
                  <c:v>-5.1107843614465319E-2</c:v>
                </c:pt>
                <c:pt idx="169">
                  <c:v>-1.7452021314651687</c:v>
                </c:pt>
                <c:pt idx="170">
                  <c:v>0.59627045276795776</c:v>
                </c:pt>
                <c:pt idx="171">
                  <c:v>8.408507712916613E-2</c:v>
                </c:pt>
                <c:pt idx="172">
                  <c:v>-4.5638275743368839E-3</c:v>
                </c:pt>
                <c:pt idx="173">
                  <c:v>-0.1607458948917749</c:v>
                </c:pt>
                <c:pt idx="174">
                  <c:v>-1.3315595399501203</c:v>
                </c:pt>
                <c:pt idx="175">
                  <c:v>1.3130323732939402</c:v>
                </c:pt>
                <c:pt idx="176">
                  <c:v>0.13089643394205083</c:v>
                </c:pt>
                <c:pt idx="177">
                  <c:v>-0.27412848364666703</c:v>
                </c:pt>
                <c:pt idx="178">
                  <c:v>-2.498351411650984</c:v>
                </c:pt>
                <c:pt idx="179">
                  <c:v>0.12782184843858668</c:v>
                </c:pt>
                <c:pt idx="180">
                  <c:v>-5.1734893409640333E-2</c:v>
                </c:pt>
                <c:pt idx="181">
                  <c:v>-1.0252676048247706</c:v>
                </c:pt>
                <c:pt idx="182">
                  <c:v>1.2728073565804927</c:v>
                </c:pt>
                <c:pt idx="183">
                  <c:v>1.2262753781502016</c:v>
                </c:pt>
                <c:pt idx="184">
                  <c:v>-0.55681707447542761</c:v>
                </c:pt>
                <c:pt idx="185">
                  <c:v>1.0661396341127294</c:v>
                </c:pt>
                <c:pt idx="186">
                  <c:v>0.36109351714117455</c:v>
                </c:pt>
                <c:pt idx="187">
                  <c:v>0.13263506138013159</c:v>
                </c:pt>
                <c:pt idx="188">
                  <c:v>-1.6281753728095987</c:v>
                </c:pt>
                <c:pt idx="189">
                  <c:v>0.38467629937794412</c:v>
                </c:pt>
                <c:pt idx="190">
                  <c:v>-1.0021647610612565</c:v>
                </c:pt>
                <c:pt idx="191">
                  <c:v>0.87568768337276226</c:v>
                </c:pt>
                <c:pt idx="192">
                  <c:v>0.85064468430450768</c:v>
                </c:pt>
                <c:pt idx="193">
                  <c:v>0.6603590523822449</c:v>
                </c:pt>
                <c:pt idx="194">
                  <c:v>0.47742189815425523</c:v>
                </c:pt>
                <c:pt idx="195">
                  <c:v>1.3228382042028366</c:v>
                </c:pt>
                <c:pt idx="196">
                  <c:v>0.91051806241797373</c:v>
                </c:pt>
                <c:pt idx="197">
                  <c:v>8.3530681803155385E-3</c:v>
                </c:pt>
                <c:pt idx="198">
                  <c:v>1.0279844820692967</c:v>
                </c:pt>
                <c:pt idx="199">
                  <c:v>-1.0520229146331608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7-7A48-B63B-5E73465EC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279376"/>
        <c:axId val="893701984"/>
      </c:scatterChart>
      <c:valAx>
        <c:axId val="89527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3701984"/>
        <c:crosses val="autoZero"/>
        <c:crossBetween val="midCat"/>
      </c:valAx>
      <c:valAx>
        <c:axId val="893701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5279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Sheet1!$U$4:$U$203</c:f>
              <c:numCache>
                <c:formatCode>General</c:formatCode>
                <c:ptCount val="200"/>
                <c:pt idx="0">
                  <c:v>20.523974409715162</c:v>
                </c:pt>
                <c:pt idx="1">
                  <c:v>12.337854820894359</c:v>
                </c:pt>
                <c:pt idx="2">
                  <c:v>12.307670779994229</c:v>
                </c:pt>
                <c:pt idx="3">
                  <c:v>17.597829511689127</c:v>
                </c:pt>
                <c:pt idx="4">
                  <c:v>13.18867185683129</c:v>
                </c:pt>
                <c:pt idx="5">
                  <c:v>12.478347634035847</c:v>
                </c:pt>
                <c:pt idx="6">
                  <c:v>11.729759951563686</c:v>
                </c:pt>
                <c:pt idx="7">
                  <c:v>12.122953165502283</c:v>
                </c:pt>
                <c:pt idx="8">
                  <c:v>3.7273408628615892</c:v>
                </c:pt>
                <c:pt idx="9">
                  <c:v>12.550848722934685</c:v>
                </c:pt>
                <c:pt idx="10">
                  <c:v>7.0322992005588549</c:v>
                </c:pt>
                <c:pt idx="11">
                  <c:v>17.285129182600272</c:v>
                </c:pt>
                <c:pt idx="12">
                  <c:v>10.577120733627664</c:v>
                </c:pt>
                <c:pt idx="13">
                  <c:v>8.8263004800332023</c:v>
                </c:pt>
                <c:pt idx="14">
                  <c:v>18.43436638356107</c:v>
                </c:pt>
                <c:pt idx="15">
                  <c:v>20.819299516495455</c:v>
                </c:pt>
                <c:pt idx="16">
                  <c:v>12.823656743699356</c:v>
                </c:pt>
                <c:pt idx="17">
                  <c:v>23.224957158799004</c:v>
                </c:pt>
                <c:pt idx="18">
                  <c:v>9.9516820591188022</c:v>
                </c:pt>
                <c:pt idx="19">
                  <c:v>14.166072932273265</c:v>
                </c:pt>
                <c:pt idx="20">
                  <c:v>18.100767277084273</c:v>
                </c:pt>
                <c:pt idx="21">
                  <c:v>14.740538200355449</c:v>
                </c:pt>
                <c:pt idx="22">
                  <c:v>6.4891503035632914</c:v>
                </c:pt>
                <c:pt idx="23">
                  <c:v>16.545932895131454</c:v>
                </c:pt>
                <c:pt idx="24">
                  <c:v>8.1465188718227441</c:v>
                </c:pt>
                <c:pt idx="25">
                  <c:v>15.610038604568864</c:v>
                </c:pt>
                <c:pt idx="26">
                  <c:v>14.989514288403914</c:v>
                </c:pt>
                <c:pt idx="27">
                  <c:v>17.051673435161675</c:v>
                </c:pt>
                <c:pt idx="28">
                  <c:v>19.410538026572961</c:v>
                </c:pt>
                <c:pt idx="29">
                  <c:v>9.1440238931687219</c:v>
                </c:pt>
                <c:pt idx="30">
                  <c:v>21.633933802695569</c:v>
                </c:pt>
                <c:pt idx="31">
                  <c:v>11.346092904310973</c:v>
                </c:pt>
                <c:pt idx="32">
                  <c:v>7.6388831418270788</c:v>
                </c:pt>
                <c:pt idx="33">
                  <c:v>18.864268292864352</c:v>
                </c:pt>
                <c:pt idx="34">
                  <c:v>7.5748305147121249</c:v>
                </c:pt>
                <c:pt idx="35">
                  <c:v>17.006826181847075</c:v>
                </c:pt>
                <c:pt idx="36">
                  <c:v>23.405900517309995</c:v>
                </c:pt>
                <c:pt idx="37">
                  <c:v>15.623477788695743</c:v>
                </c:pt>
                <c:pt idx="38">
                  <c:v>9.9086810345121901</c:v>
                </c:pt>
                <c:pt idx="39">
                  <c:v>20.447610393747123</c:v>
                </c:pt>
                <c:pt idx="40">
                  <c:v>16.37766467131113</c:v>
                </c:pt>
                <c:pt idx="41">
                  <c:v>17.295983199388978</c:v>
                </c:pt>
                <c:pt idx="42">
                  <c:v>21.595803256321947</c:v>
                </c:pt>
                <c:pt idx="43">
                  <c:v>13.963856839972715</c:v>
                </c:pt>
                <c:pt idx="44">
                  <c:v>8.8878799564485238</c:v>
                </c:pt>
                <c:pt idx="45">
                  <c:v>15.161523138521126</c:v>
                </c:pt>
                <c:pt idx="46">
                  <c:v>8.8733867326823983</c:v>
                </c:pt>
                <c:pt idx="47">
                  <c:v>21.722629895028959</c:v>
                </c:pt>
                <c:pt idx="48">
                  <c:v>16.263620181413806</c:v>
                </c:pt>
                <c:pt idx="49">
                  <c:v>8.1681656044053774</c:v>
                </c:pt>
                <c:pt idx="50">
                  <c:v>12.631211324624605</c:v>
                </c:pt>
                <c:pt idx="51">
                  <c:v>9.3398129606431795</c:v>
                </c:pt>
                <c:pt idx="52">
                  <c:v>20.662975627014507</c:v>
                </c:pt>
                <c:pt idx="53">
                  <c:v>19.944699569642697</c:v>
                </c:pt>
                <c:pt idx="54">
                  <c:v>20.374430078461266</c:v>
                </c:pt>
                <c:pt idx="55">
                  <c:v>21.292610603748713</c:v>
                </c:pt>
                <c:pt idx="56">
                  <c:v>8.5277125447268443</c:v>
                </c:pt>
                <c:pt idx="57">
                  <c:v>12.774588020808983</c:v>
                </c:pt>
                <c:pt idx="58">
                  <c:v>21.898051982898803</c:v>
                </c:pt>
                <c:pt idx="59">
                  <c:v>18.13348698070368</c:v>
                </c:pt>
                <c:pt idx="60">
                  <c:v>5.7421555840506038</c:v>
                </c:pt>
                <c:pt idx="61">
                  <c:v>22.890672079938675</c:v>
                </c:pt>
                <c:pt idx="62">
                  <c:v>16.784260729108617</c:v>
                </c:pt>
                <c:pt idx="63">
                  <c:v>13.210692016950794</c:v>
                </c:pt>
                <c:pt idx="64">
                  <c:v>16.977735563833615</c:v>
                </c:pt>
                <c:pt idx="65">
                  <c:v>7.8490453194829195</c:v>
                </c:pt>
                <c:pt idx="66">
                  <c:v>9.0160316327988177</c:v>
                </c:pt>
                <c:pt idx="67">
                  <c:v>12.037007297677002</c:v>
                </c:pt>
                <c:pt idx="68">
                  <c:v>18.976579242354177</c:v>
                </c:pt>
                <c:pt idx="69">
                  <c:v>21.108912436143427</c:v>
                </c:pt>
                <c:pt idx="70">
                  <c:v>17.779497816582293</c:v>
                </c:pt>
                <c:pt idx="71">
                  <c:v>10.626938152945893</c:v>
                </c:pt>
                <c:pt idx="72">
                  <c:v>10.366848810245024</c:v>
                </c:pt>
                <c:pt idx="73">
                  <c:v>9.9029820555921191</c:v>
                </c:pt>
                <c:pt idx="74">
                  <c:v>17.329311966972643</c:v>
                </c:pt>
                <c:pt idx="75">
                  <c:v>11.858321738983788</c:v>
                </c:pt>
                <c:pt idx="76">
                  <c:v>4.4775890405727186</c:v>
                </c:pt>
                <c:pt idx="77">
                  <c:v>13.811902227800482</c:v>
                </c:pt>
                <c:pt idx="78">
                  <c:v>8.8133135261735944</c:v>
                </c:pt>
                <c:pt idx="79">
                  <c:v>9.6753032832745056</c:v>
                </c:pt>
                <c:pt idx="80">
                  <c:v>11.445923639120625</c:v>
                </c:pt>
                <c:pt idx="81">
                  <c:v>14.647940925761016</c:v>
                </c:pt>
                <c:pt idx="82">
                  <c:v>10.178407991809923</c:v>
                </c:pt>
                <c:pt idx="83">
                  <c:v>14.421842119156549</c:v>
                </c:pt>
                <c:pt idx="84">
                  <c:v>20.781364636833885</c:v>
                </c:pt>
                <c:pt idx="85">
                  <c:v>15.181407889846495</c:v>
                </c:pt>
                <c:pt idx="86">
                  <c:v>11.59870739427725</c:v>
                </c:pt>
                <c:pt idx="87">
                  <c:v>15.593784747966524</c:v>
                </c:pt>
                <c:pt idx="88">
                  <c:v>11.711271005267474</c:v>
                </c:pt>
                <c:pt idx="89">
                  <c:v>16.922255106768958</c:v>
                </c:pt>
                <c:pt idx="90">
                  <c:v>9.999229651723482</c:v>
                </c:pt>
                <c:pt idx="91">
                  <c:v>4.4963159844593772</c:v>
                </c:pt>
                <c:pt idx="92">
                  <c:v>19.156396162353211</c:v>
                </c:pt>
                <c:pt idx="93">
                  <c:v>21.22757378476209</c:v>
                </c:pt>
                <c:pt idx="94">
                  <c:v>10.482123854060985</c:v>
                </c:pt>
                <c:pt idx="95">
                  <c:v>16.3149211249941</c:v>
                </c:pt>
                <c:pt idx="96">
                  <c:v>12.63571716170908</c:v>
                </c:pt>
                <c:pt idx="97">
                  <c:v>15.337077822510238</c:v>
                </c:pt>
                <c:pt idx="98">
                  <c:v>24.118607229753344</c:v>
                </c:pt>
                <c:pt idx="99">
                  <c:v>16.940350209868626</c:v>
                </c:pt>
                <c:pt idx="100">
                  <c:v>13.875958437972796</c:v>
                </c:pt>
                <c:pt idx="101">
                  <c:v>23.242486848584214</c:v>
                </c:pt>
                <c:pt idx="102">
                  <c:v>17.644093845826681</c:v>
                </c:pt>
                <c:pt idx="103">
                  <c:v>14.762211416061408</c:v>
                </c:pt>
                <c:pt idx="104">
                  <c:v>20.301108784104397</c:v>
                </c:pt>
                <c:pt idx="105">
                  <c:v>17.936414673257321</c:v>
                </c:pt>
                <c:pt idx="106">
                  <c:v>6.1260221485830595</c:v>
                </c:pt>
                <c:pt idx="107">
                  <c:v>7.108502485117369</c:v>
                </c:pt>
                <c:pt idx="108">
                  <c:v>3.5872584098050146</c:v>
                </c:pt>
                <c:pt idx="109">
                  <c:v>19.692931062134029</c:v>
                </c:pt>
                <c:pt idx="110">
                  <c:v>14.759874095117553</c:v>
                </c:pt>
                <c:pt idx="111">
                  <c:v>21.14027498033532</c:v>
                </c:pt>
                <c:pt idx="112">
                  <c:v>13.880609853211171</c:v>
                </c:pt>
                <c:pt idx="113">
                  <c:v>16.403776229871259</c:v>
                </c:pt>
                <c:pt idx="114">
                  <c:v>15.305095925878035</c:v>
                </c:pt>
                <c:pt idx="115">
                  <c:v>12.919688951958426</c:v>
                </c:pt>
                <c:pt idx="116">
                  <c:v>11.978747436893686</c:v>
                </c:pt>
                <c:pt idx="117">
                  <c:v>6.5707773987577056</c:v>
                </c:pt>
                <c:pt idx="118">
                  <c:v>15.566093478520511</c:v>
                </c:pt>
                <c:pt idx="119">
                  <c:v>6.8200676671381784</c:v>
                </c:pt>
                <c:pt idx="120">
                  <c:v>14.410106047152565</c:v>
                </c:pt>
                <c:pt idx="121">
                  <c:v>7.8380764218051215</c:v>
                </c:pt>
                <c:pt idx="122">
                  <c:v>13.626457100609532</c:v>
                </c:pt>
                <c:pt idx="123">
                  <c:v>15.08279089666202</c:v>
                </c:pt>
                <c:pt idx="124">
                  <c:v>19.454413064179416</c:v>
                </c:pt>
                <c:pt idx="125">
                  <c:v>9.1273495830047615</c:v>
                </c:pt>
                <c:pt idx="126">
                  <c:v>10.577174114180366</c:v>
                </c:pt>
                <c:pt idx="127">
                  <c:v>6.59966899899152</c:v>
                </c:pt>
                <c:pt idx="128">
                  <c:v>22.25549161453959</c:v>
                </c:pt>
                <c:pt idx="129">
                  <c:v>7.8841064914888372</c:v>
                </c:pt>
                <c:pt idx="130">
                  <c:v>10.427687101769543</c:v>
                </c:pt>
                <c:pt idx="131">
                  <c:v>15.577798192467164</c:v>
                </c:pt>
                <c:pt idx="132">
                  <c:v>8.4491501160707152</c:v>
                </c:pt>
                <c:pt idx="133">
                  <c:v>19.266923071099967</c:v>
                </c:pt>
                <c:pt idx="134">
                  <c:v>11.836803896219831</c:v>
                </c:pt>
                <c:pt idx="135">
                  <c:v>14.001413849249673</c:v>
                </c:pt>
                <c:pt idx="136">
                  <c:v>11.453486267632533</c:v>
                </c:pt>
                <c:pt idx="137">
                  <c:v>20.851251984901999</c:v>
                </c:pt>
                <c:pt idx="138">
                  <c:v>9.768427954852239</c:v>
                </c:pt>
                <c:pt idx="139">
                  <c:v>19.675476318699388</c:v>
                </c:pt>
                <c:pt idx="140">
                  <c:v>9.489640973247127</c:v>
                </c:pt>
                <c:pt idx="141">
                  <c:v>18.399029319063153</c:v>
                </c:pt>
                <c:pt idx="142">
                  <c:v>19.249869267749116</c:v>
                </c:pt>
                <c:pt idx="143">
                  <c:v>8.7648026198665825</c:v>
                </c:pt>
                <c:pt idx="144">
                  <c:v>10.09133403330576</c:v>
                </c:pt>
                <c:pt idx="145">
                  <c:v>9.7085387216139978</c:v>
                </c:pt>
                <c:pt idx="146">
                  <c:v>15.29422367733372</c:v>
                </c:pt>
                <c:pt idx="147">
                  <c:v>23.260861031422419</c:v>
                </c:pt>
                <c:pt idx="148">
                  <c:v>12.263359411362689</c:v>
                </c:pt>
                <c:pt idx="149">
                  <c:v>9.82727110113035</c:v>
                </c:pt>
                <c:pt idx="150">
                  <c:v>18.367205341380931</c:v>
                </c:pt>
                <c:pt idx="151">
                  <c:v>10.009537700506844</c:v>
                </c:pt>
                <c:pt idx="152">
                  <c:v>16.360000304436973</c:v>
                </c:pt>
                <c:pt idx="153">
                  <c:v>18.22390131992038</c:v>
                </c:pt>
                <c:pt idx="154">
                  <c:v>15.501616959053665</c:v>
                </c:pt>
                <c:pt idx="155">
                  <c:v>5.3075589017356029</c:v>
                </c:pt>
                <c:pt idx="156">
                  <c:v>15.384851915018084</c:v>
                </c:pt>
                <c:pt idx="157">
                  <c:v>10.014311199739463</c:v>
                </c:pt>
                <c:pt idx="158">
                  <c:v>10.38419866004938</c:v>
                </c:pt>
                <c:pt idx="159">
                  <c:v>12.399148227960556</c:v>
                </c:pt>
                <c:pt idx="160">
                  <c:v>14.213832980330974</c:v>
                </c:pt>
                <c:pt idx="161">
                  <c:v>13.559145683664621</c:v>
                </c:pt>
                <c:pt idx="162">
                  <c:v>14.946782057588425</c:v>
                </c:pt>
                <c:pt idx="163">
                  <c:v>17.351636075492515</c:v>
                </c:pt>
                <c:pt idx="164">
                  <c:v>11.068294603100242</c:v>
                </c:pt>
                <c:pt idx="165">
                  <c:v>14.223721376270053</c:v>
                </c:pt>
                <c:pt idx="166">
                  <c:v>10.824395309518028</c:v>
                </c:pt>
                <c:pt idx="167">
                  <c:v>13.363246772586256</c:v>
                </c:pt>
                <c:pt idx="168">
                  <c:v>17.186142800575041</c:v>
                </c:pt>
                <c:pt idx="169">
                  <c:v>17.941556296290063</c:v>
                </c:pt>
                <c:pt idx="170">
                  <c:v>7.3949799664989015</c:v>
                </c:pt>
                <c:pt idx="171">
                  <c:v>14.358273730249412</c:v>
                </c:pt>
                <c:pt idx="172">
                  <c:v>7.6076923787190207</c:v>
                </c:pt>
                <c:pt idx="173">
                  <c:v>11.970938873323922</c:v>
                </c:pt>
                <c:pt idx="174">
                  <c:v>13.744357417405292</c:v>
                </c:pt>
                <c:pt idx="175">
                  <c:v>24.786870314183684</c:v>
                </c:pt>
                <c:pt idx="176">
                  <c:v>19.979372702747675</c:v>
                </c:pt>
                <c:pt idx="177">
                  <c:v>12.16204640283491</c:v>
                </c:pt>
                <c:pt idx="178">
                  <c:v>16.010997220773103</c:v>
                </c:pt>
                <c:pt idx="179">
                  <c:v>12.384554948507715</c:v>
                </c:pt>
                <c:pt idx="180">
                  <c:v>10.587199699509455</c:v>
                </c:pt>
                <c:pt idx="181">
                  <c:v>13.928099183458238</c:v>
                </c:pt>
                <c:pt idx="182">
                  <c:v>6.5546699971249804</c:v>
                </c:pt>
                <c:pt idx="183">
                  <c:v>24.133100129464747</c:v>
                </c:pt>
                <c:pt idx="184">
                  <c:v>18.538520955122785</c:v>
                </c:pt>
                <c:pt idx="185">
                  <c:v>20.803010587194397</c:v>
                </c:pt>
                <c:pt idx="186">
                  <c:v>9.6913731310857365</c:v>
                </c:pt>
                <c:pt idx="187">
                  <c:v>17.076442228165288</c:v>
                </c:pt>
                <c:pt idx="188">
                  <c:v>18.644306480608996</c:v>
                </c:pt>
                <c:pt idx="189">
                  <c:v>6.0516241069916799</c:v>
                </c:pt>
                <c:pt idx="190">
                  <c:v>12.489159100639457</c:v>
                </c:pt>
                <c:pt idx="191">
                  <c:v>8.424019325803684</c:v>
                </c:pt>
                <c:pt idx="192">
                  <c:v>4.4662295605146429</c:v>
                </c:pt>
                <c:pt idx="193">
                  <c:v>18.486957967031397</c:v>
                </c:pt>
                <c:pt idx="194">
                  <c:v>16.495300438165646</c:v>
                </c:pt>
                <c:pt idx="195">
                  <c:v>5.3703424844667875</c:v>
                </c:pt>
                <c:pt idx="196">
                  <c:v>8.1653123606130116</c:v>
                </c:pt>
                <c:pt idx="197">
                  <c:v>12.785920816932238</c:v>
                </c:pt>
                <c:pt idx="198">
                  <c:v>23.767321491762818</c:v>
                </c:pt>
                <c:pt idx="199">
                  <c:v>15.173195535684206</c:v>
                </c:pt>
              </c:numCache>
            </c:numRef>
          </c:xVal>
          <c:yVal>
            <c:numRef>
              <c:f>Sheet1!$V$4:$V$203</c:f>
              <c:numCache>
                <c:formatCode>General</c:formatCode>
                <c:ptCount val="200"/>
                <c:pt idx="0">
                  <c:v>1.5760255902848392</c:v>
                </c:pt>
                <c:pt idx="1">
                  <c:v>-1.9378548208943585</c:v>
                </c:pt>
                <c:pt idx="2">
                  <c:v>-3.0076707799942284</c:v>
                </c:pt>
                <c:pt idx="3">
                  <c:v>0.90217048831087254</c:v>
                </c:pt>
                <c:pt idx="4">
                  <c:v>-0.28867185683128938</c:v>
                </c:pt>
                <c:pt idx="5">
                  <c:v>-5.2783476340358471</c:v>
                </c:pt>
                <c:pt idx="6">
                  <c:v>7.0240048436314595E-2</c:v>
                </c:pt>
                <c:pt idx="7">
                  <c:v>1.0770468344977164</c:v>
                </c:pt>
                <c:pt idx="8">
                  <c:v>1.0726591371384107</c:v>
                </c:pt>
                <c:pt idx="9">
                  <c:v>-1.9508487229346851</c:v>
                </c:pt>
                <c:pt idx="10">
                  <c:v>1.5677007994411447</c:v>
                </c:pt>
                <c:pt idx="11">
                  <c:v>0.11487081739972638</c:v>
                </c:pt>
                <c:pt idx="12">
                  <c:v>-1.377120733627665</c:v>
                </c:pt>
                <c:pt idx="13">
                  <c:v>0.87369951996679696</c:v>
                </c:pt>
                <c:pt idx="14">
                  <c:v>0.56563361643893018</c:v>
                </c:pt>
                <c:pt idx="15">
                  <c:v>1.5807004835045433</c:v>
                </c:pt>
                <c:pt idx="16">
                  <c:v>-0.32365674369935604</c:v>
                </c:pt>
                <c:pt idx="17">
                  <c:v>1.1750428412009946</c:v>
                </c:pt>
                <c:pt idx="18">
                  <c:v>1.3483179408811985</c:v>
                </c:pt>
                <c:pt idx="19">
                  <c:v>0.43392706772673506</c:v>
                </c:pt>
                <c:pt idx="20">
                  <c:v>-0.10076727708427313</c:v>
                </c:pt>
                <c:pt idx="21">
                  <c:v>-2.2405382003554486</c:v>
                </c:pt>
                <c:pt idx="22">
                  <c:v>-0.88915030356329172</c:v>
                </c:pt>
                <c:pt idx="23">
                  <c:v>-1.0459328951314539</c:v>
                </c:pt>
                <c:pt idx="24">
                  <c:v>1.5534811281772551</c:v>
                </c:pt>
                <c:pt idx="25">
                  <c:v>-3.6100386045688637</c:v>
                </c:pt>
                <c:pt idx="26">
                  <c:v>1.0485711596086134E-2</c:v>
                </c:pt>
                <c:pt idx="27">
                  <c:v>-1.1516734351616744</c:v>
                </c:pt>
                <c:pt idx="28">
                  <c:v>-0.51053802657296288</c:v>
                </c:pt>
                <c:pt idx="29">
                  <c:v>1.3559761068312781</c:v>
                </c:pt>
                <c:pt idx="30">
                  <c:v>-0.23393380269557085</c:v>
                </c:pt>
                <c:pt idx="31">
                  <c:v>0.55390709568902707</c:v>
                </c:pt>
                <c:pt idx="32">
                  <c:v>1.9611168581729208</c:v>
                </c:pt>
                <c:pt idx="33">
                  <c:v>-1.4642682928643538</c:v>
                </c:pt>
                <c:pt idx="34">
                  <c:v>1.9251694852878751</c:v>
                </c:pt>
                <c:pt idx="35">
                  <c:v>-4.2068261818470738</c:v>
                </c:pt>
                <c:pt idx="36">
                  <c:v>1.9940994826900038</c:v>
                </c:pt>
                <c:pt idx="37">
                  <c:v>-0.92347778869574348</c:v>
                </c:pt>
                <c:pt idx="38">
                  <c:v>0.19131896548780958</c:v>
                </c:pt>
                <c:pt idx="39">
                  <c:v>1.052389606252877</c:v>
                </c:pt>
                <c:pt idx="40">
                  <c:v>0.22233532868887096</c:v>
                </c:pt>
                <c:pt idx="41">
                  <c:v>-0.19598319938897646</c:v>
                </c:pt>
                <c:pt idx="42">
                  <c:v>-0.89580325632194757</c:v>
                </c:pt>
                <c:pt idx="43">
                  <c:v>-1.0638568399727149</c:v>
                </c:pt>
                <c:pt idx="44">
                  <c:v>-0.3878799564485238</c:v>
                </c:pt>
                <c:pt idx="45">
                  <c:v>-0.26152313852112563</c:v>
                </c:pt>
                <c:pt idx="46">
                  <c:v>1.7266132673176013</c:v>
                </c:pt>
                <c:pt idx="47">
                  <c:v>1.4773701049710404</c:v>
                </c:pt>
                <c:pt idx="48">
                  <c:v>-1.4636201814138055</c:v>
                </c:pt>
                <c:pt idx="49">
                  <c:v>1.5318343955946219</c:v>
                </c:pt>
                <c:pt idx="50">
                  <c:v>-1.2312113246246046</c:v>
                </c:pt>
                <c:pt idx="51">
                  <c:v>1.3601870393568198</c:v>
                </c:pt>
                <c:pt idx="52">
                  <c:v>1.9370243729854941</c:v>
                </c:pt>
                <c:pt idx="53">
                  <c:v>1.2553004303573019</c:v>
                </c:pt>
                <c:pt idx="54">
                  <c:v>-0.1744300784612669</c:v>
                </c:pt>
                <c:pt idx="55">
                  <c:v>2.4073893962512862</c:v>
                </c:pt>
                <c:pt idx="56">
                  <c:v>-3.0277125447268443</c:v>
                </c:pt>
                <c:pt idx="57">
                  <c:v>0.4254119791910167</c:v>
                </c:pt>
                <c:pt idx="58">
                  <c:v>1.9019480171011978</c:v>
                </c:pt>
                <c:pt idx="59">
                  <c:v>0.26651301929631899</c:v>
                </c:pt>
                <c:pt idx="60">
                  <c:v>2.3578444159493959</c:v>
                </c:pt>
                <c:pt idx="61">
                  <c:v>1.3093279200613246</c:v>
                </c:pt>
                <c:pt idx="62">
                  <c:v>-1.0842607291086175</c:v>
                </c:pt>
                <c:pt idx="63">
                  <c:v>0.78930798304920557</c:v>
                </c:pt>
                <c:pt idx="64">
                  <c:v>1.0222644361663846</c:v>
                </c:pt>
                <c:pt idx="65">
                  <c:v>1.4509546805170812</c:v>
                </c:pt>
                <c:pt idx="66">
                  <c:v>0.4839683672011823</c:v>
                </c:pt>
                <c:pt idx="67">
                  <c:v>1.3629927023229982</c:v>
                </c:pt>
                <c:pt idx="68">
                  <c:v>-7.6579242354178234E-2</c:v>
                </c:pt>
                <c:pt idx="69">
                  <c:v>1.1910875638565734</c:v>
                </c:pt>
                <c:pt idx="70">
                  <c:v>0.52050218341770815</c:v>
                </c:pt>
                <c:pt idx="71">
                  <c:v>1.7730618470541071</c:v>
                </c:pt>
                <c:pt idx="72">
                  <c:v>-1.5668488102450233</c:v>
                </c:pt>
                <c:pt idx="73">
                  <c:v>1.0970179444078809</c:v>
                </c:pt>
                <c:pt idx="74">
                  <c:v>-0.32931196697264298</c:v>
                </c:pt>
                <c:pt idx="75">
                  <c:v>-3.1583217389837888</c:v>
                </c:pt>
                <c:pt idx="76">
                  <c:v>2.4224109594272818</c:v>
                </c:pt>
                <c:pt idx="77">
                  <c:v>0.38809777219951691</c:v>
                </c:pt>
                <c:pt idx="78">
                  <c:v>-3.5133135261735946</c:v>
                </c:pt>
                <c:pt idx="79">
                  <c:v>1.3246967167254944</c:v>
                </c:pt>
                <c:pt idx="80">
                  <c:v>0.35407636087937533</c:v>
                </c:pt>
                <c:pt idx="81">
                  <c:v>-2.3479409257610158</c:v>
                </c:pt>
                <c:pt idx="82">
                  <c:v>1.1215920081900776</c:v>
                </c:pt>
                <c:pt idx="83">
                  <c:v>-0.8218421191565497</c:v>
                </c:pt>
                <c:pt idx="84">
                  <c:v>0.91863536316611416</c:v>
                </c:pt>
                <c:pt idx="85">
                  <c:v>1.8592110153504038E-2</c:v>
                </c:pt>
                <c:pt idx="86">
                  <c:v>0.40129260572274994</c:v>
                </c:pt>
                <c:pt idx="87">
                  <c:v>0.4062152520334763</c:v>
                </c:pt>
                <c:pt idx="88">
                  <c:v>1.1887289947325268</c:v>
                </c:pt>
                <c:pt idx="89">
                  <c:v>-0.22225510676895865</c:v>
                </c:pt>
                <c:pt idx="90">
                  <c:v>1.2007703482765173</c:v>
                </c:pt>
                <c:pt idx="91">
                  <c:v>2.8036840155406226</c:v>
                </c:pt>
                <c:pt idx="92">
                  <c:v>0.24360383764678772</c:v>
                </c:pt>
                <c:pt idx="93">
                  <c:v>0.97242621523790973</c:v>
                </c:pt>
                <c:pt idx="94">
                  <c:v>1.0178761459390149</c:v>
                </c:pt>
                <c:pt idx="95">
                  <c:v>0.58507887500589817</c:v>
                </c:pt>
                <c:pt idx="96">
                  <c:v>-0.93571716170908026</c:v>
                </c:pt>
                <c:pt idx="97">
                  <c:v>0.16292217748976157</c:v>
                </c:pt>
                <c:pt idx="98">
                  <c:v>1.2813927702466543</c:v>
                </c:pt>
                <c:pt idx="99">
                  <c:v>0.25964979013137324</c:v>
                </c:pt>
                <c:pt idx="100">
                  <c:v>-2.1759584379727972</c:v>
                </c:pt>
                <c:pt idx="101">
                  <c:v>0.55751315141578672</c:v>
                </c:pt>
                <c:pt idx="102">
                  <c:v>-2.8440938458266807</c:v>
                </c:pt>
                <c:pt idx="103">
                  <c:v>-6.2211416061408897E-2</c:v>
                </c:pt>
                <c:pt idx="104">
                  <c:v>0.39889121589560261</c:v>
                </c:pt>
                <c:pt idx="105">
                  <c:v>1.2635853267426782</c:v>
                </c:pt>
                <c:pt idx="106">
                  <c:v>1.0739778514169407</c:v>
                </c:pt>
                <c:pt idx="107">
                  <c:v>1.5914975148826302</c:v>
                </c:pt>
                <c:pt idx="108">
                  <c:v>1.7127415901949852</c:v>
                </c:pt>
                <c:pt idx="109">
                  <c:v>0.10706893786597149</c:v>
                </c:pt>
                <c:pt idx="110">
                  <c:v>-1.3598740951175525</c:v>
                </c:pt>
                <c:pt idx="111">
                  <c:v>0.65972501966468045</c:v>
                </c:pt>
                <c:pt idx="112">
                  <c:v>0.21939014678882884</c:v>
                </c:pt>
                <c:pt idx="113">
                  <c:v>-0.50377622987125825</c:v>
                </c:pt>
                <c:pt idx="114">
                  <c:v>-0.7050959258780356</c:v>
                </c:pt>
                <c:pt idx="115">
                  <c:v>-0.31968895195842606</c:v>
                </c:pt>
                <c:pt idx="116">
                  <c:v>0.22125256310631336</c:v>
                </c:pt>
                <c:pt idx="117">
                  <c:v>2.8292226012422947</c:v>
                </c:pt>
                <c:pt idx="118">
                  <c:v>0.33390652147948963</c:v>
                </c:pt>
                <c:pt idx="119">
                  <c:v>-0.22006766713817871</c:v>
                </c:pt>
                <c:pt idx="120">
                  <c:v>1.0898939528474347</c:v>
                </c:pt>
                <c:pt idx="121">
                  <c:v>-0.83807642180512154</c:v>
                </c:pt>
                <c:pt idx="122">
                  <c:v>-2.026457100609532</c:v>
                </c:pt>
                <c:pt idx="123">
                  <c:v>0.11720910333797896</c:v>
                </c:pt>
                <c:pt idx="124">
                  <c:v>0.24558693582058311</c:v>
                </c:pt>
                <c:pt idx="125">
                  <c:v>1.4726504169952381</c:v>
                </c:pt>
                <c:pt idx="126">
                  <c:v>-3.9771741141803663</c:v>
                </c:pt>
                <c:pt idx="127">
                  <c:v>2.2003310010084807</c:v>
                </c:pt>
                <c:pt idx="128">
                  <c:v>2.4445083854604093</c:v>
                </c:pt>
                <c:pt idx="129">
                  <c:v>1.815893508511162</c:v>
                </c:pt>
                <c:pt idx="130">
                  <c:v>-8.8276871017695431</c:v>
                </c:pt>
                <c:pt idx="131">
                  <c:v>-2.8777981924671643</c:v>
                </c:pt>
                <c:pt idx="132">
                  <c:v>-2.749150116070715</c:v>
                </c:pt>
                <c:pt idx="133">
                  <c:v>0.33307692890003437</c:v>
                </c:pt>
                <c:pt idx="134">
                  <c:v>-1.0368038962198298</c:v>
                </c:pt>
                <c:pt idx="135">
                  <c:v>-2.401413849249673</c:v>
                </c:pt>
                <c:pt idx="136">
                  <c:v>-1.9534862676325329</c:v>
                </c:pt>
                <c:pt idx="137">
                  <c:v>-5.1251984901998782E-2</c:v>
                </c:pt>
                <c:pt idx="138">
                  <c:v>-0.16842795485223938</c:v>
                </c:pt>
                <c:pt idx="139">
                  <c:v>1.0245236813006109</c:v>
                </c:pt>
                <c:pt idx="140">
                  <c:v>1.4103590267528734</c:v>
                </c:pt>
                <c:pt idx="141">
                  <c:v>0.80097068093684598</c:v>
                </c:pt>
                <c:pt idx="142">
                  <c:v>0.85013073225088576</c:v>
                </c:pt>
                <c:pt idx="143">
                  <c:v>1.6351973801334179</c:v>
                </c:pt>
                <c:pt idx="144">
                  <c:v>1.3086659666942406</c:v>
                </c:pt>
                <c:pt idx="145">
                  <c:v>0.59146127838600293</c:v>
                </c:pt>
                <c:pt idx="146">
                  <c:v>-2.0942236773337211</c:v>
                </c:pt>
                <c:pt idx="147">
                  <c:v>2.1391389685775799</c:v>
                </c:pt>
                <c:pt idx="148">
                  <c:v>-1.3633594113626888</c:v>
                </c:pt>
                <c:pt idx="149">
                  <c:v>0.27272889886964968</c:v>
                </c:pt>
                <c:pt idx="150">
                  <c:v>-2.2672053413809294</c:v>
                </c:pt>
                <c:pt idx="151">
                  <c:v>1.5904622994931561</c:v>
                </c:pt>
                <c:pt idx="152">
                  <c:v>0.23999969556302858</c:v>
                </c:pt>
                <c:pt idx="153">
                  <c:v>0.77609868007962035</c:v>
                </c:pt>
                <c:pt idx="154">
                  <c:v>9.8383040946334432E-2</c:v>
                </c:pt>
                <c:pt idx="155">
                  <c:v>-2.1075589017356027</c:v>
                </c:pt>
                <c:pt idx="156">
                  <c:v>-8.4851915018083091E-2</c:v>
                </c:pt>
                <c:pt idx="157">
                  <c:v>8.5688800260536269E-2</c:v>
                </c:pt>
                <c:pt idx="158">
                  <c:v>-3.0841986600493803</c:v>
                </c:pt>
                <c:pt idx="159">
                  <c:v>0.50085177203944475</c:v>
                </c:pt>
                <c:pt idx="160">
                  <c:v>0.1861670196690266</c:v>
                </c:pt>
                <c:pt idx="161">
                  <c:v>-0.25914568366462021</c:v>
                </c:pt>
                <c:pt idx="162">
                  <c:v>-4.6782057588425019E-2</c:v>
                </c:pt>
                <c:pt idx="163">
                  <c:v>0.64836392450748548</c:v>
                </c:pt>
                <c:pt idx="164">
                  <c:v>0.83170539689975875</c:v>
                </c:pt>
                <c:pt idx="165">
                  <c:v>-2.3237213762700524</c:v>
                </c:pt>
                <c:pt idx="166">
                  <c:v>-2.8243953095180281</c:v>
                </c:pt>
                <c:pt idx="167">
                  <c:v>-1.1632467725862572</c:v>
                </c:pt>
                <c:pt idx="168">
                  <c:v>-8.6142800575039757E-2</c:v>
                </c:pt>
                <c:pt idx="169">
                  <c:v>-2.941556296290063</c:v>
                </c:pt>
                <c:pt idx="170">
                  <c:v>1.0050200335010988</c:v>
                </c:pt>
                <c:pt idx="171">
                  <c:v>0.14172626975058833</c:v>
                </c:pt>
                <c:pt idx="172">
                  <c:v>-7.6923787190210646E-3</c:v>
                </c:pt>
                <c:pt idx="173">
                  <c:v>-0.27093887332392264</c:v>
                </c:pt>
                <c:pt idx="174">
                  <c:v>-2.2443574174052916</c:v>
                </c:pt>
                <c:pt idx="175">
                  <c:v>2.2131296858163161</c:v>
                </c:pt>
                <c:pt idx="176">
                  <c:v>0.22062729725232444</c:v>
                </c:pt>
                <c:pt idx="177">
                  <c:v>-0.46204640283491116</c:v>
                </c:pt>
                <c:pt idx="178">
                  <c:v>-4.2109972207731019</c:v>
                </c:pt>
                <c:pt idx="179">
                  <c:v>0.21544505149228499</c:v>
                </c:pt>
                <c:pt idx="180">
                  <c:v>-8.7199699509454831E-2</c:v>
                </c:pt>
                <c:pt idx="181">
                  <c:v>-1.7280991834582391</c:v>
                </c:pt>
                <c:pt idx="182">
                  <c:v>2.1453300028750188</c:v>
                </c:pt>
                <c:pt idx="183">
                  <c:v>2.0668998705352521</c:v>
                </c:pt>
                <c:pt idx="184">
                  <c:v>-0.93852095512278311</c:v>
                </c:pt>
                <c:pt idx="185">
                  <c:v>1.7969894128056048</c:v>
                </c:pt>
                <c:pt idx="186">
                  <c:v>0.60862686891426421</c:v>
                </c:pt>
                <c:pt idx="187">
                  <c:v>0.22355777183471304</c:v>
                </c:pt>
                <c:pt idx="188">
                  <c:v>-2.7443064806089961</c:v>
                </c:pt>
                <c:pt idx="189">
                  <c:v>0.64837589300832033</c:v>
                </c:pt>
                <c:pt idx="190">
                  <c:v>-1.689159100639456</c:v>
                </c:pt>
                <c:pt idx="191">
                  <c:v>1.4759806741963164</c:v>
                </c:pt>
                <c:pt idx="192">
                  <c:v>1.4337704394853574</c:v>
                </c:pt>
                <c:pt idx="193">
                  <c:v>1.1130420329686039</c:v>
                </c:pt>
                <c:pt idx="194">
                  <c:v>0.80469956183435443</c:v>
                </c:pt>
                <c:pt idx="195">
                  <c:v>2.2296575155332121</c:v>
                </c:pt>
                <c:pt idx="196">
                  <c:v>1.5346876393869877</c:v>
                </c:pt>
                <c:pt idx="197">
                  <c:v>1.4079183067762457E-2</c:v>
                </c:pt>
                <c:pt idx="198">
                  <c:v>1.7326785082371821</c:v>
                </c:pt>
                <c:pt idx="199">
                  <c:v>-1.7731955356842057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8-ED4E-8F5E-F64E45ED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58992"/>
        <c:axId val="896760672"/>
      </c:scatterChart>
      <c:valAx>
        <c:axId val="89675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760672"/>
        <c:crosses val="autoZero"/>
        <c:crossBetween val="midCat"/>
      </c:valAx>
      <c:valAx>
        <c:axId val="896760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758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Sheet2!$X$3</c:f>
              <c:strCache>
                <c:ptCount val="1"/>
                <c:pt idx="0">
                  <c:v>SResidual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Sheet2!$U$4:$U$203</c:f>
              <c:numCache>
                <c:formatCode>General</c:formatCode>
                <c:ptCount val="200"/>
                <c:pt idx="0">
                  <c:v>60.628690997047876</c:v>
                </c:pt>
                <c:pt idx="1">
                  <c:v>59.427948917569459</c:v>
                </c:pt>
                <c:pt idx="2">
                  <c:v>62.04948310448664</c:v>
                </c:pt>
                <c:pt idx="3">
                  <c:v>60.248369985269008</c:v>
                </c:pt>
                <c:pt idx="4">
                  <c:v>55.453331062452122</c:v>
                </c:pt>
                <c:pt idx="5">
                  <c:v>60.856670420105011</c:v>
                </c:pt>
                <c:pt idx="6">
                  <c:v>53.05977629859207</c:v>
                </c:pt>
                <c:pt idx="7">
                  <c:v>60.264228775462598</c:v>
                </c:pt>
                <c:pt idx="8">
                  <c:v>33.643711789170602</c:v>
                </c:pt>
                <c:pt idx="9">
                  <c:v>56.069560892384921</c:v>
                </c:pt>
                <c:pt idx="10">
                  <c:v>31.84259866995297</c:v>
                </c:pt>
                <c:pt idx="11">
                  <c:v>53.067705693688865</c:v>
                </c:pt>
                <c:pt idx="12">
                  <c:v>39.267101174783832</c:v>
                </c:pt>
                <c:pt idx="13">
                  <c:v>59.679716525916973</c:v>
                </c:pt>
                <c:pt idx="14">
                  <c:v>49.861659257226066</c:v>
                </c:pt>
                <c:pt idx="15">
                  <c:v>58.867224853314227</c:v>
                </c:pt>
                <c:pt idx="16">
                  <c:v>53.083564483882455</c:v>
                </c:pt>
                <c:pt idx="17">
                  <c:v>60.075896327889438</c:v>
                </c:pt>
                <c:pt idx="18">
                  <c:v>40.879881846428304</c:v>
                </c:pt>
                <c:pt idx="19">
                  <c:v>53.099423274076045</c:v>
                </c:pt>
                <c:pt idx="20">
                  <c:v>51.09411891709167</c:v>
                </c:pt>
                <c:pt idx="21">
                  <c:v>57.097829314483775</c:v>
                </c:pt>
                <c:pt idx="22">
                  <c:v>46.511200627138329</c:v>
                </c:pt>
                <c:pt idx="23">
                  <c:v>53.503532471145306</c:v>
                </c:pt>
                <c:pt idx="24">
                  <c:v>41.732020494515034</c:v>
                </c:pt>
                <c:pt idx="25">
                  <c:v>54.728062735914115</c:v>
                </c:pt>
                <c:pt idx="26">
                  <c:v>47.135359852167923</c:v>
                </c:pt>
                <c:pt idx="27">
                  <c:v>51.125836497478851</c:v>
                </c:pt>
                <c:pt idx="28">
                  <c:v>50.145144445960767</c:v>
                </c:pt>
                <c:pt idx="29">
                  <c:v>60.351452121527345</c:v>
                </c:pt>
                <c:pt idx="30">
                  <c:v>36.132419294192189</c:v>
                </c:pt>
                <c:pt idx="31">
                  <c:v>61.560123596102564</c:v>
                </c:pt>
                <c:pt idx="32">
                  <c:v>40.358804757657047</c:v>
                </c:pt>
                <c:pt idx="33">
                  <c:v>61.371791148529404</c:v>
                </c:pt>
                <c:pt idx="34">
                  <c:v>44.773522668695065</c:v>
                </c:pt>
                <c:pt idx="35">
                  <c:v>61.583911781392949</c:v>
                </c:pt>
                <c:pt idx="36">
                  <c:v>48.984049341966326</c:v>
                </c:pt>
                <c:pt idx="37">
                  <c:v>56.188501818836855</c:v>
                </c:pt>
                <c:pt idx="38">
                  <c:v>52.610063765691976</c:v>
                </c:pt>
                <c:pt idx="39">
                  <c:v>62.216000401519338</c:v>
                </c:pt>
                <c:pt idx="40">
                  <c:v>35.207233008351679</c:v>
                </c:pt>
                <c:pt idx="41">
                  <c:v>57.809211885578122</c:v>
                </c:pt>
                <c:pt idx="42">
                  <c:v>43.408236326933867</c:v>
                </c:pt>
                <c:pt idx="43">
                  <c:v>55.627777754581615</c:v>
                </c:pt>
                <c:pt idx="44">
                  <c:v>44.821099039275836</c:v>
                </c:pt>
                <c:pt idx="45">
                  <c:v>59.830375032756088</c:v>
                </c:pt>
                <c:pt idx="46">
                  <c:v>44.228657394633416</c:v>
                </c:pt>
                <c:pt idx="47">
                  <c:v>58.037191308635258</c:v>
                </c:pt>
                <c:pt idx="48">
                  <c:v>56.836449229156834</c:v>
                </c:pt>
                <c:pt idx="49">
                  <c:v>55.63570714967841</c:v>
                </c:pt>
                <c:pt idx="50">
                  <c:v>44.844887224566222</c:v>
                </c:pt>
                <c:pt idx="51">
                  <c:v>52.437590108312406</c:v>
                </c:pt>
                <c:pt idx="52">
                  <c:v>55.659495334968803</c:v>
                </c:pt>
                <c:pt idx="53">
                  <c:v>36.835872470189742</c:v>
                </c:pt>
                <c:pt idx="54">
                  <c:v>44.252445579923801</c:v>
                </c:pt>
                <c:pt idx="55">
                  <c:v>44.040324947060256</c:v>
                </c:pt>
                <c:pt idx="56">
                  <c:v>43.660003935281395</c:v>
                </c:pt>
                <c:pt idx="57">
                  <c:v>30.840091467894439</c:v>
                </c:pt>
                <c:pt idx="58">
                  <c:v>58.084767679216029</c:v>
                </c:pt>
                <c:pt idx="59">
                  <c:v>40.461886893915391</c:v>
                </c:pt>
                <c:pt idx="60">
                  <c:v>30.255579218348814</c:v>
                </c:pt>
                <c:pt idx="61">
                  <c:v>60.874502245048539</c:v>
                </c:pt>
                <c:pt idx="62">
                  <c:v>34.077855484744411</c:v>
                </c:pt>
                <c:pt idx="63">
                  <c:v>41.882679001354148</c:v>
                </c:pt>
                <c:pt idx="64">
                  <c:v>34.474035286716877</c:v>
                </c:pt>
                <c:pt idx="65">
                  <c:v>61.490732074981338</c:v>
                </c:pt>
                <c:pt idx="66">
                  <c:v>48.494689833582257</c:v>
                </c:pt>
                <c:pt idx="67">
                  <c:v>33.485413840101998</c:v>
                </c:pt>
                <c:pt idx="68">
                  <c:v>60.89036103524213</c:v>
                </c:pt>
                <c:pt idx="69">
                  <c:v>55.09877127071357</c:v>
                </c:pt>
                <c:pt idx="70">
                  <c:v>30.279367403639199</c:v>
                </c:pt>
                <c:pt idx="71">
                  <c:v>46.101135069722204</c:v>
                </c:pt>
                <c:pt idx="72">
                  <c:v>38.304240948209269</c:v>
                </c:pt>
                <c:pt idx="73">
                  <c:v>38.304240948209269</c:v>
                </c:pt>
                <c:pt idx="74">
                  <c:v>36.923095816254488</c:v>
                </c:pt>
                <c:pt idx="75">
                  <c:v>56.735340127648428</c:v>
                </c:pt>
                <c:pt idx="76">
                  <c:v>47.341524124684604</c:v>
                </c:pt>
                <c:pt idx="77">
                  <c:v>48.330145571299482</c:v>
                </c:pt>
                <c:pt idx="78">
                  <c:v>60.54968699894723</c:v>
                </c:pt>
                <c:pt idx="79">
                  <c:v>44.940039965727763</c:v>
                </c:pt>
                <c:pt idx="80">
                  <c:v>38.123837895732912</c:v>
                </c:pt>
                <c:pt idx="81">
                  <c:v>49.530887650777899</c:v>
                </c:pt>
                <c:pt idx="82">
                  <c:v>32.120127498340807</c:v>
                </c:pt>
                <c:pt idx="83">
                  <c:v>46.741153084945395</c:v>
                </c:pt>
                <c:pt idx="84">
                  <c:v>61.750429078425654</c:v>
                </c:pt>
                <c:pt idx="85">
                  <c:v>43.527177253385801</c:v>
                </c:pt>
                <c:pt idx="86">
                  <c:v>41.361601912582884</c:v>
                </c:pt>
                <c:pt idx="87">
                  <c:v>61.173846223976824</c:v>
                </c:pt>
                <c:pt idx="88">
                  <c:v>53.977323142203105</c:v>
                </c:pt>
                <c:pt idx="89">
                  <c:v>44.371386506375735</c:v>
                </c:pt>
                <c:pt idx="90">
                  <c:v>33.572637186166745</c:v>
                </c:pt>
                <c:pt idx="91">
                  <c:v>61.577955421046084</c:v>
                </c:pt>
                <c:pt idx="92">
                  <c:v>43.574753623966572</c:v>
                </c:pt>
                <c:pt idx="93">
                  <c:v>50.39095569396143</c:v>
                </c:pt>
                <c:pt idx="94">
                  <c:v>55.193924011875112</c:v>
                </c:pt>
                <c:pt idx="95">
                  <c:v>57.983658577707622</c:v>
                </c:pt>
                <c:pt idx="96">
                  <c:v>46.188358415786958</c:v>
                </c:pt>
                <c:pt idx="97">
                  <c:v>58.19577921057116</c:v>
                </c:pt>
                <c:pt idx="98">
                  <c:v>43.582683019063367</c:v>
                </c:pt>
                <c:pt idx="99">
                  <c:v>60.393072131761258</c:v>
                </c:pt>
                <c:pt idx="100">
                  <c:v>60.613122159721598</c:v>
                </c:pt>
                <c:pt idx="101">
                  <c:v>45.003475126502124</c:v>
                </c:pt>
                <c:pt idx="102">
                  <c:v>32.183562659115175</c:v>
                </c:pt>
                <c:pt idx="103">
                  <c:v>56.798775288422789</c:v>
                </c:pt>
                <c:pt idx="104">
                  <c:v>42.990241374420954</c:v>
                </c:pt>
                <c:pt idx="105">
                  <c:v>61.813864239200015</c:v>
                </c:pt>
                <c:pt idx="106">
                  <c:v>34.805096846032349</c:v>
                </c:pt>
                <c:pt idx="107">
                  <c:v>39.9963155708217</c:v>
                </c:pt>
                <c:pt idx="108">
                  <c:v>31.591121014472762</c:v>
                </c:pt>
                <c:pt idx="109">
                  <c:v>32.791863093951179</c:v>
                </c:pt>
                <c:pt idx="110">
                  <c:v>33.392234133690394</c:v>
                </c:pt>
                <c:pt idx="111">
                  <c:v>63.022535713775227</c:v>
                </c:pt>
                <c:pt idx="112">
                  <c:v>51.623415353827028</c:v>
                </c:pt>
                <c:pt idx="113">
                  <c:v>61.017231356790852</c:v>
                </c:pt>
                <c:pt idx="114">
                  <c:v>63.638765543708033</c:v>
                </c:pt>
                <c:pt idx="115">
                  <c:v>63.038394503968824</c:v>
                </c:pt>
                <c:pt idx="116">
                  <c:v>36.622068755443571</c:v>
                </c:pt>
                <c:pt idx="117">
                  <c:v>45.02726331179251</c:v>
                </c:pt>
                <c:pt idx="118">
                  <c:v>43.842380022507683</c:v>
                </c:pt>
                <c:pt idx="119">
                  <c:v>44.442751062246892</c:v>
                </c:pt>
                <c:pt idx="120">
                  <c:v>56.238051224167563</c:v>
                </c:pt>
                <c:pt idx="121">
                  <c:v>51.647203539117413</c:v>
                </c:pt>
                <c:pt idx="122">
                  <c:v>50.462320249832587</c:v>
                </c:pt>
                <c:pt idx="123">
                  <c:v>49.049457537490625</c:v>
                </c:pt>
                <c:pt idx="124">
                  <c:v>60.676557320495959</c:v>
                </c:pt>
                <c:pt idx="125">
                  <c:v>55.873589002582278</c:v>
                </c:pt>
                <c:pt idx="126">
                  <c:v>46.663832168727374</c:v>
                </c:pt>
                <c:pt idx="127">
                  <c:v>48.464945287945007</c:v>
                </c:pt>
                <c:pt idx="128">
                  <c:v>37.057895532900012</c:v>
                </c:pt>
                <c:pt idx="129">
                  <c:v>49.66568736742343</c:v>
                </c:pt>
                <c:pt idx="130">
                  <c:v>44.262348009770534</c:v>
                </c:pt>
                <c:pt idx="131">
                  <c:v>49.065316327684215</c:v>
                </c:pt>
                <c:pt idx="132">
                  <c:v>59.491674031211126</c:v>
                </c:pt>
                <c:pt idx="133">
                  <c:v>55.889447792775869</c:v>
                </c:pt>
                <c:pt idx="134">
                  <c:v>60.4882248729228</c:v>
                </c:pt>
                <c:pt idx="135">
                  <c:v>57.09811926735108</c:v>
                </c:pt>
                <c:pt idx="136">
                  <c:v>48.092553671262934</c:v>
                </c:pt>
                <c:pt idx="137">
                  <c:v>53.283772396052278</c:v>
                </c:pt>
                <c:pt idx="138">
                  <c:v>61.09652530775881</c:v>
                </c:pt>
                <c:pt idx="139">
                  <c:v>53.503822424012611</c:v>
                </c:pt>
                <c:pt idx="140">
                  <c:v>40.303588944846787</c:v>
                </c:pt>
                <c:pt idx="141">
                  <c:v>53.299631186245868</c:v>
                </c:pt>
                <c:pt idx="142">
                  <c:v>57.722278492380681</c:v>
                </c:pt>
                <c:pt idx="143">
                  <c:v>55.320794333423834</c:v>
                </c:pt>
                <c:pt idx="144">
                  <c:v>57.518087254613931</c:v>
                </c:pt>
                <c:pt idx="145">
                  <c:v>55.716974135396299</c:v>
                </c:pt>
                <c:pt idx="146">
                  <c:v>43.709553340612089</c:v>
                </c:pt>
                <c:pt idx="147">
                  <c:v>55.328723728520629</c:v>
                </c:pt>
                <c:pt idx="148">
                  <c:v>54.135911044139007</c:v>
                </c:pt>
                <c:pt idx="149">
                  <c:v>52.12267729205783</c:v>
                </c:pt>
                <c:pt idx="150">
                  <c:v>46.71933793440494</c:v>
                </c:pt>
                <c:pt idx="151">
                  <c:v>49.120822093361781</c:v>
                </c:pt>
                <c:pt idx="152">
                  <c:v>48.132200646746909</c:v>
                </c:pt>
                <c:pt idx="153">
                  <c:v>51.734426885182167</c:v>
                </c:pt>
                <c:pt idx="154">
                  <c:v>46.331087527529277</c:v>
                </c:pt>
                <c:pt idx="155">
                  <c:v>58.33850832231348</c:v>
                </c:pt>
                <c:pt idx="156">
                  <c:v>50.321564172840198</c:v>
                </c:pt>
                <c:pt idx="157">
                  <c:v>56.537395203095848</c:v>
                </c:pt>
                <c:pt idx="158">
                  <c:v>52.12267729205783</c:v>
                </c:pt>
                <c:pt idx="159">
                  <c:v>56.537395203095848</c:v>
                </c:pt>
                <c:pt idx="160">
                  <c:v>40.935677564973176</c:v>
                </c:pt>
                <c:pt idx="161">
                  <c:v>57.145695637931851</c:v>
                </c:pt>
                <c:pt idx="162">
                  <c:v>61.152031073436376</c:v>
                </c:pt>
                <c:pt idx="163">
                  <c:v>55.960812348647025</c:v>
                </c:pt>
                <c:pt idx="164">
                  <c:v>42.572246421908034</c:v>
                </c:pt>
                <c:pt idx="165">
                  <c:v>52.990674730338156</c:v>
                </c:pt>
                <c:pt idx="166">
                  <c:v>47.383144134918517</c:v>
                </c:pt>
                <c:pt idx="167">
                  <c:v>54.799717244652584</c:v>
                </c:pt>
                <c:pt idx="168">
                  <c:v>53.006533520531747</c:v>
                </c:pt>
                <c:pt idx="169">
                  <c:v>53.394783927407417</c:v>
                </c:pt>
                <c:pt idx="170">
                  <c:v>48.591815609493736</c:v>
                </c:pt>
                <c:pt idx="171">
                  <c:v>55.79626808636425</c:v>
                </c:pt>
                <c:pt idx="172">
                  <c:v>50.993299768450569</c:v>
                </c:pt>
                <c:pt idx="173">
                  <c:v>50.993299768450569</c:v>
                </c:pt>
                <c:pt idx="174">
                  <c:v>43.40852627980118</c:v>
                </c:pt>
                <c:pt idx="175">
                  <c:v>56.616689154063806</c:v>
                </c:pt>
                <c:pt idx="176">
                  <c:v>37.793066289284752</c:v>
                </c:pt>
                <c:pt idx="177">
                  <c:v>56.404568521200261</c:v>
                </c:pt>
                <c:pt idx="178">
                  <c:v>37.232342225029512</c:v>
                </c:pt>
                <c:pt idx="179">
                  <c:v>51.641247178770556</c:v>
                </c:pt>
                <c:pt idx="180">
                  <c:v>52.48545643176049</c:v>
                </c:pt>
                <c:pt idx="181">
                  <c:v>55.487311630456546</c:v>
                </c:pt>
                <c:pt idx="182">
                  <c:v>45.076812717123218</c:v>
                </c:pt>
                <c:pt idx="183">
                  <c:v>57.296354144770973</c:v>
                </c:pt>
                <c:pt idx="184">
                  <c:v>50.099831062997239</c:v>
                </c:pt>
                <c:pt idx="185">
                  <c:v>54.690678748047375</c:v>
                </c:pt>
                <c:pt idx="186">
                  <c:v>42.3108663365811</c:v>
                </c:pt>
                <c:pt idx="187">
                  <c:v>55.907279617719389</c:v>
                </c:pt>
                <c:pt idx="188">
                  <c:v>50.13154864338442</c:v>
                </c:pt>
                <c:pt idx="189">
                  <c:v>53.133403842080469</c:v>
                </c:pt>
                <c:pt idx="190">
                  <c:v>54.334145921558893</c:v>
                </c:pt>
                <c:pt idx="191">
                  <c:v>55.534888001037316</c:v>
                </c:pt>
                <c:pt idx="192">
                  <c:v>53.000577160184882</c:v>
                </c:pt>
                <c:pt idx="193">
                  <c:v>52.011955713570003</c:v>
                </c:pt>
                <c:pt idx="194">
                  <c:v>46.664122121594687</c:v>
                </c:pt>
                <c:pt idx="195">
                  <c:v>53.868574598465202</c:v>
                </c:pt>
                <c:pt idx="196">
                  <c:v>47.912440571653875</c:v>
                </c:pt>
                <c:pt idx="197">
                  <c:v>53.704030336182434</c:v>
                </c:pt>
                <c:pt idx="198">
                  <c:v>53.791253682247188</c:v>
                </c:pt>
                <c:pt idx="199">
                  <c:v>54.991995761725605</c:v>
                </c:pt>
              </c:numCache>
            </c:numRef>
          </c:xVal>
          <c:yVal>
            <c:numRef>
              <c:f>Sheet2!$X$4:$X$203</c:f>
              <c:numCache>
                <c:formatCode>General</c:formatCode>
                <c:ptCount val="200"/>
                <c:pt idx="0">
                  <c:v>-0.88040290482877803</c:v>
                </c:pt>
                <c:pt idx="1">
                  <c:v>0.87809735867412808</c:v>
                </c:pt>
                <c:pt idx="2">
                  <c:v>-2.2815124477980131</c:v>
                </c:pt>
                <c:pt idx="3">
                  <c:v>0.68188055058898878</c:v>
                </c:pt>
                <c:pt idx="4">
                  <c:v>-0.62903286928092961</c:v>
                </c:pt>
                <c:pt idx="5">
                  <c:v>0.61641415806156907</c:v>
                </c:pt>
                <c:pt idx="6">
                  <c:v>-1.9155835070891705</c:v>
                </c:pt>
                <c:pt idx="7">
                  <c:v>1.3732255450307076</c:v>
                </c:pt>
                <c:pt idx="8">
                  <c:v>-1.2473622595839959</c:v>
                </c:pt>
                <c:pt idx="9">
                  <c:v>0.64845370750622855</c:v>
                </c:pt>
                <c:pt idx="10">
                  <c:v>-0.72628878469181424</c:v>
                </c:pt>
                <c:pt idx="11">
                  <c:v>1.8696889857202277</c:v>
                </c:pt>
                <c:pt idx="12">
                  <c:v>-0.98780024962997748</c:v>
                </c:pt>
                <c:pt idx="13">
                  <c:v>0.70502777468696121</c:v>
                </c:pt>
                <c:pt idx="14">
                  <c:v>-1.5004658345389468</c:v>
                </c:pt>
                <c:pt idx="15">
                  <c:v>0.81951116338136598</c:v>
                </c:pt>
                <c:pt idx="16">
                  <c:v>-0.73609737655606089</c:v>
                </c:pt>
                <c:pt idx="17">
                  <c:v>0.24114256762671638</c:v>
                </c:pt>
                <c:pt idx="18">
                  <c:v>-0.48357445617239242</c:v>
                </c:pt>
                <c:pt idx="19">
                  <c:v>1.8276925858983537</c:v>
                </c:pt>
                <c:pt idx="20">
                  <c:v>-0.655116347411005</c:v>
                </c:pt>
                <c:pt idx="21">
                  <c:v>0.64730303218638818</c:v>
                </c:pt>
                <c:pt idx="22">
                  <c:v>-1.6897269289228396</c:v>
                </c:pt>
                <c:pt idx="23">
                  <c:v>0.79361005474841062</c:v>
                </c:pt>
                <c:pt idx="24">
                  <c:v>-1.1288409179952092</c:v>
                </c:pt>
                <c:pt idx="25">
                  <c:v>1.1101130803933812</c:v>
                </c:pt>
                <c:pt idx="26">
                  <c:v>-0.61608974770115665</c:v>
                </c:pt>
                <c:pt idx="27">
                  <c:v>0.40193103833978999</c:v>
                </c:pt>
                <c:pt idx="28">
                  <c:v>-0.77930933434164018</c:v>
                </c:pt>
                <c:pt idx="29">
                  <c:v>1.0847378126063374</c:v>
                </c:pt>
                <c:pt idx="30">
                  <c:v>-1.3079605829887873</c:v>
                </c:pt>
                <c:pt idx="31">
                  <c:v>0.46566389146010712</c:v>
                </c:pt>
                <c:pt idx="32">
                  <c:v>-1.4799969785093694</c:v>
                </c:pt>
                <c:pt idx="33">
                  <c:v>1.2467312074603918</c:v>
                </c:pt>
                <c:pt idx="34">
                  <c:v>-1.2526462536744065</c:v>
                </c:pt>
                <c:pt idx="35">
                  <c:v>0.79033818877002948</c:v>
                </c:pt>
                <c:pt idx="36">
                  <c:v>-1.3019211358051004</c:v>
                </c:pt>
                <c:pt idx="37">
                  <c:v>0.68431750378420686</c:v>
                </c:pt>
                <c:pt idx="38">
                  <c:v>-1.0831713042731936</c:v>
                </c:pt>
                <c:pt idx="39">
                  <c:v>0.52037686346198775</c:v>
                </c:pt>
                <c:pt idx="40">
                  <c:v>-8.4354870368311755E-3</c:v>
                </c:pt>
                <c:pt idx="41">
                  <c:v>1.3917471555921201</c:v>
                </c:pt>
                <c:pt idx="42">
                  <c:v>-0.30155467026556904</c:v>
                </c:pt>
                <c:pt idx="43">
                  <c:v>0.21867805457564174</c:v>
                </c:pt>
                <c:pt idx="44">
                  <c:v>-0.68470830983772235</c:v>
                </c:pt>
                <c:pt idx="45">
                  <c:v>0.21043126644410132</c:v>
                </c:pt>
                <c:pt idx="46">
                  <c:v>0.43845100565563955</c:v>
                </c:pt>
                <c:pt idx="47">
                  <c:v>-0.44927246362712059</c:v>
                </c:pt>
                <c:pt idx="48">
                  <c:v>-0.60392249352849026</c:v>
                </c:pt>
                <c:pt idx="49">
                  <c:v>-0.55504589647195812</c:v>
                </c:pt>
                <c:pt idx="50">
                  <c:v>0.29125119373748548</c:v>
                </c:pt>
                <c:pt idx="51">
                  <c:v>0.30783035538564935</c:v>
                </c:pt>
                <c:pt idx="52">
                  <c:v>-6.7550297595714723E-2</c:v>
                </c:pt>
                <c:pt idx="53">
                  <c:v>0.94290334851299074</c:v>
                </c:pt>
                <c:pt idx="54">
                  <c:v>3.042944591711581E-2</c:v>
                </c:pt>
                <c:pt idx="55">
                  <c:v>-0.12375741626622699</c:v>
                </c:pt>
                <c:pt idx="56">
                  <c:v>0.25807160279570968</c:v>
                </c:pt>
                <c:pt idx="57">
                  <c:v>0.61708900970595193</c:v>
                </c:pt>
                <c:pt idx="58">
                  <c:v>-0.28838777370623991</c:v>
                </c:pt>
                <c:pt idx="59">
                  <c:v>0.22543069603854968</c:v>
                </c:pt>
                <c:pt idx="60">
                  <c:v>1.0479350249348747</c:v>
                </c:pt>
                <c:pt idx="61">
                  <c:v>-0.23912352539827003</c:v>
                </c:pt>
                <c:pt idx="62">
                  <c:v>0.7295267242084057</c:v>
                </c:pt>
                <c:pt idx="63">
                  <c:v>0.6967661210820103</c:v>
                </c:pt>
                <c:pt idx="64">
                  <c:v>0.67269477106396425</c:v>
                </c:pt>
                <c:pt idx="65">
                  <c:v>-0.10138605957536144</c:v>
                </c:pt>
                <c:pt idx="66">
                  <c:v>6.1274140139288197E-2</c:v>
                </c:pt>
                <c:pt idx="67">
                  <c:v>0.59082095256277678</c:v>
                </c:pt>
                <c:pt idx="68">
                  <c:v>-7.6947761047095553E-2</c:v>
                </c:pt>
                <c:pt idx="69">
                  <c:v>-0.32966311984637847</c:v>
                </c:pt>
                <c:pt idx="70">
                  <c:v>1.006261393720574</c:v>
                </c:pt>
                <c:pt idx="71">
                  <c:v>-0.16693803748786384</c:v>
                </c:pt>
                <c:pt idx="72">
                  <c:v>0.43537435251308249</c:v>
                </c:pt>
                <c:pt idx="73">
                  <c:v>0.72031163025414491</c:v>
                </c:pt>
                <c:pt idx="74">
                  <c:v>0.41018366373913834</c:v>
                </c:pt>
                <c:pt idx="75">
                  <c:v>-0.11134290995257616</c:v>
                </c:pt>
                <c:pt idx="76">
                  <c:v>0.23033010172512058</c:v>
                </c:pt>
                <c:pt idx="77">
                  <c:v>-1.3438682906334614E-2</c:v>
                </c:pt>
                <c:pt idx="78">
                  <c:v>-0.34801779128831101</c:v>
                </c:pt>
                <c:pt idx="79">
                  <c:v>-0.11967528346919931</c:v>
                </c:pt>
                <c:pt idx="80">
                  <c:v>0.52412836824892761</c:v>
                </c:pt>
                <c:pt idx="81">
                  <c:v>0.222621997778196</c:v>
                </c:pt>
                <c:pt idx="82">
                  <c:v>0.36145809961578401</c:v>
                </c:pt>
                <c:pt idx="83">
                  <c:v>-0.11157952827083659</c:v>
                </c:pt>
                <c:pt idx="84">
                  <c:v>-0.19336776138694137</c:v>
                </c:pt>
                <c:pt idx="85">
                  <c:v>0.10065705453663239</c:v>
                </c:pt>
                <c:pt idx="86">
                  <c:v>0.67727140814296172</c:v>
                </c:pt>
                <c:pt idx="87">
                  <c:v>-0.25130841946455623</c:v>
                </c:pt>
                <c:pt idx="88">
                  <c:v>0.24515502122496327</c:v>
                </c:pt>
                <c:pt idx="89">
                  <c:v>6.6293242195094151E-2</c:v>
                </c:pt>
                <c:pt idx="90">
                  <c:v>0.8722077756205312</c:v>
                </c:pt>
                <c:pt idx="91">
                  <c:v>-0.83763237130711554</c:v>
                </c:pt>
                <c:pt idx="92">
                  <c:v>0.22083641906593271</c:v>
                </c:pt>
                <c:pt idx="93">
                  <c:v>-0.42296723265219455</c:v>
                </c:pt>
                <c:pt idx="94">
                  <c:v>-0.53706297009516157</c:v>
                </c:pt>
                <c:pt idx="95">
                  <c:v>-0.24356676943770958</c:v>
                </c:pt>
                <c:pt idx="96">
                  <c:v>3.3038134786729643E-2</c:v>
                </c:pt>
                <c:pt idx="97">
                  <c:v>-0.33361185960384854</c:v>
                </c:pt>
                <c:pt idx="98">
                  <c:v>-6.4423627282703108E-2</c:v>
                </c:pt>
                <c:pt idx="99">
                  <c:v>-0.46375870833308791</c:v>
                </c:pt>
                <c:pt idx="100">
                  <c:v>-0.79835851945628267</c:v>
                </c:pt>
                <c:pt idx="101">
                  <c:v>0.12197452001969515</c:v>
                </c:pt>
                <c:pt idx="102">
                  <c:v>1.0915718078036423</c:v>
                </c:pt>
                <c:pt idx="103">
                  <c:v>-7.3219733421583388E-2</c:v>
                </c:pt>
                <c:pt idx="104">
                  <c:v>0.52956645812011405</c:v>
                </c:pt>
                <c:pt idx="105">
                  <c:v>-0.80652979112123402</c:v>
                </c:pt>
                <c:pt idx="106">
                  <c:v>0.61851347717580363</c:v>
                </c:pt>
                <c:pt idx="107">
                  <c:v>0.24438192823806698</c:v>
                </c:pt>
                <c:pt idx="108">
                  <c:v>0.46440213145904924</c:v>
                </c:pt>
                <c:pt idx="109">
                  <c:v>0.61905216136041918</c:v>
                </c:pt>
                <c:pt idx="110">
                  <c:v>0.75743516439847436</c:v>
                </c:pt>
                <c:pt idx="111">
                  <c:v>-0.36726525208637517</c:v>
                </c:pt>
                <c:pt idx="112">
                  <c:v>-0.39172425335585942</c:v>
                </c:pt>
                <c:pt idx="113">
                  <c:v>-0.61128128885881516</c:v>
                </c:pt>
                <c:pt idx="114">
                  <c:v>-0.63658104017927031</c:v>
                </c:pt>
                <c:pt idx="115">
                  <c:v>-0.53073209086784379</c:v>
                </c:pt>
                <c:pt idx="116">
                  <c:v>0.25961576663479641</c:v>
                </c:pt>
                <c:pt idx="117">
                  <c:v>0.5687647935043586</c:v>
                </c:pt>
                <c:pt idx="118">
                  <c:v>-3.4289352919542014E-2</c:v>
                </c:pt>
                <c:pt idx="119">
                  <c:v>0.51114690403431684</c:v>
                </c:pt>
                <c:pt idx="120">
                  <c:v>-9.6899525396046942E-3</c:v>
                </c:pt>
                <c:pt idx="121">
                  <c:v>-0.47410320996174043</c:v>
                </c:pt>
                <c:pt idx="122">
                  <c:v>0.30682370692809058</c:v>
                </c:pt>
                <c:pt idx="123">
                  <c:v>1.7076104812897521</c:v>
                </c:pt>
                <c:pt idx="124">
                  <c:v>-1.2894045730158343</c:v>
                </c:pt>
                <c:pt idx="125">
                  <c:v>0.85995743400614977</c:v>
                </c:pt>
                <c:pt idx="126">
                  <c:v>-0.47478008374082997</c:v>
                </c:pt>
                <c:pt idx="127">
                  <c:v>1.8942245441691925</c:v>
                </c:pt>
                <c:pt idx="128">
                  <c:v>-1.0606951166865028</c:v>
                </c:pt>
                <c:pt idx="129">
                  <c:v>1.0312414392810536</c:v>
                </c:pt>
                <c:pt idx="130">
                  <c:v>-1.435365349808855</c:v>
                </c:pt>
                <c:pt idx="131">
                  <c:v>1.0556797378093199</c:v>
                </c:pt>
                <c:pt idx="132">
                  <c:v>-1.0376468862165473</c:v>
                </c:pt>
                <c:pt idx="133">
                  <c:v>0.61507994444152081</c:v>
                </c:pt>
                <c:pt idx="134">
                  <c:v>-2.2586662488535043</c:v>
                </c:pt>
                <c:pt idx="135">
                  <c:v>1.2578711104342815</c:v>
                </c:pt>
                <c:pt idx="136">
                  <c:v>-1.6726857683597371</c:v>
                </c:pt>
                <c:pt idx="137">
                  <c:v>0.80255546011315038</c:v>
                </c:pt>
                <c:pt idx="138">
                  <c:v>-2.079900689031442</c:v>
                </c:pt>
                <c:pt idx="139">
                  <c:v>0.75289292673101837</c:v>
                </c:pt>
                <c:pt idx="140">
                  <c:v>-1.4370440754905869</c:v>
                </c:pt>
                <c:pt idx="141">
                  <c:v>1.6160164307296103</c:v>
                </c:pt>
                <c:pt idx="142">
                  <c:v>-0.72139111271256151</c:v>
                </c:pt>
                <c:pt idx="143">
                  <c:v>1.2895123748047785</c:v>
                </c:pt>
                <c:pt idx="144">
                  <c:v>-1.8528285529014059</c:v>
                </c:pt>
                <c:pt idx="145">
                  <c:v>1.680439000967721</c:v>
                </c:pt>
                <c:pt idx="146">
                  <c:v>-0.31381987735336031</c:v>
                </c:pt>
                <c:pt idx="147">
                  <c:v>0.76002037610666073</c:v>
                </c:pt>
                <c:pt idx="148">
                  <c:v>-1.3081027158065586</c:v>
                </c:pt>
                <c:pt idx="149">
                  <c:v>1.5418087457886811</c:v>
                </c:pt>
                <c:pt idx="150">
                  <c:v>-1.2097353210422903</c:v>
                </c:pt>
                <c:pt idx="151">
                  <c:v>1.5825895876468501</c:v>
                </c:pt>
                <c:pt idx="152">
                  <c:v>-1.1451303813070599</c:v>
                </c:pt>
                <c:pt idx="153">
                  <c:v>0.98773804945184362</c:v>
                </c:pt>
                <c:pt idx="154">
                  <c:v>-1.2346367872885833</c:v>
                </c:pt>
                <c:pt idx="155">
                  <c:v>1.2480859957314625</c:v>
                </c:pt>
                <c:pt idx="156">
                  <c:v>-2.0076503184771712</c:v>
                </c:pt>
                <c:pt idx="157">
                  <c:v>0.87364231200887665</c:v>
                </c:pt>
                <c:pt idx="158">
                  <c:v>-2.0809652140619694</c:v>
                </c:pt>
                <c:pt idx="159">
                  <c:v>0.67011568505097485</c:v>
                </c:pt>
                <c:pt idx="160">
                  <c:v>-0.24161368670173639</c:v>
                </c:pt>
                <c:pt idx="161">
                  <c:v>1.0524078718309389</c:v>
                </c:pt>
                <c:pt idx="162">
                  <c:v>-2.2856866962423581</c:v>
                </c:pt>
                <c:pt idx="163">
                  <c:v>1.5076921855881273</c:v>
                </c:pt>
                <c:pt idx="164">
                  <c:v>-0.67457868307321955</c:v>
                </c:pt>
                <c:pt idx="165">
                  <c:v>0.89589674675071707</c:v>
                </c:pt>
                <c:pt idx="166">
                  <c:v>-1.1146397922564031</c:v>
                </c:pt>
                <c:pt idx="167">
                  <c:v>1.6363655903899526</c:v>
                </c:pt>
                <c:pt idx="168">
                  <c:v>-1.0586044092602862</c:v>
                </c:pt>
                <c:pt idx="169">
                  <c:v>0.39098344569131849</c:v>
                </c:pt>
                <c:pt idx="170">
                  <c:v>-1.4487764356615709</c:v>
                </c:pt>
                <c:pt idx="171">
                  <c:v>0.78169415627721905</c:v>
                </c:pt>
                <c:pt idx="172">
                  <c:v>-1.6686456059493755</c:v>
                </c:pt>
                <c:pt idx="173">
                  <c:v>1.6691910761602125</c:v>
                </c:pt>
                <c:pt idx="174">
                  <c:v>-1.2377889568977289</c:v>
                </c:pt>
                <c:pt idx="175">
                  <c:v>1.1960572290657845</c:v>
                </c:pt>
                <c:pt idx="176">
                  <c:v>-0.92779917997719652</c:v>
                </c:pt>
                <c:pt idx="177">
                  <c:v>0.51270113679189733</c:v>
                </c:pt>
                <c:pt idx="178">
                  <c:v>-0.94568004987837795</c:v>
                </c:pt>
                <c:pt idx="179">
                  <c:v>1.561405515203345</c:v>
                </c:pt>
                <c:pt idx="180">
                  <c:v>-0.8338671698498531</c:v>
                </c:pt>
                <c:pt idx="181">
                  <c:v>1.2420289086541554</c:v>
                </c:pt>
                <c:pt idx="182">
                  <c:v>-1.2242864483921223</c:v>
                </c:pt>
                <c:pt idx="183">
                  <c:v>1.2498018952449446</c:v>
                </c:pt>
                <c:pt idx="184">
                  <c:v>-0.45182223521087372</c:v>
                </c:pt>
                <c:pt idx="185">
                  <c:v>1.7222146886576368</c:v>
                </c:pt>
                <c:pt idx="186">
                  <c:v>-0.7453497724322683</c:v>
                </c:pt>
                <c:pt idx="187">
                  <c:v>0.49223811803012807</c:v>
                </c:pt>
                <c:pt idx="188">
                  <c:v>-1.3486304682559349</c:v>
                </c:pt>
                <c:pt idx="189">
                  <c:v>1.2971401657301984</c:v>
                </c:pt>
                <c:pt idx="190">
                  <c:v>-1.2754666056043147</c:v>
                </c:pt>
                <c:pt idx="191">
                  <c:v>0.54810176535184885</c:v>
                </c:pt>
                <c:pt idx="192">
                  <c:v>-1.8317631361142439</c:v>
                </c:pt>
                <c:pt idx="193">
                  <c:v>1.5870210290604778</c:v>
                </c:pt>
                <c:pt idx="194">
                  <c:v>-1.2481930688066687</c:v>
                </c:pt>
                <c:pt idx="195">
                  <c:v>1.0229828485237016</c:v>
                </c:pt>
                <c:pt idx="196">
                  <c:v>-0.810542372809677</c:v>
                </c:pt>
                <c:pt idx="197">
                  <c:v>0.82615404930333747</c:v>
                </c:pt>
                <c:pt idx="198">
                  <c:v>-1.4568946273084697</c:v>
                </c:pt>
                <c:pt idx="199">
                  <c:v>1.1400749260877205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7-854A-8E39-977611FFE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840528"/>
        <c:axId val="905868336"/>
      </c:scatterChart>
      <c:valAx>
        <c:axId val="90584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868336"/>
        <c:crosses val="autoZero"/>
        <c:crossBetween val="midCat"/>
      </c:valAx>
      <c:valAx>
        <c:axId val="905868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840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Sheet2!$V$3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Sheet2!$U$4:$U$203</c:f>
              <c:numCache>
                <c:formatCode>General</c:formatCode>
                <c:ptCount val="200"/>
                <c:pt idx="0">
                  <c:v>60.628690997047876</c:v>
                </c:pt>
                <c:pt idx="1">
                  <c:v>59.427948917569459</c:v>
                </c:pt>
                <c:pt idx="2">
                  <c:v>62.04948310448664</c:v>
                </c:pt>
                <c:pt idx="3">
                  <c:v>60.248369985269008</c:v>
                </c:pt>
                <c:pt idx="4">
                  <c:v>55.453331062452122</c:v>
                </c:pt>
                <c:pt idx="5">
                  <c:v>60.856670420105011</c:v>
                </c:pt>
                <c:pt idx="6">
                  <c:v>53.05977629859207</c:v>
                </c:pt>
                <c:pt idx="7">
                  <c:v>60.264228775462598</c:v>
                </c:pt>
                <c:pt idx="8">
                  <c:v>33.643711789170602</c:v>
                </c:pt>
                <c:pt idx="9">
                  <c:v>56.069560892384921</c:v>
                </c:pt>
                <c:pt idx="10">
                  <c:v>31.84259866995297</c:v>
                </c:pt>
                <c:pt idx="11">
                  <c:v>53.067705693688865</c:v>
                </c:pt>
                <c:pt idx="12">
                  <c:v>39.267101174783832</c:v>
                </c:pt>
                <c:pt idx="13">
                  <c:v>59.679716525916973</c:v>
                </c:pt>
                <c:pt idx="14">
                  <c:v>49.861659257226066</c:v>
                </c:pt>
                <c:pt idx="15">
                  <c:v>58.867224853314227</c:v>
                </c:pt>
                <c:pt idx="16">
                  <c:v>53.083564483882455</c:v>
                </c:pt>
                <c:pt idx="17">
                  <c:v>60.075896327889438</c:v>
                </c:pt>
                <c:pt idx="18">
                  <c:v>40.879881846428304</c:v>
                </c:pt>
                <c:pt idx="19">
                  <c:v>53.099423274076045</c:v>
                </c:pt>
                <c:pt idx="20">
                  <c:v>51.09411891709167</c:v>
                </c:pt>
                <c:pt idx="21">
                  <c:v>57.097829314483775</c:v>
                </c:pt>
                <c:pt idx="22">
                  <c:v>46.511200627138329</c:v>
                </c:pt>
                <c:pt idx="23">
                  <c:v>53.503532471145306</c:v>
                </c:pt>
                <c:pt idx="24">
                  <c:v>41.732020494515034</c:v>
                </c:pt>
                <c:pt idx="25">
                  <c:v>54.728062735914115</c:v>
                </c:pt>
                <c:pt idx="26">
                  <c:v>47.135359852167923</c:v>
                </c:pt>
                <c:pt idx="27">
                  <c:v>51.125836497478851</c:v>
                </c:pt>
                <c:pt idx="28">
                  <c:v>50.145144445960767</c:v>
                </c:pt>
                <c:pt idx="29">
                  <c:v>60.351452121527345</c:v>
                </c:pt>
                <c:pt idx="30">
                  <c:v>36.132419294192189</c:v>
                </c:pt>
                <c:pt idx="31">
                  <c:v>61.560123596102564</c:v>
                </c:pt>
                <c:pt idx="32">
                  <c:v>40.358804757657047</c:v>
                </c:pt>
                <c:pt idx="33">
                  <c:v>61.371791148529404</c:v>
                </c:pt>
                <c:pt idx="34">
                  <c:v>44.773522668695065</c:v>
                </c:pt>
                <c:pt idx="35">
                  <c:v>61.583911781392949</c:v>
                </c:pt>
                <c:pt idx="36">
                  <c:v>48.984049341966326</c:v>
                </c:pt>
                <c:pt idx="37">
                  <c:v>56.188501818836855</c:v>
                </c:pt>
                <c:pt idx="38">
                  <c:v>52.610063765691976</c:v>
                </c:pt>
                <c:pt idx="39">
                  <c:v>62.216000401519338</c:v>
                </c:pt>
                <c:pt idx="40">
                  <c:v>35.207233008351679</c:v>
                </c:pt>
                <c:pt idx="41">
                  <c:v>57.809211885578122</c:v>
                </c:pt>
                <c:pt idx="42">
                  <c:v>43.408236326933867</c:v>
                </c:pt>
                <c:pt idx="43">
                  <c:v>55.627777754581615</c:v>
                </c:pt>
                <c:pt idx="44">
                  <c:v>44.821099039275836</c:v>
                </c:pt>
                <c:pt idx="45">
                  <c:v>59.830375032756088</c:v>
                </c:pt>
                <c:pt idx="46">
                  <c:v>44.228657394633416</c:v>
                </c:pt>
                <c:pt idx="47">
                  <c:v>58.037191308635258</c:v>
                </c:pt>
                <c:pt idx="48">
                  <c:v>56.836449229156834</c:v>
                </c:pt>
                <c:pt idx="49">
                  <c:v>55.63570714967841</c:v>
                </c:pt>
                <c:pt idx="50">
                  <c:v>44.844887224566222</c:v>
                </c:pt>
                <c:pt idx="51">
                  <c:v>52.437590108312406</c:v>
                </c:pt>
                <c:pt idx="52">
                  <c:v>55.659495334968803</c:v>
                </c:pt>
                <c:pt idx="53">
                  <c:v>36.835872470189742</c:v>
                </c:pt>
                <c:pt idx="54">
                  <c:v>44.252445579923801</c:v>
                </c:pt>
                <c:pt idx="55">
                  <c:v>44.040324947060256</c:v>
                </c:pt>
                <c:pt idx="56">
                  <c:v>43.660003935281395</c:v>
                </c:pt>
                <c:pt idx="57">
                  <c:v>30.840091467894439</c:v>
                </c:pt>
                <c:pt idx="58">
                  <c:v>58.084767679216029</c:v>
                </c:pt>
                <c:pt idx="59">
                  <c:v>40.461886893915391</c:v>
                </c:pt>
                <c:pt idx="60">
                  <c:v>30.255579218348814</c:v>
                </c:pt>
                <c:pt idx="61">
                  <c:v>60.874502245048539</c:v>
                </c:pt>
                <c:pt idx="62">
                  <c:v>34.077855484744411</c:v>
                </c:pt>
                <c:pt idx="63">
                  <c:v>41.882679001354148</c:v>
                </c:pt>
                <c:pt idx="64">
                  <c:v>34.474035286716877</c:v>
                </c:pt>
                <c:pt idx="65">
                  <c:v>61.490732074981338</c:v>
                </c:pt>
                <c:pt idx="66">
                  <c:v>48.494689833582257</c:v>
                </c:pt>
                <c:pt idx="67">
                  <c:v>33.485413840101998</c:v>
                </c:pt>
                <c:pt idx="68">
                  <c:v>60.89036103524213</c:v>
                </c:pt>
                <c:pt idx="69">
                  <c:v>55.09877127071357</c:v>
                </c:pt>
                <c:pt idx="70">
                  <c:v>30.279367403639199</c:v>
                </c:pt>
                <c:pt idx="71">
                  <c:v>46.101135069722204</c:v>
                </c:pt>
                <c:pt idx="72">
                  <c:v>38.304240948209269</c:v>
                </c:pt>
                <c:pt idx="73">
                  <c:v>38.304240948209269</c:v>
                </c:pt>
                <c:pt idx="74">
                  <c:v>36.923095816254488</c:v>
                </c:pt>
                <c:pt idx="75">
                  <c:v>56.735340127648428</c:v>
                </c:pt>
                <c:pt idx="76">
                  <c:v>47.341524124684604</c:v>
                </c:pt>
                <c:pt idx="77">
                  <c:v>48.330145571299482</c:v>
                </c:pt>
                <c:pt idx="78">
                  <c:v>60.54968699894723</c:v>
                </c:pt>
                <c:pt idx="79">
                  <c:v>44.940039965727763</c:v>
                </c:pt>
                <c:pt idx="80">
                  <c:v>38.123837895732912</c:v>
                </c:pt>
                <c:pt idx="81">
                  <c:v>49.530887650777899</c:v>
                </c:pt>
                <c:pt idx="82">
                  <c:v>32.120127498340807</c:v>
                </c:pt>
                <c:pt idx="83">
                  <c:v>46.741153084945395</c:v>
                </c:pt>
                <c:pt idx="84">
                  <c:v>61.750429078425654</c:v>
                </c:pt>
                <c:pt idx="85">
                  <c:v>43.527177253385801</c:v>
                </c:pt>
                <c:pt idx="86">
                  <c:v>41.361601912582884</c:v>
                </c:pt>
                <c:pt idx="87">
                  <c:v>61.173846223976824</c:v>
                </c:pt>
                <c:pt idx="88">
                  <c:v>53.977323142203105</c:v>
                </c:pt>
                <c:pt idx="89">
                  <c:v>44.371386506375735</c:v>
                </c:pt>
                <c:pt idx="90">
                  <c:v>33.572637186166745</c:v>
                </c:pt>
                <c:pt idx="91">
                  <c:v>61.577955421046084</c:v>
                </c:pt>
                <c:pt idx="92">
                  <c:v>43.574753623966572</c:v>
                </c:pt>
                <c:pt idx="93">
                  <c:v>50.39095569396143</c:v>
                </c:pt>
                <c:pt idx="94">
                  <c:v>55.193924011875112</c:v>
                </c:pt>
                <c:pt idx="95">
                  <c:v>57.983658577707622</c:v>
                </c:pt>
                <c:pt idx="96">
                  <c:v>46.188358415786958</c:v>
                </c:pt>
                <c:pt idx="97">
                  <c:v>58.19577921057116</c:v>
                </c:pt>
                <c:pt idx="98">
                  <c:v>43.582683019063367</c:v>
                </c:pt>
                <c:pt idx="99">
                  <c:v>60.393072131761258</c:v>
                </c:pt>
                <c:pt idx="100">
                  <c:v>60.613122159721598</c:v>
                </c:pt>
                <c:pt idx="101">
                  <c:v>45.003475126502124</c:v>
                </c:pt>
                <c:pt idx="102">
                  <c:v>32.183562659115175</c:v>
                </c:pt>
                <c:pt idx="103">
                  <c:v>56.798775288422789</c:v>
                </c:pt>
                <c:pt idx="104">
                  <c:v>42.990241374420954</c:v>
                </c:pt>
                <c:pt idx="105">
                  <c:v>61.813864239200015</c:v>
                </c:pt>
                <c:pt idx="106">
                  <c:v>34.805096846032349</c:v>
                </c:pt>
                <c:pt idx="107">
                  <c:v>39.9963155708217</c:v>
                </c:pt>
                <c:pt idx="108">
                  <c:v>31.591121014472762</c:v>
                </c:pt>
                <c:pt idx="109">
                  <c:v>32.791863093951179</c:v>
                </c:pt>
                <c:pt idx="110">
                  <c:v>33.392234133690394</c:v>
                </c:pt>
                <c:pt idx="111">
                  <c:v>63.022535713775227</c:v>
                </c:pt>
                <c:pt idx="112">
                  <c:v>51.623415353827028</c:v>
                </c:pt>
                <c:pt idx="113">
                  <c:v>61.017231356790852</c:v>
                </c:pt>
                <c:pt idx="114">
                  <c:v>63.638765543708033</c:v>
                </c:pt>
                <c:pt idx="115">
                  <c:v>63.038394503968824</c:v>
                </c:pt>
                <c:pt idx="116">
                  <c:v>36.622068755443571</c:v>
                </c:pt>
                <c:pt idx="117">
                  <c:v>45.02726331179251</c:v>
                </c:pt>
                <c:pt idx="118">
                  <c:v>43.842380022507683</c:v>
                </c:pt>
                <c:pt idx="119">
                  <c:v>44.442751062246892</c:v>
                </c:pt>
                <c:pt idx="120">
                  <c:v>56.238051224167563</c:v>
                </c:pt>
                <c:pt idx="121">
                  <c:v>51.647203539117413</c:v>
                </c:pt>
                <c:pt idx="122">
                  <c:v>50.462320249832587</c:v>
                </c:pt>
                <c:pt idx="123">
                  <c:v>49.049457537490625</c:v>
                </c:pt>
                <c:pt idx="124">
                  <c:v>60.676557320495959</c:v>
                </c:pt>
                <c:pt idx="125">
                  <c:v>55.873589002582278</c:v>
                </c:pt>
                <c:pt idx="126">
                  <c:v>46.663832168727374</c:v>
                </c:pt>
                <c:pt idx="127">
                  <c:v>48.464945287945007</c:v>
                </c:pt>
                <c:pt idx="128">
                  <c:v>37.057895532900012</c:v>
                </c:pt>
                <c:pt idx="129">
                  <c:v>49.66568736742343</c:v>
                </c:pt>
                <c:pt idx="130">
                  <c:v>44.262348009770534</c:v>
                </c:pt>
                <c:pt idx="131">
                  <c:v>49.065316327684215</c:v>
                </c:pt>
                <c:pt idx="132">
                  <c:v>59.491674031211126</c:v>
                </c:pt>
                <c:pt idx="133">
                  <c:v>55.889447792775869</c:v>
                </c:pt>
                <c:pt idx="134">
                  <c:v>60.4882248729228</c:v>
                </c:pt>
                <c:pt idx="135">
                  <c:v>57.09811926735108</c:v>
                </c:pt>
                <c:pt idx="136">
                  <c:v>48.092553671262934</c:v>
                </c:pt>
                <c:pt idx="137">
                  <c:v>53.283772396052278</c:v>
                </c:pt>
                <c:pt idx="138">
                  <c:v>61.09652530775881</c:v>
                </c:pt>
                <c:pt idx="139">
                  <c:v>53.503822424012611</c:v>
                </c:pt>
                <c:pt idx="140">
                  <c:v>40.303588944846787</c:v>
                </c:pt>
                <c:pt idx="141">
                  <c:v>53.299631186245868</c:v>
                </c:pt>
                <c:pt idx="142">
                  <c:v>57.722278492380681</c:v>
                </c:pt>
                <c:pt idx="143">
                  <c:v>55.320794333423834</c:v>
                </c:pt>
                <c:pt idx="144">
                  <c:v>57.518087254613931</c:v>
                </c:pt>
                <c:pt idx="145">
                  <c:v>55.716974135396299</c:v>
                </c:pt>
                <c:pt idx="146">
                  <c:v>43.709553340612089</c:v>
                </c:pt>
                <c:pt idx="147">
                  <c:v>55.328723728520629</c:v>
                </c:pt>
                <c:pt idx="148">
                  <c:v>54.135911044139007</c:v>
                </c:pt>
                <c:pt idx="149">
                  <c:v>52.12267729205783</c:v>
                </c:pt>
                <c:pt idx="150">
                  <c:v>46.71933793440494</c:v>
                </c:pt>
                <c:pt idx="151">
                  <c:v>49.120822093361781</c:v>
                </c:pt>
                <c:pt idx="152">
                  <c:v>48.132200646746909</c:v>
                </c:pt>
                <c:pt idx="153">
                  <c:v>51.734426885182167</c:v>
                </c:pt>
                <c:pt idx="154">
                  <c:v>46.331087527529277</c:v>
                </c:pt>
                <c:pt idx="155">
                  <c:v>58.33850832231348</c:v>
                </c:pt>
                <c:pt idx="156">
                  <c:v>50.321564172840198</c:v>
                </c:pt>
                <c:pt idx="157">
                  <c:v>56.537395203095848</c:v>
                </c:pt>
                <c:pt idx="158">
                  <c:v>52.12267729205783</c:v>
                </c:pt>
                <c:pt idx="159">
                  <c:v>56.537395203095848</c:v>
                </c:pt>
                <c:pt idx="160">
                  <c:v>40.935677564973176</c:v>
                </c:pt>
                <c:pt idx="161">
                  <c:v>57.145695637931851</c:v>
                </c:pt>
                <c:pt idx="162">
                  <c:v>61.152031073436376</c:v>
                </c:pt>
                <c:pt idx="163">
                  <c:v>55.960812348647025</c:v>
                </c:pt>
                <c:pt idx="164">
                  <c:v>42.572246421908034</c:v>
                </c:pt>
                <c:pt idx="165">
                  <c:v>52.990674730338156</c:v>
                </c:pt>
                <c:pt idx="166">
                  <c:v>47.383144134918517</c:v>
                </c:pt>
                <c:pt idx="167">
                  <c:v>54.799717244652584</c:v>
                </c:pt>
                <c:pt idx="168">
                  <c:v>53.006533520531747</c:v>
                </c:pt>
                <c:pt idx="169">
                  <c:v>53.394783927407417</c:v>
                </c:pt>
                <c:pt idx="170">
                  <c:v>48.591815609493736</c:v>
                </c:pt>
                <c:pt idx="171">
                  <c:v>55.79626808636425</c:v>
                </c:pt>
                <c:pt idx="172">
                  <c:v>50.993299768450569</c:v>
                </c:pt>
                <c:pt idx="173">
                  <c:v>50.993299768450569</c:v>
                </c:pt>
                <c:pt idx="174">
                  <c:v>43.40852627980118</c:v>
                </c:pt>
                <c:pt idx="175">
                  <c:v>56.616689154063806</c:v>
                </c:pt>
                <c:pt idx="176">
                  <c:v>37.793066289284752</c:v>
                </c:pt>
                <c:pt idx="177">
                  <c:v>56.404568521200261</c:v>
                </c:pt>
                <c:pt idx="178">
                  <c:v>37.232342225029512</c:v>
                </c:pt>
                <c:pt idx="179">
                  <c:v>51.641247178770556</c:v>
                </c:pt>
                <c:pt idx="180">
                  <c:v>52.48545643176049</c:v>
                </c:pt>
                <c:pt idx="181">
                  <c:v>55.487311630456546</c:v>
                </c:pt>
                <c:pt idx="182">
                  <c:v>45.076812717123218</c:v>
                </c:pt>
                <c:pt idx="183">
                  <c:v>57.296354144770973</c:v>
                </c:pt>
                <c:pt idx="184">
                  <c:v>50.099831062997239</c:v>
                </c:pt>
                <c:pt idx="185">
                  <c:v>54.690678748047375</c:v>
                </c:pt>
                <c:pt idx="186">
                  <c:v>42.3108663365811</c:v>
                </c:pt>
                <c:pt idx="187">
                  <c:v>55.907279617719389</c:v>
                </c:pt>
                <c:pt idx="188">
                  <c:v>50.13154864338442</c:v>
                </c:pt>
                <c:pt idx="189">
                  <c:v>53.133403842080469</c:v>
                </c:pt>
                <c:pt idx="190">
                  <c:v>54.334145921558893</c:v>
                </c:pt>
                <c:pt idx="191">
                  <c:v>55.534888001037316</c:v>
                </c:pt>
                <c:pt idx="192">
                  <c:v>53.000577160184882</c:v>
                </c:pt>
                <c:pt idx="193">
                  <c:v>52.011955713570003</c:v>
                </c:pt>
                <c:pt idx="194">
                  <c:v>46.664122121594687</c:v>
                </c:pt>
                <c:pt idx="195">
                  <c:v>53.868574598465202</c:v>
                </c:pt>
                <c:pt idx="196">
                  <c:v>47.912440571653875</c:v>
                </c:pt>
                <c:pt idx="197">
                  <c:v>53.704030336182434</c:v>
                </c:pt>
                <c:pt idx="198">
                  <c:v>53.791253682247188</c:v>
                </c:pt>
                <c:pt idx="199">
                  <c:v>54.991995761725605</c:v>
                </c:pt>
              </c:numCache>
            </c:numRef>
          </c:xVal>
          <c:yVal>
            <c:numRef>
              <c:f>Sheet2!$V$4:$V$203</c:f>
              <c:numCache>
                <c:formatCode>General</c:formatCode>
                <c:ptCount val="200"/>
                <c:pt idx="0">
                  <c:v>-21.628690997047876</c:v>
                </c:pt>
                <c:pt idx="1">
                  <c:v>21.572051082430541</c:v>
                </c:pt>
                <c:pt idx="2">
                  <c:v>-56.04948310448664</c:v>
                </c:pt>
                <c:pt idx="3">
                  <c:v>16.751630014730992</c:v>
                </c:pt>
                <c:pt idx="4">
                  <c:v>-15.453331062452122</c:v>
                </c:pt>
                <c:pt idx="5">
                  <c:v>15.143329579894989</c:v>
                </c:pt>
                <c:pt idx="6">
                  <c:v>-47.05977629859207</c:v>
                </c:pt>
                <c:pt idx="7">
                  <c:v>33.735771224537402</c:v>
                </c:pt>
                <c:pt idx="8">
                  <c:v>-30.643711789170602</c:v>
                </c:pt>
                <c:pt idx="9">
                  <c:v>15.930439107615079</c:v>
                </c:pt>
                <c:pt idx="10">
                  <c:v>-17.84259866995297</c:v>
                </c:pt>
                <c:pt idx="11">
                  <c:v>45.932294306311135</c:v>
                </c:pt>
                <c:pt idx="12">
                  <c:v>-24.267101174783832</c:v>
                </c:pt>
                <c:pt idx="13">
                  <c:v>17.320283474083027</c:v>
                </c:pt>
                <c:pt idx="14">
                  <c:v>-36.861659257226066</c:v>
                </c:pt>
                <c:pt idx="15">
                  <c:v>20.132775146685773</c:v>
                </c:pt>
                <c:pt idx="16">
                  <c:v>-18.083564483882455</c:v>
                </c:pt>
                <c:pt idx="17">
                  <c:v>5.9241036721105615</c:v>
                </c:pt>
                <c:pt idx="18">
                  <c:v>-11.879881846428304</c:v>
                </c:pt>
                <c:pt idx="19">
                  <c:v>44.900576725923955</c:v>
                </c:pt>
                <c:pt idx="20">
                  <c:v>-16.09411891709167</c:v>
                </c:pt>
                <c:pt idx="21">
                  <c:v>15.902170685516225</c:v>
                </c:pt>
                <c:pt idx="22">
                  <c:v>-41.511200627138329</c:v>
                </c:pt>
                <c:pt idx="23">
                  <c:v>19.496467528854694</c:v>
                </c:pt>
                <c:pt idx="24">
                  <c:v>-27.732020494515034</c:v>
                </c:pt>
                <c:pt idx="25">
                  <c:v>27.271937264085885</c:v>
                </c:pt>
                <c:pt idx="26">
                  <c:v>-15.135359852167923</c:v>
                </c:pt>
                <c:pt idx="27">
                  <c:v>9.8741635025211494</c:v>
                </c:pt>
                <c:pt idx="28">
                  <c:v>-19.145144445960767</c:v>
                </c:pt>
                <c:pt idx="29">
                  <c:v>26.648547878472655</c:v>
                </c:pt>
                <c:pt idx="30">
                  <c:v>-32.132419294192189</c:v>
                </c:pt>
                <c:pt idx="31">
                  <c:v>11.439876403897436</c:v>
                </c:pt>
                <c:pt idx="32">
                  <c:v>-36.358804757657047</c:v>
                </c:pt>
                <c:pt idx="33">
                  <c:v>30.628208851470596</c:v>
                </c:pt>
                <c:pt idx="34">
                  <c:v>-30.773522668695065</c:v>
                </c:pt>
                <c:pt idx="35">
                  <c:v>19.416088218607051</c:v>
                </c:pt>
                <c:pt idx="36">
                  <c:v>-31.984049341966326</c:v>
                </c:pt>
                <c:pt idx="37">
                  <c:v>16.811498181163145</c:v>
                </c:pt>
                <c:pt idx="38">
                  <c:v>-26.610063765691976</c:v>
                </c:pt>
                <c:pt idx="39">
                  <c:v>12.783999598480662</c:v>
                </c:pt>
                <c:pt idx="40">
                  <c:v>-0.2072330083516789</c:v>
                </c:pt>
                <c:pt idx="41">
                  <c:v>34.190788114421878</c:v>
                </c:pt>
                <c:pt idx="42">
                  <c:v>-7.4082363269338671</c:v>
                </c:pt>
                <c:pt idx="43">
                  <c:v>5.372222245418385</c:v>
                </c:pt>
                <c:pt idx="44">
                  <c:v>-16.821099039275836</c:v>
                </c:pt>
                <c:pt idx="45">
                  <c:v>5.1696249672439123</c:v>
                </c:pt>
                <c:pt idx="46">
                  <c:v>10.771342605366584</c:v>
                </c:pt>
                <c:pt idx="47">
                  <c:v>-11.037191308635258</c:v>
                </c:pt>
                <c:pt idx="48">
                  <c:v>-14.836449229156834</c:v>
                </c:pt>
                <c:pt idx="49">
                  <c:v>-13.63570714967841</c:v>
                </c:pt>
                <c:pt idx="50">
                  <c:v>7.1551127754337784</c:v>
                </c:pt>
                <c:pt idx="51">
                  <c:v>7.5624098916875937</c:v>
                </c:pt>
                <c:pt idx="52">
                  <c:v>-1.6594953349688026</c:v>
                </c:pt>
                <c:pt idx="53">
                  <c:v>23.164127529810258</c:v>
                </c:pt>
                <c:pt idx="54">
                  <c:v>0.74755442007619877</c:v>
                </c:pt>
                <c:pt idx="55">
                  <c:v>-3.040324947060256</c:v>
                </c:pt>
                <c:pt idx="56">
                  <c:v>6.3399960647186049</c:v>
                </c:pt>
                <c:pt idx="57">
                  <c:v>15.159908532105561</c:v>
                </c:pt>
                <c:pt idx="58">
                  <c:v>-7.0847676792160286</c:v>
                </c:pt>
                <c:pt idx="59">
                  <c:v>5.5381131060846087</c:v>
                </c:pt>
                <c:pt idx="60">
                  <c:v>25.744420781651186</c:v>
                </c:pt>
                <c:pt idx="61">
                  <c:v>-5.8745022450485394</c:v>
                </c:pt>
                <c:pt idx="62">
                  <c:v>17.922144515255589</c:v>
                </c:pt>
                <c:pt idx="63">
                  <c:v>17.117320998645852</c:v>
                </c:pt>
                <c:pt idx="64">
                  <c:v>16.525964713283123</c:v>
                </c:pt>
                <c:pt idx="65">
                  <c:v>-2.490732074981338</c:v>
                </c:pt>
                <c:pt idx="66">
                  <c:v>1.5053101664177433</c:v>
                </c:pt>
                <c:pt idx="67">
                  <c:v>14.514586159898002</c:v>
                </c:pt>
                <c:pt idx="68">
                  <c:v>-1.8903610352421296</c:v>
                </c:pt>
                <c:pt idx="69">
                  <c:v>-8.0987712707135699</c:v>
                </c:pt>
                <c:pt idx="70">
                  <c:v>24.720632596360801</c:v>
                </c:pt>
                <c:pt idx="71">
                  <c:v>-4.1011350697222042</c:v>
                </c:pt>
                <c:pt idx="72">
                  <c:v>10.695759051790731</c:v>
                </c:pt>
                <c:pt idx="73">
                  <c:v>17.695759051790731</c:v>
                </c:pt>
                <c:pt idx="74">
                  <c:v>10.076904183745512</c:v>
                </c:pt>
                <c:pt idx="75">
                  <c:v>-2.7353401276484277</c:v>
                </c:pt>
                <c:pt idx="76">
                  <c:v>5.6584758753153963</c:v>
                </c:pt>
                <c:pt idx="77">
                  <c:v>-0.3301455712994823</c:v>
                </c:pt>
                <c:pt idx="78">
                  <c:v>-8.5496869989472302</c:v>
                </c:pt>
                <c:pt idx="79">
                  <c:v>-2.9400399657277632</c:v>
                </c:pt>
                <c:pt idx="80">
                  <c:v>12.876162104267088</c:v>
                </c:pt>
                <c:pt idx="81">
                  <c:v>5.469112349222101</c:v>
                </c:pt>
                <c:pt idx="82">
                  <c:v>8.8798725016591931</c:v>
                </c:pt>
                <c:pt idx="83">
                  <c:v>-2.7411530849453953</c:v>
                </c:pt>
                <c:pt idx="84">
                  <c:v>-4.750429078425654</c:v>
                </c:pt>
                <c:pt idx="85">
                  <c:v>2.4728227466141988</c:v>
                </c:pt>
                <c:pt idx="86">
                  <c:v>16.638398087417116</c:v>
                </c:pt>
                <c:pt idx="87">
                  <c:v>-6.1738462239768239</c:v>
                </c:pt>
                <c:pt idx="88">
                  <c:v>6.0226768577968954</c:v>
                </c:pt>
                <c:pt idx="89">
                  <c:v>1.6286134936242647</c:v>
                </c:pt>
                <c:pt idx="90">
                  <c:v>21.427362813833255</c:v>
                </c:pt>
                <c:pt idx="91">
                  <c:v>-20.577955421046084</c:v>
                </c:pt>
                <c:pt idx="92">
                  <c:v>5.425246376033428</c:v>
                </c:pt>
                <c:pt idx="93">
                  <c:v>-10.39095569396143</c:v>
                </c:pt>
                <c:pt idx="94">
                  <c:v>-13.193924011875112</c:v>
                </c:pt>
                <c:pt idx="95">
                  <c:v>-5.9836585777076223</c:v>
                </c:pt>
                <c:pt idx="96">
                  <c:v>0.81164158421304222</c:v>
                </c:pt>
                <c:pt idx="97">
                  <c:v>-8.1957792105711604</c:v>
                </c:pt>
                <c:pt idx="98">
                  <c:v>-1.5826830190633672</c:v>
                </c:pt>
                <c:pt idx="99">
                  <c:v>-11.393072131761258</c:v>
                </c:pt>
                <c:pt idx="100">
                  <c:v>-19.613122159721598</c:v>
                </c:pt>
                <c:pt idx="101">
                  <c:v>2.9965248734978758</c:v>
                </c:pt>
                <c:pt idx="102">
                  <c:v>26.816437340884825</c:v>
                </c:pt>
                <c:pt idx="103">
                  <c:v>-1.7987752884227888</c:v>
                </c:pt>
                <c:pt idx="104">
                  <c:v>13.009758625579046</c:v>
                </c:pt>
                <c:pt idx="105">
                  <c:v>-19.813864239200015</c:v>
                </c:pt>
                <c:pt idx="106">
                  <c:v>15.194903153967651</c:v>
                </c:pt>
                <c:pt idx="107">
                  <c:v>6.0036844291782998</c:v>
                </c:pt>
                <c:pt idx="108">
                  <c:v>11.408878985527238</c:v>
                </c:pt>
                <c:pt idx="109">
                  <c:v>15.208136906048821</c:v>
                </c:pt>
                <c:pt idx="110">
                  <c:v>18.607765866309606</c:v>
                </c:pt>
                <c:pt idx="111">
                  <c:v>-9.0225357137752269</c:v>
                </c:pt>
                <c:pt idx="112">
                  <c:v>-9.6234153538270277</c:v>
                </c:pt>
                <c:pt idx="113">
                  <c:v>-15.017231356790852</c:v>
                </c:pt>
                <c:pt idx="114">
                  <c:v>-15.638765543708033</c:v>
                </c:pt>
                <c:pt idx="115">
                  <c:v>-13.038394503968824</c:v>
                </c:pt>
                <c:pt idx="116">
                  <c:v>6.3779312445564287</c:v>
                </c:pt>
                <c:pt idx="117">
                  <c:v>13.97273668820749</c:v>
                </c:pt>
                <c:pt idx="118">
                  <c:v>-0.84238002250768318</c:v>
                </c:pt>
                <c:pt idx="119">
                  <c:v>12.557248937753108</c:v>
                </c:pt>
                <c:pt idx="120">
                  <c:v>-0.23805122416756319</c:v>
                </c:pt>
                <c:pt idx="121">
                  <c:v>-11.647203539117413</c:v>
                </c:pt>
                <c:pt idx="122">
                  <c:v>7.5376797501674133</c:v>
                </c:pt>
                <c:pt idx="123">
                  <c:v>41.950542462509375</c:v>
                </c:pt>
                <c:pt idx="124">
                  <c:v>-31.676557320495959</c:v>
                </c:pt>
                <c:pt idx="125">
                  <c:v>21.126410997417722</c:v>
                </c:pt>
                <c:pt idx="126">
                  <c:v>-11.663832168727374</c:v>
                </c:pt>
                <c:pt idx="127">
                  <c:v>46.535054712054993</c:v>
                </c:pt>
                <c:pt idx="128">
                  <c:v>-26.057895532900012</c:v>
                </c:pt>
                <c:pt idx="129">
                  <c:v>25.33431263257657</c:v>
                </c:pt>
                <c:pt idx="130">
                  <c:v>-35.262348009770534</c:v>
                </c:pt>
                <c:pt idx="131">
                  <c:v>25.934683672315785</c:v>
                </c:pt>
                <c:pt idx="132">
                  <c:v>-25.491674031211126</c:v>
                </c:pt>
                <c:pt idx="133">
                  <c:v>15.110552207224131</c:v>
                </c:pt>
                <c:pt idx="134">
                  <c:v>-55.4882248729228</c:v>
                </c:pt>
                <c:pt idx="135">
                  <c:v>30.90188073264892</c:v>
                </c:pt>
                <c:pt idx="136">
                  <c:v>-41.092553671262934</c:v>
                </c:pt>
                <c:pt idx="137">
                  <c:v>19.716227603947722</c:v>
                </c:pt>
                <c:pt idx="138">
                  <c:v>-51.09652530775881</c:v>
                </c:pt>
                <c:pt idx="139">
                  <c:v>18.496177575987389</c:v>
                </c:pt>
                <c:pt idx="140">
                  <c:v>-35.303588944846787</c:v>
                </c:pt>
                <c:pt idx="141">
                  <c:v>39.700368813754132</c:v>
                </c:pt>
                <c:pt idx="142">
                  <c:v>-17.722278492380681</c:v>
                </c:pt>
                <c:pt idx="143">
                  <c:v>31.679205666576166</c:v>
                </c:pt>
                <c:pt idx="144">
                  <c:v>-45.518087254613931</c:v>
                </c:pt>
                <c:pt idx="145">
                  <c:v>41.283025864603701</c:v>
                </c:pt>
                <c:pt idx="146">
                  <c:v>-7.7095533406120893</c:v>
                </c:pt>
                <c:pt idx="147">
                  <c:v>18.671276271479371</c:v>
                </c:pt>
                <c:pt idx="148">
                  <c:v>-32.135911044139007</c:v>
                </c:pt>
                <c:pt idx="149">
                  <c:v>37.87732270794217</c:v>
                </c:pt>
                <c:pt idx="150">
                  <c:v>-29.71933793440494</c:v>
                </c:pt>
                <c:pt idx="151">
                  <c:v>38.879177906638219</c:v>
                </c:pt>
                <c:pt idx="152">
                  <c:v>-28.132200646746909</c:v>
                </c:pt>
                <c:pt idx="153">
                  <c:v>24.265573114817833</c:v>
                </c:pt>
                <c:pt idx="154">
                  <c:v>-30.331087527529277</c:v>
                </c:pt>
                <c:pt idx="155">
                  <c:v>30.66149167768652</c:v>
                </c:pt>
                <c:pt idx="156">
                  <c:v>-49.321564172840198</c:v>
                </c:pt>
                <c:pt idx="157">
                  <c:v>21.462604796904152</c:v>
                </c:pt>
                <c:pt idx="158">
                  <c:v>-51.12267729205783</c:v>
                </c:pt>
                <c:pt idx="159">
                  <c:v>16.462604796904152</c:v>
                </c:pt>
                <c:pt idx="160">
                  <c:v>-5.9356775649731759</c:v>
                </c:pt>
                <c:pt idx="161">
                  <c:v>25.854304362068149</c:v>
                </c:pt>
                <c:pt idx="162">
                  <c:v>-56.152031073436376</c:v>
                </c:pt>
                <c:pt idx="163">
                  <c:v>37.039187651352975</c:v>
                </c:pt>
                <c:pt idx="164">
                  <c:v>-16.572246421908034</c:v>
                </c:pt>
                <c:pt idx="165">
                  <c:v>22.009325269661844</c:v>
                </c:pt>
                <c:pt idx="166">
                  <c:v>-27.383144134918517</c:v>
                </c:pt>
                <c:pt idx="167">
                  <c:v>40.200282755347416</c:v>
                </c:pt>
                <c:pt idx="168">
                  <c:v>-26.006533520531747</c:v>
                </c:pt>
                <c:pt idx="169">
                  <c:v>9.605216072592583</c:v>
                </c:pt>
                <c:pt idx="170">
                  <c:v>-35.591815609493736</c:v>
                </c:pt>
                <c:pt idx="171">
                  <c:v>19.20373191363575</c:v>
                </c:pt>
                <c:pt idx="172">
                  <c:v>-40.993299768450569</c:v>
                </c:pt>
                <c:pt idx="173">
                  <c:v>41.006700231549431</c:v>
                </c:pt>
                <c:pt idx="174">
                  <c:v>-30.40852627980118</c:v>
                </c:pt>
                <c:pt idx="175">
                  <c:v>29.383310845936194</c:v>
                </c:pt>
                <c:pt idx="176">
                  <c:v>-22.793066289284752</c:v>
                </c:pt>
                <c:pt idx="177">
                  <c:v>12.595431478799739</c:v>
                </c:pt>
                <c:pt idx="178">
                  <c:v>-23.232342225029512</c:v>
                </c:pt>
                <c:pt idx="179">
                  <c:v>38.358752821229444</c:v>
                </c:pt>
                <c:pt idx="180">
                  <c:v>-20.48545643176049</c:v>
                </c:pt>
                <c:pt idx="181">
                  <c:v>30.512688369543454</c:v>
                </c:pt>
                <c:pt idx="182">
                  <c:v>-30.076812717123218</c:v>
                </c:pt>
                <c:pt idx="183">
                  <c:v>30.703645855229027</c:v>
                </c:pt>
                <c:pt idx="184">
                  <c:v>-11.099831062997239</c:v>
                </c:pt>
                <c:pt idx="185">
                  <c:v>42.309321251952625</c:v>
                </c:pt>
                <c:pt idx="186">
                  <c:v>-18.3108663365811</c:v>
                </c:pt>
                <c:pt idx="187">
                  <c:v>12.092720382280611</c:v>
                </c:pt>
                <c:pt idx="188">
                  <c:v>-33.13154864338442</c:v>
                </c:pt>
                <c:pt idx="189">
                  <c:v>31.866596157919531</c:v>
                </c:pt>
                <c:pt idx="190">
                  <c:v>-31.334145921558893</c:v>
                </c:pt>
                <c:pt idx="191">
                  <c:v>13.465111998962684</c:v>
                </c:pt>
                <c:pt idx="192">
                  <c:v>-45.000577160184882</c:v>
                </c:pt>
                <c:pt idx="193">
                  <c:v>38.988044286429997</c:v>
                </c:pt>
                <c:pt idx="194">
                  <c:v>-30.664122121594687</c:v>
                </c:pt>
                <c:pt idx="195">
                  <c:v>25.131425401534798</c:v>
                </c:pt>
                <c:pt idx="196">
                  <c:v>-19.912440571653875</c:v>
                </c:pt>
                <c:pt idx="197">
                  <c:v>20.295969663817566</c:v>
                </c:pt>
                <c:pt idx="198">
                  <c:v>-35.791253682247188</c:v>
                </c:pt>
                <c:pt idx="199">
                  <c:v>28.008004238274395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4F-A64B-88F1-8EB384E21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25312"/>
        <c:axId val="917526992"/>
      </c:scatterChart>
      <c:valAx>
        <c:axId val="91752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26992"/>
        <c:crosses val="autoZero"/>
        <c:crossBetween val="midCat"/>
      </c:valAx>
      <c:valAx>
        <c:axId val="917526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25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12700</xdr:rowOff>
    </xdr:from>
    <xdr:to>
      <xdr:col>5</xdr:col>
      <xdr:colOff>444500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19DC1-7331-EC44-AC99-D3EFF55AE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806450</xdr:colOff>
      <xdr:row>20</xdr:row>
      <xdr:rowOff>101600</xdr:rowOff>
    </xdr:from>
    <xdr:to>
      <xdr:col>14</xdr:col>
      <xdr:colOff>425450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B56F70-1D67-FD47-BFF6-3DCC6D90B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768350</xdr:colOff>
      <xdr:row>22</xdr:row>
      <xdr:rowOff>114300</xdr:rowOff>
    </xdr:from>
    <xdr:to>
      <xdr:col>12</xdr:col>
      <xdr:colOff>387350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674B3-ECFD-B443-A441-1990AD077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139700</xdr:rowOff>
    </xdr:from>
    <xdr:to>
      <xdr:col>5</xdr:col>
      <xdr:colOff>444500</xdr:colOff>
      <xdr:row>35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608EE-8E64-1040-AB0D-225F36CD6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BPagStat"/>
      <definedName name="CO_RHO"/>
      <definedName name="COCoeff"/>
      <definedName name="DAGOSTINO"/>
      <definedName name="DESIGN"/>
      <definedName name="DPTEST"/>
      <definedName name="DURBIN"/>
      <definedName name="LEVERAGE"/>
      <definedName name="RegCoeff"/>
      <definedName name="RegE"/>
      <definedName name="SHAPIRO"/>
      <definedName name="SWTEST"/>
      <definedName name="VIF"/>
      <definedName name="WhiteSta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0CAD-E299-D049-A8DA-8BA5AABA4872}">
  <dimension ref="A1:AF203"/>
  <sheetViews>
    <sheetView topLeftCell="H3" workbookViewId="0">
      <selection activeCell="N5" sqref="N5"/>
    </sheetView>
  </sheetViews>
  <sheetFormatPr baseColWidth="10" defaultRowHeight="15" x14ac:dyDescent="0.2"/>
  <sheetData>
    <row r="1" spans="1:32" x14ac:dyDescent="0.2">
      <c r="A1" t="s">
        <v>27</v>
      </c>
      <c r="J1" t="s">
        <v>54</v>
      </c>
      <c r="M1" t="s">
        <v>60</v>
      </c>
      <c r="P1" t="s">
        <v>61</v>
      </c>
    </row>
    <row r="2" spans="1:32" ht="16" thickBot="1" x14ac:dyDescent="0.25"/>
    <row r="3" spans="1:32" ht="17" thickTop="1" thickBot="1" x14ac:dyDescent="0.25">
      <c r="A3" s="3" t="s">
        <v>28</v>
      </c>
      <c r="B3" s="3"/>
      <c r="D3" s="3"/>
      <c r="E3" s="3"/>
      <c r="J3" s="8" t="s">
        <v>55</v>
      </c>
      <c r="K3" s="16">
        <f>[1]!SHAPIRO([1]!RegE(Social_ads!B2:D201,Social_ads!E2:E201))</f>
        <v>0.91766520386271277</v>
      </c>
      <c r="M3" t="s">
        <v>38</v>
      </c>
      <c r="N3" s="10">
        <v>0.05</v>
      </c>
      <c r="P3" s="7" t="s">
        <v>62</v>
      </c>
      <c r="Q3" s="7" t="str">
        <f>Social_ads!B1</f>
        <v>google</v>
      </c>
      <c r="R3" s="7" t="str">
        <f>Social_ads!C1</f>
        <v>facebook</v>
      </c>
      <c r="S3" s="7" t="str">
        <f>Social_ads!D1</f>
        <v>instagram</v>
      </c>
      <c r="T3" s="7" t="str">
        <f>Social_ads!E1</f>
        <v>sales</v>
      </c>
      <c r="U3" s="7" t="s">
        <v>63</v>
      </c>
      <c r="V3" s="7" t="s">
        <v>45</v>
      </c>
      <c r="W3" s="7" t="s">
        <v>64</v>
      </c>
      <c r="X3" s="7" t="s">
        <v>65</v>
      </c>
      <c r="Y3" s="7" t="s">
        <v>66</v>
      </c>
      <c r="Z3" s="7" t="s">
        <v>67</v>
      </c>
      <c r="AA3" s="7" t="s">
        <v>68</v>
      </c>
      <c r="AB3" s="7" t="s">
        <v>61</v>
      </c>
      <c r="AC3" s="7" t="s">
        <v>69</v>
      </c>
    </row>
    <row r="4" spans="1:32" ht="16" thickTop="1" x14ac:dyDescent="0.2">
      <c r="A4" t="s">
        <v>29</v>
      </c>
      <c r="B4">
        <f>SQRT(B5)</f>
        <v>0.94721203443524304</v>
      </c>
      <c r="D4" t="s">
        <v>34</v>
      </c>
      <c r="E4">
        <f>B8*LN(C13/B8)+2*(B12+1)</f>
        <v>212.78682260689709</v>
      </c>
      <c r="J4" t="s">
        <v>42</v>
      </c>
      <c r="K4">
        <f>[1]!SWTEST([1]!RegE(Social_ads!B2:D201,Social_ads!E2:E201))</f>
        <v>3.9385716910089741E-9</v>
      </c>
      <c r="P4">
        <v>1</v>
      </c>
      <c r="Q4">
        <f>Social_ads!B2</f>
        <v>230.1</v>
      </c>
      <c r="R4">
        <f>Social_ads!C2</f>
        <v>37.799999999999997</v>
      </c>
      <c r="S4">
        <f>Social_ads!D2</f>
        <v>69.2</v>
      </c>
      <c r="T4">
        <f>Social_ads!E2</f>
        <v>22.1</v>
      </c>
      <c r="U4">
        <f t="array" ref="U4:U203">TREND(Social_ads!E2:E201,Social_ads!B2:D201)</f>
        <v>20.523974409715162</v>
      </c>
      <c r="V4">
        <f>T4-U4</f>
        <v>1.5760255902848392</v>
      </c>
      <c r="W4">
        <f t="array" ref="W4:W203">[1]!LEVERAGE(Social_ads!B2:D201)</f>
        <v>2.5202848190415697E-2</v>
      </c>
      <c r="X4">
        <f>V4/SQRT($AF$6)</f>
        <v>0.93504354238526888</v>
      </c>
      <c r="Y4">
        <f>($AF$6-V4^2/((1-W4)*$AF$5))*$AF$5/($AF$5-1)</f>
        <v>2.8424471152973663</v>
      </c>
      <c r="Z4">
        <f>V4/SQRT(Y4*(1-W4))</f>
        <v>0.94680369151212729</v>
      </c>
      <c r="AA4">
        <f>_xlfn.T.DIST.2T(ABS(Z4),$AF$5)</f>
        <v>0.34490463563877904</v>
      </c>
      <c r="AB4">
        <f>(V4^2/$AF$6)*(W4/(1-W4)^2)/($AF$7+1)</f>
        <v>5.7972869784879014E-3</v>
      </c>
      <c r="AC4">
        <f>Z4*SQRT(W4/(1-W4))</f>
        <v>0.15223959799505918</v>
      </c>
      <c r="AD4" t="str">
        <f>IF(OR(AA4&lt;0.05,AB4&gt;=1,ABS(AC4)&gt;=1),"*","")</f>
        <v/>
      </c>
      <c r="AE4" t="s">
        <v>70</v>
      </c>
      <c r="AF4" s="11">
        <f>DEVSQ(V4:V203)</f>
        <v>556.82526290218686</v>
      </c>
    </row>
    <row r="5" spans="1:32" x14ac:dyDescent="0.2">
      <c r="A5" t="s">
        <v>30</v>
      </c>
      <c r="B5">
        <f>C12/C14</f>
        <v>0.89721063817895208</v>
      </c>
      <c r="D5" t="s">
        <v>35</v>
      </c>
      <c r="E5">
        <f>E4+2*(B12+2)*(B12+3)/(B8-B12-3)</f>
        <v>213.09610095741255</v>
      </c>
      <c r="J5" t="s">
        <v>56</v>
      </c>
      <c r="K5">
        <v>0.05</v>
      </c>
      <c r="M5" t="str">
        <f t="array" ref="M5:N8">[1]!DURBIN(Social_ads!B2:D201,Social_ads!E2:E201,TRUE,N3)</f>
        <v>D-stat</v>
      </c>
      <c r="N5" s="11">
        <v>2.0836484052944071</v>
      </c>
      <c r="P5">
        <f>P4+1</f>
        <v>2</v>
      </c>
      <c r="Q5">
        <f>Social_ads!B3</f>
        <v>44.5</v>
      </c>
      <c r="R5">
        <f>Social_ads!C3</f>
        <v>39.299999999999997</v>
      </c>
      <c r="S5">
        <f>Social_ads!D3</f>
        <v>45.1</v>
      </c>
      <c r="T5">
        <f>Social_ads!E3</f>
        <v>10.4</v>
      </c>
      <c r="U5">
        <v>12.337854820894359</v>
      </c>
      <c r="V5">
        <f t="shared" ref="V5:V68" si="0">T5-U5</f>
        <v>-1.9378548208943585</v>
      </c>
      <c r="W5">
        <v>1.9418227549062854E-2</v>
      </c>
      <c r="X5">
        <f t="shared" ref="X5:X68" si="1">V5/SQRT($AF$6)</f>
        <v>-1.1497139688131257</v>
      </c>
      <c r="Y5">
        <f t="shared" ref="Y5:Y68" si="2">($AF$6-V5^2/((1-W5)*$AF$5))*$AF$5/($AF$5-1)</f>
        <v>2.8358749571949988</v>
      </c>
      <c r="Z5">
        <f t="shared" ref="Z5:Z68" si="3">V5/SQRT(Y5*(1-W5))</f>
        <v>-1.1620793687534074</v>
      </c>
      <c r="AA5">
        <f t="shared" ref="AA5:AA68" si="4">_xlfn.T.DIST.2T(ABS(Z5),$AF$5)</f>
        <v>0.24661631762738045</v>
      </c>
      <c r="AB5">
        <f t="shared" ref="AB5:AB68" si="5">(V5^2/$AF$6)*(W5/(1-W5)^2)/($AF$7+1)</f>
        <v>6.6736216044007562E-3</v>
      </c>
      <c r="AC5">
        <f t="shared" ref="AC5:AC68" si="6">Z5*SQRT(W5/(1-W5))</f>
        <v>-0.16353046657410078</v>
      </c>
      <c r="AD5" t="str">
        <f t="shared" ref="AD5:AD68" si="7">IF(OR(AA5&lt;0.05,AB5&gt;=1,ABS(AC5)&gt;=1),"*","")</f>
        <v/>
      </c>
      <c r="AE5" t="s">
        <v>71</v>
      </c>
      <c r="AF5" s="12">
        <f>COUNT(Social_ads!E2:E201)-AF7-1</f>
        <v>196</v>
      </c>
    </row>
    <row r="6" spans="1:32" x14ac:dyDescent="0.2">
      <c r="A6" t="s">
        <v>31</v>
      </c>
      <c r="B6">
        <f>1-(1-B5)*(B8-1)/(B8-B12-1)</f>
        <v>0.89563733162046666</v>
      </c>
      <c r="D6" s="4" t="s">
        <v>36</v>
      </c>
      <c r="E6" s="4">
        <f>B8*LN(C13/B8)+(B12+1)*LN(B8)</f>
        <v>225.98009207308922</v>
      </c>
      <c r="J6" s="4" t="s">
        <v>57</v>
      </c>
      <c r="K6" s="17" t="str">
        <f>IF(K4&lt;K5,"no","yes")</f>
        <v>no</v>
      </c>
      <c r="M6" t="str">
        <v>D-lower</v>
      </c>
      <c r="N6" s="12">
        <v>1.7381500000000001</v>
      </c>
      <c r="P6">
        <f t="shared" ref="P6:P69" si="8">P5+1</f>
        <v>3</v>
      </c>
      <c r="Q6">
        <f>Social_ads!B4</f>
        <v>17.2</v>
      </c>
      <c r="R6">
        <f>Social_ads!C4</f>
        <v>45.9</v>
      </c>
      <c r="S6">
        <f>Social_ads!D4</f>
        <v>69.3</v>
      </c>
      <c r="T6">
        <f>Social_ads!E4</f>
        <v>9.3000000000000007</v>
      </c>
      <c r="U6">
        <v>12.307670779994229</v>
      </c>
      <c r="V6">
        <f t="shared" si="0"/>
        <v>-3.0076707799942284</v>
      </c>
      <c r="W6">
        <v>3.9226158290718668E-2</v>
      </c>
      <c r="X6">
        <f t="shared" si="1"/>
        <v>-1.7844273327733169</v>
      </c>
      <c r="Y6">
        <f t="shared" si="2"/>
        <v>2.8072299941525882</v>
      </c>
      <c r="Z6">
        <f t="shared" si="3"/>
        <v>-1.8313894737825711</v>
      </c>
      <c r="AA6">
        <f t="shared" si="4"/>
        <v>6.8560471275419935E-2</v>
      </c>
      <c r="AB6">
        <f t="shared" si="5"/>
        <v>3.382759935515707E-2</v>
      </c>
      <c r="AC6">
        <f t="shared" si="6"/>
        <v>-0.37004796204373736</v>
      </c>
      <c r="AD6" t="str">
        <f t="shared" si="7"/>
        <v/>
      </c>
      <c r="AE6" t="s">
        <v>72</v>
      </c>
      <c r="AF6" s="12">
        <f>AF4/AF5</f>
        <v>2.8409452188887085</v>
      </c>
    </row>
    <row r="7" spans="1:32" x14ac:dyDescent="0.2">
      <c r="A7" t="s">
        <v>32</v>
      </c>
      <c r="B7">
        <f>SQRT(D13)</f>
        <v>1.6855103734147441</v>
      </c>
      <c r="M7" t="str">
        <v>D-upper</v>
      </c>
      <c r="N7" s="12">
        <v>1.79901</v>
      </c>
      <c r="P7">
        <f t="shared" si="8"/>
        <v>4</v>
      </c>
      <c r="Q7">
        <f>Social_ads!B5</f>
        <v>151.5</v>
      </c>
      <c r="R7">
        <f>Social_ads!C5</f>
        <v>41.3</v>
      </c>
      <c r="S7">
        <f>Social_ads!D5</f>
        <v>58.5</v>
      </c>
      <c r="T7">
        <f>Social_ads!E5</f>
        <v>18.5</v>
      </c>
      <c r="U7">
        <v>17.597829511689127</v>
      </c>
      <c r="V7">
        <f t="shared" si="0"/>
        <v>0.90217048831087254</v>
      </c>
      <c r="W7">
        <v>1.6609666269910922E-2</v>
      </c>
      <c r="X7">
        <f t="shared" si="1"/>
        <v>0.53525062944770185</v>
      </c>
      <c r="Y7">
        <f t="shared" si="2"/>
        <v>2.8512697650102412</v>
      </c>
      <c r="Z7">
        <f t="shared" si="3"/>
        <v>0.53877383247778665</v>
      </c>
      <c r="AA7">
        <f t="shared" si="4"/>
        <v>0.59065431897209164</v>
      </c>
      <c r="AB7">
        <f t="shared" si="5"/>
        <v>1.2301651468678502E-3</v>
      </c>
      <c r="AC7">
        <f t="shared" si="6"/>
        <v>7.002030209757687E-2</v>
      </c>
      <c r="AD7" t="str">
        <f t="shared" si="7"/>
        <v/>
      </c>
      <c r="AE7" t="s">
        <v>73</v>
      </c>
      <c r="AF7" s="13">
        <f>COUNT(Social_ads!B2:D2)</f>
        <v>3</v>
      </c>
    </row>
    <row r="8" spans="1:32" x14ac:dyDescent="0.2">
      <c r="A8" s="4" t="s">
        <v>33</v>
      </c>
      <c r="B8" s="4">
        <f>COUNT(Social_ads!E2:E201)</f>
        <v>200</v>
      </c>
      <c r="J8" t="s">
        <v>58</v>
      </c>
      <c r="M8" t="str">
        <v>sig</v>
      </c>
      <c r="N8" s="18" t="str">
        <v>no</v>
      </c>
      <c r="P8">
        <f t="shared" si="8"/>
        <v>5</v>
      </c>
      <c r="Q8">
        <f>Social_ads!B6</f>
        <v>180.8</v>
      </c>
      <c r="R8">
        <f>Social_ads!C6</f>
        <v>10.8</v>
      </c>
      <c r="S8">
        <f>Social_ads!D6</f>
        <v>58.4</v>
      </c>
      <c r="T8">
        <f>Social_ads!E6</f>
        <v>12.9</v>
      </c>
      <c r="U8">
        <v>13.18867185683129</v>
      </c>
      <c r="V8">
        <f t="shared" si="0"/>
        <v>-0.28867185683128938</v>
      </c>
      <c r="W8">
        <v>2.3508832617150147E-2</v>
      </c>
      <c r="X8">
        <f t="shared" si="1"/>
        <v>-0.17126673403169712</v>
      </c>
      <c r="Y8">
        <f t="shared" si="2"/>
        <v>2.8550765398626936</v>
      </c>
      <c r="Z8">
        <f t="shared" si="3"/>
        <v>-0.17288662979125671</v>
      </c>
      <c r="AA8">
        <f t="shared" si="4"/>
        <v>0.8629189437944047</v>
      </c>
      <c r="AB8">
        <f t="shared" si="5"/>
        <v>1.8079252316637306E-4</v>
      </c>
      <c r="AC8">
        <f t="shared" si="6"/>
        <v>-2.6825188386811378E-2</v>
      </c>
      <c r="AD8" t="str">
        <f t="shared" si="7"/>
        <v/>
      </c>
    </row>
    <row r="9" spans="1:32" x14ac:dyDescent="0.2">
      <c r="P9">
        <f t="shared" si="8"/>
        <v>6</v>
      </c>
      <c r="Q9">
        <f>Social_ads!B7</f>
        <v>8.6999999999999993</v>
      </c>
      <c r="R9">
        <f>Social_ads!C7</f>
        <v>48.9</v>
      </c>
      <c r="S9">
        <f>Social_ads!D7</f>
        <v>75</v>
      </c>
      <c r="T9">
        <f>Social_ads!E7</f>
        <v>7.2</v>
      </c>
      <c r="U9">
        <v>12.478347634035847</v>
      </c>
      <c r="V9">
        <f t="shared" si="0"/>
        <v>-5.2783476340358471</v>
      </c>
      <c r="W9">
        <v>4.7481073974849748E-2</v>
      </c>
      <c r="X9">
        <f t="shared" si="1"/>
        <v>-3.1316019867277523</v>
      </c>
      <c r="Y9">
        <f t="shared" si="2"/>
        <v>2.7055153792334314</v>
      </c>
      <c r="Z9">
        <f t="shared" si="3"/>
        <v>-3.2880330884802103</v>
      </c>
      <c r="AA9">
        <f t="shared" si="4"/>
        <v>1.195792721526832E-3</v>
      </c>
      <c r="AB9">
        <f t="shared" si="5"/>
        <v>0.12830584315444413</v>
      </c>
      <c r="AC9">
        <f t="shared" si="6"/>
        <v>-0.73410746333552701</v>
      </c>
      <c r="AD9" t="str">
        <f t="shared" si="7"/>
        <v>*</v>
      </c>
    </row>
    <row r="10" spans="1:32" ht="16" thickBot="1" x14ac:dyDescent="0.25">
      <c r="A10" t="s">
        <v>37</v>
      </c>
      <c r="E10" s="5" t="s">
        <v>38</v>
      </c>
      <c r="F10" s="5">
        <v>0.05</v>
      </c>
      <c r="J10" s="8" t="s">
        <v>59</v>
      </c>
      <c r="K10" s="8">
        <f>[1]!DAGOSTINO([1]!RegE(Social_ads!B2:D201,Social_ads!E2:E201))</f>
        <v>60.413959455255622</v>
      </c>
      <c r="P10">
        <f t="shared" si="8"/>
        <v>7</v>
      </c>
      <c r="Q10">
        <f>Social_ads!B8</f>
        <v>57.5</v>
      </c>
      <c r="R10">
        <f>Social_ads!C8</f>
        <v>32.799999999999997</v>
      </c>
      <c r="S10">
        <f>Social_ads!D8</f>
        <v>23.5</v>
      </c>
      <c r="T10">
        <f>Social_ads!E8</f>
        <v>11.8</v>
      </c>
      <c r="U10">
        <v>11.729759951563686</v>
      </c>
      <c r="V10">
        <f t="shared" si="0"/>
        <v>7.0240048436314595E-2</v>
      </c>
      <c r="W10">
        <v>1.4435090661511737E-2</v>
      </c>
      <c r="X10">
        <f t="shared" si="1"/>
        <v>4.167286629865851E-2</v>
      </c>
      <c r="Y10">
        <f t="shared" si="2"/>
        <v>2.8554884973169008</v>
      </c>
      <c r="Z10">
        <f t="shared" si="3"/>
        <v>4.1869905312868654E-2</v>
      </c>
      <c r="AA10">
        <f t="shared" si="4"/>
        <v>0.96664502874657265</v>
      </c>
      <c r="AB10">
        <f t="shared" si="5"/>
        <v>6.452021493217182E-6</v>
      </c>
      <c r="AC10">
        <f t="shared" si="6"/>
        <v>5.0672125375713023E-3</v>
      </c>
      <c r="AD10" t="str">
        <f t="shared" si="7"/>
        <v/>
      </c>
    </row>
    <row r="11" spans="1:32" ht="16" thickTop="1" x14ac:dyDescent="0.2">
      <c r="A11" s="7"/>
      <c r="B11" s="7" t="s">
        <v>39</v>
      </c>
      <c r="C11" s="7" t="s">
        <v>13</v>
      </c>
      <c r="D11" s="7" t="s">
        <v>40</v>
      </c>
      <c r="E11" s="7" t="s">
        <v>41</v>
      </c>
      <c r="F11" s="7" t="s">
        <v>42</v>
      </c>
      <c r="G11" s="7" t="s">
        <v>43</v>
      </c>
      <c r="J11" t="s">
        <v>42</v>
      </c>
      <c r="K11">
        <f>[1]!DPTEST([1]!RegE(Social_ads!B2:D201,Social_ads!E2:E201))</f>
        <v>7.6050277186823223E-14</v>
      </c>
      <c r="P11">
        <f t="shared" si="8"/>
        <v>8</v>
      </c>
      <c r="Q11">
        <f>Social_ads!B9</f>
        <v>120.2</v>
      </c>
      <c r="R11">
        <f>Social_ads!C9</f>
        <v>19.600000000000001</v>
      </c>
      <c r="S11">
        <f>Social_ads!D9</f>
        <v>11.6</v>
      </c>
      <c r="T11">
        <f>Social_ads!E9</f>
        <v>13.2</v>
      </c>
      <c r="U11">
        <v>12.122953165502283</v>
      </c>
      <c r="V11">
        <f t="shared" si="0"/>
        <v>1.0770468344977164</v>
      </c>
      <c r="W11">
        <v>9.1844559142382088E-3</v>
      </c>
      <c r="X11">
        <f t="shared" si="1"/>
        <v>0.63900338525694367</v>
      </c>
      <c r="Y11">
        <f t="shared" si="2"/>
        <v>2.8495101539213836</v>
      </c>
      <c r="Z11">
        <f t="shared" si="3"/>
        <v>0.64099269267391823</v>
      </c>
      <c r="AA11">
        <f t="shared" si="4"/>
        <v>0.52227620172383604</v>
      </c>
      <c r="AB11">
        <f t="shared" si="5"/>
        <v>9.5502367507200919E-4</v>
      </c>
      <c r="AC11">
        <f t="shared" si="6"/>
        <v>6.1713956476482208E-2</v>
      </c>
      <c r="AD11" t="str">
        <f t="shared" si="7"/>
        <v/>
      </c>
    </row>
    <row r="12" spans="1:32" x14ac:dyDescent="0.2">
      <c r="A12" t="s">
        <v>44</v>
      </c>
      <c r="B12">
        <f>COUNT(Social_ads!B2:D2)</f>
        <v>3</v>
      </c>
      <c r="C12">
        <f>DEVSQ(MMULT([1]!DESIGN(Social_ads!B2:D201),B17:B20))</f>
        <v>4860.3234870978104</v>
      </c>
      <c r="D12">
        <f>C12/B12</f>
        <v>1620.1078290326034</v>
      </c>
      <c r="E12">
        <f>D12/D13</f>
        <v>570.2707036590939</v>
      </c>
      <c r="F12">
        <f>_xlfn.F.DIST.RT(E12,B12,B13)</f>
        <v>1.5752272560925405E-96</v>
      </c>
      <c r="G12" s="5" t="str">
        <f>IF(F12&lt;F10,"yes","no")</f>
        <v>yes</v>
      </c>
      <c r="J12" t="s">
        <v>56</v>
      </c>
      <c r="K12">
        <v>0.05</v>
      </c>
      <c r="P12">
        <f t="shared" si="8"/>
        <v>9</v>
      </c>
      <c r="Q12">
        <f>Social_ads!B10</f>
        <v>8.6</v>
      </c>
      <c r="R12">
        <f>Social_ads!C10</f>
        <v>2.1</v>
      </c>
      <c r="S12">
        <f>Social_ads!D10</f>
        <v>1</v>
      </c>
      <c r="T12">
        <f>Social_ads!E10</f>
        <v>4.8</v>
      </c>
      <c r="U12">
        <v>3.7273408628615892</v>
      </c>
      <c r="V12">
        <f t="shared" si="0"/>
        <v>1.0726591371384107</v>
      </c>
      <c r="W12">
        <v>3.0714426841876731E-2</v>
      </c>
      <c r="X12">
        <f t="shared" si="1"/>
        <v>0.6364001990478807</v>
      </c>
      <c r="Y12">
        <f t="shared" si="2"/>
        <v>2.8494266948186961</v>
      </c>
      <c r="Z12">
        <f t="shared" si="3"/>
        <v>0.64544184477547983</v>
      </c>
      <c r="AA12">
        <f t="shared" si="4"/>
        <v>0.51939575417669914</v>
      </c>
      <c r="AB12">
        <f t="shared" si="5"/>
        <v>3.3100880029716512E-3</v>
      </c>
      <c r="AC12">
        <f t="shared" si="6"/>
        <v>0.11489534965725601</v>
      </c>
      <c r="AD12" t="str">
        <f t="shared" si="7"/>
        <v/>
      </c>
    </row>
    <row r="13" spans="1:32" x14ac:dyDescent="0.2">
      <c r="A13" t="s">
        <v>45</v>
      </c>
      <c r="B13">
        <f>B14-B12</f>
        <v>196</v>
      </c>
      <c r="C13">
        <f>C14-C12</f>
        <v>556.82526290218721</v>
      </c>
      <c r="D13">
        <f>C13/B13</f>
        <v>2.8409452188887103</v>
      </c>
      <c r="J13" s="4" t="s">
        <v>57</v>
      </c>
      <c r="K13" s="9" t="str">
        <f>IF(K11&lt;K12,"no","yes")</f>
        <v>no</v>
      </c>
      <c r="P13">
        <f t="shared" si="8"/>
        <v>10</v>
      </c>
      <c r="Q13">
        <f>Social_ads!B11</f>
        <v>199.8</v>
      </c>
      <c r="R13">
        <f>Social_ads!C11</f>
        <v>2.6</v>
      </c>
      <c r="S13">
        <f>Social_ads!D11</f>
        <v>21.2</v>
      </c>
      <c r="T13">
        <f>Social_ads!E11</f>
        <v>10.6</v>
      </c>
      <c r="U13">
        <v>12.550848722934685</v>
      </c>
      <c r="V13">
        <f t="shared" si="0"/>
        <v>-1.9508487229346851</v>
      </c>
      <c r="W13">
        <v>1.714764545877992E-2</v>
      </c>
      <c r="X13">
        <f t="shared" si="1"/>
        <v>-1.1574231483265107</v>
      </c>
      <c r="Y13">
        <f t="shared" si="2"/>
        <v>2.8356566814244633</v>
      </c>
      <c r="Z13">
        <f t="shared" si="3"/>
        <v>-1.1685643369136185</v>
      </c>
      <c r="AA13">
        <f t="shared" si="4"/>
        <v>0.24399854905490731</v>
      </c>
      <c r="AB13">
        <f t="shared" si="5"/>
        <v>5.9450055899683291E-3</v>
      </c>
      <c r="AC13">
        <f t="shared" si="6"/>
        <v>-0.15435145745401024</v>
      </c>
      <c r="AD13" t="str">
        <f t="shared" si="7"/>
        <v/>
      </c>
    </row>
    <row r="14" spans="1:32" x14ac:dyDescent="0.2">
      <c r="A14" s="4" t="s">
        <v>46</v>
      </c>
      <c r="B14" s="4">
        <f>B8-1</f>
        <v>199</v>
      </c>
      <c r="C14" s="4">
        <f>DEVSQ(Social_ads!E2:E201)</f>
        <v>5417.1487499999976</v>
      </c>
      <c r="D14" s="4"/>
      <c r="E14" s="4"/>
      <c r="F14" s="4"/>
      <c r="G14" s="4"/>
      <c r="P14">
        <f t="shared" si="8"/>
        <v>11</v>
      </c>
      <c r="Q14">
        <f>Social_ads!B12</f>
        <v>66.099999999999994</v>
      </c>
      <c r="R14">
        <f>Social_ads!C12</f>
        <v>5.8</v>
      </c>
      <c r="S14">
        <f>Social_ads!D12</f>
        <v>24.2</v>
      </c>
      <c r="T14">
        <f>Social_ads!E12</f>
        <v>8.6</v>
      </c>
      <c r="U14">
        <v>7.0322992005588549</v>
      </c>
      <c r="V14">
        <f t="shared" si="0"/>
        <v>1.5677007994411447</v>
      </c>
      <c r="W14">
        <v>1.5984117762259303E-2</v>
      </c>
      <c r="X14">
        <f t="shared" si="1"/>
        <v>0.93010450968929737</v>
      </c>
      <c r="Y14">
        <f t="shared" si="2"/>
        <v>2.8427059233207483</v>
      </c>
      <c r="Z14">
        <f t="shared" si="3"/>
        <v>0.93733785908500267</v>
      </c>
      <c r="AA14">
        <f t="shared" si="4"/>
        <v>0.34973835166515799</v>
      </c>
      <c r="AB14">
        <f t="shared" si="5"/>
        <v>3.5701623292646147E-3</v>
      </c>
      <c r="AC14">
        <f t="shared" si="6"/>
        <v>0.11946465679251045</v>
      </c>
      <c r="AD14" t="str">
        <f t="shared" si="7"/>
        <v/>
      </c>
    </row>
    <row r="15" spans="1:32" ht="16" thickBot="1" x14ac:dyDescent="0.25">
      <c r="P15">
        <f t="shared" si="8"/>
        <v>12</v>
      </c>
      <c r="Q15">
        <f>Social_ads!B13</f>
        <v>214.7</v>
      </c>
      <c r="R15">
        <f>Social_ads!C13</f>
        <v>24</v>
      </c>
      <c r="S15">
        <f>Social_ads!D13</f>
        <v>4</v>
      </c>
      <c r="T15">
        <f>Social_ads!E13</f>
        <v>17.399999999999999</v>
      </c>
      <c r="U15">
        <v>17.285129182600272</v>
      </c>
      <c r="V15">
        <f t="shared" si="0"/>
        <v>0.11487081739972638</v>
      </c>
      <c r="W15">
        <v>1.7346613337318142E-2</v>
      </c>
      <c r="X15">
        <f t="shared" si="1"/>
        <v>6.8151949232448175E-2</v>
      </c>
      <c r="Y15">
        <f t="shared" si="2"/>
        <v>2.8554453059642269</v>
      </c>
      <c r="Z15">
        <f t="shared" si="3"/>
        <v>6.857607286502683E-2</v>
      </c>
      <c r="AA15">
        <f t="shared" si="4"/>
        <v>0.94539697414082147</v>
      </c>
      <c r="AB15">
        <f t="shared" si="5"/>
        <v>2.0859820145492997E-5</v>
      </c>
      <c r="AC15">
        <f t="shared" si="6"/>
        <v>9.1112881606611618E-3</v>
      </c>
      <c r="AD15" t="str">
        <f t="shared" si="7"/>
        <v/>
      </c>
    </row>
    <row r="16" spans="1:32" ht="16" thickTop="1" x14ac:dyDescent="0.2">
      <c r="A16" s="7"/>
      <c r="B16" s="7" t="s">
        <v>47</v>
      </c>
      <c r="C16" s="7" t="s">
        <v>48</v>
      </c>
      <c r="D16" s="7" t="s">
        <v>49</v>
      </c>
      <c r="E16" s="7" t="s">
        <v>42</v>
      </c>
      <c r="F16" s="7" t="s">
        <v>50</v>
      </c>
      <c r="G16" s="7" t="s">
        <v>51</v>
      </c>
      <c r="H16" s="7" t="s">
        <v>52</v>
      </c>
      <c r="P16">
        <f t="shared" si="8"/>
        <v>13</v>
      </c>
      <c r="Q16">
        <f>Social_ads!B14</f>
        <v>23.8</v>
      </c>
      <c r="R16">
        <f>Social_ads!C14</f>
        <v>35.1</v>
      </c>
      <c r="S16">
        <f>Social_ads!D14</f>
        <v>65.900000000000006</v>
      </c>
      <c r="T16">
        <f>Social_ads!E14</f>
        <v>9.1999999999999993</v>
      </c>
      <c r="U16">
        <v>10.577120733627664</v>
      </c>
      <c r="V16">
        <f t="shared" si="0"/>
        <v>-1.377120733627665</v>
      </c>
      <c r="W16">
        <v>3.043528067739807E-2</v>
      </c>
      <c r="X16">
        <f t="shared" si="1"/>
        <v>-0.81703486098261169</v>
      </c>
      <c r="Y16">
        <f t="shared" si="2"/>
        <v>2.845483436924694</v>
      </c>
      <c r="Z16">
        <f t="shared" si="3"/>
        <v>-0.82909745878259078</v>
      </c>
      <c r="AA16">
        <f t="shared" si="4"/>
        <v>0.40805781701923516</v>
      </c>
      <c r="AB16">
        <f t="shared" si="5"/>
        <v>5.4031234025986126E-3</v>
      </c>
      <c r="AC16">
        <f t="shared" si="6"/>
        <v>-0.14689460226541765</v>
      </c>
      <c r="AD16" t="str">
        <f t="shared" si="7"/>
        <v/>
      </c>
    </row>
    <row r="17" spans="1:30" x14ac:dyDescent="0.2">
      <c r="A17" t="s">
        <v>53</v>
      </c>
      <c r="B17">
        <f t="array" ref="B17:C20">[1]!RegCoeff(Social_ads!B2:D201,Social_ads!E2:E201)</f>
        <v>2.9388893694594174</v>
      </c>
      <c r="C17">
        <v>0.3119082363217911</v>
      </c>
      <c r="D17">
        <f>B17/C17</f>
        <v>9.4222884400763594</v>
      </c>
      <c r="E17">
        <f>_xlfn.T.DIST.2T(ABS(D17),$B$13)</f>
        <v>1.2672945051313229E-17</v>
      </c>
      <c r="F17">
        <f>B17-_xlfn.T.INV.2T(F$10,$B$13)*C17</f>
        <v>2.3237622792333079</v>
      </c>
      <c r="G17">
        <f>B17+_xlfn.T.INV.2T(F$10,$B$13)*C17</f>
        <v>3.5540164596855268</v>
      </c>
      <c r="P17">
        <f t="shared" si="8"/>
        <v>14</v>
      </c>
      <c r="Q17">
        <f>Social_ads!B15</f>
        <v>97.5</v>
      </c>
      <c r="R17">
        <f>Social_ads!C15</f>
        <v>7.6</v>
      </c>
      <c r="S17">
        <f>Social_ads!D15</f>
        <v>7.2</v>
      </c>
      <c r="T17">
        <f>Social_ads!E15</f>
        <v>9.6999999999999993</v>
      </c>
      <c r="U17">
        <v>8.8263004800332023</v>
      </c>
      <c r="V17">
        <f t="shared" si="0"/>
        <v>0.87369951996679696</v>
      </c>
      <c r="W17">
        <v>1.4608250796013258E-2</v>
      </c>
      <c r="X17">
        <f t="shared" si="1"/>
        <v>0.51835902866425776</v>
      </c>
      <c r="Y17">
        <f t="shared" si="2"/>
        <v>2.8515415154642505</v>
      </c>
      <c r="Z17">
        <f t="shared" si="3"/>
        <v>0.52121605751494715</v>
      </c>
      <c r="AA17">
        <f t="shared" si="4"/>
        <v>0.60280466877886385</v>
      </c>
      <c r="AB17">
        <f t="shared" si="5"/>
        <v>1.0106056375984772E-3</v>
      </c>
      <c r="AC17">
        <f t="shared" si="6"/>
        <v>6.3461807042737489E-2</v>
      </c>
      <c r="AD17" t="str">
        <f t="shared" si="7"/>
        <v/>
      </c>
    </row>
    <row r="18" spans="1:30" x14ac:dyDescent="0.2">
      <c r="A18" t="str">
        <f t="array" ref="A18:A20">TRANSPOSE(Social_ads!B1:D1)</f>
        <v>google</v>
      </c>
      <c r="B18">
        <v>4.576464545539756E-2</v>
      </c>
      <c r="C18">
        <v>1.3948968069749748E-3</v>
      </c>
      <c r="D18">
        <f t="shared" ref="D18:D20" si="9">B18/C18</f>
        <v>32.808624427669656</v>
      </c>
      <c r="E18">
        <f t="shared" ref="E18:E20" si="10">_xlfn.T.DIST.2T(ABS(D18),$B$13)</f>
        <v>1.5099599548145318E-81</v>
      </c>
      <c r="F18">
        <f t="shared" ref="F18:F20" si="11">B18-_xlfn.T.INV.2T(F$10,$B$13)*C18</f>
        <v>4.301371196239745E-2</v>
      </c>
      <c r="G18">
        <f t="shared" ref="G18:G20" si="12">B18+_xlfn.T.INV.2T(F$10,$B$13)*C18</f>
        <v>4.851557894839767E-2</v>
      </c>
      <c r="H18" s="14">
        <f>[1]!VIF(Social_ads!B2:D201,1)</f>
        <v>1.0046107849396502</v>
      </c>
      <c r="P18">
        <f t="shared" si="8"/>
        <v>15</v>
      </c>
      <c r="Q18">
        <f>Social_ads!B16</f>
        <v>204.1</v>
      </c>
      <c r="R18">
        <f>Social_ads!C16</f>
        <v>32.9</v>
      </c>
      <c r="S18">
        <f>Social_ads!D16</f>
        <v>46</v>
      </c>
      <c r="T18">
        <f>Social_ads!E16</f>
        <v>19</v>
      </c>
      <c r="U18">
        <v>18.43436638356107</v>
      </c>
      <c r="V18">
        <f t="shared" si="0"/>
        <v>0.56563361643893018</v>
      </c>
      <c r="W18">
        <v>1.0307129008685991E-2</v>
      </c>
      <c r="X18">
        <f t="shared" si="1"/>
        <v>0.33558595981405331</v>
      </c>
      <c r="Y18">
        <f t="shared" si="2"/>
        <v>2.8538563563764705</v>
      </c>
      <c r="Z18">
        <f t="shared" si="3"/>
        <v>0.33656498873614088</v>
      </c>
      <c r="AA18">
        <f t="shared" si="4"/>
        <v>0.73680492834594391</v>
      </c>
      <c r="AB18">
        <f t="shared" si="5"/>
        <v>2.9626776544195539E-4</v>
      </c>
      <c r="AC18">
        <f t="shared" si="6"/>
        <v>3.4346902033636696E-2</v>
      </c>
      <c r="AD18" t="str">
        <f t="shared" si="7"/>
        <v/>
      </c>
    </row>
    <row r="19" spans="1:30" x14ac:dyDescent="0.2">
      <c r="A19" t="str">
        <v>facebook</v>
      </c>
      <c r="B19">
        <v>0.18853001691820431</v>
      </c>
      <c r="C19">
        <v>8.6112339673019428E-3</v>
      </c>
      <c r="D19">
        <f t="shared" si="9"/>
        <v>21.893496058065441</v>
      </c>
      <c r="E19">
        <f t="shared" si="10"/>
        <v>1.5053389205757539E-54</v>
      </c>
      <c r="F19">
        <f t="shared" si="11"/>
        <v>0.1715474474419118</v>
      </c>
      <c r="G19">
        <f t="shared" si="12"/>
        <v>0.20551258639449682</v>
      </c>
      <c r="H19" s="14">
        <f>[1]!VIF(Social_ads!B2:D201,2)</f>
        <v>1.1449519171055356</v>
      </c>
      <c r="P19">
        <f t="shared" si="8"/>
        <v>16</v>
      </c>
      <c r="Q19">
        <f>Social_ads!B17</f>
        <v>195.4</v>
      </c>
      <c r="R19">
        <f>Social_ads!C17</f>
        <v>47.7</v>
      </c>
      <c r="S19">
        <f>Social_ads!D17</f>
        <v>52.9</v>
      </c>
      <c r="T19">
        <f>Social_ads!E17</f>
        <v>22.4</v>
      </c>
      <c r="U19">
        <v>20.819299516495455</v>
      </c>
      <c r="V19">
        <f t="shared" si="0"/>
        <v>1.5807004835045433</v>
      </c>
      <c r="W19">
        <v>2.0782698559592153E-2</v>
      </c>
      <c r="X19">
        <f t="shared" si="1"/>
        <v>0.93781711963133052</v>
      </c>
      <c r="Y19">
        <f t="shared" si="2"/>
        <v>2.8424288145340393</v>
      </c>
      <c r="Z19">
        <f t="shared" si="3"/>
        <v>0.94746952176965404</v>
      </c>
      <c r="AA19">
        <f t="shared" si="4"/>
        <v>0.34456625407749741</v>
      </c>
      <c r="AB19">
        <f t="shared" si="5"/>
        <v>4.7656276127251282E-3</v>
      </c>
      <c r="AC19">
        <f t="shared" si="6"/>
        <v>0.13803101405529805</v>
      </c>
      <c r="AD19" t="str">
        <f t="shared" si="7"/>
        <v/>
      </c>
    </row>
    <row r="20" spans="1:30" x14ac:dyDescent="0.2">
      <c r="A20" s="4" t="str">
        <v>instagram</v>
      </c>
      <c r="B20" s="4">
        <v>-1.037493042476263E-3</v>
      </c>
      <c r="C20" s="4">
        <v>5.8710096470863671E-3</v>
      </c>
      <c r="D20" s="4">
        <f t="shared" si="9"/>
        <v>-0.17671458656027664</v>
      </c>
      <c r="E20" s="4">
        <f t="shared" si="10"/>
        <v>0.85991505008057501</v>
      </c>
      <c r="F20" s="4">
        <f t="shared" si="11"/>
        <v>-1.2615953180270797E-2</v>
      </c>
      <c r="G20" s="4">
        <f t="shared" si="12"/>
        <v>1.0540967095318272E-2</v>
      </c>
      <c r="H20" s="15">
        <f>[1]!VIF(Social_ads!B2:D201,3)</f>
        <v>1.1451873787239291</v>
      </c>
      <c r="P20">
        <f t="shared" si="8"/>
        <v>17</v>
      </c>
      <c r="Q20">
        <f>Social_ads!B18</f>
        <v>67.8</v>
      </c>
      <c r="R20">
        <f>Social_ads!C18</f>
        <v>36.6</v>
      </c>
      <c r="S20">
        <f>Social_ads!D18</f>
        <v>114</v>
      </c>
      <c r="T20">
        <f>Social_ads!E18</f>
        <v>12.5</v>
      </c>
      <c r="U20">
        <v>12.823656743699356</v>
      </c>
      <c r="V20">
        <f t="shared" si="0"/>
        <v>-0.32365674369935604</v>
      </c>
      <c r="W20">
        <v>8.6334138251880702E-2</v>
      </c>
      <c r="X20">
        <f t="shared" si="1"/>
        <v>-0.19202299125792194</v>
      </c>
      <c r="Y20">
        <f t="shared" si="2"/>
        <v>2.8549262093654972</v>
      </c>
      <c r="Z20">
        <f t="shared" si="3"/>
        <v>-0.20039806209877287</v>
      </c>
      <c r="AA20">
        <f t="shared" si="4"/>
        <v>0.84137705797374462</v>
      </c>
      <c r="AB20">
        <f t="shared" si="5"/>
        <v>9.5335408548716163E-4</v>
      </c>
      <c r="AC20">
        <f t="shared" si="6"/>
        <v>-6.160147307775668E-2</v>
      </c>
      <c r="AD20" t="str">
        <f t="shared" si="7"/>
        <v/>
      </c>
    </row>
    <row r="21" spans="1:30" x14ac:dyDescent="0.2">
      <c r="P21">
        <f t="shared" si="8"/>
        <v>18</v>
      </c>
      <c r="Q21">
        <f>Social_ads!B19</f>
        <v>281.39999999999998</v>
      </c>
      <c r="R21">
        <f>Social_ads!C19</f>
        <v>39.6</v>
      </c>
      <c r="S21">
        <f>Social_ads!D19</f>
        <v>55.8</v>
      </c>
      <c r="T21">
        <f>Social_ads!E19</f>
        <v>24.4</v>
      </c>
      <c r="U21">
        <v>23.224957158799004</v>
      </c>
      <c r="V21">
        <f t="shared" si="0"/>
        <v>1.1750428412009946</v>
      </c>
      <c r="W21">
        <v>2.5423364416672832E-2</v>
      </c>
      <c r="X21">
        <f t="shared" si="1"/>
        <v>0.69714364250421534</v>
      </c>
      <c r="Y21">
        <f t="shared" si="2"/>
        <v>2.8482488144743909</v>
      </c>
      <c r="Z21">
        <f t="shared" si="3"/>
        <v>0.70527215968721735</v>
      </c>
      <c r="AA21">
        <f t="shared" si="4"/>
        <v>0.48147819301759009</v>
      </c>
      <c r="AB21">
        <f t="shared" si="5"/>
        <v>3.2522624353968129E-3</v>
      </c>
      <c r="AC21">
        <f t="shared" si="6"/>
        <v>0.11391089239635775</v>
      </c>
      <c r="AD21" t="str">
        <f t="shared" si="7"/>
        <v/>
      </c>
    </row>
    <row r="22" spans="1:30" x14ac:dyDescent="0.2">
      <c r="P22">
        <f t="shared" si="8"/>
        <v>19</v>
      </c>
      <c r="Q22">
        <f>Social_ads!B20</f>
        <v>69.2</v>
      </c>
      <c r="R22">
        <f>Social_ads!C20</f>
        <v>20.5</v>
      </c>
      <c r="S22">
        <f>Social_ads!D20</f>
        <v>18.3</v>
      </c>
      <c r="T22">
        <f>Social_ads!E20</f>
        <v>11.3</v>
      </c>
      <c r="U22">
        <v>9.9516820591188022</v>
      </c>
      <c r="V22">
        <f t="shared" si="0"/>
        <v>1.3483179408811985</v>
      </c>
      <c r="W22">
        <v>1.0459876994065941E-2</v>
      </c>
      <c r="X22">
        <f t="shared" si="1"/>
        <v>0.7999463914004793</v>
      </c>
      <c r="Y22">
        <f t="shared" si="2"/>
        <v>2.8460927434737182</v>
      </c>
      <c r="Z22">
        <f t="shared" si="3"/>
        <v>0.80343562571450133</v>
      </c>
      <c r="AA22">
        <f t="shared" si="4"/>
        <v>0.42269626634221025</v>
      </c>
      <c r="AB22">
        <f t="shared" si="5"/>
        <v>1.7089192295000055E-3</v>
      </c>
      <c r="AC22">
        <f t="shared" si="6"/>
        <v>8.2603351733351885E-2</v>
      </c>
      <c r="AD22" t="str">
        <f t="shared" si="7"/>
        <v/>
      </c>
    </row>
    <row r="23" spans="1:30" x14ac:dyDescent="0.2">
      <c r="P23">
        <f t="shared" si="8"/>
        <v>20</v>
      </c>
      <c r="Q23">
        <f>Social_ads!B21</f>
        <v>147.30000000000001</v>
      </c>
      <c r="R23">
        <f>Social_ads!C21</f>
        <v>23.9</v>
      </c>
      <c r="S23">
        <f>Social_ads!D21</f>
        <v>19.100000000000001</v>
      </c>
      <c r="T23">
        <f>Social_ads!E21</f>
        <v>14.6</v>
      </c>
      <c r="U23">
        <v>14.166072932273265</v>
      </c>
      <c r="V23">
        <f t="shared" si="0"/>
        <v>0.43392706772673506</v>
      </c>
      <c r="W23">
        <v>6.6942768017906693E-3</v>
      </c>
      <c r="X23">
        <f t="shared" si="1"/>
        <v>0.25744550408647127</v>
      </c>
      <c r="Y23">
        <f t="shared" si="2"/>
        <v>2.8545420575576124</v>
      </c>
      <c r="Z23">
        <f t="shared" si="3"/>
        <v>0.25769562752570996</v>
      </c>
      <c r="AA23">
        <f t="shared" si="4"/>
        <v>0.79691218006718723</v>
      </c>
      <c r="AB23">
        <f t="shared" si="5"/>
        <v>1.1242125339104709E-4</v>
      </c>
      <c r="AC23">
        <f t="shared" si="6"/>
        <v>2.115521355799066E-2</v>
      </c>
      <c r="AD23" t="str">
        <f t="shared" si="7"/>
        <v/>
      </c>
    </row>
    <row r="24" spans="1:30" x14ac:dyDescent="0.2">
      <c r="P24">
        <f t="shared" si="8"/>
        <v>21</v>
      </c>
      <c r="Q24">
        <f>Social_ads!B22</f>
        <v>218.4</v>
      </c>
      <c r="R24">
        <f>Social_ads!C22</f>
        <v>27.7</v>
      </c>
      <c r="S24">
        <f>Social_ads!D22</f>
        <v>53.4</v>
      </c>
      <c r="T24">
        <f>Social_ads!E22</f>
        <v>18</v>
      </c>
      <c r="U24">
        <v>18.100767277084273</v>
      </c>
      <c r="V24">
        <f t="shared" si="0"/>
        <v>-0.10076727708427313</v>
      </c>
      <c r="W24">
        <v>1.3589192079016769E-2</v>
      </c>
      <c r="X24">
        <f t="shared" si="1"/>
        <v>-5.9784430089341208E-2</v>
      </c>
      <c r="Y24">
        <f t="shared" si="2"/>
        <v>2.8554613793428691</v>
      </c>
      <c r="Z24">
        <f t="shared" si="3"/>
        <v>-6.0041629038383532E-2</v>
      </c>
      <c r="AA24">
        <f t="shared" si="4"/>
        <v>0.95218365472140942</v>
      </c>
      <c r="AB24">
        <f t="shared" si="5"/>
        <v>1.2479413896942167E-5</v>
      </c>
      <c r="AC24">
        <f t="shared" si="6"/>
        <v>-7.0472612977740528E-3</v>
      </c>
      <c r="AD24" t="str">
        <f t="shared" si="7"/>
        <v/>
      </c>
    </row>
    <row r="25" spans="1:30" x14ac:dyDescent="0.2">
      <c r="P25">
        <f t="shared" si="8"/>
        <v>22</v>
      </c>
      <c r="Q25">
        <f>Social_ads!B23</f>
        <v>237.4</v>
      </c>
      <c r="R25">
        <f>Social_ads!C23</f>
        <v>5.0999999999999996</v>
      </c>
      <c r="S25">
        <f>Social_ads!D23</f>
        <v>23.5</v>
      </c>
      <c r="T25">
        <f>Social_ads!E23</f>
        <v>12.5</v>
      </c>
      <c r="U25">
        <v>14.740538200355449</v>
      </c>
      <c r="V25">
        <f t="shared" si="0"/>
        <v>-2.2405382003554486</v>
      </c>
      <c r="W25">
        <v>1.8864656996882872E-2</v>
      </c>
      <c r="X25">
        <f t="shared" si="1"/>
        <v>-1.3292936286213721</v>
      </c>
      <c r="Y25">
        <f t="shared" si="2"/>
        <v>2.8292755376081149</v>
      </c>
      <c r="Z25">
        <f t="shared" si="3"/>
        <v>-1.3447769929039453</v>
      </c>
      <c r="AA25">
        <f t="shared" si="4"/>
        <v>0.18025135290760275</v>
      </c>
      <c r="AB25">
        <f t="shared" si="5"/>
        <v>8.6571098305274156E-3</v>
      </c>
      <c r="AC25">
        <f t="shared" si="6"/>
        <v>-0.18647055642115973</v>
      </c>
      <c r="AD25" t="str">
        <f t="shared" si="7"/>
        <v/>
      </c>
    </row>
    <row r="26" spans="1:30" x14ac:dyDescent="0.2">
      <c r="P26">
        <f t="shared" si="8"/>
        <v>23</v>
      </c>
      <c r="Q26">
        <f>Social_ads!B24</f>
        <v>13.2</v>
      </c>
      <c r="R26">
        <f>Social_ads!C24</f>
        <v>15.9</v>
      </c>
      <c r="S26">
        <f>Social_ads!D24</f>
        <v>49.6</v>
      </c>
      <c r="T26">
        <f>Social_ads!E24</f>
        <v>5.6</v>
      </c>
      <c r="U26">
        <v>6.4891503035632914</v>
      </c>
      <c r="V26">
        <f t="shared" si="0"/>
        <v>-0.88915030356329172</v>
      </c>
      <c r="W26">
        <v>2.5119169202513027E-2</v>
      </c>
      <c r="X26">
        <f t="shared" si="1"/>
        <v>-0.52752585661156515</v>
      </c>
      <c r="Y26">
        <f t="shared" si="2"/>
        <v>2.8513554052648682</v>
      </c>
      <c r="Z26">
        <f t="shared" si="3"/>
        <v>-0.53330264683788697</v>
      </c>
      <c r="AA26">
        <f t="shared" si="4"/>
        <v>0.59442830537949365</v>
      </c>
      <c r="AB26">
        <f t="shared" si="5"/>
        <v>1.8387797866783195E-3</v>
      </c>
      <c r="AC26">
        <f t="shared" si="6"/>
        <v>-8.5605291285949375E-2</v>
      </c>
      <c r="AD26" t="str">
        <f t="shared" si="7"/>
        <v/>
      </c>
    </row>
    <row r="27" spans="1:30" x14ac:dyDescent="0.2">
      <c r="P27">
        <f t="shared" si="8"/>
        <v>24</v>
      </c>
      <c r="Q27">
        <f>Social_ads!B25</f>
        <v>228.3</v>
      </c>
      <c r="R27">
        <f>Social_ads!C25</f>
        <v>16.899999999999999</v>
      </c>
      <c r="S27">
        <f>Social_ads!D25</f>
        <v>26.2</v>
      </c>
      <c r="T27">
        <f>Social_ads!E25</f>
        <v>15.5</v>
      </c>
      <c r="U27">
        <v>16.545932895131454</v>
      </c>
      <c r="V27">
        <f t="shared" si="0"/>
        <v>-1.0459328951314539</v>
      </c>
      <c r="W27">
        <v>1.0706175931611979E-2</v>
      </c>
      <c r="X27">
        <f t="shared" si="1"/>
        <v>-0.62054373062828216</v>
      </c>
      <c r="Y27">
        <f t="shared" si="2"/>
        <v>2.8498433242804659</v>
      </c>
      <c r="Z27">
        <f t="shared" si="3"/>
        <v>-0.62291771353274161</v>
      </c>
      <c r="AA27">
        <f t="shared" si="4"/>
        <v>0.53406270799994493</v>
      </c>
      <c r="AB27">
        <f t="shared" si="5"/>
        <v>1.053097479235324E-3</v>
      </c>
      <c r="AC27">
        <f t="shared" si="6"/>
        <v>-6.480152400522228E-2</v>
      </c>
      <c r="AD27" t="str">
        <f t="shared" si="7"/>
        <v/>
      </c>
    </row>
    <row r="28" spans="1:30" x14ac:dyDescent="0.2">
      <c r="P28">
        <f t="shared" si="8"/>
        <v>25</v>
      </c>
      <c r="Q28">
        <f>Social_ads!B26</f>
        <v>62.3</v>
      </c>
      <c r="R28">
        <f>Social_ads!C26</f>
        <v>12.6</v>
      </c>
      <c r="S28">
        <f>Social_ads!D26</f>
        <v>18.3</v>
      </c>
      <c r="T28">
        <f>Social_ads!E26</f>
        <v>9.6999999999999993</v>
      </c>
      <c r="U28">
        <v>8.1465188718227441</v>
      </c>
      <c r="V28">
        <f t="shared" si="0"/>
        <v>1.5534811281772551</v>
      </c>
      <c r="W28">
        <v>1.2547845366971153E-2</v>
      </c>
      <c r="X28">
        <f t="shared" si="1"/>
        <v>0.92166809097116076</v>
      </c>
      <c r="Y28">
        <f t="shared" si="2"/>
        <v>2.8429809883422617</v>
      </c>
      <c r="Z28">
        <f t="shared" si="3"/>
        <v>0.92717342057529328</v>
      </c>
      <c r="AA28">
        <f t="shared" si="4"/>
        <v>0.35497680319932823</v>
      </c>
      <c r="AB28">
        <f t="shared" si="5"/>
        <v>2.7329151442944686E-3</v>
      </c>
      <c r="AC28">
        <f t="shared" si="6"/>
        <v>0.10451714097768304</v>
      </c>
      <c r="AD28" t="str">
        <f t="shared" si="7"/>
        <v/>
      </c>
    </row>
    <row r="29" spans="1:30" x14ac:dyDescent="0.2">
      <c r="P29">
        <f t="shared" si="8"/>
        <v>26</v>
      </c>
      <c r="Q29">
        <f>Social_ads!B27</f>
        <v>262.89999999999998</v>
      </c>
      <c r="R29">
        <f>Social_ads!C27</f>
        <v>3.5</v>
      </c>
      <c r="S29">
        <f>Social_ads!D27</f>
        <v>19.5</v>
      </c>
      <c r="T29">
        <f>Social_ads!E27</f>
        <v>12</v>
      </c>
      <c r="U29">
        <v>15.610038604568864</v>
      </c>
      <c r="V29">
        <f t="shared" si="0"/>
        <v>-3.6100386045688637</v>
      </c>
      <c r="W29">
        <v>2.4148815368712797E-2</v>
      </c>
      <c r="X29">
        <f t="shared" si="1"/>
        <v>-2.141807408313448</v>
      </c>
      <c r="Y29">
        <f t="shared" si="2"/>
        <v>2.7870275875061412</v>
      </c>
      <c r="Z29">
        <f t="shared" si="3"/>
        <v>-2.1890184171573157</v>
      </c>
      <c r="AA29">
        <f t="shared" si="4"/>
        <v>2.9776887681685509E-2</v>
      </c>
      <c r="AB29">
        <f t="shared" si="5"/>
        <v>2.9082349228638928E-2</v>
      </c>
      <c r="AC29">
        <f t="shared" si="6"/>
        <v>-0.34435431883281031</v>
      </c>
      <c r="AD29" t="str">
        <f t="shared" si="7"/>
        <v>*</v>
      </c>
    </row>
    <row r="30" spans="1:30" x14ac:dyDescent="0.2">
      <c r="P30">
        <f t="shared" si="8"/>
        <v>27</v>
      </c>
      <c r="Q30">
        <f>Social_ads!B28</f>
        <v>142.9</v>
      </c>
      <c r="R30">
        <f>Social_ads!C28</f>
        <v>29.3</v>
      </c>
      <c r="S30">
        <f>Social_ads!D28</f>
        <v>12.6</v>
      </c>
      <c r="T30">
        <f>Social_ads!E28</f>
        <v>15</v>
      </c>
      <c r="U30">
        <v>14.989514288403914</v>
      </c>
      <c r="V30">
        <f t="shared" si="0"/>
        <v>1.0485711596086134E-2</v>
      </c>
      <c r="W30">
        <v>1.1222507912853605E-2</v>
      </c>
      <c r="X30">
        <f t="shared" si="1"/>
        <v>6.2210899211748586E-3</v>
      </c>
      <c r="Y30">
        <f t="shared" si="2"/>
        <v>2.8555135984826561</v>
      </c>
      <c r="Z30">
        <f t="shared" si="3"/>
        <v>6.2403149077844946E-3</v>
      </c>
      <c r="AA30">
        <f t="shared" si="4"/>
        <v>0.99502732827330509</v>
      </c>
      <c r="AB30">
        <f t="shared" si="5"/>
        <v>1.1106206466769271E-7</v>
      </c>
      <c r="AC30">
        <f t="shared" si="6"/>
        <v>6.648170982956603E-4</v>
      </c>
      <c r="AD30" t="str">
        <f t="shared" si="7"/>
        <v/>
      </c>
    </row>
    <row r="31" spans="1:30" x14ac:dyDescent="0.2">
      <c r="P31">
        <f t="shared" si="8"/>
        <v>28</v>
      </c>
      <c r="Q31">
        <f>Social_ads!B29</f>
        <v>240.1</v>
      </c>
      <c r="R31">
        <f>Social_ads!C29</f>
        <v>16.7</v>
      </c>
      <c r="S31">
        <f>Social_ads!D29</f>
        <v>22.9</v>
      </c>
      <c r="T31">
        <f>Social_ads!E29</f>
        <v>15.9</v>
      </c>
      <c r="U31">
        <v>17.051673435161675</v>
      </c>
      <c r="V31">
        <f t="shared" si="0"/>
        <v>-1.1516734351616744</v>
      </c>
      <c r="W31">
        <v>1.2492758834892247E-2</v>
      </c>
      <c r="X31">
        <f t="shared" si="1"/>
        <v>-0.68327875836708896</v>
      </c>
      <c r="Y31">
        <f t="shared" si="2"/>
        <v>2.84862631686069</v>
      </c>
      <c r="Z31">
        <f t="shared" si="3"/>
        <v>-0.68665954887841807</v>
      </c>
      <c r="AA31">
        <f t="shared" si="4"/>
        <v>0.49310886256550746</v>
      </c>
      <c r="AB31">
        <f t="shared" si="5"/>
        <v>1.4952493644825851E-3</v>
      </c>
      <c r="AC31">
        <f t="shared" si="6"/>
        <v>-7.7232571925772209E-2</v>
      </c>
      <c r="AD31" t="str">
        <f t="shared" si="7"/>
        <v/>
      </c>
    </row>
    <row r="32" spans="1:30" x14ac:dyDescent="0.2">
      <c r="P32">
        <f t="shared" si="8"/>
        <v>29</v>
      </c>
      <c r="Q32">
        <f>Social_ads!B30</f>
        <v>248.8</v>
      </c>
      <c r="R32">
        <f>Social_ads!C30</f>
        <v>27.1</v>
      </c>
      <c r="S32">
        <f>Social_ads!D30</f>
        <v>22.9</v>
      </c>
      <c r="T32">
        <f>Social_ads!E30</f>
        <v>18.899999999999999</v>
      </c>
      <c r="U32">
        <v>19.410538026572961</v>
      </c>
      <c r="V32">
        <f t="shared" si="0"/>
        <v>-0.51053802657296288</v>
      </c>
      <c r="W32">
        <v>1.3610794440165185E-2</v>
      </c>
      <c r="X32">
        <f t="shared" si="1"/>
        <v>-0.30289818124266021</v>
      </c>
      <c r="Y32">
        <f t="shared" si="2"/>
        <v>2.8541590627287832</v>
      </c>
      <c r="Z32">
        <f t="shared" si="3"/>
        <v>-0.30427400678656186</v>
      </c>
      <c r="AA32">
        <f t="shared" si="4"/>
        <v>0.76124195118764271</v>
      </c>
      <c r="AB32">
        <f t="shared" si="5"/>
        <v>3.208634087453775E-4</v>
      </c>
      <c r="AC32">
        <f t="shared" si="6"/>
        <v>-3.5742295044347588E-2</v>
      </c>
      <c r="AD32" t="str">
        <f t="shared" si="7"/>
        <v/>
      </c>
    </row>
    <row r="33" spans="16:30" x14ac:dyDescent="0.2">
      <c r="P33">
        <f t="shared" si="8"/>
        <v>30</v>
      </c>
      <c r="Q33">
        <f>Social_ads!B31</f>
        <v>70.599999999999994</v>
      </c>
      <c r="R33">
        <f>Social_ads!C31</f>
        <v>16</v>
      </c>
      <c r="S33">
        <f>Social_ads!D31</f>
        <v>40.799999999999997</v>
      </c>
      <c r="T33">
        <f>Social_ads!E31</f>
        <v>10.5</v>
      </c>
      <c r="U33">
        <v>9.1440238931687219</v>
      </c>
      <c r="V33">
        <f t="shared" si="0"/>
        <v>1.3559761068312781</v>
      </c>
      <c r="W33">
        <v>1.2591120328140647E-2</v>
      </c>
      <c r="X33">
        <f t="shared" si="1"/>
        <v>0.80448992080906112</v>
      </c>
      <c r="Y33">
        <f t="shared" si="2"/>
        <v>2.845964849006783</v>
      </c>
      <c r="Z33">
        <f t="shared" si="3"/>
        <v>0.80888867856118685</v>
      </c>
      <c r="AA33">
        <f t="shared" si="4"/>
        <v>0.41955997185557925</v>
      </c>
      <c r="AB33">
        <f t="shared" si="5"/>
        <v>2.0895440967877424E-3</v>
      </c>
      <c r="AC33">
        <f t="shared" si="6"/>
        <v>9.1342402412383769E-2</v>
      </c>
      <c r="AD33" t="str">
        <f t="shared" si="7"/>
        <v/>
      </c>
    </row>
    <row r="34" spans="16:30" x14ac:dyDescent="0.2">
      <c r="P34">
        <f t="shared" si="8"/>
        <v>31</v>
      </c>
      <c r="Q34">
        <f>Social_ads!B32</f>
        <v>292.89999999999998</v>
      </c>
      <c r="R34">
        <f>Social_ads!C32</f>
        <v>28.3</v>
      </c>
      <c r="S34">
        <f>Social_ads!D32</f>
        <v>43.2</v>
      </c>
      <c r="T34">
        <f>Social_ads!E32</f>
        <v>21.4</v>
      </c>
      <c r="U34">
        <v>21.633933802695569</v>
      </c>
      <c r="V34">
        <f t="shared" si="0"/>
        <v>-0.23393380269557085</v>
      </c>
      <c r="W34">
        <v>2.0719590323311436E-2</v>
      </c>
      <c r="X34">
        <f t="shared" si="1"/>
        <v>-0.13879107858685846</v>
      </c>
      <c r="Y34">
        <f t="shared" si="2"/>
        <v>2.8552275897818378</v>
      </c>
      <c r="Z34">
        <f t="shared" si="3"/>
        <v>-0.13990044034503521</v>
      </c>
      <c r="AA34">
        <f t="shared" si="4"/>
        <v>0.88888231090290104</v>
      </c>
      <c r="AB34">
        <f t="shared" si="5"/>
        <v>1.0404713859627771E-4</v>
      </c>
      <c r="AC34">
        <f t="shared" si="6"/>
        <v>-2.0349611865491137E-2</v>
      </c>
      <c r="AD34" t="str">
        <f t="shared" si="7"/>
        <v/>
      </c>
    </row>
    <row r="35" spans="16:30" x14ac:dyDescent="0.2">
      <c r="P35">
        <f t="shared" si="8"/>
        <v>32</v>
      </c>
      <c r="Q35">
        <f>Social_ads!B33</f>
        <v>112.9</v>
      </c>
      <c r="R35">
        <f>Social_ads!C33</f>
        <v>17.399999999999999</v>
      </c>
      <c r="S35">
        <f>Social_ads!D33</f>
        <v>38.6</v>
      </c>
      <c r="T35">
        <f>Social_ads!E33</f>
        <v>11.9</v>
      </c>
      <c r="U35">
        <v>11.346092904310973</v>
      </c>
      <c r="V35">
        <f t="shared" si="0"/>
        <v>0.55390709568902707</v>
      </c>
      <c r="W35">
        <v>8.0727956557557039E-3</v>
      </c>
      <c r="X35">
        <f t="shared" si="1"/>
        <v>0.32862870761622442</v>
      </c>
      <c r="Y35">
        <f t="shared" si="2"/>
        <v>2.8539279632541645</v>
      </c>
      <c r="Z35">
        <f t="shared" si="3"/>
        <v>0.32921189950061036</v>
      </c>
      <c r="AA35">
        <f t="shared" si="4"/>
        <v>0.74234704974564458</v>
      </c>
      <c r="AB35">
        <f t="shared" si="5"/>
        <v>2.2152123468440689E-4</v>
      </c>
      <c r="AC35">
        <f t="shared" si="6"/>
        <v>2.9699395080779307E-2</v>
      </c>
      <c r="AD35" t="str">
        <f t="shared" si="7"/>
        <v/>
      </c>
    </row>
    <row r="36" spans="16:30" x14ac:dyDescent="0.2">
      <c r="P36">
        <f t="shared" si="8"/>
        <v>33</v>
      </c>
      <c r="Q36">
        <f>Social_ads!B34</f>
        <v>97.2</v>
      </c>
      <c r="R36">
        <f>Social_ads!C34</f>
        <v>1.5</v>
      </c>
      <c r="S36">
        <f>Social_ads!D34</f>
        <v>30</v>
      </c>
      <c r="T36">
        <f>Social_ads!E34</f>
        <v>9.6</v>
      </c>
      <c r="U36">
        <v>7.6388831418270788</v>
      </c>
      <c r="V36">
        <f t="shared" si="0"/>
        <v>1.9611168581729208</v>
      </c>
      <c r="W36">
        <v>1.8569957633503553E-2</v>
      </c>
      <c r="X36">
        <f t="shared" si="1"/>
        <v>1.1635151519120079</v>
      </c>
      <c r="Y36">
        <f t="shared" si="2"/>
        <v>2.8354180130390949</v>
      </c>
      <c r="Z36">
        <f t="shared" si="3"/>
        <v>1.1756153607473605</v>
      </c>
      <c r="AA36">
        <f t="shared" si="4"/>
        <v>0.24117466515952465</v>
      </c>
      <c r="AB36">
        <f t="shared" si="5"/>
        <v>6.5249368411544519E-3</v>
      </c>
      <c r="AC36">
        <f t="shared" si="6"/>
        <v>0.16171154800299689</v>
      </c>
      <c r="AD36" t="str">
        <f t="shared" si="7"/>
        <v/>
      </c>
    </row>
    <row r="37" spans="16:30" x14ac:dyDescent="0.2">
      <c r="P37">
        <f t="shared" si="8"/>
        <v>34</v>
      </c>
      <c r="Q37">
        <f>Social_ads!B35</f>
        <v>265.60000000000002</v>
      </c>
      <c r="R37">
        <f>Social_ads!C35</f>
        <v>20</v>
      </c>
      <c r="S37">
        <f>Social_ads!D35</f>
        <v>0.3</v>
      </c>
      <c r="T37">
        <f>Social_ads!E35</f>
        <v>17.399999999999999</v>
      </c>
      <c r="U37">
        <v>18.864268292864352</v>
      </c>
      <c r="V37">
        <f t="shared" si="0"/>
        <v>-1.4642682928643538</v>
      </c>
      <c r="W37">
        <v>2.5719070146034157E-2</v>
      </c>
      <c r="X37">
        <f t="shared" si="1"/>
        <v>-0.86873881997998825</v>
      </c>
      <c r="Y37">
        <f t="shared" si="2"/>
        <v>2.8442286245999244</v>
      </c>
      <c r="Z37">
        <f t="shared" si="3"/>
        <v>-0.87962245173352116</v>
      </c>
      <c r="AA37">
        <f t="shared" si="4"/>
        <v>0.38014105699470346</v>
      </c>
      <c r="AB37">
        <f t="shared" si="5"/>
        <v>5.1121704413068193E-3</v>
      </c>
      <c r="AC37">
        <f t="shared" si="6"/>
        <v>-0.14291632378544528</v>
      </c>
      <c r="AD37" t="str">
        <f t="shared" si="7"/>
        <v/>
      </c>
    </row>
    <row r="38" spans="16:30" x14ac:dyDescent="0.2">
      <c r="P38">
        <f t="shared" si="8"/>
        <v>35</v>
      </c>
      <c r="Q38">
        <f>Social_ads!B36</f>
        <v>95.7</v>
      </c>
      <c r="R38">
        <f>Social_ads!C36</f>
        <v>1.4</v>
      </c>
      <c r="S38">
        <f>Social_ads!D36</f>
        <v>7.4</v>
      </c>
      <c r="T38">
        <f>Social_ads!E36</f>
        <v>9.5</v>
      </c>
      <c r="U38">
        <v>7.5748305147121249</v>
      </c>
      <c r="V38">
        <f t="shared" si="0"/>
        <v>1.9251694852878751</v>
      </c>
      <c r="W38">
        <v>1.8816878236300367E-2</v>
      </c>
      <c r="X38">
        <f t="shared" si="1"/>
        <v>1.1421878593292762</v>
      </c>
      <c r="Y38">
        <f t="shared" si="2"/>
        <v>2.8361431144357097</v>
      </c>
      <c r="Z38">
        <f t="shared" si="3"/>
        <v>1.1540639204805303</v>
      </c>
      <c r="AA38">
        <f t="shared" si="4"/>
        <v>0.24987920986522452</v>
      </c>
      <c r="AB38">
        <f t="shared" si="5"/>
        <v>6.3747407095957435E-3</v>
      </c>
      <c r="AC38">
        <f t="shared" si="6"/>
        <v>0.15981907647442539</v>
      </c>
      <c r="AD38" t="str">
        <f t="shared" si="7"/>
        <v/>
      </c>
    </row>
    <row r="39" spans="16:30" x14ac:dyDescent="0.2">
      <c r="P39">
        <f t="shared" si="8"/>
        <v>36</v>
      </c>
      <c r="Q39">
        <f>Social_ads!B37</f>
        <v>290.7</v>
      </c>
      <c r="R39">
        <f>Social_ads!C37</f>
        <v>4.0999999999999996</v>
      </c>
      <c r="S39">
        <f>Social_ads!D37</f>
        <v>8.5</v>
      </c>
      <c r="T39">
        <f>Social_ads!E37</f>
        <v>12.8</v>
      </c>
      <c r="U39">
        <v>17.006826181847075</v>
      </c>
      <c r="V39">
        <f t="shared" si="0"/>
        <v>-4.2068261818470738</v>
      </c>
      <c r="W39">
        <v>3.0920155607934308E-2</v>
      </c>
      <c r="X39">
        <f t="shared" si="1"/>
        <v>-2.4958767671801949</v>
      </c>
      <c r="Y39">
        <f t="shared" si="2"/>
        <v>2.7618626199380061</v>
      </c>
      <c r="Z39">
        <f t="shared" si="3"/>
        <v>-2.5714243469922407</v>
      </c>
      <c r="AA39">
        <f t="shared" si="4"/>
        <v>1.086898767858952E-2</v>
      </c>
      <c r="AB39">
        <f t="shared" si="5"/>
        <v>5.1275373745938185E-2</v>
      </c>
      <c r="AC39">
        <f t="shared" si="6"/>
        <v>-0.45931941877906601</v>
      </c>
      <c r="AD39" t="str">
        <f t="shared" si="7"/>
        <v>*</v>
      </c>
    </row>
    <row r="40" spans="16:30" x14ac:dyDescent="0.2">
      <c r="P40">
        <f t="shared" si="8"/>
        <v>37</v>
      </c>
      <c r="Q40">
        <f>Social_ads!B38</f>
        <v>266.89999999999998</v>
      </c>
      <c r="R40">
        <f>Social_ads!C38</f>
        <v>43.8</v>
      </c>
      <c r="S40">
        <f>Social_ads!D38</f>
        <v>5</v>
      </c>
      <c r="T40">
        <f>Social_ads!E38</f>
        <v>25.4</v>
      </c>
      <c r="U40">
        <v>23.405900517309995</v>
      </c>
      <c r="V40">
        <f t="shared" si="0"/>
        <v>1.9940994826900038</v>
      </c>
      <c r="W40">
        <v>4.0275437914329255E-2</v>
      </c>
      <c r="X40">
        <f t="shared" si="1"/>
        <v>1.1830834826902175</v>
      </c>
      <c r="Y40">
        <f t="shared" si="2"/>
        <v>2.8342664445278389</v>
      </c>
      <c r="Z40">
        <f t="shared" si="3"/>
        <v>1.2090748246477998</v>
      </c>
      <c r="AA40">
        <f t="shared" si="4"/>
        <v>0.22809058085944831</v>
      </c>
      <c r="AB40">
        <f t="shared" si="5"/>
        <v>1.5300930501313323E-2</v>
      </c>
      <c r="AC40">
        <f t="shared" si="6"/>
        <v>0.24768517276500879</v>
      </c>
      <c r="AD40" t="str">
        <f t="shared" si="7"/>
        <v/>
      </c>
    </row>
    <row r="41" spans="16:30" x14ac:dyDescent="0.2">
      <c r="P41">
        <f t="shared" si="8"/>
        <v>38</v>
      </c>
      <c r="Q41">
        <f>Social_ads!B39</f>
        <v>74.7</v>
      </c>
      <c r="R41">
        <f>Social_ads!C39</f>
        <v>49.4</v>
      </c>
      <c r="S41">
        <f>Social_ads!D39</f>
        <v>45.7</v>
      </c>
      <c r="T41">
        <f>Social_ads!E39</f>
        <v>14.7</v>
      </c>
      <c r="U41">
        <v>15.623477788695743</v>
      </c>
      <c r="V41">
        <f t="shared" si="0"/>
        <v>-0.92347778869574348</v>
      </c>
      <c r="W41">
        <v>2.5083713812489822E-2</v>
      </c>
      <c r="X41">
        <f t="shared" si="1"/>
        <v>-0.54789208257723887</v>
      </c>
      <c r="Y41">
        <f t="shared" si="2"/>
        <v>2.8510282544351622</v>
      </c>
      <c r="Z41">
        <f t="shared" si="3"/>
        <v>-0.55391360337675644</v>
      </c>
      <c r="AA41">
        <f t="shared" si="4"/>
        <v>0.58026936011536123</v>
      </c>
      <c r="AB41">
        <f t="shared" si="5"/>
        <v>1.9805565364978072E-3</v>
      </c>
      <c r="AC41">
        <f t="shared" si="6"/>
        <v>-8.8849356517850364E-2</v>
      </c>
      <c r="AD41" t="str">
        <f t="shared" si="7"/>
        <v/>
      </c>
    </row>
    <row r="42" spans="16:30" x14ac:dyDescent="0.2">
      <c r="P42">
        <f t="shared" si="8"/>
        <v>39</v>
      </c>
      <c r="Q42">
        <f>Social_ads!B40</f>
        <v>43.1</v>
      </c>
      <c r="R42">
        <f>Social_ads!C40</f>
        <v>26.7</v>
      </c>
      <c r="S42">
        <f>Social_ads!D40</f>
        <v>35.1</v>
      </c>
      <c r="T42">
        <f>Social_ads!E40</f>
        <v>10.1</v>
      </c>
      <c r="U42">
        <v>9.9086810345121901</v>
      </c>
      <c r="V42">
        <f t="shared" si="0"/>
        <v>0.19131896548780958</v>
      </c>
      <c r="W42">
        <v>1.2983784857461562E-2</v>
      </c>
      <c r="X42">
        <f t="shared" si="1"/>
        <v>0.11350803205097382</v>
      </c>
      <c r="Y42">
        <f t="shared" si="2"/>
        <v>2.8553239920984734</v>
      </c>
      <c r="Z42">
        <f t="shared" si="3"/>
        <v>0.11396413088656793</v>
      </c>
      <c r="AA42">
        <f t="shared" si="4"/>
        <v>0.90938288026365366</v>
      </c>
      <c r="AB42">
        <f t="shared" si="5"/>
        <v>4.2928521628965377E-5</v>
      </c>
      <c r="AC42">
        <f t="shared" si="6"/>
        <v>1.3070936185647619E-2</v>
      </c>
      <c r="AD42" t="str">
        <f t="shared" si="7"/>
        <v/>
      </c>
    </row>
    <row r="43" spans="16:30" x14ac:dyDescent="0.2">
      <c r="P43">
        <f t="shared" si="8"/>
        <v>40</v>
      </c>
      <c r="Q43">
        <f>Social_ads!B41</f>
        <v>228</v>
      </c>
      <c r="R43">
        <f>Social_ads!C41</f>
        <v>37.700000000000003</v>
      </c>
      <c r="S43">
        <f>Social_ads!D41</f>
        <v>32</v>
      </c>
      <c r="T43">
        <f>Social_ads!E41</f>
        <v>21.5</v>
      </c>
      <c r="U43">
        <v>20.447610393747123</v>
      </c>
      <c r="V43">
        <f t="shared" si="0"/>
        <v>1.052389606252877</v>
      </c>
      <c r="W43">
        <v>1.4297448618629459E-2</v>
      </c>
      <c r="X43">
        <f t="shared" si="1"/>
        <v>0.62437444637068495</v>
      </c>
      <c r="Y43">
        <f t="shared" si="2"/>
        <v>2.8497521772944845</v>
      </c>
      <c r="Z43">
        <f t="shared" si="3"/>
        <v>0.62791385046003845</v>
      </c>
      <c r="AA43">
        <f t="shared" si="4"/>
        <v>0.53079129132742864</v>
      </c>
      <c r="AB43">
        <f t="shared" si="5"/>
        <v>1.4341581087402469E-3</v>
      </c>
      <c r="AC43">
        <f t="shared" si="6"/>
        <v>7.5623434042840498E-2</v>
      </c>
      <c r="AD43" t="str">
        <f t="shared" si="7"/>
        <v/>
      </c>
    </row>
    <row r="44" spans="16:30" x14ac:dyDescent="0.2">
      <c r="P44">
        <f t="shared" si="8"/>
        <v>41</v>
      </c>
      <c r="Q44">
        <f>Social_ads!B42</f>
        <v>202.5</v>
      </c>
      <c r="R44">
        <f>Social_ads!C42</f>
        <v>22.3</v>
      </c>
      <c r="S44">
        <f>Social_ads!D42</f>
        <v>31.6</v>
      </c>
      <c r="T44">
        <f>Social_ads!E42</f>
        <v>16.600000000000001</v>
      </c>
      <c r="U44">
        <v>16.37766467131113</v>
      </c>
      <c r="V44">
        <f t="shared" si="0"/>
        <v>0.22233532868887096</v>
      </c>
      <c r="W44">
        <v>7.1600594326318564E-3</v>
      </c>
      <c r="X44">
        <f t="shared" si="1"/>
        <v>0.13190979551103729</v>
      </c>
      <c r="Y44">
        <f t="shared" si="2"/>
        <v>2.8552588379900854</v>
      </c>
      <c r="Z44">
        <f t="shared" si="3"/>
        <v>0.13205234400987728</v>
      </c>
      <c r="AA44">
        <f t="shared" si="4"/>
        <v>0.89507834911986761</v>
      </c>
      <c r="AB44">
        <f t="shared" si="5"/>
        <v>3.1597465640375083E-5</v>
      </c>
      <c r="AC44">
        <f t="shared" si="6"/>
        <v>1.1214109908395088E-2</v>
      </c>
      <c r="AD44" t="str">
        <f t="shared" si="7"/>
        <v/>
      </c>
    </row>
    <row r="45" spans="16:30" x14ac:dyDescent="0.2">
      <c r="P45">
        <f t="shared" si="8"/>
        <v>42</v>
      </c>
      <c r="Q45">
        <f>Social_ads!B43</f>
        <v>177</v>
      </c>
      <c r="R45">
        <f>Social_ads!C43</f>
        <v>33.4</v>
      </c>
      <c r="S45">
        <f>Social_ads!D43</f>
        <v>38.700000000000003</v>
      </c>
      <c r="T45">
        <f>Social_ads!E43</f>
        <v>17.100000000000001</v>
      </c>
      <c r="U45">
        <v>17.295983199388978</v>
      </c>
      <c r="V45">
        <f t="shared" si="0"/>
        <v>-0.19598319938897646</v>
      </c>
      <c r="W45">
        <v>7.9150359231815112E-3</v>
      </c>
      <c r="X45">
        <f t="shared" si="1"/>
        <v>-0.11627528520748655</v>
      </c>
      <c r="Y45">
        <f t="shared" si="2"/>
        <v>2.8553156258994172</v>
      </c>
      <c r="Z45">
        <f t="shared" si="3"/>
        <v>-0.11644406241034613</v>
      </c>
      <c r="AA45">
        <f t="shared" si="4"/>
        <v>0.90741984041729051</v>
      </c>
      <c r="AB45">
        <f t="shared" si="5"/>
        <v>2.7181285406865045E-5</v>
      </c>
      <c r="AC45">
        <f t="shared" si="6"/>
        <v>-1.0400862612733035E-2</v>
      </c>
      <c r="AD45" t="str">
        <f t="shared" si="7"/>
        <v/>
      </c>
    </row>
    <row r="46" spans="16:30" x14ac:dyDescent="0.2">
      <c r="P46">
        <f t="shared" si="8"/>
        <v>43</v>
      </c>
      <c r="Q46">
        <f>Social_ads!B44</f>
        <v>293.60000000000002</v>
      </c>
      <c r="R46">
        <f>Social_ads!C44</f>
        <v>27.7</v>
      </c>
      <c r="S46">
        <f>Social_ads!D44</f>
        <v>1.8</v>
      </c>
      <c r="T46">
        <f>Social_ads!E44</f>
        <v>20.7</v>
      </c>
      <c r="U46">
        <v>21.595803256321947</v>
      </c>
      <c r="V46">
        <f t="shared" si="0"/>
        <v>-0.89580325632194757</v>
      </c>
      <c r="W46">
        <v>3.2618545949463271E-2</v>
      </c>
      <c r="X46">
        <f t="shared" si="1"/>
        <v>-0.53147300096830818</v>
      </c>
      <c r="Y46">
        <f t="shared" si="2"/>
        <v>2.8512602135954124</v>
      </c>
      <c r="Z46">
        <f t="shared" si="3"/>
        <v>-0.53938061141654192</v>
      </c>
      <c r="AA46">
        <f t="shared" si="4"/>
        <v>0.59023645231996391</v>
      </c>
      <c r="AB46">
        <f t="shared" si="5"/>
        <v>2.461339412660041E-3</v>
      </c>
      <c r="AC46">
        <f t="shared" si="6"/>
        <v>-9.9044132247271849E-2</v>
      </c>
      <c r="AD46" t="str">
        <f t="shared" si="7"/>
        <v/>
      </c>
    </row>
    <row r="47" spans="16:30" x14ac:dyDescent="0.2">
      <c r="P47">
        <f t="shared" si="8"/>
        <v>44</v>
      </c>
      <c r="Q47">
        <f>Social_ads!B45</f>
        <v>206.9</v>
      </c>
      <c r="R47">
        <f>Social_ads!C45</f>
        <v>8.4</v>
      </c>
      <c r="S47">
        <f>Social_ads!D45</f>
        <v>26.4</v>
      </c>
      <c r="T47">
        <f>Social_ads!E45</f>
        <v>12.9</v>
      </c>
      <c r="U47">
        <v>13.963856839972715</v>
      </c>
      <c r="V47">
        <f t="shared" si="0"/>
        <v>-1.0638568399727149</v>
      </c>
      <c r="W47">
        <v>1.2993546822791094E-2</v>
      </c>
      <c r="X47">
        <f t="shared" si="1"/>
        <v>-0.6311778656202538</v>
      </c>
      <c r="Y47">
        <f t="shared" si="2"/>
        <v>2.849633702274708</v>
      </c>
      <c r="Z47">
        <f t="shared" si="3"/>
        <v>-0.6343496065835631</v>
      </c>
      <c r="AA47">
        <f t="shared" si="4"/>
        <v>0.52659238198375591</v>
      </c>
      <c r="AB47">
        <f t="shared" si="5"/>
        <v>1.3284073231005728E-3</v>
      </c>
      <c r="AC47">
        <f t="shared" si="6"/>
        <v>-7.2783433070298359E-2</v>
      </c>
      <c r="AD47" t="str">
        <f t="shared" si="7"/>
        <v/>
      </c>
    </row>
    <row r="48" spans="16:30" x14ac:dyDescent="0.2">
      <c r="P48">
        <f t="shared" si="8"/>
        <v>45</v>
      </c>
      <c r="Q48">
        <f>Social_ads!B46</f>
        <v>25.1</v>
      </c>
      <c r="R48">
        <f>Social_ads!C46</f>
        <v>25.7</v>
      </c>
      <c r="S48">
        <f>Social_ads!D46</f>
        <v>43.3</v>
      </c>
      <c r="T48">
        <f>Social_ads!E46</f>
        <v>8.5</v>
      </c>
      <c r="U48">
        <v>8.8878799564485238</v>
      </c>
      <c r="V48">
        <f t="shared" si="0"/>
        <v>-0.3878799564485238</v>
      </c>
      <c r="W48">
        <v>1.7372057886051725E-2</v>
      </c>
      <c r="X48">
        <f t="shared" si="1"/>
        <v>-0.23012611643718461</v>
      </c>
      <c r="Y48">
        <f t="shared" si="2"/>
        <v>2.8547289856075779</v>
      </c>
      <c r="Z48">
        <f t="shared" si="3"/>
        <v>-0.23159028704776946</v>
      </c>
      <c r="AA48">
        <f t="shared" si="4"/>
        <v>0.81709785271910385</v>
      </c>
      <c r="AB48">
        <f t="shared" si="5"/>
        <v>2.38201709620122E-4</v>
      </c>
      <c r="AC48">
        <f t="shared" si="6"/>
        <v>-3.0792958743564674E-2</v>
      </c>
      <c r="AD48" t="str">
        <f t="shared" si="7"/>
        <v/>
      </c>
    </row>
    <row r="49" spans="16:30" x14ac:dyDescent="0.2">
      <c r="P49">
        <f t="shared" si="8"/>
        <v>46</v>
      </c>
      <c r="Q49">
        <f>Social_ads!B47</f>
        <v>175.1</v>
      </c>
      <c r="R49">
        <f>Social_ads!C47</f>
        <v>22.5</v>
      </c>
      <c r="S49">
        <f>Social_ads!D47</f>
        <v>31.5</v>
      </c>
      <c r="T49">
        <f>Social_ads!E47</f>
        <v>14.9</v>
      </c>
      <c r="U49">
        <v>15.161523138521126</v>
      </c>
      <c r="V49">
        <f t="shared" si="0"/>
        <v>-0.26152313852112563</v>
      </c>
      <c r="W49">
        <v>5.5749558321533301E-3</v>
      </c>
      <c r="X49">
        <f t="shared" si="1"/>
        <v>-0.15515961375621518</v>
      </c>
      <c r="Y49">
        <f t="shared" si="2"/>
        <v>2.855161462138927</v>
      </c>
      <c r="Z49">
        <f t="shared" si="3"/>
        <v>-0.15520608935764413</v>
      </c>
      <c r="AA49">
        <f t="shared" si="4"/>
        <v>0.87681856666520375</v>
      </c>
      <c r="AB49">
        <f t="shared" si="5"/>
        <v>3.3930847928566407E-5</v>
      </c>
      <c r="AC49">
        <f t="shared" si="6"/>
        <v>-1.162099850279563E-2</v>
      </c>
      <c r="AD49" t="str">
        <f t="shared" si="7"/>
        <v/>
      </c>
    </row>
    <row r="50" spans="16:30" x14ac:dyDescent="0.2">
      <c r="P50">
        <f t="shared" si="8"/>
        <v>47</v>
      </c>
      <c r="Q50">
        <f>Social_ads!B48</f>
        <v>89.7</v>
      </c>
      <c r="R50">
        <f>Social_ads!C48</f>
        <v>9.9</v>
      </c>
      <c r="S50">
        <f>Social_ads!D48</f>
        <v>35.700000000000003</v>
      </c>
      <c r="T50">
        <f>Social_ads!E48</f>
        <v>10.6</v>
      </c>
      <c r="U50">
        <v>8.8733867326823983</v>
      </c>
      <c r="V50">
        <f t="shared" si="0"/>
        <v>1.7266132673176013</v>
      </c>
      <c r="W50">
        <v>1.2923466979589671E-2</v>
      </c>
      <c r="X50">
        <f t="shared" si="1"/>
        <v>1.0243860225075836</v>
      </c>
      <c r="Y50">
        <f t="shared" si="2"/>
        <v>2.8400258346012768</v>
      </c>
      <c r="Z50">
        <f t="shared" si="3"/>
        <v>1.0312370666938204</v>
      </c>
      <c r="AA50">
        <f t="shared" si="4"/>
        <v>0.30370048675886474</v>
      </c>
      <c r="AB50">
        <f t="shared" si="5"/>
        <v>3.4797230513788934E-3</v>
      </c>
      <c r="AC50">
        <f t="shared" si="6"/>
        <v>0.11799744948014775</v>
      </c>
      <c r="AD50" t="str">
        <f t="shared" si="7"/>
        <v/>
      </c>
    </row>
    <row r="51" spans="16:30" x14ac:dyDescent="0.2">
      <c r="P51">
        <f t="shared" si="8"/>
        <v>48</v>
      </c>
      <c r="Q51">
        <f>Social_ads!B49</f>
        <v>239.9</v>
      </c>
      <c r="R51">
        <f>Social_ads!C49</f>
        <v>41.5</v>
      </c>
      <c r="S51">
        <f>Social_ads!D49</f>
        <v>18.5</v>
      </c>
      <c r="T51">
        <f>Social_ads!E49</f>
        <v>23.2</v>
      </c>
      <c r="U51">
        <v>21.722629895028959</v>
      </c>
      <c r="V51">
        <f t="shared" si="0"/>
        <v>1.4773701049710404</v>
      </c>
      <c r="W51">
        <v>2.3827580266062468E-2</v>
      </c>
      <c r="X51">
        <f t="shared" si="1"/>
        <v>0.87651202168395825</v>
      </c>
      <c r="Y51">
        <f t="shared" si="2"/>
        <v>2.8440480226906937</v>
      </c>
      <c r="Z51">
        <f t="shared" si="3"/>
        <v>0.8866609410241757</v>
      </c>
      <c r="AA51">
        <f t="shared" si="4"/>
        <v>0.37634810430156496</v>
      </c>
      <c r="AB51">
        <f t="shared" si="5"/>
        <v>4.802668794373949E-3</v>
      </c>
      <c r="AC51">
        <f t="shared" si="6"/>
        <v>0.13852695292293024</v>
      </c>
      <c r="AD51" t="str">
        <f t="shared" si="7"/>
        <v/>
      </c>
    </row>
    <row r="52" spans="16:30" x14ac:dyDescent="0.2">
      <c r="P52">
        <f t="shared" si="8"/>
        <v>49</v>
      </c>
      <c r="Q52">
        <f>Social_ads!B50</f>
        <v>227.2</v>
      </c>
      <c r="R52">
        <f>Social_ads!C50</f>
        <v>15.8</v>
      </c>
      <c r="S52">
        <f>Social_ads!D50</f>
        <v>49.9</v>
      </c>
      <c r="T52">
        <f>Social_ads!E50</f>
        <v>14.8</v>
      </c>
      <c r="U52">
        <v>16.263620181413806</v>
      </c>
      <c r="V52">
        <f t="shared" si="0"/>
        <v>-1.4636201814138055</v>
      </c>
      <c r="W52">
        <v>1.7036941725004036E-2</v>
      </c>
      <c r="X52">
        <f t="shared" si="1"/>
        <v>-0.86835430057223451</v>
      </c>
      <c r="Y52">
        <f t="shared" si="2"/>
        <v>2.8443382053360016</v>
      </c>
      <c r="Z52">
        <f t="shared" si="3"/>
        <v>-0.87532467976691908</v>
      </c>
      <c r="AA52">
        <f t="shared" si="4"/>
        <v>0.38246867084729075</v>
      </c>
      <c r="AB52">
        <f t="shared" si="5"/>
        <v>3.3239246682993709E-3</v>
      </c>
      <c r="AC52">
        <f t="shared" si="6"/>
        <v>-0.11523818095245822</v>
      </c>
      <c r="AD52" t="str">
        <f t="shared" si="7"/>
        <v/>
      </c>
    </row>
    <row r="53" spans="16:30" x14ac:dyDescent="0.2">
      <c r="P53">
        <f t="shared" si="8"/>
        <v>50</v>
      </c>
      <c r="Q53">
        <f>Social_ads!B51</f>
        <v>66.900000000000006</v>
      </c>
      <c r="R53">
        <f>Social_ads!C51</f>
        <v>11.7</v>
      </c>
      <c r="S53">
        <f>Social_ads!D51</f>
        <v>36.799999999999997</v>
      </c>
      <c r="T53">
        <f>Social_ads!E51</f>
        <v>9.6999999999999993</v>
      </c>
      <c r="U53">
        <v>8.1681656044053774</v>
      </c>
      <c r="V53">
        <f t="shared" si="0"/>
        <v>1.5318343955946219</v>
      </c>
      <c r="W53">
        <v>1.4091293894421174E-2</v>
      </c>
      <c r="X53">
        <f t="shared" si="1"/>
        <v>0.90882525539799353</v>
      </c>
      <c r="Y53">
        <f t="shared" si="2"/>
        <v>2.8433087601891622</v>
      </c>
      <c r="Z53">
        <f t="shared" si="3"/>
        <v>0.91491648856798613</v>
      </c>
      <c r="AA53">
        <f t="shared" si="4"/>
        <v>0.36135967336239738</v>
      </c>
      <c r="AB53">
        <f t="shared" si="5"/>
        <v>2.9934930382801818E-3</v>
      </c>
      <c r="AC53">
        <f t="shared" si="6"/>
        <v>0.10938015641127156</v>
      </c>
      <c r="AD53" t="str">
        <f t="shared" si="7"/>
        <v/>
      </c>
    </row>
    <row r="54" spans="16:30" x14ac:dyDescent="0.2">
      <c r="P54">
        <f t="shared" si="8"/>
        <v>51</v>
      </c>
      <c r="Q54">
        <f>Social_ads!B52</f>
        <v>199.8</v>
      </c>
      <c r="R54">
        <f>Social_ads!C52</f>
        <v>3.1</v>
      </c>
      <c r="S54">
        <f>Social_ads!D52</f>
        <v>34.6</v>
      </c>
      <c r="T54">
        <f>Social_ads!E52</f>
        <v>11.4</v>
      </c>
      <c r="U54">
        <v>12.631211324624605</v>
      </c>
      <c r="V54">
        <f t="shared" si="0"/>
        <v>-1.2312113246246046</v>
      </c>
      <c r="W54">
        <v>1.9025572873985961E-2</v>
      </c>
      <c r="X54">
        <f t="shared" si="1"/>
        <v>-0.73046796035449113</v>
      </c>
      <c r="Y54">
        <f t="shared" si="2"/>
        <v>2.8475896498281732</v>
      </c>
      <c r="Z54">
        <f t="shared" si="3"/>
        <v>-0.73665655146980558</v>
      </c>
      <c r="AA54">
        <f t="shared" si="4"/>
        <v>0.46221204977134356</v>
      </c>
      <c r="AB54">
        <f t="shared" si="5"/>
        <v>2.6373315049772429E-3</v>
      </c>
      <c r="AC54">
        <f t="shared" si="6"/>
        <v>-0.10259001277791999</v>
      </c>
      <c r="AD54" t="str">
        <f t="shared" si="7"/>
        <v/>
      </c>
    </row>
    <row r="55" spans="16:30" x14ac:dyDescent="0.2">
      <c r="P55">
        <f t="shared" si="8"/>
        <v>52</v>
      </c>
      <c r="Q55">
        <f>Social_ads!B53</f>
        <v>100.4</v>
      </c>
      <c r="R55">
        <f>Social_ads!C53</f>
        <v>9.6</v>
      </c>
      <c r="S55">
        <f>Social_ads!D53</f>
        <v>3.6</v>
      </c>
      <c r="T55">
        <f>Social_ads!E53</f>
        <v>10.7</v>
      </c>
      <c r="U55">
        <v>9.3398129606431795</v>
      </c>
      <c r="V55">
        <f t="shared" si="0"/>
        <v>1.3601870393568198</v>
      </c>
      <c r="W55">
        <v>1.5073067793817344E-2</v>
      </c>
      <c r="X55">
        <f t="shared" si="1"/>
        <v>0.80698823383754203</v>
      </c>
      <c r="Y55">
        <f t="shared" si="2"/>
        <v>2.8458812334996297</v>
      </c>
      <c r="Z55">
        <f t="shared" si="3"/>
        <v>0.81243428006513929</v>
      </c>
      <c r="AA55">
        <f t="shared" si="4"/>
        <v>0.4175281542797693</v>
      </c>
      <c r="AB55">
        <f t="shared" si="5"/>
        <v>2.5296942879408212E-3</v>
      </c>
      <c r="AC55">
        <f t="shared" si="6"/>
        <v>0.10050485920791377</v>
      </c>
      <c r="AD55" t="str">
        <f t="shared" si="7"/>
        <v/>
      </c>
    </row>
    <row r="56" spans="16:30" x14ac:dyDescent="0.2">
      <c r="P56">
        <f t="shared" si="8"/>
        <v>53</v>
      </c>
      <c r="Q56">
        <f>Social_ads!B54</f>
        <v>216.4</v>
      </c>
      <c r="R56">
        <f>Social_ads!C54</f>
        <v>41.7</v>
      </c>
      <c r="S56">
        <f>Social_ads!D54</f>
        <v>39.6</v>
      </c>
      <c r="T56">
        <f>Social_ads!E54</f>
        <v>22.6</v>
      </c>
      <c r="U56">
        <v>20.662975627014507</v>
      </c>
      <c r="V56">
        <f t="shared" si="0"/>
        <v>1.9370243729854941</v>
      </c>
      <c r="W56">
        <v>1.5522492414336789E-2</v>
      </c>
      <c r="X56">
        <f t="shared" si="1"/>
        <v>1.1492212706239227</v>
      </c>
      <c r="Y56">
        <f t="shared" si="2"/>
        <v>2.835969434866346</v>
      </c>
      <c r="Z56">
        <f t="shared" si="3"/>
        <v>1.1592615012407081</v>
      </c>
      <c r="AA56">
        <f t="shared" si="4"/>
        <v>0.24775995646772472</v>
      </c>
      <c r="AB56">
        <f t="shared" si="5"/>
        <v>5.288069809162751E-3</v>
      </c>
      <c r="AC56">
        <f t="shared" si="6"/>
        <v>0.14556576340199065</v>
      </c>
      <c r="AD56" t="str">
        <f t="shared" si="7"/>
        <v/>
      </c>
    </row>
    <row r="57" spans="16:30" x14ac:dyDescent="0.2">
      <c r="P57">
        <f t="shared" si="8"/>
        <v>54</v>
      </c>
      <c r="Q57">
        <f>Social_ads!B55</f>
        <v>182.6</v>
      </c>
      <c r="R57">
        <f>Social_ads!C55</f>
        <v>46.2</v>
      </c>
      <c r="S57">
        <f>Social_ads!D55</f>
        <v>58.7</v>
      </c>
      <c r="T57">
        <f>Social_ads!E55</f>
        <v>21.2</v>
      </c>
      <c r="U57">
        <v>19.944699569642697</v>
      </c>
      <c r="V57">
        <f t="shared" si="0"/>
        <v>1.2553004303573019</v>
      </c>
      <c r="W57">
        <v>2.0632029089470413E-2</v>
      </c>
      <c r="X57">
        <f t="shared" si="1"/>
        <v>0.74475983663876122</v>
      </c>
      <c r="Y57">
        <f t="shared" si="2"/>
        <v>2.8472630117964588</v>
      </c>
      <c r="Z57">
        <f t="shared" si="3"/>
        <v>0.75172836211848637</v>
      </c>
      <c r="AA57">
        <f t="shared" si="4"/>
        <v>0.45311615132417693</v>
      </c>
      <c r="AB57">
        <f t="shared" si="5"/>
        <v>2.9827898218606824E-3</v>
      </c>
      <c r="AC57">
        <f t="shared" si="6"/>
        <v>0.10910859376723657</v>
      </c>
      <c r="AD57" t="str">
        <f t="shared" si="7"/>
        <v/>
      </c>
    </row>
    <row r="58" spans="16:30" x14ac:dyDescent="0.2">
      <c r="P58">
        <f t="shared" si="8"/>
        <v>55</v>
      </c>
      <c r="Q58">
        <f>Social_ads!B56</f>
        <v>262.7</v>
      </c>
      <c r="R58">
        <f>Social_ads!C56</f>
        <v>28.8</v>
      </c>
      <c r="S58">
        <f>Social_ads!D56</f>
        <v>15.9</v>
      </c>
      <c r="T58">
        <f>Social_ads!E56</f>
        <v>20.2</v>
      </c>
      <c r="U58">
        <v>20.374430078461266</v>
      </c>
      <c r="V58">
        <f t="shared" si="0"/>
        <v>-0.1744300784612669</v>
      </c>
      <c r="W58">
        <v>1.8771683649821531E-2</v>
      </c>
      <c r="X58">
        <f t="shared" si="1"/>
        <v>-0.10348798869026356</v>
      </c>
      <c r="Y58">
        <f t="shared" si="2"/>
        <v>2.8553551537384103</v>
      </c>
      <c r="Z58">
        <f t="shared" si="3"/>
        <v>-0.10420925059319616</v>
      </c>
      <c r="AA58">
        <f t="shared" si="4"/>
        <v>0.91710985006092582</v>
      </c>
      <c r="AB58">
        <f t="shared" si="5"/>
        <v>5.2201500047807242E-5</v>
      </c>
      <c r="AC58">
        <f t="shared" si="6"/>
        <v>-1.4413612751568794E-2</v>
      </c>
      <c r="AD58" t="str">
        <f t="shared" si="7"/>
        <v/>
      </c>
    </row>
    <row r="59" spans="16:30" x14ac:dyDescent="0.2">
      <c r="P59">
        <f t="shared" si="8"/>
        <v>56</v>
      </c>
      <c r="Q59">
        <f>Social_ads!B57</f>
        <v>198.9</v>
      </c>
      <c r="R59">
        <f>Social_ads!C57</f>
        <v>49.4</v>
      </c>
      <c r="S59">
        <f>Social_ads!D57</f>
        <v>60</v>
      </c>
      <c r="T59">
        <f>Social_ads!E57</f>
        <v>23.7</v>
      </c>
      <c r="U59">
        <v>21.292610603748713</v>
      </c>
      <c r="V59">
        <f t="shared" si="0"/>
        <v>2.4073893962512862</v>
      </c>
      <c r="W59">
        <v>2.4769719905240191E-2</v>
      </c>
      <c r="X59">
        <f t="shared" si="1"/>
        <v>1.428285126109345</v>
      </c>
      <c r="Y59">
        <f t="shared" si="2"/>
        <v>2.8250386646434342</v>
      </c>
      <c r="Z59">
        <f t="shared" si="3"/>
        <v>1.450375839256782</v>
      </c>
      <c r="AA59">
        <f t="shared" si="4"/>
        <v>0.14855214105656173</v>
      </c>
      <c r="AB59">
        <f t="shared" si="5"/>
        <v>1.3282400670254307E-2</v>
      </c>
      <c r="AC59">
        <f t="shared" si="6"/>
        <v>0.23114660322423683</v>
      </c>
      <c r="AD59" t="str">
        <f t="shared" si="7"/>
        <v/>
      </c>
    </row>
    <row r="60" spans="16:30" x14ac:dyDescent="0.2">
      <c r="P60">
        <f t="shared" si="8"/>
        <v>57</v>
      </c>
      <c r="Q60">
        <f>Social_ads!B58</f>
        <v>7.3</v>
      </c>
      <c r="R60">
        <f>Social_ads!C58</f>
        <v>28.1</v>
      </c>
      <c r="S60">
        <f>Social_ads!D58</f>
        <v>41.4</v>
      </c>
      <c r="T60">
        <f>Social_ads!E58</f>
        <v>5.5</v>
      </c>
      <c r="U60">
        <v>8.5277125447268443</v>
      </c>
      <c r="V60">
        <f t="shared" si="0"/>
        <v>-3.0277125447268443</v>
      </c>
      <c r="W60">
        <v>2.0316082410392934E-2</v>
      </c>
      <c r="X60">
        <f t="shared" si="1"/>
        <v>-1.7963179535898548</v>
      </c>
      <c r="Y60">
        <f t="shared" si="2"/>
        <v>2.8075288161281722</v>
      </c>
      <c r="Z60">
        <f t="shared" si="3"/>
        <v>-1.8256164468714546</v>
      </c>
      <c r="AA60">
        <f t="shared" si="4"/>
        <v>6.9429883674210463E-2</v>
      </c>
      <c r="AB60">
        <f t="shared" si="5"/>
        <v>1.7075539657395875E-2</v>
      </c>
      <c r="AC60">
        <f t="shared" si="6"/>
        <v>-0.26289754656276665</v>
      </c>
      <c r="AD60" t="str">
        <f t="shared" si="7"/>
        <v/>
      </c>
    </row>
    <row r="61" spans="16:30" x14ac:dyDescent="0.2">
      <c r="P61">
        <f t="shared" si="8"/>
        <v>58</v>
      </c>
      <c r="Q61">
        <f>Social_ads!B59</f>
        <v>136.19999999999999</v>
      </c>
      <c r="R61">
        <f>Social_ads!C59</f>
        <v>19.2</v>
      </c>
      <c r="S61">
        <f>Social_ads!D59</f>
        <v>16.600000000000001</v>
      </c>
      <c r="T61">
        <f>Social_ads!E59</f>
        <v>13.2</v>
      </c>
      <c r="U61">
        <v>12.774588020808983</v>
      </c>
      <c r="V61">
        <f t="shared" si="0"/>
        <v>0.4254119791910167</v>
      </c>
      <c r="W61">
        <v>7.1147476750105017E-3</v>
      </c>
      <c r="X61">
        <f t="shared" si="1"/>
        <v>0.25239356927193357</v>
      </c>
      <c r="Y61">
        <f t="shared" si="2"/>
        <v>2.8545794396391369</v>
      </c>
      <c r="Z61">
        <f t="shared" si="3"/>
        <v>0.25269061845189233</v>
      </c>
      <c r="AA61">
        <f t="shared" si="4"/>
        <v>0.80077210960344081</v>
      </c>
      <c r="AB61">
        <f t="shared" si="5"/>
        <v>1.1493649833020005E-4</v>
      </c>
      <c r="AC61">
        <f t="shared" si="6"/>
        <v>2.1390421355602578E-2</v>
      </c>
      <c r="AD61" t="str">
        <f t="shared" si="7"/>
        <v/>
      </c>
    </row>
    <row r="62" spans="16:30" x14ac:dyDescent="0.2">
      <c r="P62">
        <f t="shared" si="8"/>
        <v>59</v>
      </c>
      <c r="Q62">
        <f>Social_ads!B60</f>
        <v>210.8</v>
      </c>
      <c r="R62">
        <f>Social_ads!C60</f>
        <v>49.6</v>
      </c>
      <c r="S62">
        <f>Social_ads!D60</f>
        <v>37.700000000000003</v>
      </c>
      <c r="T62">
        <f>Social_ads!E60</f>
        <v>23.8</v>
      </c>
      <c r="U62">
        <v>21.898051982898803</v>
      </c>
      <c r="V62">
        <f t="shared" si="0"/>
        <v>1.9019480171011978</v>
      </c>
      <c r="W62">
        <v>2.351579000857117E-2</v>
      </c>
      <c r="X62">
        <f t="shared" si="1"/>
        <v>1.128410745552378</v>
      </c>
      <c r="Y62">
        <f t="shared" si="2"/>
        <v>2.836516625151638</v>
      </c>
      <c r="Z62">
        <f t="shared" si="3"/>
        <v>1.1428082415207268</v>
      </c>
      <c r="AA62">
        <f t="shared" si="4"/>
        <v>0.25451223735731393</v>
      </c>
      <c r="AB62">
        <f t="shared" si="5"/>
        <v>7.8506128051592846E-3</v>
      </c>
      <c r="AC62">
        <f t="shared" si="6"/>
        <v>0.17734564896590194</v>
      </c>
      <c r="AD62" t="str">
        <f t="shared" si="7"/>
        <v/>
      </c>
    </row>
    <row r="63" spans="16:30" x14ac:dyDescent="0.2">
      <c r="P63">
        <f t="shared" si="8"/>
        <v>60</v>
      </c>
      <c r="Q63">
        <f>Social_ads!B61</f>
        <v>210.7</v>
      </c>
      <c r="R63">
        <f>Social_ads!C61</f>
        <v>29.5</v>
      </c>
      <c r="S63">
        <f>Social_ads!D61</f>
        <v>9.3000000000000007</v>
      </c>
      <c r="T63">
        <f>Social_ads!E61</f>
        <v>18.399999999999999</v>
      </c>
      <c r="U63">
        <v>18.13348698070368</v>
      </c>
      <c r="V63">
        <f t="shared" si="0"/>
        <v>0.26651301929631899</v>
      </c>
      <c r="W63">
        <v>1.6118269235128692E-2</v>
      </c>
      <c r="X63">
        <f t="shared" si="1"/>
        <v>0.15812007063259984</v>
      </c>
      <c r="Y63">
        <f t="shared" si="2"/>
        <v>2.8551439491771351</v>
      </c>
      <c r="Z63">
        <f t="shared" si="3"/>
        <v>0.15901312645092261</v>
      </c>
      <c r="AA63">
        <f t="shared" si="4"/>
        <v>0.87382226164254995</v>
      </c>
      <c r="AB63">
        <f t="shared" si="5"/>
        <v>1.0407504826753989E-4</v>
      </c>
      <c r="AC63">
        <f t="shared" si="6"/>
        <v>2.0352639084711965E-2</v>
      </c>
      <c r="AD63" t="str">
        <f t="shared" si="7"/>
        <v/>
      </c>
    </row>
    <row r="64" spans="16:30" x14ac:dyDescent="0.2">
      <c r="P64">
        <f t="shared" si="8"/>
        <v>61</v>
      </c>
      <c r="Q64">
        <f>Social_ads!B62</f>
        <v>53.5</v>
      </c>
      <c r="R64">
        <f>Social_ads!C62</f>
        <v>2</v>
      </c>
      <c r="S64">
        <f>Social_ads!D62</f>
        <v>21.4</v>
      </c>
      <c r="T64">
        <f>Social_ads!E62</f>
        <v>8.1</v>
      </c>
      <c r="U64">
        <v>5.7421555840506038</v>
      </c>
      <c r="V64">
        <f t="shared" si="0"/>
        <v>2.3578444159493959</v>
      </c>
      <c r="W64">
        <v>2.0549544017525047E-2</v>
      </c>
      <c r="X64">
        <f t="shared" si="1"/>
        <v>1.3988904803786781</v>
      </c>
      <c r="Y64">
        <f t="shared" si="2"/>
        <v>2.8264061125247539</v>
      </c>
      <c r="Z64">
        <f t="shared" si="3"/>
        <v>1.4171199965168864</v>
      </c>
      <c r="AA64">
        <f t="shared" si="4"/>
        <v>0.15803543469477627</v>
      </c>
      <c r="AB64">
        <f t="shared" si="5"/>
        <v>1.0479599421845764E-2</v>
      </c>
      <c r="AC64">
        <f t="shared" si="6"/>
        <v>0.20526574729484648</v>
      </c>
      <c r="AD64" t="str">
        <f t="shared" si="7"/>
        <v/>
      </c>
    </row>
    <row r="65" spans="16:30" x14ac:dyDescent="0.2">
      <c r="P65">
        <f t="shared" si="8"/>
        <v>62</v>
      </c>
      <c r="Q65">
        <f>Social_ads!B63</f>
        <v>261.3</v>
      </c>
      <c r="R65">
        <f>Social_ads!C63</f>
        <v>42.7</v>
      </c>
      <c r="S65">
        <f>Social_ads!D63</f>
        <v>54.7</v>
      </c>
      <c r="T65">
        <f>Social_ads!E63</f>
        <v>24.2</v>
      </c>
      <c r="U65">
        <v>22.890672079938675</v>
      </c>
      <c r="V65">
        <f t="shared" si="0"/>
        <v>1.3093279200613246</v>
      </c>
      <c r="W65">
        <v>2.3660764715861045E-2</v>
      </c>
      <c r="X65">
        <f t="shared" si="1"/>
        <v>0.77681391981510273</v>
      </c>
      <c r="Y65">
        <f t="shared" si="2"/>
        <v>2.8465096293006158</v>
      </c>
      <c r="Z65">
        <f t="shared" si="3"/>
        <v>0.78540150487775928</v>
      </c>
      <c r="AA65">
        <f t="shared" si="4"/>
        <v>0.4331665691159281</v>
      </c>
      <c r="AB65">
        <f t="shared" si="5"/>
        <v>3.7445643588695267E-3</v>
      </c>
      <c r="AC65">
        <f t="shared" si="6"/>
        <v>0.12226601186312618</v>
      </c>
      <c r="AD65" t="str">
        <f t="shared" si="7"/>
        <v/>
      </c>
    </row>
    <row r="66" spans="16:30" x14ac:dyDescent="0.2">
      <c r="P66">
        <f t="shared" si="8"/>
        <v>63</v>
      </c>
      <c r="Q66">
        <f>Social_ads!B64</f>
        <v>239.3</v>
      </c>
      <c r="R66">
        <f>Social_ads!C64</f>
        <v>15.5</v>
      </c>
      <c r="S66">
        <f>Social_ads!D64</f>
        <v>27.3</v>
      </c>
      <c r="T66">
        <f>Social_ads!E64</f>
        <v>15.7</v>
      </c>
      <c r="U66">
        <v>16.784260729108617</v>
      </c>
      <c r="V66">
        <f t="shared" si="0"/>
        <v>-1.0842607291086175</v>
      </c>
      <c r="W66">
        <v>1.2509130406514992E-2</v>
      </c>
      <c r="X66">
        <f t="shared" si="1"/>
        <v>-0.64328333198683896</v>
      </c>
      <c r="Y66">
        <f t="shared" si="2"/>
        <v>2.8494089706840589</v>
      </c>
      <c r="Z66">
        <f t="shared" si="3"/>
        <v>-0.6463827982068524</v>
      </c>
      <c r="AA66">
        <f t="shared" si="4"/>
        <v>0.51878762705338466</v>
      </c>
      <c r="AB66">
        <f t="shared" si="5"/>
        <v>1.3271058033281794E-3</v>
      </c>
      <c r="AC66">
        <f t="shared" si="6"/>
        <v>-7.2750637935713708E-2</v>
      </c>
      <c r="AD66" t="str">
        <f t="shared" si="7"/>
        <v/>
      </c>
    </row>
    <row r="67" spans="16:30" x14ac:dyDescent="0.2">
      <c r="P67">
        <f t="shared" si="8"/>
        <v>64</v>
      </c>
      <c r="Q67">
        <f>Social_ads!B65</f>
        <v>102.7</v>
      </c>
      <c r="R67">
        <f>Social_ads!C65</f>
        <v>29.6</v>
      </c>
      <c r="S67">
        <f>Social_ads!D65</f>
        <v>8.4</v>
      </c>
      <c r="T67">
        <f>Social_ads!E65</f>
        <v>14</v>
      </c>
      <c r="U67">
        <v>13.210692016950794</v>
      </c>
      <c r="V67">
        <f t="shared" si="0"/>
        <v>0.78930798304920557</v>
      </c>
      <c r="W67">
        <v>1.4970887460708002E-2</v>
      </c>
      <c r="X67">
        <f t="shared" si="1"/>
        <v>0.46829019595418725</v>
      </c>
      <c r="Y67">
        <f t="shared" si="2"/>
        <v>2.8522707030041694</v>
      </c>
      <c r="Z67">
        <f t="shared" si="3"/>
        <v>0.47089772424516063</v>
      </c>
      <c r="AA67">
        <f t="shared" si="4"/>
        <v>0.63823742697177344</v>
      </c>
      <c r="AB67">
        <f t="shared" si="5"/>
        <v>8.4590102841438589E-4</v>
      </c>
      <c r="AC67">
        <f t="shared" si="6"/>
        <v>5.8053155547556662E-2</v>
      </c>
      <c r="AD67" t="str">
        <f t="shared" si="7"/>
        <v/>
      </c>
    </row>
    <row r="68" spans="16:30" x14ac:dyDescent="0.2">
      <c r="P68">
        <f t="shared" si="8"/>
        <v>65</v>
      </c>
      <c r="Q68">
        <f>Social_ads!B66</f>
        <v>131.1</v>
      </c>
      <c r="R68">
        <f>Social_ads!C66</f>
        <v>42.8</v>
      </c>
      <c r="S68">
        <f>Social_ads!D66</f>
        <v>28.9</v>
      </c>
      <c r="T68">
        <f>Social_ads!E66</f>
        <v>18</v>
      </c>
      <c r="U68">
        <v>16.977735563833615</v>
      </c>
      <c r="V68">
        <f t="shared" si="0"/>
        <v>1.0222644361663846</v>
      </c>
      <c r="W68">
        <v>1.5665977194256827E-2</v>
      </c>
      <c r="X68">
        <f t="shared" si="1"/>
        <v>0.60650142075087787</v>
      </c>
      <c r="Y68">
        <f t="shared" si="2"/>
        <v>2.8500697766091929</v>
      </c>
      <c r="Z68">
        <f t="shared" si="3"/>
        <v>0.61032935355856444</v>
      </c>
      <c r="AA68">
        <f t="shared" si="4"/>
        <v>0.54235067329156406</v>
      </c>
      <c r="AB68">
        <f t="shared" si="5"/>
        <v>1.4868807910950017E-3</v>
      </c>
      <c r="AC68">
        <f t="shared" si="6"/>
        <v>7.6996636583412215E-2</v>
      </c>
      <c r="AD68" t="str">
        <f t="shared" si="7"/>
        <v/>
      </c>
    </row>
    <row r="69" spans="16:30" x14ac:dyDescent="0.2">
      <c r="P69">
        <f t="shared" si="8"/>
        <v>66</v>
      </c>
      <c r="Q69">
        <f>Social_ads!B67</f>
        <v>69</v>
      </c>
      <c r="R69">
        <f>Social_ads!C67</f>
        <v>9.3000000000000007</v>
      </c>
      <c r="S69">
        <f>Social_ads!D67</f>
        <v>0.9</v>
      </c>
      <c r="T69">
        <f>Social_ads!E67</f>
        <v>9.3000000000000007</v>
      </c>
      <c r="U69">
        <v>7.8490453194829195</v>
      </c>
      <c r="V69">
        <f t="shared" ref="V69:V132" si="13">T69-U69</f>
        <v>1.4509546805170812</v>
      </c>
      <c r="W69">
        <v>1.8865993636603365E-2</v>
      </c>
      <c r="X69">
        <f t="shared" ref="X69:X132" si="14">V69/SQRT($AF$6)</f>
        <v>0.8608399588651201</v>
      </c>
      <c r="Y69">
        <f t="shared" ref="Y69:Y132" si="15">($AF$6-V69^2/((1-W69)*$AF$5))*$AF$5/($AF$5-1)</f>
        <v>2.8445103163514358</v>
      </c>
      <c r="Z69">
        <f t="shared" ref="Z69:Z132" si="16">V69/SQRT(Y69*(1-W69))</f>
        <v>0.86853220538229925</v>
      </c>
      <c r="AA69">
        <f t="shared" ref="AA69:AA132" si="17">_xlfn.T.DIST.2T(ABS(Z69),$AF$5)</f>
        <v>0.38616528769537639</v>
      </c>
      <c r="AB69">
        <f t="shared" ref="AB69:AB132" si="18">(V69^2/$AF$6)*(W69/(1-W69)^2)/($AF$7+1)</f>
        <v>3.6308463509618703E-3</v>
      </c>
      <c r="AC69">
        <f t="shared" ref="AC69:AC132" si="19">Z69*SQRT(W69/(1-W69))</f>
        <v>0.12043746457733855</v>
      </c>
      <c r="AD69" t="str">
        <f t="shared" ref="AD69:AD132" si="20">IF(OR(AA69&lt;0.05,AB69&gt;=1,ABS(AC69)&gt;=1),"*","")</f>
        <v/>
      </c>
    </row>
    <row r="70" spans="16:30" x14ac:dyDescent="0.2">
      <c r="P70">
        <f t="shared" ref="P70:P133" si="21">P69+1</f>
        <v>67</v>
      </c>
      <c r="Q70">
        <f>Social_ads!B68</f>
        <v>31.5</v>
      </c>
      <c r="R70">
        <f>Social_ads!C68</f>
        <v>24.6</v>
      </c>
      <c r="S70">
        <f>Social_ads!D68</f>
        <v>2.2000000000000002</v>
      </c>
      <c r="T70">
        <f>Social_ads!E68</f>
        <v>9.5</v>
      </c>
      <c r="U70">
        <v>9.0160316327988177</v>
      </c>
      <c r="V70">
        <f t="shared" si="13"/>
        <v>0.4839683672011823</v>
      </c>
      <c r="W70">
        <v>2.3714167643347696E-2</v>
      </c>
      <c r="X70">
        <f t="shared" si="14"/>
        <v>0.28713461206452928</v>
      </c>
      <c r="Y70">
        <f t="shared" si="15"/>
        <v>2.8542838366303283</v>
      </c>
      <c r="Z70">
        <f t="shared" si="16"/>
        <v>0.28992115352196646</v>
      </c>
      <c r="AA70">
        <f t="shared" si="17"/>
        <v>0.7721830406397624</v>
      </c>
      <c r="AB70">
        <f t="shared" si="18"/>
        <v>5.1282007051136269E-4</v>
      </c>
      <c r="AC70">
        <f t="shared" si="19"/>
        <v>4.5185110982170255E-2</v>
      </c>
      <c r="AD70" t="str">
        <f t="shared" si="20"/>
        <v/>
      </c>
    </row>
    <row r="71" spans="16:30" x14ac:dyDescent="0.2">
      <c r="P71">
        <f t="shared" si="21"/>
        <v>68</v>
      </c>
      <c r="Q71">
        <f>Social_ads!B69</f>
        <v>139.30000000000001</v>
      </c>
      <c r="R71">
        <f>Social_ads!C69</f>
        <v>14.5</v>
      </c>
      <c r="S71">
        <f>Social_ads!D69</f>
        <v>10.199999999999999</v>
      </c>
      <c r="T71">
        <f>Social_ads!E69</f>
        <v>13.4</v>
      </c>
      <c r="U71">
        <v>12.037007297677002</v>
      </c>
      <c r="V71">
        <f t="shared" si="13"/>
        <v>1.3629927023229982</v>
      </c>
      <c r="W71">
        <v>9.7793401390119401E-3</v>
      </c>
      <c r="X71">
        <f t="shared" si="14"/>
        <v>0.80865281152892354</v>
      </c>
      <c r="Y71">
        <f t="shared" si="15"/>
        <v>2.8458931631477924</v>
      </c>
      <c r="Z71">
        <f t="shared" si="16"/>
        <v>0.81192935382128228</v>
      </c>
      <c r="AA71">
        <f t="shared" si="17"/>
        <v>0.4178171464771594</v>
      </c>
      <c r="AB71">
        <f t="shared" si="18"/>
        <v>1.6304586748948034E-3</v>
      </c>
      <c r="AC71">
        <f t="shared" si="19"/>
        <v>8.0687642593260292E-2</v>
      </c>
      <c r="AD71" t="str">
        <f t="shared" si="20"/>
        <v/>
      </c>
    </row>
    <row r="72" spans="16:30" x14ac:dyDescent="0.2">
      <c r="P72">
        <f t="shared" si="21"/>
        <v>69</v>
      </c>
      <c r="Q72">
        <f>Social_ads!B70</f>
        <v>237.4</v>
      </c>
      <c r="R72">
        <f>Social_ads!C70</f>
        <v>27.5</v>
      </c>
      <c r="S72">
        <f>Social_ads!D70</f>
        <v>11</v>
      </c>
      <c r="T72">
        <f>Social_ads!E70</f>
        <v>18.899999999999999</v>
      </c>
      <c r="U72">
        <v>18.976579242354177</v>
      </c>
      <c r="V72">
        <f t="shared" si="13"/>
        <v>-7.6579242354178234E-2</v>
      </c>
      <c r="W72">
        <v>1.7023006427417095E-2</v>
      </c>
      <c r="X72">
        <f t="shared" si="14"/>
        <v>-4.5433860011809511E-2</v>
      </c>
      <c r="Y72">
        <f t="shared" si="15"/>
        <v>2.8554835741723932</v>
      </c>
      <c r="Z72">
        <f t="shared" si="16"/>
        <v>-4.5708772175541749E-2</v>
      </c>
      <c r="AA72">
        <f t="shared" si="17"/>
        <v>0.96358890879423975</v>
      </c>
      <c r="AB72">
        <f t="shared" si="18"/>
        <v>9.0917782828108279E-6</v>
      </c>
      <c r="AC72">
        <f t="shared" si="19"/>
        <v>-6.0151437469488159E-3</v>
      </c>
      <c r="AD72" t="str">
        <f t="shared" si="20"/>
        <v/>
      </c>
    </row>
    <row r="73" spans="16:30" x14ac:dyDescent="0.2">
      <c r="P73">
        <f t="shared" si="21"/>
        <v>70</v>
      </c>
      <c r="Q73">
        <f>Social_ads!B71</f>
        <v>216.8</v>
      </c>
      <c r="R73">
        <f>Social_ads!C71</f>
        <v>43.9</v>
      </c>
      <c r="S73">
        <f>Social_ads!D71</f>
        <v>27.2</v>
      </c>
      <c r="T73">
        <f>Social_ads!E71</f>
        <v>22.3</v>
      </c>
      <c r="U73">
        <v>21.108912436143427</v>
      </c>
      <c r="V73">
        <f t="shared" si="13"/>
        <v>1.1910875638565734</v>
      </c>
      <c r="W73">
        <v>2.0052586221784869E-2</v>
      </c>
      <c r="X73">
        <f t="shared" si="14"/>
        <v>0.70666284980702965</v>
      </c>
      <c r="Y73">
        <f t="shared" si="15"/>
        <v>2.8480899629996768</v>
      </c>
      <c r="Z73">
        <f t="shared" si="16"/>
        <v>0.71296047310353416</v>
      </c>
      <c r="AA73">
        <f t="shared" si="17"/>
        <v>0.47671817604751709</v>
      </c>
      <c r="AB73">
        <f t="shared" si="18"/>
        <v>2.6069300600415003E-3</v>
      </c>
      <c r="AC73">
        <f t="shared" si="19"/>
        <v>0.10198804423721983</v>
      </c>
      <c r="AD73" t="str">
        <f t="shared" si="20"/>
        <v/>
      </c>
    </row>
    <row r="74" spans="16:30" x14ac:dyDescent="0.2">
      <c r="P74">
        <f t="shared" si="21"/>
        <v>71</v>
      </c>
      <c r="Q74">
        <f>Social_ads!B72</f>
        <v>199.1</v>
      </c>
      <c r="R74">
        <f>Social_ads!C72</f>
        <v>30.6</v>
      </c>
      <c r="S74">
        <f>Social_ads!D72</f>
        <v>38.700000000000003</v>
      </c>
      <c r="T74">
        <f>Social_ads!E72</f>
        <v>18.3</v>
      </c>
      <c r="U74">
        <v>17.779497816582293</v>
      </c>
      <c r="V74">
        <f t="shared" si="13"/>
        <v>0.52050218341770815</v>
      </c>
      <c r="W74">
        <v>8.0992994471910575E-3</v>
      </c>
      <c r="X74">
        <f t="shared" si="14"/>
        <v>0.3088098368467479</v>
      </c>
      <c r="Y74">
        <f t="shared" si="15"/>
        <v>2.8541134778427408</v>
      </c>
      <c r="Z74">
        <f t="shared" si="16"/>
        <v>0.30935193646628684</v>
      </c>
      <c r="AA74">
        <f t="shared" si="17"/>
        <v>0.75738244239263119</v>
      </c>
      <c r="AB74">
        <f t="shared" si="18"/>
        <v>1.9626069052320073E-4</v>
      </c>
      <c r="AC74">
        <f t="shared" si="19"/>
        <v>2.7953903940194817E-2</v>
      </c>
      <c r="AD74" t="str">
        <f t="shared" si="20"/>
        <v/>
      </c>
    </row>
    <row r="75" spans="16:30" x14ac:dyDescent="0.2">
      <c r="P75">
        <f t="shared" si="21"/>
        <v>72</v>
      </c>
      <c r="Q75">
        <f>Social_ads!B73</f>
        <v>109.8</v>
      </c>
      <c r="R75">
        <f>Social_ads!C73</f>
        <v>14.3</v>
      </c>
      <c r="S75">
        <f>Social_ads!D73</f>
        <v>31.7</v>
      </c>
      <c r="T75">
        <f>Social_ads!E73</f>
        <v>12.4</v>
      </c>
      <c r="U75">
        <v>10.626938152945893</v>
      </c>
      <c r="V75">
        <f t="shared" si="13"/>
        <v>1.7730618470541071</v>
      </c>
      <c r="W75">
        <v>8.0967154551140723E-3</v>
      </c>
      <c r="X75">
        <f t="shared" si="14"/>
        <v>1.051943598224192</v>
      </c>
      <c r="Y75">
        <f t="shared" si="15"/>
        <v>2.8392607834705732</v>
      </c>
      <c r="Z75">
        <f t="shared" si="16"/>
        <v>1.0565415441593018</v>
      </c>
      <c r="AA75">
        <f t="shared" si="17"/>
        <v>0.29202137890215468</v>
      </c>
      <c r="AB75">
        <f t="shared" si="18"/>
        <v>2.2766440727322412E-3</v>
      </c>
      <c r="AC75">
        <f t="shared" si="19"/>
        <v>9.5456686032485305E-2</v>
      </c>
      <c r="AD75" t="str">
        <f t="shared" si="20"/>
        <v/>
      </c>
    </row>
    <row r="76" spans="16:30" x14ac:dyDescent="0.2">
      <c r="P76">
        <f t="shared" si="21"/>
        <v>73</v>
      </c>
      <c r="Q76">
        <f>Social_ads!B74</f>
        <v>26.8</v>
      </c>
      <c r="R76">
        <f>Social_ads!C74</f>
        <v>33</v>
      </c>
      <c r="S76">
        <f>Social_ads!D74</f>
        <v>19.3</v>
      </c>
      <c r="T76">
        <f>Social_ads!E74</f>
        <v>8.8000000000000007</v>
      </c>
      <c r="U76">
        <v>10.366848810245024</v>
      </c>
      <c r="V76">
        <f t="shared" si="13"/>
        <v>-1.5668488102450233</v>
      </c>
      <c r="W76">
        <v>2.034350892866086E-2</v>
      </c>
      <c r="X76">
        <f t="shared" si="14"/>
        <v>-0.92959903122440057</v>
      </c>
      <c r="Y76">
        <f t="shared" si="15"/>
        <v>2.8426629074724992</v>
      </c>
      <c r="Z76">
        <f t="shared" si="16"/>
        <v>-0.93891764466693817</v>
      </c>
      <c r="AA76">
        <f t="shared" si="17"/>
        <v>0.34892863806061414</v>
      </c>
      <c r="AB76">
        <f t="shared" si="18"/>
        <v>4.5794103002131832E-3</v>
      </c>
      <c r="AC76">
        <f t="shared" si="19"/>
        <v>-0.13530178381972377</v>
      </c>
      <c r="AD76" t="str">
        <f t="shared" si="20"/>
        <v/>
      </c>
    </row>
    <row r="77" spans="16:30" x14ac:dyDescent="0.2">
      <c r="P77">
        <f t="shared" si="21"/>
        <v>74</v>
      </c>
      <c r="Q77">
        <f>Social_ads!B75</f>
        <v>129.4</v>
      </c>
      <c r="R77">
        <f>Social_ads!C75</f>
        <v>5.7</v>
      </c>
      <c r="S77">
        <f>Social_ads!D75</f>
        <v>31.3</v>
      </c>
      <c r="T77">
        <f>Social_ads!E75</f>
        <v>11</v>
      </c>
      <c r="U77">
        <v>9.9029820555921191</v>
      </c>
      <c r="V77">
        <f t="shared" si="13"/>
        <v>1.0970179444078809</v>
      </c>
      <c r="W77">
        <v>1.3341836023599589E-2</v>
      </c>
      <c r="X77">
        <f t="shared" si="14"/>
        <v>0.65085208712503373</v>
      </c>
      <c r="Y77">
        <f t="shared" si="15"/>
        <v>2.8492591856664364</v>
      </c>
      <c r="Z77">
        <f t="shared" si="16"/>
        <v>0.6542811316584729</v>
      </c>
      <c r="AA77">
        <f t="shared" si="17"/>
        <v>0.51369767871135774</v>
      </c>
      <c r="AB77">
        <f t="shared" si="18"/>
        <v>1.4513988799503799E-3</v>
      </c>
      <c r="AC77">
        <f t="shared" si="19"/>
        <v>7.6083211956205557E-2</v>
      </c>
      <c r="AD77" t="str">
        <f t="shared" si="20"/>
        <v/>
      </c>
    </row>
    <row r="78" spans="16:30" x14ac:dyDescent="0.2">
      <c r="P78">
        <f t="shared" si="21"/>
        <v>75</v>
      </c>
      <c r="Q78">
        <f>Social_ads!B76</f>
        <v>213.4</v>
      </c>
      <c r="R78">
        <f>Social_ads!C76</f>
        <v>24.6</v>
      </c>
      <c r="S78">
        <f>Social_ads!D76</f>
        <v>13.1</v>
      </c>
      <c r="T78">
        <f>Social_ads!E76</f>
        <v>17</v>
      </c>
      <c r="U78">
        <v>17.329311966972643</v>
      </c>
      <c r="V78">
        <f t="shared" si="13"/>
        <v>-0.32931196697264298</v>
      </c>
      <c r="W78">
        <v>1.2289166335234974E-2</v>
      </c>
      <c r="X78">
        <f t="shared" si="14"/>
        <v>-0.19537819058655601</v>
      </c>
      <c r="Y78">
        <f t="shared" si="15"/>
        <v>2.8549511140172226</v>
      </c>
      <c r="Z78">
        <f t="shared" si="16"/>
        <v>-0.19610707687109699</v>
      </c>
      <c r="AA78">
        <f t="shared" si="17"/>
        <v>0.84472953150163055</v>
      </c>
      <c r="AB78">
        <f t="shared" si="18"/>
        <v>1.2021397643927996E-4</v>
      </c>
      <c r="AC78">
        <f t="shared" si="19"/>
        <v>-2.187457222580419E-2</v>
      </c>
      <c r="AD78" t="str">
        <f t="shared" si="20"/>
        <v/>
      </c>
    </row>
    <row r="79" spans="16:30" x14ac:dyDescent="0.2">
      <c r="P79">
        <f t="shared" si="21"/>
        <v>76</v>
      </c>
      <c r="Q79">
        <f>Social_ads!B77</f>
        <v>16.899999999999999</v>
      </c>
      <c r="R79">
        <f>Social_ads!C77</f>
        <v>43.7</v>
      </c>
      <c r="S79">
        <f>Social_ads!D77</f>
        <v>89.4</v>
      </c>
      <c r="T79">
        <f>Social_ads!E77</f>
        <v>8.6999999999999993</v>
      </c>
      <c r="U79">
        <v>11.858321738983788</v>
      </c>
      <c r="V79">
        <f t="shared" si="13"/>
        <v>-3.1583217389837888</v>
      </c>
      <c r="W79">
        <v>5.7042875073984894E-2</v>
      </c>
      <c r="X79">
        <f t="shared" si="14"/>
        <v>-1.8738073575810852</v>
      </c>
      <c r="Y79">
        <f t="shared" si="15"/>
        <v>2.8012658626821016</v>
      </c>
      <c r="Z79">
        <f t="shared" si="16"/>
        <v>-1.9432703843007342</v>
      </c>
      <c r="AA79">
        <f t="shared" si="17"/>
        <v>5.341565064723889E-2</v>
      </c>
      <c r="AB79">
        <f t="shared" si="18"/>
        <v>5.6312836364051454E-2</v>
      </c>
      <c r="AC79">
        <f t="shared" si="19"/>
        <v>-0.47795604876344849</v>
      </c>
      <c r="AD79" t="str">
        <f t="shared" si="20"/>
        <v/>
      </c>
    </row>
    <row r="80" spans="16:30" x14ac:dyDescent="0.2">
      <c r="P80">
        <f t="shared" si="21"/>
        <v>77</v>
      </c>
      <c r="Q80">
        <f>Social_ads!B78</f>
        <v>27.5</v>
      </c>
      <c r="R80">
        <f>Social_ads!C78</f>
        <v>1.6</v>
      </c>
      <c r="S80">
        <f>Social_ads!D78</f>
        <v>20.7</v>
      </c>
      <c r="T80">
        <f>Social_ads!E78</f>
        <v>6.9</v>
      </c>
      <c r="U80">
        <v>4.4775890405727186</v>
      </c>
      <c r="V80">
        <f t="shared" si="13"/>
        <v>2.4224109594272818</v>
      </c>
      <c r="W80">
        <v>2.445468845303421E-2</v>
      </c>
      <c r="X80">
        <f t="shared" si="14"/>
        <v>1.4371973009692141</v>
      </c>
      <c r="Y80">
        <f t="shared" si="15"/>
        <v>2.8246671222466952</v>
      </c>
      <c r="Z80">
        <f t="shared" si="16"/>
        <v>1.4592861550566305</v>
      </c>
      <c r="AA80">
        <f t="shared" si="17"/>
        <v>0.14608716361667728</v>
      </c>
      <c r="AB80">
        <f t="shared" si="18"/>
        <v>1.3269056301293733E-2</v>
      </c>
      <c r="AC80">
        <f t="shared" si="19"/>
        <v>0.23104565533206553</v>
      </c>
      <c r="AD80" t="str">
        <f t="shared" si="20"/>
        <v/>
      </c>
    </row>
    <row r="81" spans="16:30" x14ac:dyDescent="0.2">
      <c r="P81">
        <f t="shared" si="21"/>
        <v>78</v>
      </c>
      <c r="Q81">
        <f>Social_ads!B79</f>
        <v>120.5</v>
      </c>
      <c r="R81">
        <f>Social_ads!C79</f>
        <v>28.5</v>
      </c>
      <c r="S81">
        <f>Social_ads!D79</f>
        <v>14.2</v>
      </c>
      <c r="T81">
        <f>Social_ads!E79</f>
        <v>14.2</v>
      </c>
      <c r="U81">
        <v>13.811902227800482</v>
      </c>
      <c r="V81">
        <f t="shared" si="13"/>
        <v>0.38809777219951691</v>
      </c>
      <c r="W81">
        <v>1.0460073275934519E-2</v>
      </c>
      <c r="X81">
        <f t="shared" si="14"/>
        <v>0.23025534480292395</v>
      </c>
      <c r="Y81">
        <f t="shared" si="15"/>
        <v>2.8547335942175169</v>
      </c>
      <c r="Z81">
        <f t="shared" si="16"/>
        <v>0.23090944412448769</v>
      </c>
      <c r="AA81">
        <f t="shared" si="17"/>
        <v>0.81762600980131928</v>
      </c>
      <c r="AB81">
        <f t="shared" si="18"/>
        <v>1.415883534704186E-4</v>
      </c>
      <c r="AC81">
        <f t="shared" si="19"/>
        <v>2.3740638670817119E-2</v>
      </c>
      <c r="AD81" t="str">
        <f t="shared" si="20"/>
        <v/>
      </c>
    </row>
    <row r="82" spans="16:30" x14ac:dyDescent="0.2">
      <c r="P82">
        <f t="shared" si="21"/>
        <v>79</v>
      </c>
      <c r="Q82">
        <f>Social_ads!B80</f>
        <v>5.4</v>
      </c>
      <c r="R82">
        <f>Social_ads!C80</f>
        <v>29.9</v>
      </c>
      <c r="S82">
        <f>Social_ads!D80</f>
        <v>9.4</v>
      </c>
      <c r="T82">
        <f>Social_ads!E80</f>
        <v>5.3</v>
      </c>
      <c r="U82">
        <v>8.8133135261735944</v>
      </c>
      <c r="V82">
        <f t="shared" si="13"/>
        <v>-3.5133135261735946</v>
      </c>
      <c r="W82">
        <v>2.668550441672532E-2</v>
      </c>
      <c r="X82">
        <f t="shared" si="14"/>
        <v>-2.0844211827992671</v>
      </c>
      <c r="Y82">
        <f t="shared" si="15"/>
        <v>2.7904793382253628</v>
      </c>
      <c r="Z82">
        <f t="shared" si="16"/>
        <v>-2.1318218365930446</v>
      </c>
      <c r="AA82">
        <f t="shared" si="17"/>
        <v>3.4266612087198112E-2</v>
      </c>
      <c r="AB82">
        <f t="shared" si="18"/>
        <v>3.0597081147083004E-2</v>
      </c>
      <c r="AC82">
        <f t="shared" si="19"/>
        <v>-0.35298968844768946</v>
      </c>
      <c r="AD82" t="str">
        <f t="shared" si="20"/>
        <v>*</v>
      </c>
    </row>
    <row r="83" spans="16:30" x14ac:dyDescent="0.2">
      <c r="P83">
        <f t="shared" si="21"/>
        <v>80</v>
      </c>
      <c r="Q83">
        <f>Social_ads!B81</f>
        <v>116</v>
      </c>
      <c r="R83">
        <f>Social_ads!C81</f>
        <v>7.7</v>
      </c>
      <c r="S83">
        <f>Social_ads!D81</f>
        <v>23.1</v>
      </c>
      <c r="T83">
        <f>Social_ads!E81</f>
        <v>11</v>
      </c>
      <c r="U83">
        <v>9.6753032832745056</v>
      </c>
      <c r="V83">
        <f t="shared" si="13"/>
        <v>1.3246967167254944</v>
      </c>
      <c r="W83">
        <v>1.099784517638806E-2</v>
      </c>
      <c r="X83">
        <f t="shared" si="14"/>
        <v>0.78593210556262416</v>
      </c>
      <c r="Y83">
        <f t="shared" si="15"/>
        <v>2.8464150135715385</v>
      </c>
      <c r="Z83">
        <f t="shared" si="16"/>
        <v>0.78953017015365179</v>
      </c>
      <c r="AA83">
        <f t="shared" si="17"/>
        <v>0.430756282010475</v>
      </c>
      <c r="AB83">
        <f t="shared" si="18"/>
        <v>1.7362937219984318E-3</v>
      </c>
      <c r="AC83">
        <f t="shared" si="19"/>
        <v>8.3257604687896364E-2</v>
      </c>
      <c r="AD83" t="str">
        <f t="shared" si="20"/>
        <v/>
      </c>
    </row>
    <row r="84" spans="16:30" x14ac:dyDescent="0.2">
      <c r="P84">
        <f t="shared" si="21"/>
        <v>81</v>
      </c>
      <c r="Q84">
        <f>Social_ads!B82</f>
        <v>76.400000000000006</v>
      </c>
      <c r="R84">
        <f>Social_ads!C82</f>
        <v>26.7</v>
      </c>
      <c r="S84">
        <f>Social_ads!D82</f>
        <v>22.3</v>
      </c>
      <c r="T84">
        <f>Social_ads!E82</f>
        <v>11.8</v>
      </c>
      <c r="U84">
        <v>11.445923639120625</v>
      </c>
      <c r="V84">
        <f t="shared" si="13"/>
        <v>0.35407636087937533</v>
      </c>
      <c r="W84">
        <v>9.8503336327859688E-3</v>
      </c>
      <c r="X84">
        <f t="shared" si="14"/>
        <v>0.21007071001410552</v>
      </c>
      <c r="Y84">
        <f t="shared" si="15"/>
        <v>2.8548648492835098</v>
      </c>
      <c r="Z84">
        <f t="shared" si="16"/>
        <v>0.2105977532406153</v>
      </c>
      <c r="AA84">
        <f t="shared" si="17"/>
        <v>0.83341994473224001</v>
      </c>
      <c r="AB84">
        <f t="shared" si="18"/>
        <v>1.1084606099823038E-4</v>
      </c>
      <c r="AC84">
        <f t="shared" si="19"/>
        <v>2.1005294800995621E-2</v>
      </c>
      <c r="AD84" t="str">
        <f t="shared" si="20"/>
        <v/>
      </c>
    </row>
    <row r="85" spans="16:30" x14ac:dyDescent="0.2">
      <c r="P85">
        <f t="shared" si="21"/>
        <v>82</v>
      </c>
      <c r="Q85">
        <f>Social_ads!B83</f>
        <v>239.8</v>
      </c>
      <c r="R85">
        <f>Social_ads!C83</f>
        <v>4.0999999999999996</v>
      </c>
      <c r="S85">
        <f>Social_ads!D83</f>
        <v>36.9</v>
      </c>
      <c r="T85">
        <f>Social_ads!E83</f>
        <v>12.3</v>
      </c>
      <c r="U85">
        <v>14.647940925761016</v>
      </c>
      <c r="V85">
        <f t="shared" si="13"/>
        <v>-2.3479409257610158</v>
      </c>
      <c r="W85">
        <v>2.2915547202384902E-2</v>
      </c>
      <c r="X85">
        <f t="shared" si="14"/>
        <v>-1.3930148178229407</v>
      </c>
      <c r="Y85">
        <f t="shared" si="15"/>
        <v>2.8265802260047388</v>
      </c>
      <c r="Z85">
        <f t="shared" si="16"/>
        <v>-1.4128317829052872</v>
      </c>
      <c r="AA85">
        <f t="shared" si="17"/>
        <v>0.15929117167039283</v>
      </c>
      <c r="AB85">
        <f t="shared" si="18"/>
        <v>1.1644410504551898E-2</v>
      </c>
      <c r="AC85">
        <f t="shared" si="19"/>
        <v>-0.21636625138664528</v>
      </c>
      <c r="AD85" t="str">
        <f t="shared" si="20"/>
        <v/>
      </c>
    </row>
    <row r="86" spans="16:30" x14ac:dyDescent="0.2">
      <c r="P86">
        <f t="shared" si="21"/>
        <v>83</v>
      </c>
      <c r="Q86">
        <f>Social_ads!B84</f>
        <v>75.3</v>
      </c>
      <c r="R86">
        <f>Social_ads!C84</f>
        <v>20.3</v>
      </c>
      <c r="S86">
        <f>Social_ads!D84</f>
        <v>32.5</v>
      </c>
      <c r="T86">
        <f>Social_ads!E84</f>
        <v>11.3</v>
      </c>
      <c r="U86">
        <v>10.178407991809923</v>
      </c>
      <c r="V86">
        <f t="shared" si="13"/>
        <v>1.1215920081900776</v>
      </c>
      <c r="W86">
        <v>8.8378384826062507E-3</v>
      </c>
      <c r="X86">
        <f t="shared" si="14"/>
        <v>0.66543168519206386</v>
      </c>
      <c r="Y86">
        <f t="shared" si="15"/>
        <v>2.8490055251948365</v>
      </c>
      <c r="Z86">
        <f t="shared" si="16"/>
        <v>0.66744564441224108</v>
      </c>
      <c r="AA86">
        <f t="shared" si="17"/>
        <v>0.50527259243896006</v>
      </c>
      <c r="AB86">
        <f t="shared" si="18"/>
        <v>9.9587216420966569E-4</v>
      </c>
      <c r="AC86">
        <f t="shared" si="19"/>
        <v>6.3025540146252487E-2</v>
      </c>
      <c r="AD86" t="str">
        <f t="shared" si="20"/>
        <v/>
      </c>
    </row>
    <row r="87" spans="16:30" x14ac:dyDescent="0.2">
      <c r="P87">
        <f t="shared" si="21"/>
        <v>84</v>
      </c>
      <c r="Q87">
        <f>Social_ads!B85</f>
        <v>68.400000000000006</v>
      </c>
      <c r="R87">
        <f>Social_ads!C85</f>
        <v>44.5</v>
      </c>
      <c r="S87">
        <f>Social_ads!D85</f>
        <v>35.6</v>
      </c>
      <c r="T87">
        <f>Social_ads!E85</f>
        <v>13.6</v>
      </c>
      <c r="U87">
        <v>14.421842119156549</v>
      </c>
      <c r="V87">
        <f t="shared" si="13"/>
        <v>-0.8218421191565497</v>
      </c>
      <c r="W87">
        <v>2.0589722614922534E-2</v>
      </c>
      <c r="X87">
        <f t="shared" si="14"/>
        <v>-0.48759244209903407</v>
      </c>
      <c r="Y87">
        <f t="shared" si="15"/>
        <v>2.8519776373033707</v>
      </c>
      <c r="Z87">
        <f t="shared" si="16"/>
        <v>-0.49173713724874318</v>
      </c>
      <c r="AA87">
        <f t="shared" si="17"/>
        <v>0.62345543287856553</v>
      </c>
      <c r="AB87">
        <f t="shared" si="18"/>
        <v>1.2757780362683696E-3</v>
      </c>
      <c r="AC87">
        <f t="shared" si="19"/>
        <v>-7.1297766960796094E-2</v>
      </c>
      <c r="AD87" t="str">
        <f t="shared" si="20"/>
        <v/>
      </c>
    </row>
    <row r="88" spans="16:30" x14ac:dyDescent="0.2">
      <c r="P88">
        <f t="shared" si="21"/>
        <v>85</v>
      </c>
      <c r="Q88">
        <f>Social_ads!B86</f>
        <v>213.5</v>
      </c>
      <c r="R88">
        <f>Social_ads!C86</f>
        <v>43</v>
      </c>
      <c r="S88">
        <f>Social_ads!D86</f>
        <v>33.799999999999997</v>
      </c>
      <c r="T88">
        <f>Social_ads!E86</f>
        <v>21.7</v>
      </c>
      <c r="U88">
        <v>20.781364636833885</v>
      </c>
      <c r="V88">
        <f t="shared" si="13"/>
        <v>0.91863536316611416</v>
      </c>
      <c r="W88">
        <v>1.7054389585946749E-2</v>
      </c>
      <c r="X88">
        <f t="shared" si="14"/>
        <v>0.54501910973411194</v>
      </c>
      <c r="Y88">
        <f t="shared" si="15"/>
        <v>2.8511114370303012</v>
      </c>
      <c r="Z88">
        <f t="shared" si="16"/>
        <v>0.54874593968637764</v>
      </c>
      <c r="AA88">
        <f t="shared" si="17"/>
        <v>0.58380436156668725</v>
      </c>
      <c r="AB88">
        <f t="shared" si="18"/>
        <v>1.3108127988190356E-3</v>
      </c>
      <c r="AC88">
        <f t="shared" si="19"/>
        <v>7.2281085464541664E-2</v>
      </c>
      <c r="AD88" t="str">
        <f t="shared" si="20"/>
        <v/>
      </c>
    </row>
    <row r="89" spans="16:30" x14ac:dyDescent="0.2">
      <c r="P89">
        <f t="shared" si="21"/>
        <v>86</v>
      </c>
      <c r="Q89">
        <f>Social_ads!B87</f>
        <v>193.2</v>
      </c>
      <c r="R89">
        <f>Social_ads!C87</f>
        <v>18.399999999999999</v>
      </c>
      <c r="S89">
        <f>Social_ads!D87</f>
        <v>65.7</v>
      </c>
      <c r="T89">
        <f>Social_ads!E87</f>
        <v>15.2</v>
      </c>
      <c r="U89">
        <v>15.181407889846495</v>
      </c>
      <c r="V89">
        <f t="shared" si="13"/>
        <v>1.8592110153504038E-2</v>
      </c>
      <c r="W89">
        <v>2.3903616070311801E-2</v>
      </c>
      <c r="X89">
        <f t="shared" si="14"/>
        <v>1.1030552197574157E-2</v>
      </c>
      <c r="Y89">
        <f t="shared" si="15"/>
        <v>2.8555123526697512</v>
      </c>
      <c r="Z89">
        <f t="shared" si="16"/>
        <v>1.1136284317193419E-2</v>
      </c>
      <c r="AA89">
        <f t="shared" si="17"/>
        <v>0.99112604126755299</v>
      </c>
      <c r="AB89">
        <f t="shared" si="18"/>
        <v>7.6315492948660925E-7</v>
      </c>
      <c r="AC89">
        <f t="shared" si="19"/>
        <v>1.7427125577845748E-3</v>
      </c>
      <c r="AD89" t="str">
        <f t="shared" si="20"/>
        <v/>
      </c>
    </row>
    <row r="90" spans="16:30" x14ac:dyDescent="0.2">
      <c r="P90">
        <f t="shared" si="21"/>
        <v>87</v>
      </c>
      <c r="Q90">
        <f>Social_ads!B88</f>
        <v>76.3</v>
      </c>
      <c r="R90">
        <f>Social_ads!C88</f>
        <v>27.5</v>
      </c>
      <c r="S90">
        <f>Social_ads!D88</f>
        <v>16</v>
      </c>
      <c r="T90">
        <f>Social_ads!E88</f>
        <v>12</v>
      </c>
      <c r="U90">
        <v>11.59870739427725</v>
      </c>
      <c r="V90">
        <f t="shared" si="13"/>
        <v>0.40129260572274994</v>
      </c>
      <c r="W90">
        <v>1.209602402111243E-2</v>
      </c>
      <c r="X90">
        <f t="shared" si="14"/>
        <v>0.23808373537906802</v>
      </c>
      <c r="Y90">
        <f t="shared" si="15"/>
        <v>2.8546782328418843</v>
      </c>
      <c r="Z90">
        <f t="shared" si="16"/>
        <v>0.23895999967865333</v>
      </c>
      <c r="AA90">
        <f t="shared" si="17"/>
        <v>0.81138627535744223</v>
      </c>
      <c r="AB90">
        <f t="shared" si="18"/>
        <v>1.7563563615062119E-4</v>
      </c>
      <c r="AC90">
        <f t="shared" si="19"/>
        <v>2.6441687160442342E-2</v>
      </c>
      <c r="AD90" t="str">
        <f t="shared" si="20"/>
        <v/>
      </c>
    </row>
    <row r="91" spans="16:30" x14ac:dyDescent="0.2">
      <c r="P91">
        <f t="shared" si="21"/>
        <v>88</v>
      </c>
      <c r="Q91">
        <f>Social_ads!B89</f>
        <v>110.7</v>
      </c>
      <c r="R91">
        <f>Social_ads!C89</f>
        <v>40.6</v>
      </c>
      <c r="S91">
        <f>Social_ads!D89</f>
        <v>63.2</v>
      </c>
      <c r="T91">
        <f>Social_ads!E89</f>
        <v>16</v>
      </c>
      <c r="U91">
        <v>15.593784747966524</v>
      </c>
      <c r="V91">
        <f t="shared" si="13"/>
        <v>0.4062152520334763</v>
      </c>
      <c r="W91">
        <v>2.0058675559455043E-2</v>
      </c>
      <c r="X91">
        <f t="shared" si="14"/>
        <v>0.2410043025783985</v>
      </c>
      <c r="Y91">
        <f t="shared" si="15"/>
        <v>2.8546506380579282</v>
      </c>
      <c r="Z91">
        <f t="shared" si="16"/>
        <v>0.24287326255493821</v>
      </c>
      <c r="AA91">
        <f t="shared" si="17"/>
        <v>0.80835755591611336</v>
      </c>
      <c r="AB91">
        <f t="shared" si="18"/>
        <v>3.0331347851752415E-4</v>
      </c>
      <c r="AC91">
        <f t="shared" si="19"/>
        <v>3.4748078787287938E-2</v>
      </c>
      <c r="AD91" t="str">
        <f t="shared" si="20"/>
        <v/>
      </c>
    </row>
    <row r="92" spans="16:30" x14ac:dyDescent="0.2">
      <c r="P92">
        <f t="shared" si="21"/>
        <v>89</v>
      </c>
      <c r="Q92">
        <f>Social_ads!B90</f>
        <v>88.3</v>
      </c>
      <c r="R92">
        <f>Social_ads!C90</f>
        <v>25.5</v>
      </c>
      <c r="S92">
        <f>Social_ads!D90</f>
        <v>73.400000000000006</v>
      </c>
      <c r="T92">
        <f>Social_ads!E90</f>
        <v>12.9</v>
      </c>
      <c r="U92">
        <v>11.711271005267474</v>
      </c>
      <c r="V92">
        <f t="shared" si="13"/>
        <v>1.1887289947325268</v>
      </c>
      <c r="W92">
        <v>2.9186531275160472E-2</v>
      </c>
      <c r="X92">
        <f t="shared" si="14"/>
        <v>0.70526352936305736</v>
      </c>
      <c r="Y92">
        <f t="shared" si="15"/>
        <v>2.848049761798642</v>
      </c>
      <c r="Z92">
        <f t="shared" si="16"/>
        <v>0.71489321106125681</v>
      </c>
      <c r="AA92">
        <f t="shared" si="17"/>
        <v>0.47552566981802558</v>
      </c>
      <c r="AB92">
        <f t="shared" si="18"/>
        <v>3.8508247872507785E-3</v>
      </c>
      <c r="AC92">
        <f t="shared" si="19"/>
        <v>0.12395513370399795</v>
      </c>
      <c r="AD92" t="str">
        <f t="shared" si="20"/>
        <v/>
      </c>
    </row>
    <row r="93" spans="16:30" x14ac:dyDescent="0.2">
      <c r="P93">
        <f t="shared" si="21"/>
        <v>90</v>
      </c>
      <c r="Q93">
        <f>Social_ads!B91</f>
        <v>109.8</v>
      </c>
      <c r="R93">
        <f>Social_ads!C91</f>
        <v>47.8</v>
      </c>
      <c r="S93">
        <f>Social_ads!D91</f>
        <v>51.4</v>
      </c>
      <c r="T93">
        <f>Social_ads!E91</f>
        <v>16.7</v>
      </c>
      <c r="U93">
        <v>16.922255106768958</v>
      </c>
      <c r="V93">
        <f t="shared" si="13"/>
        <v>-0.22225510676895865</v>
      </c>
      <c r="W93">
        <v>2.0992443478393449E-2</v>
      </c>
      <c r="X93">
        <f t="shared" si="14"/>
        <v>-0.13186220047918368</v>
      </c>
      <c r="Y93">
        <f t="shared" si="15"/>
        <v>2.8552554172495852</v>
      </c>
      <c r="Z93">
        <f t="shared" si="16"/>
        <v>-0.13293405251956744</v>
      </c>
      <c r="AA93">
        <f t="shared" si="17"/>
        <v>0.89438191513066889</v>
      </c>
      <c r="AB93">
        <f t="shared" si="18"/>
        <v>9.5207585412459501E-5</v>
      </c>
      <c r="AC93">
        <f t="shared" si="19"/>
        <v>-1.9465910345140697E-2</v>
      </c>
      <c r="AD93" t="str">
        <f t="shared" si="20"/>
        <v/>
      </c>
    </row>
    <row r="94" spans="16:30" x14ac:dyDescent="0.2">
      <c r="P94">
        <f t="shared" si="21"/>
        <v>91</v>
      </c>
      <c r="Q94">
        <f>Social_ads!B92</f>
        <v>134.30000000000001</v>
      </c>
      <c r="R94">
        <f>Social_ads!C92</f>
        <v>4.9000000000000004</v>
      </c>
      <c r="S94">
        <f>Social_ads!D92</f>
        <v>9.3000000000000007</v>
      </c>
      <c r="T94">
        <f>Social_ads!E92</f>
        <v>11.2</v>
      </c>
      <c r="U94">
        <v>9.999229651723482</v>
      </c>
      <c r="V94">
        <f t="shared" si="13"/>
        <v>1.2007703482765173</v>
      </c>
      <c r="W94">
        <v>1.4367380978957543E-2</v>
      </c>
      <c r="X94">
        <f t="shared" si="14"/>
        <v>0.71240756937249106</v>
      </c>
      <c r="Y94">
        <f t="shared" si="15"/>
        <v>2.848012286694475</v>
      </c>
      <c r="Z94">
        <f t="shared" si="16"/>
        <v>0.71669024251068802</v>
      </c>
      <c r="AA94">
        <f t="shared" si="17"/>
        <v>0.47441837580701074</v>
      </c>
      <c r="AB94">
        <f t="shared" si="18"/>
        <v>1.8764825561545355E-3</v>
      </c>
      <c r="AC94">
        <f t="shared" si="19"/>
        <v>8.6529214619652933E-2</v>
      </c>
      <c r="AD94" t="str">
        <f t="shared" si="20"/>
        <v/>
      </c>
    </row>
    <row r="95" spans="16:30" x14ac:dyDescent="0.2">
      <c r="P95">
        <f t="shared" si="21"/>
        <v>92</v>
      </c>
      <c r="Q95">
        <f>Social_ads!B93</f>
        <v>28.6</v>
      </c>
      <c r="R95">
        <f>Social_ads!C93</f>
        <v>1.5</v>
      </c>
      <c r="S95">
        <f>Social_ads!D93</f>
        <v>33</v>
      </c>
      <c r="T95">
        <f>Social_ads!E93</f>
        <v>7.3</v>
      </c>
      <c r="U95">
        <v>4.4963159844593772</v>
      </c>
      <c r="V95">
        <f t="shared" si="13"/>
        <v>2.8036840155406226</v>
      </c>
      <c r="W95">
        <v>2.6966739262378574E-2</v>
      </c>
      <c r="X95">
        <f t="shared" si="14"/>
        <v>1.6634035955889881</v>
      </c>
      <c r="Y95">
        <f t="shared" si="15"/>
        <v>2.814085990679227</v>
      </c>
      <c r="Z95">
        <f t="shared" si="16"/>
        <v>1.6943243043658036</v>
      </c>
      <c r="AA95">
        <f t="shared" si="17"/>
        <v>9.179199791902963E-2</v>
      </c>
      <c r="AB95">
        <f t="shared" si="18"/>
        <v>1.9701910638614213E-2</v>
      </c>
      <c r="AC95">
        <f t="shared" si="19"/>
        <v>0.28206351636623594</v>
      </c>
      <c r="AD95" t="str">
        <f t="shared" si="20"/>
        <v/>
      </c>
    </row>
    <row r="96" spans="16:30" x14ac:dyDescent="0.2">
      <c r="P96">
        <f t="shared" si="21"/>
        <v>93</v>
      </c>
      <c r="Q96">
        <f>Social_ads!B94</f>
        <v>217.7</v>
      </c>
      <c r="R96">
        <f>Social_ads!C94</f>
        <v>33.5</v>
      </c>
      <c r="S96">
        <f>Social_ads!D94</f>
        <v>59</v>
      </c>
      <c r="T96">
        <f>Social_ads!E94</f>
        <v>19.399999999999999</v>
      </c>
      <c r="U96">
        <v>19.156396162353211</v>
      </c>
      <c r="V96">
        <f t="shared" si="13"/>
        <v>0.24360383764678772</v>
      </c>
      <c r="W96">
        <v>1.6633150072922709E-2</v>
      </c>
      <c r="X96">
        <f t="shared" si="14"/>
        <v>0.14452823399316189</v>
      </c>
      <c r="Y96">
        <f t="shared" si="15"/>
        <v>2.8552046990702098</v>
      </c>
      <c r="Z96">
        <f t="shared" si="16"/>
        <v>0.14538102248462142</v>
      </c>
      <c r="AA96">
        <f t="shared" si="17"/>
        <v>0.88455944462032821</v>
      </c>
      <c r="AB96">
        <f t="shared" si="18"/>
        <v>8.9823252971309899E-5</v>
      </c>
      <c r="AC96">
        <f t="shared" si="19"/>
        <v>1.8907634135501148E-2</v>
      </c>
      <c r="AD96" t="str">
        <f t="shared" si="20"/>
        <v/>
      </c>
    </row>
    <row r="97" spans="16:30" x14ac:dyDescent="0.2">
      <c r="P97">
        <f t="shared" si="21"/>
        <v>94</v>
      </c>
      <c r="Q97">
        <f>Social_ads!B95</f>
        <v>250.9</v>
      </c>
      <c r="R97">
        <f>Social_ads!C95</f>
        <v>36.5</v>
      </c>
      <c r="S97">
        <f>Social_ads!D95</f>
        <v>72.3</v>
      </c>
      <c r="T97">
        <f>Social_ads!E95</f>
        <v>22.2</v>
      </c>
      <c r="U97">
        <v>21.22757378476209</v>
      </c>
      <c r="V97">
        <f t="shared" si="13"/>
        <v>0.97242621523790973</v>
      </c>
      <c r="W97">
        <v>2.9750802482923833E-2</v>
      </c>
      <c r="X97">
        <f t="shared" si="14"/>
        <v>0.57693279767114825</v>
      </c>
      <c r="Y97">
        <f t="shared" si="15"/>
        <v>2.850516178382037</v>
      </c>
      <c r="Z97">
        <f t="shared" si="16"/>
        <v>0.58472714683130134</v>
      </c>
      <c r="AA97">
        <f t="shared" si="17"/>
        <v>0.55940368135104968</v>
      </c>
      <c r="AB97">
        <f t="shared" si="18"/>
        <v>2.6297990616050296E-3</v>
      </c>
      <c r="AC97">
        <f t="shared" si="19"/>
        <v>0.10239080402149939</v>
      </c>
      <c r="AD97" t="str">
        <f t="shared" si="20"/>
        <v/>
      </c>
    </row>
    <row r="98" spans="16:30" x14ac:dyDescent="0.2">
      <c r="P98">
        <f t="shared" si="21"/>
        <v>95</v>
      </c>
      <c r="Q98">
        <f>Social_ads!B96</f>
        <v>107.4</v>
      </c>
      <c r="R98">
        <f>Social_ads!C96</f>
        <v>14</v>
      </c>
      <c r="S98">
        <f>Social_ads!D96</f>
        <v>10.9</v>
      </c>
      <c r="T98">
        <f>Social_ads!E96</f>
        <v>11.5</v>
      </c>
      <c r="U98">
        <v>10.482123854060985</v>
      </c>
      <c r="V98">
        <f t="shared" si="13"/>
        <v>1.0178761459390149</v>
      </c>
      <c r="W98">
        <v>1.0426704605766146E-2</v>
      </c>
      <c r="X98">
        <f t="shared" si="14"/>
        <v>0.60389788279787238</v>
      </c>
      <c r="Y98">
        <f t="shared" si="15"/>
        <v>2.8501449969949921</v>
      </c>
      <c r="Z98">
        <f t="shared" si="16"/>
        <v>0.60609049875521026</v>
      </c>
      <c r="AA98">
        <f t="shared" si="17"/>
        <v>0.54515593741115342</v>
      </c>
      <c r="AB98">
        <f t="shared" si="18"/>
        <v>9.7077405047500621E-4</v>
      </c>
      <c r="AC98">
        <f t="shared" si="19"/>
        <v>6.2213842791376435E-2</v>
      </c>
      <c r="AD98" t="str">
        <f t="shared" si="20"/>
        <v/>
      </c>
    </row>
    <row r="99" spans="16:30" x14ac:dyDescent="0.2">
      <c r="P99">
        <f t="shared" si="21"/>
        <v>96</v>
      </c>
      <c r="Q99">
        <f>Social_ads!B97</f>
        <v>163.30000000000001</v>
      </c>
      <c r="R99">
        <f>Social_ads!C97</f>
        <v>31.6</v>
      </c>
      <c r="S99">
        <f>Social_ads!D97</f>
        <v>52.9</v>
      </c>
      <c r="T99">
        <f>Social_ads!E97</f>
        <v>16.899999999999999</v>
      </c>
      <c r="U99">
        <v>16.3149211249941</v>
      </c>
      <c r="V99">
        <f t="shared" si="13"/>
        <v>0.58507887500589817</v>
      </c>
      <c r="W99">
        <v>1.0592761200433001E-2</v>
      </c>
      <c r="X99">
        <f t="shared" si="14"/>
        <v>0.34712267823102338</v>
      </c>
      <c r="Y99">
        <f t="shared" si="15"/>
        <v>2.8537399010534292</v>
      </c>
      <c r="Z99">
        <f t="shared" si="16"/>
        <v>0.34819271635868948</v>
      </c>
      <c r="AA99">
        <f t="shared" si="17"/>
        <v>0.72806914475724049</v>
      </c>
      <c r="AB99">
        <f t="shared" si="18"/>
        <v>3.2596051809989608E-4</v>
      </c>
      <c r="AC99">
        <f t="shared" si="19"/>
        <v>3.6027716055736222E-2</v>
      </c>
      <c r="AD99" t="str">
        <f t="shared" si="20"/>
        <v/>
      </c>
    </row>
    <row r="100" spans="16:30" x14ac:dyDescent="0.2">
      <c r="P100">
        <f t="shared" si="21"/>
        <v>97</v>
      </c>
      <c r="Q100">
        <f>Social_ads!B98</f>
        <v>197.6</v>
      </c>
      <c r="R100">
        <f>Social_ads!C98</f>
        <v>3.5</v>
      </c>
      <c r="S100">
        <f>Social_ads!D98</f>
        <v>5.9</v>
      </c>
      <c r="T100">
        <f>Social_ads!E98</f>
        <v>11.7</v>
      </c>
      <c r="U100">
        <v>12.63571716170908</v>
      </c>
      <c r="V100">
        <f t="shared" si="13"/>
        <v>-0.93571716170908026</v>
      </c>
      <c r="W100">
        <v>1.8815857792573321E-2</v>
      </c>
      <c r="X100">
        <f t="shared" si="14"/>
        <v>-0.55515360597477248</v>
      </c>
      <c r="Y100">
        <f t="shared" si="15"/>
        <v>2.8509379786242675</v>
      </c>
      <c r="Z100">
        <f t="shared" si="16"/>
        <v>-0.55946825591064009</v>
      </c>
      <c r="AA100">
        <f t="shared" si="17"/>
        <v>0.57648094348395795</v>
      </c>
      <c r="AB100">
        <f t="shared" si="18"/>
        <v>1.5058763746780813E-3</v>
      </c>
      <c r="AC100">
        <f t="shared" si="19"/>
        <v>-7.7475109826574504E-2</v>
      </c>
      <c r="AD100" t="str">
        <f t="shared" si="20"/>
        <v/>
      </c>
    </row>
    <row r="101" spans="16:30" x14ac:dyDescent="0.2">
      <c r="P101">
        <f t="shared" si="21"/>
        <v>98</v>
      </c>
      <c r="Q101">
        <f>Social_ads!B99</f>
        <v>184.9</v>
      </c>
      <c r="R101">
        <f>Social_ads!C99</f>
        <v>21</v>
      </c>
      <c r="S101">
        <f>Social_ads!D99</f>
        <v>22</v>
      </c>
      <c r="T101">
        <f>Social_ads!E99</f>
        <v>15.5</v>
      </c>
      <c r="U101">
        <v>15.337077822510238</v>
      </c>
      <c r="V101">
        <f t="shared" si="13"/>
        <v>0.16292217748976157</v>
      </c>
      <c r="W101">
        <v>6.86188102127064E-3</v>
      </c>
      <c r="X101">
        <f t="shared" si="14"/>
        <v>9.6660441881286641E-2</v>
      </c>
      <c r="Y101">
        <f t="shared" si="15"/>
        <v>2.8553771070181742</v>
      </c>
      <c r="Z101">
        <f t="shared" si="16"/>
        <v>9.6748367039366415E-2</v>
      </c>
      <c r="AA101">
        <f t="shared" si="17"/>
        <v>0.92302508408782757</v>
      </c>
      <c r="AB101">
        <f t="shared" si="18"/>
        <v>1.6250302194386843E-5</v>
      </c>
      <c r="AC101">
        <f t="shared" si="19"/>
        <v>8.041932241592744E-3</v>
      </c>
      <c r="AD101" t="str">
        <f t="shared" si="20"/>
        <v/>
      </c>
    </row>
    <row r="102" spans="16:30" x14ac:dyDescent="0.2">
      <c r="P102">
        <f t="shared" si="21"/>
        <v>99</v>
      </c>
      <c r="Q102">
        <f>Social_ads!B100</f>
        <v>289.7</v>
      </c>
      <c r="R102">
        <f>Social_ads!C100</f>
        <v>42.3</v>
      </c>
      <c r="S102">
        <f>Social_ads!D100</f>
        <v>51.2</v>
      </c>
      <c r="T102">
        <f>Social_ads!E100</f>
        <v>25.4</v>
      </c>
      <c r="U102">
        <v>24.118607229753344</v>
      </c>
      <c r="V102">
        <f t="shared" si="13"/>
        <v>1.2813927702466543</v>
      </c>
      <c r="W102">
        <v>2.7111560269828583E-2</v>
      </c>
      <c r="X102">
        <f t="shared" si="14"/>
        <v>0.76024021593568059</v>
      </c>
      <c r="Y102">
        <f t="shared" si="15"/>
        <v>2.8468591724732524</v>
      </c>
      <c r="Z102">
        <f t="shared" si="16"/>
        <v>0.76995927656595187</v>
      </c>
      <c r="AA102">
        <f t="shared" si="17"/>
        <v>0.44225104377646252</v>
      </c>
      <c r="AB102">
        <f t="shared" si="18"/>
        <v>4.1387587690535424E-3</v>
      </c>
      <c r="AC102">
        <f t="shared" si="19"/>
        <v>0.12853265847897696</v>
      </c>
      <c r="AD102" t="str">
        <f t="shared" si="20"/>
        <v/>
      </c>
    </row>
    <row r="103" spans="16:30" x14ac:dyDescent="0.2">
      <c r="P103">
        <f t="shared" si="21"/>
        <v>100</v>
      </c>
      <c r="Q103">
        <f>Social_ads!B101</f>
        <v>135.19999999999999</v>
      </c>
      <c r="R103">
        <f>Social_ads!C101</f>
        <v>41.7</v>
      </c>
      <c r="S103">
        <f>Social_ads!D101</f>
        <v>45.9</v>
      </c>
      <c r="T103">
        <f>Social_ads!E101</f>
        <v>17.2</v>
      </c>
      <c r="U103">
        <v>16.940350209868626</v>
      </c>
      <c r="V103">
        <f t="shared" si="13"/>
        <v>0.25964979013137324</v>
      </c>
      <c r="W103">
        <v>1.3390024412577703E-2</v>
      </c>
      <c r="X103">
        <f t="shared" si="14"/>
        <v>0.15404817094381817</v>
      </c>
      <c r="Y103">
        <f t="shared" si="15"/>
        <v>2.8551637431190469</v>
      </c>
      <c r="Z103">
        <f t="shared" si="16"/>
        <v>0.15470334878535422</v>
      </c>
      <c r="AA103">
        <f t="shared" si="17"/>
        <v>0.87721437948121694</v>
      </c>
      <c r="AB103">
        <f t="shared" si="18"/>
        <v>8.1610016428614138E-5</v>
      </c>
      <c r="AC103">
        <f t="shared" si="19"/>
        <v>1.8022608469611127E-2</v>
      </c>
      <c r="AD103" t="str">
        <f t="shared" si="20"/>
        <v/>
      </c>
    </row>
    <row r="104" spans="16:30" x14ac:dyDescent="0.2">
      <c r="P104">
        <f t="shared" si="21"/>
        <v>101</v>
      </c>
      <c r="Q104">
        <f>Social_ads!B102</f>
        <v>222.4</v>
      </c>
      <c r="R104">
        <f>Social_ads!C102</f>
        <v>4.3</v>
      </c>
      <c r="S104">
        <f>Social_ads!D102</f>
        <v>49.8</v>
      </c>
      <c r="T104">
        <f>Social_ads!E102</f>
        <v>11.7</v>
      </c>
      <c r="U104">
        <v>13.875958437972796</v>
      </c>
      <c r="V104">
        <f t="shared" si="13"/>
        <v>-2.1759584379727972</v>
      </c>
      <c r="W104">
        <v>2.7460498969847154E-2</v>
      </c>
      <c r="X104">
        <f t="shared" si="14"/>
        <v>-1.290978965358982</v>
      </c>
      <c r="Y104">
        <f t="shared" si="15"/>
        <v>2.8305475729157537</v>
      </c>
      <c r="Z104">
        <f t="shared" si="16"/>
        <v>-1.3114802104454431</v>
      </c>
      <c r="AA104">
        <f t="shared" si="17"/>
        <v>0.19122977928796642</v>
      </c>
      <c r="AB104">
        <f t="shared" si="18"/>
        <v>1.2096849167324323E-2</v>
      </c>
      <c r="AC104">
        <f t="shared" si="19"/>
        <v>-0.22037500184175388</v>
      </c>
      <c r="AD104" t="str">
        <f t="shared" si="20"/>
        <v/>
      </c>
    </row>
    <row r="105" spans="16:30" x14ac:dyDescent="0.2">
      <c r="P105">
        <f t="shared" si="21"/>
        <v>102</v>
      </c>
      <c r="Q105">
        <f>Social_ads!B103</f>
        <v>296.39999999999998</v>
      </c>
      <c r="R105">
        <f>Social_ads!C103</f>
        <v>36.299999999999997</v>
      </c>
      <c r="S105">
        <f>Social_ads!D103</f>
        <v>100.9</v>
      </c>
      <c r="T105">
        <f>Social_ads!E103</f>
        <v>23.8</v>
      </c>
      <c r="U105">
        <v>23.242486848584214</v>
      </c>
      <c r="V105">
        <f t="shared" si="13"/>
        <v>0.55751315141578672</v>
      </c>
      <c r="W105">
        <v>7.0233872812853135E-2</v>
      </c>
      <c r="X105">
        <f t="shared" si="14"/>
        <v>0.33076815201457249</v>
      </c>
      <c r="Y105">
        <f t="shared" si="15"/>
        <v>2.8537998092160257</v>
      </c>
      <c r="Z105">
        <f t="shared" si="16"/>
        <v>0.34226028231700711</v>
      </c>
      <c r="AA105">
        <f t="shared" si="17"/>
        <v>0.73252175252455054</v>
      </c>
      <c r="AB105">
        <f t="shared" si="18"/>
        <v>2.2222174777605528E-3</v>
      </c>
      <c r="AC105">
        <f t="shared" si="19"/>
        <v>9.4068225716948325E-2</v>
      </c>
      <c r="AD105" t="str">
        <f t="shared" si="20"/>
        <v/>
      </c>
    </row>
    <row r="106" spans="16:30" x14ac:dyDescent="0.2">
      <c r="P106">
        <f t="shared" si="21"/>
        <v>103</v>
      </c>
      <c r="Q106">
        <f>Social_ads!B104</f>
        <v>280.2</v>
      </c>
      <c r="R106">
        <f>Social_ads!C104</f>
        <v>10.1</v>
      </c>
      <c r="S106">
        <f>Social_ads!D104</f>
        <v>21.4</v>
      </c>
      <c r="T106">
        <f>Social_ads!E104</f>
        <v>14.8</v>
      </c>
      <c r="U106">
        <v>17.644093845826681</v>
      </c>
      <c r="V106">
        <f t="shared" si="13"/>
        <v>-2.8440938458266807</v>
      </c>
      <c r="W106">
        <v>2.2005425854564525E-2</v>
      </c>
      <c r="X106">
        <f t="shared" si="14"/>
        <v>-1.6873784289234102</v>
      </c>
      <c r="Y106">
        <f t="shared" si="15"/>
        <v>2.8130994307477879</v>
      </c>
      <c r="Z106">
        <f t="shared" si="16"/>
        <v>-1.7146803009227021</v>
      </c>
      <c r="AA106">
        <f t="shared" si="17"/>
        <v>8.798446539943286E-2</v>
      </c>
      <c r="AB106">
        <f t="shared" si="18"/>
        <v>1.6376529855142909E-2</v>
      </c>
      <c r="AC106">
        <f t="shared" si="19"/>
        <v>-0.25720524737061456</v>
      </c>
      <c r="AD106" t="str">
        <f t="shared" si="20"/>
        <v/>
      </c>
    </row>
    <row r="107" spans="16:30" x14ac:dyDescent="0.2">
      <c r="P107">
        <f t="shared" si="21"/>
        <v>104</v>
      </c>
      <c r="Q107">
        <f>Social_ads!B105</f>
        <v>187.9</v>
      </c>
      <c r="R107">
        <f>Social_ads!C105</f>
        <v>17.2</v>
      </c>
      <c r="S107">
        <f>Social_ads!D105</f>
        <v>17.899999999999999</v>
      </c>
      <c r="T107">
        <f>Social_ads!E105</f>
        <v>14.7</v>
      </c>
      <c r="U107">
        <v>14.762211416061408</v>
      </c>
      <c r="V107">
        <f t="shared" si="13"/>
        <v>-6.2211416061408897E-2</v>
      </c>
      <c r="W107">
        <v>8.2811364336373011E-3</v>
      </c>
      <c r="X107">
        <f t="shared" si="14"/>
        <v>-3.690954208449769E-2</v>
      </c>
      <c r="Y107">
        <f t="shared" si="15"/>
        <v>2.8554941555082927</v>
      </c>
      <c r="Z107">
        <f t="shared" si="16"/>
        <v>-3.6968783688441927E-2</v>
      </c>
      <c r="AA107">
        <f t="shared" si="17"/>
        <v>0.97054752072109562</v>
      </c>
      <c r="AB107">
        <f t="shared" si="18"/>
        <v>2.8676762182617362E-6</v>
      </c>
      <c r="AC107">
        <f t="shared" si="19"/>
        <v>-3.3782037908955233E-3</v>
      </c>
      <c r="AD107" t="str">
        <f t="shared" si="20"/>
        <v/>
      </c>
    </row>
    <row r="108" spans="16:30" x14ac:dyDescent="0.2">
      <c r="P108">
        <f t="shared" si="21"/>
        <v>105</v>
      </c>
      <c r="Q108">
        <f>Social_ads!B106</f>
        <v>238.2</v>
      </c>
      <c r="R108">
        <f>Social_ads!C106</f>
        <v>34.299999999999997</v>
      </c>
      <c r="S108">
        <f>Social_ads!D106</f>
        <v>5.3</v>
      </c>
      <c r="T108">
        <f>Social_ads!E106</f>
        <v>20.7</v>
      </c>
      <c r="U108">
        <v>20.301108784104397</v>
      </c>
      <c r="V108">
        <f t="shared" si="13"/>
        <v>0.39889121589560261</v>
      </c>
      <c r="W108">
        <v>2.5313390058838384E-2</v>
      </c>
      <c r="X108">
        <f t="shared" si="14"/>
        <v>0.23665900974995055</v>
      </c>
      <c r="Y108">
        <f t="shared" si="15"/>
        <v>2.8546770070620666</v>
      </c>
      <c r="Z108">
        <f t="shared" si="16"/>
        <v>0.23913518708593839</v>
      </c>
      <c r="AA108">
        <f t="shared" si="17"/>
        <v>0.81125062563732409</v>
      </c>
      <c r="AB108">
        <f t="shared" si="18"/>
        <v>3.7308381258497464E-4</v>
      </c>
      <c r="AC108">
        <f t="shared" si="19"/>
        <v>3.8537730912362476E-2</v>
      </c>
      <c r="AD108" t="str">
        <f t="shared" si="20"/>
        <v/>
      </c>
    </row>
    <row r="109" spans="16:30" x14ac:dyDescent="0.2">
      <c r="P109">
        <f t="shared" si="21"/>
        <v>106</v>
      </c>
      <c r="Q109">
        <f>Social_ads!B107</f>
        <v>137.9</v>
      </c>
      <c r="R109">
        <f>Social_ads!C107</f>
        <v>46.4</v>
      </c>
      <c r="S109">
        <f>Social_ads!D107</f>
        <v>59</v>
      </c>
      <c r="T109">
        <f>Social_ads!E107</f>
        <v>19.2</v>
      </c>
      <c r="U109">
        <v>17.936414673257321</v>
      </c>
      <c r="V109">
        <f t="shared" si="13"/>
        <v>1.2635853267426782</v>
      </c>
      <c r="W109">
        <v>2.0725450193954626E-2</v>
      </c>
      <c r="X109">
        <f t="shared" si="14"/>
        <v>0.74967520026751877</v>
      </c>
      <c r="Y109">
        <f t="shared" si="15"/>
        <v>2.8471529406779381</v>
      </c>
      <c r="Z109">
        <f t="shared" si="16"/>
        <v>0.75674043751546605</v>
      </c>
      <c r="AA109">
        <f t="shared" si="17"/>
        <v>0.45011405478383915</v>
      </c>
      <c r="AB109">
        <f t="shared" si="18"/>
        <v>3.0365562788151083E-3</v>
      </c>
      <c r="AC109">
        <f t="shared" si="19"/>
        <v>0.11008970153451231</v>
      </c>
      <c r="AD109" t="str">
        <f t="shared" si="20"/>
        <v/>
      </c>
    </row>
    <row r="110" spans="16:30" x14ac:dyDescent="0.2">
      <c r="P110">
        <f t="shared" si="21"/>
        <v>107</v>
      </c>
      <c r="Q110">
        <f>Social_ads!B108</f>
        <v>25</v>
      </c>
      <c r="R110">
        <f>Social_ads!C108</f>
        <v>11</v>
      </c>
      <c r="S110">
        <f>Social_ads!D108</f>
        <v>29.7</v>
      </c>
      <c r="T110">
        <f>Social_ads!E108</f>
        <v>7.2</v>
      </c>
      <c r="U110">
        <v>6.1260221485830595</v>
      </c>
      <c r="V110">
        <f t="shared" si="13"/>
        <v>1.0739778514169407</v>
      </c>
      <c r="W110">
        <v>1.8509453133914038E-2</v>
      </c>
      <c r="X110">
        <f t="shared" si="14"/>
        <v>0.63718258182008425</v>
      </c>
      <c r="Y110">
        <f t="shared" si="15"/>
        <v>2.8494876027222844</v>
      </c>
      <c r="Z110">
        <f t="shared" si="16"/>
        <v>0.64219789628305146</v>
      </c>
      <c r="AA110">
        <f t="shared" si="17"/>
        <v>0.52149511868301757</v>
      </c>
      <c r="AB110">
        <f t="shared" si="18"/>
        <v>1.9502448724027694E-3</v>
      </c>
      <c r="AC110">
        <f t="shared" si="19"/>
        <v>8.8190663867651994E-2</v>
      </c>
      <c r="AD110" t="str">
        <f t="shared" si="20"/>
        <v/>
      </c>
    </row>
    <row r="111" spans="16:30" x14ac:dyDescent="0.2">
      <c r="P111">
        <f t="shared" si="21"/>
        <v>108</v>
      </c>
      <c r="Q111">
        <f>Social_ads!B109</f>
        <v>90.4</v>
      </c>
      <c r="R111">
        <f>Social_ads!C109</f>
        <v>0.3</v>
      </c>
      <c r="S111">
        <f>Social_ads!D109</f>
        <v>23.2</v>
      </c>
      <c r="T111">
        <f>Social_ads!E109</f>
        <v>8.6999999999999993</v>
      </c>
      <c r="U111">
        <v>7.108502485117369</v>
      </c>
      <c r="V111">
        <f t="shared" si="13"/>
        <v>1.5914975148826302</v>
      </c>
      <c r="W111">
        <v>1.8996713565754081E-2</v>
      </c>
      <c r="X111">
        <f t="shared" si="14"/>
        <v>0.9442229131217692</v>
      </c>
      <c r="Y111">
        <f t="shared" si="15"/>
        <v>2.8422735934156789</v>
      </c>
      <c r="Z111">
        <f t="shared" si="16"/>
        <v>0.95309851647561916</v>
      </c>
      <c r="AA111">
        <f t="shared" si="17"/>
        <v>0.34171407690501365</v>
      </c>
      <c r="AB111">
        <f t="shared" si="18"/>
        <v>4.3997361080085609E-3</v>
      </c>
      <c r="AC111">
        <f t="shared" si="19"/>
        <v>0.13263000916192391</v>
      </c>
      <c r="AD111" t="str">
        <f t="shared" si="20"/>
        <v/>
      </c>
    </row>
    <row r="112" spans="16:30" x14ac:dyDescent="0.2">
      <c r="P112">
        <f t="shared" si="21"/>
        <v>109</v>
      </c>
      <c r="Q112">
        <f>Social_ads!B110</f>
        <v>13.1</v>
      </c>
      <c r="R112">
        <f>Social_ads!C110</f>
        <v>0.4</v>
      </c>
      <c r="S112">
        <f>Social_ads!D110</f>
        <v>25.6</v>
      </c>
      <c r="T112">
        <f>Social_ads!E110</f>
        <v>5.3</v>
      </c>
      <c r="U112">
        <v>3.5872584098050146</v>
      </c>
      <c r="V112">
        <f t="shared" si="13"/>
        <v>1.7127415901949852</v>
      </c>
      <c r="W112">
        <v>2.8694299269468534E-2</v>
      </c>
      <c r="X112">
        <f t="shared" si="14"/>
        <v>1.0161560659665789</v>
      </c>
      <c r="Y112">
        <f t="shared" si="15"/>
        <v>2.840026247240107</v>
      </c>
      <c r="Z112">
        <f t="shared" si="16"/>
        <v>1.0312232546236055</v>
      </c>
      <c r="AA112">
        <f t="shared" si="17"/>
        <v>0.303706945858565</v>
      </c>
      <c r="AB112">
        <f t="shared" si="18"/>
        <v>7.8513544648976565E-3</v>
      </c>
      <c r="AC112">
        <f t="shared" si="19"/>
        <v>0.17724440747165254</v>
      </c>
      <c r="AD112" t="str">
        <f t="shared" si="20"/>
        <v/>
      </c>
    </row>
    <row r="113" spans="16:30" x14ac:dyDescent="0.2">
      <c r="P113">
        <f t="shared" si="21"/>
        <v>110</v>
      </c>
      <c r="Q113">
        <f>Social_ads!B111</f>
        <v>255.4</v>
      </c>
      <c r="R113">
        <f>Social_ads!C111</f>
        <v>26.9</v>
      </c>
      <c r="S113">
        <f>Social_ads!D111</f>
        <v>5.5</v>
      </c>
      <c r="T113">
        <f>Social_ads!E111</f>
        <v>19.8</v>
      </c>
      <c r="U113">
        <v>19.692931062134029</v>
      </c>
      <c r="V113">
        <f t="shared" si="13"/>
        <v>0.10706893786597149</v>
      </c>
      <c r="W113">
        <v>2.2644204397374676E-2</v>
      </c>
      <c r="X113">
        <f t="shared" si="14"/>
        <v>6.3523155689072505E-2</v>
      </c>
      <c r="Y113">
        <f t="shared" si="15"/>
        <v>2.8554540181677841</v>
      </c>
      <c r="Z113">
        <f t="shared" si="16"/>
        <v>6.409137111797418E-2</v>
      </c>
      <c r="AA113">
        <f t="shared" si="17"/>
        <v>0.94896279048409504</v>
      </c>
      <c r="AB113">
        <f t="shared" si="18"/>
        <v>2.3914197921689778E-5</v>
      </c>
      <c r="AC113">
        <f t="shared" si="19"/>
        <v>9.7555497833257641E-3</v>
      </c>
      <c r="AD113" t="str">
        <f t="shared" si="20"/>
        <v/>
      </c>
    </row>
    <row r="114" spans="16:30" x14ac:dyDescent="0.2">
      <c r="P114">
        <f t="shared" si="21"/>
        <v>111</v>
      </c>
      <c r="Q114">
        <f>Social_ads!B112</f>
        <v>225.8</v>
      </c>
      <c r="R114">
        <f>Social_ads!C112</f>
        <v>8.1999999999999993</v>
      </c>
      <c r="S114">
        <f>Social_ads!D112</f>
        <v>56.5</v>
      </c>
      <c r="T114">
        <f>Social_ads!E112</f>
        <v>13.4</v>
      </c>
      <c r="U114">
        <v>14.759874095117553</v>
      </c>
      <c r="V114">
        <f t="shared" si="13"/>
        <v>-1.3598740951175525</v>
      </c>
      <c r="W114">
        <v>2.8140548401077912E-2</v>
      </c>
      <c r="X114">
        <f t="shared" si="14"/>
        <v>-0.80680256649060467</v>
      </c>
      <c r="Y114">
        <f t="shared" si="15"/>
        <v>2.8457562021228555</v>
      </c>
      <c r="Z114">
        <f t="shared" si="16"/>
        <v>-0.81770776890541963</v>
      </c>
      <c r="AA114">
        <f t="shared" si="17"/>
        <v>0.41451699745525117</v>
      </c>
      <c r="AB114">
        <f t="shared" si="18"/>
        <v>4.8484194208000004E-3</v>
      </c>
      <c r="AC114">
        <f t="shared" si="19"/>
        <v>-0.13914341913097053</v>
      </c>
      <c r="AD114" t="str">
        <f t="shared" si="20"/>
        <v/>
      </c>
    </row>
    <row r="115" spans="16:30" x14ac:dyDescent="0.2">
      <c r="P115">
        <f t="shared" si="21"/>
        <v>112</v>
      </c>
      <c r="Q115">
        <f>Social_ads!B113</f>
        <v>241.7</v>
      </c>
      <c r="R115">
        <f>Social_ads!C113</f>
        <v>38</v>
      </c>
      <c r="S115">
        <f>Social_ads!D113</f>
        <v>23.2</v>
      </c>
      <c r="T115">
        <f>Social_ads!E113</f>
        <v>21.8</v>
      </c>
      <c r="U115">
        <v>21.14027498033532</v>
      </c>
      <c r="V115">
        <f t="shared" si="13"/>
        <v>0.65972501966468045</v>
      </c>
      <c r="W115">
        <v>1.8539860461683891E-2</v>
      </c>
      <c r="X115">
        <f t="shared" si="14"/>
        <v>0.39140964663902772</v>
      </c>
      <c r="Y115">
        <f t="shared" si="15"/>
        <v>2.8532400212153228</v>
      </c>
      <c r="Z115">
        <f t="shared" si="16"/>
        <v>0.39423707881405562</v>
      </c>
      <c r="AA115">
        <f t="shared" si="17"/>
        <v>0.69383461734002694</v>
      </c>
      <c r="AB115">
        <f t="shared" si="18"/>
        <v>7.371641183444498E-4</v>
      </c>
      <c r="AC115">
        <f t="shared" si="19"/>
        <v>5.4184412105041685E-2</v>
      </c>
      <c r="AD115" t="str">
        <f t="shared" si="20"/>
        <v/>
      </c>
    </row>
    <row r="116" spans="16:30" x14ac:dyDescent="0.2">
      <c r="P116">
        <f t="shared" si="21"/>
        <v>113</v>
      </c>
      <c r="Q116">
        <f>Social_ads!B114</f>
        <v>175.7</v>
      </c>
      <c r="R116">
        <f>Social_ads!C114</f>
        <v>15.4</v>
      </c>
      <c r="S116">
        <f>Social_ads!D114</f>
        <v>2.4</v>
      </c>
      <c r="T116">
        <f>Social_ads!E114</f>
        <v>14.1</v>
      </c>
      <c r="U116">
        <v>13.880609853211171</v>
      </c>
      <c r="V116">
        <f t="shared" si="13"/>
        <v>0.21939014678882884</v>
      </c>
      <c r="W116">
        <v>1.4275653766842448E-2</v>
      </c>
      <c r="X116">
        <f t="shared" si="14"/>
        <v>0.1301624423374847</v>
      </c>
      <c r="Y116">
        <f t="shared" si="15"/>
        <v>2.8552637630681947</v>
      </c>
      <c r="Z116">
        <f t="shared" si="16"/>
        <v>0.13077245001167273</v>
      </c>
      <c r="AA116">
        <f t="shared" si="17"/>
        <v>0.89608944225240961</v>
      </c>
      <c r="AB116">
        <f t="shared" si="18"/>
        <v>6.2229516468730891E-5</v>
      </c>
      <c r="AC116">
        <f t="shared" si="19"/>
        <v>1.5737528217446606E-2</v>
      </c>
      <c r="AD116" t="str">
        <f t="shared" si="20"/>
        <v/>
      </c>
    </row>
    <row r="117" spans="16:30" x14ac:dyDescent="0.2">
      <c r="P117">
        <f t="shared" si="21"/>
        <v>114</v>
      </c>
      <c r="Q117">
        <f>Social_ads!B115</f>
        <v>209.6</v>
      </c>
      <c r="R117">
        <f>Social_ads!C115</f>
        <v>20.6</v>
      </c>
      <c r="S117">
        <f>Social_ads!D115</f>
        <v>10.7</v>
      </c>
      <c r="T117">
        <f>Social_ads!E115</f>
        <v>15.9</v>
      </c>
      <c r="U117">
        <v>16.403776229871259</v>
      </c>
      <c r="V117">
        <f t="shared" si="13"/>
        <v>-0.50377622987125825</v>
      </c>
      <c r="W117">
        <v>1.2323270685088884E-2</v>
      </c>
      <c r="X117">
        <f t="shared" si="14"/>
        <v>-0.29888646063366409</v>
      </c>
      <c r="Y117">
        <f t="shared" si="15"/>
        <v>2.8541964403140181</v>
      </c>
      <c r="Z117">
        <f t="shared" si="16"/>
        <v>-0.30004633831749211</v>
      </c>
      <c r="AA117">
        <f t="shared" si="17"/>
        <v>0.76445979175682022</v>
      </c>
      <c r="AB117">
        <f t="shared" si="18"/>
        <v>2.8212972023703114E-4</v>
      </c>
      <c r="AC117">
        <f t="shared" si="19"/>
        <v>-3.3515361986645467E-2</v>
      </c>
      <c r="AD117" t="str">
        <f t="shared" si="20"/>
        <v/>
      </c>
    </row>
    <row r="118" spans="16:30" x14ac:dyDescent="0.2">
      <c r="P118">
        <f t="shared" si="21"/>
        <v>115</v>
      </c>
      <c r="Q118">
        <f>Social_ads!B116</f>
        <v>78.2</v>
      </c>
      <c r="R118">
        <f>Social_ads!C116</f>
        <v>46.8</v>
      </c>
      <c r="S118">
        <f>Social_ads!D116</f>
        <v>34.5</v>
      </c>
      <c r="T118">
        <f>Social_ads!E116</f>
        <v>14.6</v>
      </c>
      <c r="U118">
        <v>15.305095925878035</v>
      </c>
      <c r="V118">
        <f t="shared" si="13"/>
        <v>-0.7050959258780356</v>
      </c>
      <c r="W118">
        <v>2.2302189645002708E-2</v>
      </c>
      <c r="X118">
        <f t="shared" si="14"/>
        <v>-0.41832784716094817</v>
      </c>
      <c r="Y118">
        <f t="shared" si="15"/>
        <v>2.8529064715532879</v>
      </c>
      <c r="Z118">
        <f t="shared" si="16"/>
        <v>-0.42218433694335372</v>
      </c>
      <c r="AA118">
        <f t="shared" si="17"/>
        <v>0.67335320874556048</v>
      </c>
      <c r="AB118">
        <f t="shared" si="18"/>
        <v>1.0207321153259349E-3</v>
      </c>
      <c r="AC118">
        <f t="shared" si="19"/>
        <v>-6.3763705591490916E-2</v>
      </c>
      <c r="AD118" t="str">
        <f t="shared" si="20"/>
        <v/>
      </c>
    </row>
    <row r="119" spans="16:30" x14ac:dyDescent="0.2">
      <c r="P119">
        <f t="shared" si="21"/>
        <v>116</v>
      </c>
      <c r="Q119">
        <f>Social_ads!B117</f>
        <v>75.099999999999994</v>
      </c>
      <c r="R119">
        <f>Social_ads!C117</f>
        <v>35</v>
      </c>
      <c r="S119">
        <f>Social_ads!D117</f>
        <v>52.7</v>
      </c>
      <c r="T119">
        <f>Social_ads!E117</f>
        <v>12.6</v>
      </c>
      <c r="U119">
        <v>12.919688951958426</v>
      </c>
      <c r="V119">
        <f t="shared" si="13"/>
        <v>-0.31968895195842606</v>
      </c>
      <c r="W119">
        <v>1.5465413308437237E-2</v>
      </c>
      <c r="X119">
        <f t="shared" si="14"/>
        <v>-0.18966893173772362</v>
      </c>
      <c r="Y119">
        <f t="shared" si="15"/>
        <v>2.8549818280346391</v>
      </c>
      <c r="Z119">
        <f t="shared" si="16"/>
        <v>-0.19068233654766317</v>
      </c>
      <c r="AA119">
        <f t="shared" si="17"/>
        <v>0.84897184015066918</v>
      </c>
      <c r="AB119">
        <f t="shared" si="18"/>
        <v>1.4349341809373698E-4</v>
      </c>
      <c r="AC119">
        <f t="shared" si="19"/>
        <v>-2.3898780565588487E-2</v>
      </c>
      <c r="AD119" t="str">
        <f t="shared" si="20"/>
        <v/>
      </c>
    </row>
    <row r="120" spans="16:30" x14ac:dyDescent="0.2">
      <c r="P120">
        <f t="shared" si="21"/>
        <v>117</v>
      </c>
      <c r="Q120">
        <f>Social_ads!B118</f>
        <v>139.19999999999999</v>
      </c>
      <c r="R120">
        <f>Social_ads!C118</f>
        <v>14.3</v>
      </c>
      <c r="S120">
        <f>Social_ads!D118</f>
        <v>25.6</v>
      </c>
      <c r="T120">
        <f>Social_ads!E118</f>
        <v>12.2</v>
      </c>
      <c r="U120">
        <v>11.978747436893686</v>
      </c>
      <c r="V120">
        <f t="shared" si="13"/>
        <v>0.22125256310631336</v>
      </c>
      <c r="W120">
        <v>6.8496924666438018E-3</v>
      </c>
      <c r="X120">
        <f t="shared" si="14"/>
        <v>0.13126739923769726</v>
      </c>
      <c r="Y120">
        <f t="shared" si="15"/>
        <v>2.85526139785626</v>
      </c>
      <c r="Z120">
        <f t="shared" si="16"/>
        <v>0.13138865983611497</v>
      </c>
      <c r="AA120">
        <f t="shared" si="17"/>
        <v>0.89560262629183507</v>
      </c>
      <c r="AB120">
        <f t="shared" si="18"/>
        <v>2.9915404577137214E-5</v>
      </c>
      <c r="AC120">
        <f t="shared" si="19"/>
        <v>1.0911536977700623E-2</v>
      </c>
      <c r="AD120" t="str">
        <f t="shared" si="20"/>
        <v/>
      </c>
    </row>
    <row r="121" spans="16:30" x14ac:dyDescent="0.2">
      <c r="P121">
        <f t="shared" si="21"/>
        <v>118</v>
      </c>
      <c r="Q121">
        <f>Social_ads!B119</f>
        <v>76.400000000000006</v>
      </c>
      <c r="R121">
        <f>Social_ads!C119</f>
        <v>0.8</v>
      </c>
      <c r="S121">
        <f>Social_ads!D119</f>
        <v>14.8</v>
      </c>
      <c r="T121">
        <f>Social_ads!E119</f>
        <v>9.4</v>
      </c>
      <c r="U121">
        <v>6.5707773987577056</v>
      </c>
      <c r="V121">
        <f t="shared" si="13"/>
        <v>2.8292226012422947</v>
      </c>
      <c r="W121">
        <v>1.9410632177723219E-2</v>
      </c>
      <c r="X121">
        <f t="shared" si="14"/>
        <v>1.6785554368974058</v>
      </c>
      <c r="Y121">
        <f t="shared" si="15"/>
        <v>2.8136528942750112</v>
      </c>
      <c r="Z121">
        <f t="shared" si="16"/>
        <v>1.7032887143953384</v>
      </c>
      <c r="AA121">
        <f t="shared" si="17"/>
        <v>9.0099100250869119E-2</v>
      </c>
      <c r="AB121">
        <f t="shared" si="18"/>
        <v>1.4219250549104379E-2</v>
      </c>
      <c r="AC121">
        <f t="shared" si="19"/>
        <v>0.2396428737209319</v>
      </c>
      <c r="AD121" t="str">
        <f t="shared" si="20"/>
        <v/>
      </c>
    </row>
    <row r="122" spans="16:30" x14ac:dyDescent="0.2">
      <c r="P122">
        <f t="shared" si="21"/>
        <v>119</v>
      </c>
      <c r="Q122">
        <f>Social_ads!B120</f>
        <v>125.7</v>
      </c>
      <c r="R122">
        <f>Social_ads!C120</f>
        <v>36.9</v>
      </c>
      <c r="S122">
        <f>Social_ads!D120</f>
        <v>79.2</v>
      </c>
      <c r="T122">
        <f>Social_ads!E120</f>
        <v>15.9</v>
      </c>
      <c r="U122">
        <v>15.566093478520511</v>
      </c>
      <c r="V122">
        <f t="shared" si="13"/>
        <v>0.33390652147948963</v>
      </c>
      <c r="W122">
        <v>3.0894602284662852E-2</v>
      </c>
      <c r="X122">
        <f t="shared" si="14"/>
        <v>0.19810410350843163</v>
      </c>
      <c r="Y122">
        <f t="shared" si="15"/>
        <v>2.8549241793703315</v>
      </c>
      <c r="Z122">
        <f t="shared" si="16"/>
        <v>0.20074378368699847</v>
      </c>
      <c r="AA122">
        <f t="shared" si="17"/>
        <v>0.84110707685299257</v>
      </c>
      <c r="AB122">
        <f t="shared" si="18"/>
        <v>3.2275095468842777E-4</v>
      </c>
      <c r="AC122">
        <f t="shared" si="19"/>
        <v>3.5842467800578377E-2</v>
      </c>
      <c r="AD122" t="str">
        <f t="shared" si="20"/>
        <v/>
      </c>
    </row>
    <row r="123" spans="16:30" x14ac:dyDescent="0.2">
      <c r="P123">
        <f t="shared" si="21"/>
        <v>120</v>
      </c>
      <c r="Q123">
        <f>Social_ads!B121</f>
        <v>19.399999999999999</v>
      </c>
      <c r="R123">
        <f>Social_ads!C121</f>
        <v>16</v>
      </c>
      <c r="S123">
        <f>Social_ads!D121</f>
        <v>22.3</v>
      </c>
      <c r="T123">
        <f>Social_ads!E121</f>
        <v>6.6</v>
      </c>
      <c r="U123">
        <v>6.8200676671381784</v>
      </c>
      <c r="V123">
        <f t="shared" si="13"/>
        <v>-0.22006766713817871</v>
      </c>
      <c r="W123">
        <v>1.7077136193456657E-2</v>
      </c>
      <c r="X123">
        <f t="shared" si="14"/>
        <v>-0.1305644098127588</v>
      </c>
      <c r="Y123">
        <f t="shared" si="15"/>
        <v>2.8552614959654541</v>
      </c>
      <c r="Z123">
        <f t="shared" si="16"/>
        <v>-0.13136315684323346</v>
      </c>
      <c r="AA123">
        <f t="shared" si="17"/>
        <v>0.89562277329383932</v>
      </c>
      <c r="AB123">
        <f t="shared" si="18"/>
        <v>7.5329623347997402E-5</v>
      </c>
      <c r="AC123">
        <f t="shared" si="19"/>
        <v>-1.7314955469044751E-2</v>
      </c>
      <c r="AD123" t="str">
        <f t="shared" si="20"/>
        <v/>
      </c>
    </row>
    <row r="124" spans="16:30" x14ac:dyDescent="0.2">
      <c r="P124">
        <f t="shared" si="21"/>
        <v>121</v>
      </c>
      <c r="Q124">
        <f>Social_ads!B122</f>
        <v>141.30000000000001</v>
      </c>
      <c r="R124">
        <f>Social_ads!C122</f>
        <v>26.8</v>
      </c>
      <c r="S124">
        <f>Social_ads!D122</f>
        <v>46.2</v>
      </c>
      <c r="T124">
        <f>Social_ads!E122</f>
        <v>15.5</v>
      </c>
      <c r="U124">
        <v>14.410106047152565</v>
      </c>
      <c r="V124">
        <f t="shared" si="13"/>
        <v>1.0898939528474347</v>
      </c>
      <c r="W124">
        <v>7.6527834277396118E-3</v>
      </c>
      <c r="X124">
        <f t="shared" si="14"/>
        <v>0.6466254791653252</v>
      </c>
      <c r="Y124">
        <f t="shared" si="15"/>
        <v>2.8493755562395235</v>
      </c>
      <c r="Z124">
        <f t="shared" si="16"/>
        <v>0.64815304825325015</v>
      </c>
      <c r="AA124">
        <f t="shared" si="17"/>
        <v>0.5176445407010386</v>
      </c>
      <c r="AB124">
        <f t="shared" si="18"/>
        <v>8.1233982758187014E-4</v>
      </c>
      <c r="AC124">
        <f t="shared" si="19"/>
        <v>5.6918762780825437E-2</v>
      </c>
      <c r="AD124" t="str">
        <f t="shared" si="20"/>
        <v/>
      </c>
    </row>
    <row r="125" spans="16:30" x14ac:dyDescent="0.2">
      <c r="P125">
        <f t="shared" si="21"/>
        <v>122</v>
      </c>
      <c r="Q125">
        <f>Social_ads!B123</f>
        <v>18.8</v>
      </c>
      <c r="R125">
        <f>Social_ads!C123</f>
        <v>21.7</v>
      </c>
      <c r="S125">
        <f>Social_ads!D123</f>
        <v>50.4</v>
      </c>
      <c r="T125">
        <f>Social_ads!E123</f>
        <v>7</v>
      </c>
      <c r="U125">
        <v>7.8380764218051215</v>
      </c>
      <c r="V125">
        <f t="shared" si="13"/>
        <v>-0.83807642180512154</v>
      </c>
      <c r="W125">
        <v>2.2017357526612755E-2</v>
      </c>
      <c r="X125">
        <f t="shared" si="14"/>
        <v>-0.49722412571524471</v>
      </c>
      <c r="Y125">
        <f t="shared" si="15"/>
        <v>2.8518311706971033</v>
      </c>
      <c r="Z125">
        <f t="shared" si="16"/>
        <v>-0.50182944870199453</v>
      </c>
      <c r="AA125">
        <f t="shared" si="17"/>
        <v>0.61635074050730532</v>
      </c>
      <c r="AB125">
        <f t="shared" si="18"/>
        <v>1.4228112657716111E-3</v>
      </c>
      <c r="AC125">
        <f t="shared" si="19"/>
        <v>-7.5296218752678917E-2</v>
      </c>
      <c r="AD125" t="str">
        <f t="shared" si="20"/>
        <v/>
      </c>
    </row>
    <row r="126" spans="16:30" x14ac:dyDescent="0.2">
      <c r="P126">
        <f t="shared" si="21"/>
        <v>123</v>
      </c>
      <c r="Q126">
        <f>Social_ads!B124</f>
        <v>224</v>
      </c>
      <c r="R126">
        <f>Social_ads!C124</f>
        <v>2.4</v>
      </c>
      <c r="S126">
        <f>Social_ads!D124</f>
        <v>15.6</v>
      </c>
      <c r="T126">
        <f>Social_ads!E124</f>
        <v>11.6</v>
      </c>
      <c r="U126">
        <v>13.626457100609532</v>
      </c>
      <c r="V126">
        <f t="shared" si="13"/>
        <v>-2.026457100609532</v>
      </c>
      <c r="W126">
        <v>1.9991711756123784E-2</v>
      </c>
      <c r="X126">
        <f t="shared" si="14"/>
        <v>-1.2022810019875765</v>
      </c>
      <c r="Y126">
        <f t="shared" si="15"/>
        <v>2.8340254526099304</v>
      </c>
      <c r="Z126">
        <f t="shared" si="16"/>
        <v>-1.2159638584649115</v>
      </c>
      <c r="AA126">
        <f t="shared" si="17"/>
        <v>0.22546114284253904</v>
      </c>
      <c r="AB126">
        <f t="shared" si="18"/>
        <v>7.5221581832195135E-3</v>
      </c>
      <c r="AC126">
        <f t="shared" si="19"/>
        <v>-0.17367239091256056</v>
      </c>
      <c r="AD126" t="str">
        <f t="shared" si="20"/>
        <v/>
      </c>
    </row>
    <row r="127" spans="16:30" x14ac:dyDescent="0.2">
      <c r="P127">
        <f t="shared" si="21"/>
        <v>124</v>
      </c>
      <c r="Q127">
        <f>Social_ads!B125</f>
        <v>123.1</v>
      </c>
      <c r="R127">
        <f>Social_ads!C125</f>
        <v>34.6</v>
      </c>
      <c r="S127">
        <f>Social_ads!D125</f>
        <v>12.4</v>
      </c>
      <c r="T127">
        <f>Social_ads!E125</f>
        <v>15.2</v>
      </c>
      <c r="U127">
        <v>15.08279089666202</v>
      </c>
      <c r="V127">
        <f t="shared" si="13"/>
        <v>0.11720910333797896</v>
      </c>
      <c r="W127">
        <v>1.5309774921871367E-2</v>
      </c>
      <c r="X127">
        <f t="shared" si="14"/>
        <v>6.9539235822393838E-2</v>
      </c>
      <c r="Y127">
        <f t="shared" si="15"/>
        <v>2.8554426222199791</v>
      </c>
      <c r="Z127">
        <f t="shared" si="16"/>
        <v>6.9899619440046232E-2</v>
      </c>
      <c r="AA127">
        <f t="shared" si="17"/>
        <v>0.94434482080197746</v>
      </c>
      <c r="AB127">
        <f t="shared" si="18"/>
        <v>1.9088393920229011E-5</v>
      </c>
      <c r="AC127">
        <f t="shared" si="19"/>
        <v>8.715843045285691E-3</v>
      </c>
      <c r="AD127" t="str">
        <f t="shared" si="20"/>
        <v/>
      </c>
    </row>
    <row r="128" spans="16:30" x14ac:dyDescent="0.2">
      <c r="P128">
        <f t="shared" si="21"/>
        <v>125</v>
      </c>
      <c r="Q128">
        <f>Social_ads!B126</f>
        <v>229.5</v>
      </c>
      <c r="R128">
        <f>Social_ads!C126</f>
        <v>32.299999999999997</v>
      </c>
      <c r="S128">
        <f>Social_ads!D126</f>
        <v>74.2</v>
      </c>
      <c r="T128">
        <f>Social_ads!E126</f>
        <v>19.7</v>
      </c>
      <c r="U128">
        <v>19.454413064179416</v>
      </c>
      <c r="V128">
        <f t="shared" si="13"/>
        <v>0.24558693582058311</v>
      </c>
      <c r="W128">
        <v>2.8896480820034452E-2</v>
      </c>
      <c r="X128">
        <f t="shared" si="14"/>
        <v>0.14570479048612356</v>
      </c>
      <c r="Y128">
        <f t="shared" si="15"/>
        <v>2.8551956680361728</v>
      </c>
      <c r="Z128">
        <f t="shared" si="16"/>
        <v>0.14748727733402919</v>
      </c>
      <c r="AA128">
        <f t="shared" si="17"/>
        <v>0.882899027602571</v>
      </c>
      <c r="AB128">
        <f t="shared" si="18"/>
        <v>1.6263033977045944E-4</v>
      </c>
      <c r="AC128">
        <f t="shared" si="19"/>
        <v>2.544159131816005E-2</v>
      </c>
      <c r="AD128" t="str">
        <f t="shared" si="20"/>
        <v/>
      </c>
    </row>
    <row r="129" spans="16:30" x14ac:dyDescent="0.2">
      <c r="P129">
        <f t="shared" si="21"/>
        <v>126</v>
      </c>
      <c r="Q129">
        <f>Social_ads!B127</f>
        <v>87.2</v>
      </c>
      <c r="R129">
        <f>Social_ads!C127</f>
        <v>11.8</v>
      </c>
      <c r="S129">
        <f>Social_ads!D127</f>
        <v>25.9</v>
      </c>
      <c r="T129">
        <f>Social_ads!E127</f>
        <v>10.6</v>
      </c>
      <c r="U129">
        <v>9.1273495830047615</v>
      </c>
      <c r="V129">
        <f t="shared" si="13"/>
        <v>1.4726504169952381</v>
      </c>
      <c r="W129">
        <v>1.0197302596149512E-2</v>
      </c>
      <c r="X129">
        <f t="shared" si="14"/>
        <v>0.87371186806269019</v>
      </c>
      <c r="Y129">
        <f t="shared" si="15"/>
        <v>2.8442780560695162</v>
      </c>
      <c r="Z129">
        <f t="shared" si="16"/>
        <v>0.87768630697074412</v>
      </c>
      <c r="AA129">
        <f t="shared" si="17"/>
        <v>0.38118855845200439</v>
      </c>
      <c r="AB129">
        <f t="shared" si="18"/>
        <v>1.9863899964834265E-3</v>
      </c>
      <c r="AC129">
        <f t="shared" si="19"/>
        <v>8.9085630851109529E-2</v>
      </c>
      <c r="AD129" t="str">
        <f t="shared" si="20"/>
        <v/>
      </c>
    </row>
    <row r="130" spans="16:30" x14ac:dyDescent="0.2">
      <c r="P130">
        <f t="shared" si="21"/>
        <v>127</v>
      </c>
      <c r="Q130">
        <f>Social_ads!B128</f>
        <v>7.8</v>
      </c>
      <c r="R130">
        <f>Social_ads!C128</f>
        <v>38.9</v>
      </c>
      <c r="S130">
        <f>Social_ads!D128</f>
        <v>50.6</v>
      </c>
      <c r="T130">
        <f>Social_ads!E128</f>
        <v>6.6</v>
      </c>
      <c r="U130">
        <v>10.577174114180366</v>
      </c>
      <c r="V130">
        <f t="shared" si="13"/>
        <v>-3.9771741141803663</v>
      </c>
      <c r="W130">
        <v>2.6935020069966068E-2</v>
      </c>
      <c r="X130">
        <f t="shared" si="14"/>
        <v>-2.3596260081881599</v>
      </c>
      <c r="Y130">
        <f t="shared" si="15"/>
        <v>2.7721512802997852</v>
      </c>
      <c r="Z130">
        <f t="shared" si="16"/>
        <v>-2.4215599172080693</v>
      </c>
      <c r="AA130">
        <f t="shared" si="17"/>
        <v>1.636468298965689E-2</v>
      </c>
      <c r="AB130">
        <f t="shared" si="18"/>
        <v>3.9596789541522383E-2</v>
      </c>
      <c r="AC130">
        <f t="shared" si="19"/>
        <v>-0.40288671753026239</v>
      </c>
      <c r="AD130" t="str">
        <f t="shared" si="20"/>
        <v>*</v>
      </c>
    </row>
    <row r="131" spans="16:30" x14ac:dyDescent="0.2">
      <c r="P131">
        <f t="shared" si="21"/>
        <v>128</v>
      </c>
      <c r="Q131">
        <f>Social_ads!B129</f>
        <v>80.2</v>
      </c>
      <c r="R131">
        <f>Social_ads!C129</f>
        <v>0</v>
      </c>
      <c r="S131">
        <f>Social_ads!D129</f>
        <v>9.1999999999999993</v>
      </c>
      <c r="T131">
        <f>Social_ads!E129</f>
        <v>8.8000000000000007</v>
      </c>
      <c r="U131">
        <v>6.59966899899152</v>
      </c>
      <c r="V131">
        <f t="shared" si="13"/>
        <v>2.2003310010084807</v>
      </c>
      <c r="W131">
        <v>2.0676159562924932E-2</v>
      </c>
      <c r="X131">
        <f t="shared" si="14"/>
        <v>1.3054390146236485</v>
      </c>
      <c r="Y131">
        <f t="shared" si="15"/>
        <v>2.8301620011438318</v>
      </c>
      <c r="Z131">
        <f t="shared" si="16"/>
        <v>1.3216583568547002</v>
      </c>
      <c r="AA131">
        <f t="shared" si="17"/>
        <v>0.18782251611306508</v>
      </c>
      <c r="AB131">
        <f t="shared" si="18"/>
        <v>9.1848148409079001E-3</v>
      </c>
      <c r="AC131">
        <f t="shared" si="19"/>
        <v>0.19203968299016289</v>
      </c>
      <c r="AD131" t="str">
        <f t="shared" si="20"/>
        <v/>
      </c>
    </row>
    <row r="132" spans="16:30" x14ac:dyDescent="0.2">
      <c r="P132">
        <f t="shared" si="21"/>
        <v>129</v>
      </c>
      <c r="Q132">
        <f>Social_ads!B130</f>
        <v>220.3</v>
      </c>
      <c r="R132">
        <f>Social_ads!C130</f>
        <v>49</v>
      </c>
      <c r="S132">
        <f>Social_ads!D130</f>
        <v>3.2</v>
      </c>
      <c r="T132">
        <f>Social_ads!E130</f>
        <v>24.7</v>
      </c>
      <c r="U132">
        <v>22.25549161453959</v>
      </c>
      <c r="V132">
        <f t="shared" si="13"/>
        <v>2.4445083854604093</v>
      </c>
      <c r="W132">
        <v>4.3731416971911255E-2</v>
      </c>
      <c r="X132">
        <f t="shared" si="14"/>
        <v>1.4503075294090186</v>
      </c>
      <c r="Y132">
        <f t="shared" si="15"/>
        <v>2.8234685572086864</v>
      </c>
      <c r="Z132">
        <f t="shared" si="16"/>
        <v>1.4876820043009789</v>
      </c>
      <c r="AA132">
        <f t="shared" si="17"/>
        <v>0.13844180862067182</v>
      </c>
      <c r="AB132">
        <f t="shared" si="18"/>
        <v>2.5147451879722213E-2</v>
      </c>
      <c r="AC132">
        <f t="shared" si="19"/>
        <v>0.31813902109309899</v>
      </c>
      <c r="AD132" t="str">
        <f t="shared" si="20"/>
        <v/>
      </c>
    </row>
    <row r="133" spans="16:30" x14ac:dyDescent="0.2">
      <c r="P133">
        <f t="shared" si="21"/>
        <v>130</v>
      </c>
      <c r="Q133">
        <f>Social_ads!B131</f>
        <v>59.6</v>
      </c>
      <c r="R133">
        <f>Social_ads!C131</f>
        <v>12</v>
      </c>
      <c r="S133">
        <f>Social_ads!D131</f>
        <v>43.1</v>
      </c>
      <c r="T133">
        <f>Social_ads!E131</f>
        <v>9.6999999999999993</v>
      </c>
      <c r="U133">
        <v>7.8841064914888372</v>
      </c>
      <c r="V133">
        <f t="shared" ref="V133:V196" si="22">T133-U133</f>
        <v>1.815893508511162</v>
      </c>
      <c r="W133">
        <v>1.7171442047140481E-2</v>
      </c>
      <c r="X133">
        <f t="shared" ref="X133:X196" si="23">V133/SQRT($AF$6)</f>
        <v>1.0773552848756842</v>
      </c>
      <c r="Y133">
        <f t="shared" ref="Y133:Y196" si="24">($AF$6-V133^2/((1-W133)*$AF$5))*$AF$5/($AF$5-1)</f>
        <v>2.8383086261140638</v>
      </c>
      <c r="Z133">
        <f t="shared" ref="Z133:Z196" si="25">V133/SQRT(Y133*(1-W133))</f>
        <v>1.0872306422236389</v>
      </c>
      <c r="AA133">
        <f t="shared" ref="AA133:AA196" si="26">_xlfn.T.DIST.2T(ABS(Z133),$AF$5)</f>
        <v>0.27827010074798347</v>
      </c>
      <c r="AB133">
        <f t="shared" ref="AB133:AB196" si="27">(V133^2/$AF$6)*(W133/(1-W133)^2)/($AF$7+1)</f>
        <v>5.1583301558660805E-3</v>
      </c>
      <c r="AC133">
        <f t="shared" ref="AC133:AC196" si="28">Z133*SQRT(W133/(1-W133))</f>
        <v>0.14370973367844142</v>
      </c>
      <c r="AD133" t="str">
        <f t="shared" ref="AD133:AD196" si="29">IF(OR(AA133&lt;0.05,AB133&gt;=1,ABS(AC133)&gt;=1),"*","")</f>
        <v/>
      </c>
    </row>
    <row r="134" spans="16:30" x14ac:dyDescent="0.2">
      <c r="P134">
        <f t="shared" ref="P134:P197" si="30">P133+1</f>
        <v>131</v>
      </c>
      <c r="Q134">
        <f>Social_ads!B132</f>
        <v>0.7</v>
      </c>
      <c r="R134">
        <f>Social_ads!C132</f>
        <v>39.6</v>
      </c>
      <c r="S134">
        <f>Social_ads!D132</f>
        <v>8.6999999999999993</v>
      </c>
      <c r="T134">
        <f>Social_ads!E132</f>
        <v>1.6</v>
      </c>
      <c r="U134">
        <v>10.427687101769543</v>
      </c>
      <c r="V134">
        <f t="shared" si="22"/>
        <v>-8.8276871017695431</v>
      </c>
      <c r="W134">
        <v>3.691880479842221E-2</v>
      </c>
      <c r="X134">
        <f t="shared" si="23"/>
        <v>-5.2373970762844815</v>
      </c>
      <c r="Y134">
        <f t="shared" si="24"/>
        <v>2.4405636155542272</v>
      </c>
      <c r="Z134">
        <f t="shared" si="25"/>
        <v>-5.7579834651931918</v>
      </c>
      <c r="AA134">
        <f t="shared" si="26"/>
        <v>3.2468511209211855E-8</v>
      </c>
      <c r="AB134">
        <f t="shared" si="27"/>
        <v>0.27295612132591685</v>
      </c>
      <c r="AC134">
        <f t="shared" si="28"/>
        <v>-1.1273604070102856</v>
      </c>
      <c r="AD134" t="str">
        <f t="shared" si="29"/>
        <v>*</v>
      </c>
    </row>
    <row r="135" spans="16:30" x14ac:dyDescent="0.2">
      <c r="P135">
        <f t="shared" si="30"/>
        <v>132</v>
      </c>
      <c r="Q135">
        <f>Social_ads!B133</f>
        <v>265.2</v>
      </c>
      <c r="R135">
        <f>Social_ads!C133</f>
        <v>2.9</v>
      </c>
      <c r="S135">
        <f>Social_ads!D133</f>
        <v>43</v>
      </c>
      <c r="T135">
        <f>Social_ads!E133</f>
        <v>12.7</v>
      </c>
      <c r="U135">
        <v>15.577798192467164</v>
      </c>
      <c r="V135">
        <f t="shared" si="22"/>
        <v>-2.8777981924671643</v>
      </c>
      <c r="W135">
        <v>3.0860700985389865E-2</v>
      </c>
      <c r="X135">
        <f t="shared" si="23"/>
        <v>-1.7073749517405321</v>
      </c>
      <c r="Y135">
        <f t="shared" si="24"/>
        <v>2.811691395766847</v>
      </c>
      <c r="Z135">
        <f t="shared" si="25"/>
        <v>-1.7433452675454599</v>
      </c>
      <c r="AA135">
        <f t="shared" si="26"/>
        <v>8.2841397997743663E-2</v>
      </c>
      <c r="AB135">
        <f t="shared" si="27"/>
        <v>2.3945901807471193E-2</v>
      </c>
      <c r="AC135">
        <f t="shared" si="28"/>
        <v>-0.31109511963919556</v>
      </c>
      <c r="AD135" t="str">
        <f t="shared" si="29"/>
        <v/>
      </c>
    </row>
    <row r="136" spans="16:30" x14ac:dyDescent="0.2">
      <c r="P136">
        <f t="shared" si="30"/>
        <v>133</v>
      </c>
      <c r="Q136">
        <f>Social_ads!B134</f>
        <v>8.4</v>
      </c>
      <c r="R136">
        <f>Social_ads!C134</f>
        <v>27.2</v>
      </c>
      <c r="S136">
        <f>Social_ads!D134</f>
        <v>2.1</v>
      </c>
      <c r="T136">
        <f>Social_ads!E134</f>
        <v>5.7</v>
      </c>
      <c r="U136">
        <v>8.4491501160707152</v>
      </c>
      <c r="V136">
        <f t="shared" si="22"/>
        <v>-2.749150116070715</v>
      </c>
      <c r="W136">
        <v>2.9060462190259782E-2</v>
      </c>
      <c r="X136">
        <f t="shared" si="23"/>
        <v>-1.6310490634958839</v>
      </c>
      <c r="Y136">
        <f t="shared" si="24"/>
        <v>2.81559604572388</v>
      </c>
      <c r="Z136">
        <f t="shared" si="25"/>
        <v>-1.6627126021094238</v>
      </c>
      <c r="AA136">
        <f t="shared" si="26"/>
        <v>9.7968278337742937E-2</v>
      </c>
      <c r="AB136">
        <f t="shared" si="27"/>
        <v>2.0501809957097217E-2</v>
      </c>
      <c r="AC136">
        <f t="shared" si="28"/>
        <v>-0.28765528250179229</v>
      </c>
      <c r="AD136" t="str">
        <f t="shared" si="29"/>
        <v/>
      </c>
    </row>
    <row r="137" spans="16:30" x14ac:dyDescent="0.2">
      <c r="P137">
        <f t="shared" si="30"/>
        <v>134</v>
      </c>
      <c r="Q137">
        <f>Social_ads!B135</f>
        <v>219.8</v>
      </c>
      <c r="R137">
        <f>Social_ads!C135</f>
        <v>33.5</v>
      </c>
      <c r="S137">
        <f>Social_ads!D135</f>
        <v>45.1</v>
      </c>
      <c r="T137">
        <f>Social_ads!E135</f>
        <v>19.600000000000001</v>
      </c>
      <c r="U137">
        <v>19.266923071099967</v>
      </c>
      <c r="V137">
        <f t="shared" si="22"/>
        <v>0.33307692890003437</v>
      </c>
      <c r="W137">
        <v>1.1583975313810124E-2</v>
      </c>
      <c r="X137">
        <f t="shared" si="23"/>
        <v>0.19761191277941551</v>
      </c>
      <c r="Y137">
        <f t="shared" si="24"/>
        <v>2.8549385767755902</v>
      </c>
      <c r="Z137">
        <f t="shared" si="25"/>
        <v>0.19827879836373738</v>
      </c>
      <c r="AA137">
        <f t="shared" si="26"/>
        <v>0.84303244436065161</v>
      </c>
      <c r="AB137">
        <f t="shared" si="27"/>
        <v>1.1575621567415312E-4</v>
      </c>
      <c r="AC137">
        <f t="shared" si="28"/>
        <v>2.1465212935572294E-2</v>
      </c>
      <c r="AD137" t="str">
        <f t="shared" si="29"/>
        <v/>
      </c>
    </row>
    <row r="138" spans="16:30" x14ac:dyDescent="0.2">
      <c r="P138">
        <f t="shared" si="30"/>
        <v>135</v>
      </c>
      <c r="Q138">
        <f>Social_ads!B136</f>
        <v>36.9</v>
      </c>
      <c r="R138">
        <f>Social_ads!C136</f>
        <v>38.6</v>
      </c>
      <c r="S138">
        <f>Social_ads!D136</f>
        <v>65.599999999999994</v>
      </c>
      <c r="T138">
        <f>Social_ads!E136</f>
        <v>10.8</v>
      </c>
      <c r="U138">
        <v>11.836803896219831</v>
      </c>
      <c r="V138">
        <f t="shared" si="22"/>
        <v>-1.0368038962198298</v>
      </c>
      <c r="W138">
        <v>2.9033276326492566E-2</v>
      </c>
      <c r="X138">
        <f t="shared" si="23"/>
        <v>-0.61512756763361054</v>
      </c>
      <c r="Y138">
        <f t="shared" si="24"/>
        <v>2.849836706110076</v>
      </c>
      <c r="Z138">
        <f t="shared" si="25"/>
        <v>-0.62328181994744558</v>
      </c>
      <c r="AA138">
        <f t="shared" si="26"/>
        <v>0.53382394887270723</v>
      </c>
      <c r="AB138">
        <f t="shared" si="27"/>
        <v>2.9131157771413218E-3</v>
      </c>
      <c r="AC138">
        <f t="shared" si="28"/>
        <v>-0.10777804710221187</v>
      </c>
      <c r="AD138" t="str">
        <f t="shared" si="29"/>
        <v/>
      </c>
    </row>
    <row r="139" spans="16:30" x14ac:dyDescent="0.2">
      <c r="P139">
        <f t="shared" si="30"/>
        <v>136</v>
      </c>
      <c r="Q139">
        <f>Social_ads!B137</f>
        <v>48.3</v>
      </c>
      <c r="R139">
        <f>Social_ads!C137</f>
        <v>47</v>
      </c>
      <c r="S139">
        <f>Social_ads!D137</f>
        <v>8.5</v>
      </c>
      <c r="T139">
        <f>Social_ads!E137</f>
        <v>11.6</v>
      </c>
      <c r="U139">
        <v>14.001413849249673</v>
      </c>
      <c r="V139">
        <f t="shared" si="22"/>
        <v>-2.401413849249673</v>
      </c>
      <c r="W139">
        <v>3.9081327706707442E-2</v>
      </c>
      <c r="X139">
        <f t="shared" si="23"/>
        <v>-1.4247398812411647</v>
      </c>
      <c r="Y139">
        <f t="shared" si="24"/>
        <v>2.8247381258804189</v>
      </c>
      <c r="Z139">
        <f t="shared" si="25"/>
        <v>-1.4575873777948751</v>
      </c>
      <c r="AA139">
        <f t="shared" si="26"/>
        <v>0.14655466900288233</v>
      </c>
      <c r="AB139">
        <f t="shared" si="27"/>
        <v>2.1478661594214101E-2</v>
      </c>
      <c r="AC139">
        <f t="shared" si="28"/>
        <v>-0.29395167369205938</v>
      </c>
      <c r="AD139" t="str">
        <f t="shared" si="29"/>
        <v/>
      </c>
    </row>
    <row r="140" spans="16:30" x14ac:dyDescent="0.2">
      <c r="P140">
        <f t="shared" si="30"/>
        <v>137</v>
      </c>
      <c r="Q140">
        <f>Social_ads!B138</f>
        <v>25.6</v>
      </c>
      <c r="R140">
        <f>Social_ads!C138</f>
        <v>39</v>
      </c>
      <c r="S140">
        <f>Social_ads!D138</f>
        <v>9.3000000000000007</v>
      </c>
      <c r="T140">
        <f>Social_ads!E138</f>
        <v>9.5</v>
      </c>
      <c r="U140">
        <v>11.453486267632533</v>
      </c>
      <c r="V140">
        <f t="shared" si="22"/>
        <v>-1.9534862676325329</v>
      </c>
      <c r="W140">
        <v>3.1244252247842726E-2</v>
      </c>
      <c r="X140">
        <f t="shared" si="23"/>
        <v>-1.1589879827763303</v>
      </c>
      <c r="Y140">
        <f t="shared" si="24"/>
        <v>2.8353132174299507</v>
      </c>
      <c r="Z140">
        <f t="shared" si="25"/>
        <v>-1.1786984034424675</v>
      </c>
      <c r="AA140">
        <f t="shared" si="26"/>
        <v>0.23994724280010413</v>
      </c>
      <c r="AB140">
        <f t="shared" si="27"/>
        <v>1.1179938779232946E-2</v>
      </c>
      <c r="AC140">
        <f t="shared" si="28"/>
        <v>-0.21168038505672315</v>
      </c>
      <c r="AD140" t="str">
        <f t="shared" si="29"/>
        <v/>
      </c>
    </row>
    <row r="141" spans="16:30" x14ac:dyDescent="0.2">
      <c r="P141">
        <f t="shared" si="30"/>
        <v>138</v>
      </c>
      <c r="Q141">
        <f>Social_ads!B139</f>
        <v>273.7</v>
      </c>
      <c r="R141">
        <f>Social_ads!C139</f>
        <v>28.9</v>
      </c>
      <c r="S141">
        <f>Social_ads!D139</f>
        <v>59.7</v>
      </c>
      <c r="T141">
        <f>Social_ads!E139</f>
        <v>20.8</v>
      </c>
      <c r="U141">
        <v>20.851251984901999</v>
      </c>
      <c r="V141">
        <f t="shared" si="22"/>
        <v>-5.1251984901998782E-2</v>
      </c>
      <c r="W141">
        <v>2.3991006412834786E-2</v>
      </c>
      <c r="X141">
        <f t="shared" si="23"/>
        <v>-3.040739808569989E-2</v>
      </c>
      <c r="Y141">
        <f t="shared" si="24"/>
        <v>2.8555003670175636</v>
      </c>
      <c r="Z141">
        <f t="shared" si="25"/>
        <v>-3.07003035501867E-2</v>
      </c>
      <c r="AA141">
        <f t="shared" si="26"/>
        <v>0.97553978772123284</v>
      </c>
      <c r="AB141">
        <f t="shared" si="27"/>
        <v>5.8215597070010926E-6</v>
      </c>
      <c r="AC141">
        <f t="shared" si="28"/>
        <v>-4.8132674415609072E-3</v>
      </c>
      <c r="AD141" t="str">
        <f t="shared" si="29"/>
        <v/>
      </c>
    </row>
    <row r="142" spans="16:30" x14ac:dyDescent="0.2">
      <c r="P142">
        <f t="shared" si="30"/>
        <v>139</v>
      </c>
      <c r="Q142">
        <f>Social_ads!B140</f>
        <v>43</v>
      </c>
      <c r="R142">
        <f>Social_ads!C140</f>
        <v>25.9</v>
      </c>
      <c r="S142">
        <f>Social_ads!D140</f>
        <v>20.5</v>
      </c>
      <c r="T142">
        <f>Social_ads!E140</f>
        <v>9.6</v>
      </c>
      <c r="U142">
        <v>9.768427954852239</v>
      </c>
      <c r="V142">
        <f t="shared" si="22"/>
        <v>-0.16842795485223938</v>
      </c>
      <c r="W142">
        <v>1.3999543750884457E-2</v>
      </c>
      <c r="X142">
        <f t="shared" si="23"/>
        <v>-9.9926976130686379E-2</v>
      </c>
      <c r="Y142">
        <f t="shared" si="24"/>
        <v>2.8553666264040531</v>
      </c>
      <c r="Z142">
        <f t="shared" si="25"/>
        <v>-0.10037941901307609</v>
      </c>
      <c r="AA142">
        <f t="shared" si="26"/>
        <v>0.92014571005750656</v>
      </c>
      <c r="AB142">
        <f t="shared" si="27"/>
        <v>3.5947206792756767E-5</v>
      </c>
      <c r="AC142">
        <f t="shared" si="28"/>
        <v>-1.1960878004801232E-2</v>
      </c>
      <c r="AD142" t="str">
        <f t="shared" si="29"/>
        <v/>
      </c>
    </row>
    <row r="143" spans="16:30" x14ac:dyDescent="0.2">
      <c r="P143">
        <f t="shared" si="30"/>
        <v>140</v>
      </c>
      <c r="Q143">
        <f>Social_ads!B141</f>
        <v>184.9</v>
      </c>
      <c r="R143">
        <f>Social_ads!C141</f>
        <v>43.9</v>
      </c>
      <c r="S143">
        <f>Social_ads!D141</f>
        <v>1.7</v>
      </c>
      <c r="T143">
        <f>Social_ads!E141</f>
        <v>20.7</v>
      </c>
      <c r="U143">
        <v>19.675476318699388</v>
      </c>
      <c r="V143">
        <f t="shared" si="22"/>
        <v>1.0245236813006109</v>
      </c>
      <c r="W143">
        <v>3.4664986913647174E-2</v>
      </c>
      <c r="X143">
        <f t="shared" si="23"/>
        <v>0.60784181305570184</v>
      </c>
      <c r="Y143">
        <f t="shared" si="24"/>
        <v>2.8499380587255474</v>
      </c>
      <c r="Z143">
        <f t="shared" si="25"/>
        <v>0.61768244929017657</v>
      </c>
      <c r="AA143">
        <f t="shared" si="26"/>
        <v>0.53750167680332117</v>
      </c>
      <c r="AB143">
        <f t="shared" si="27"/>
        <v>3.4360231046308355E-3</v>
      </c>
      <c r="AC143">
        <f t="shared" si="28"/>
        <v>0.11705009016933308</v>
      </c>
      <c r="AD143" t="str">
        <f t="shared" si="29"/>
        <v/>
      </c>
    </row>
    <row r="144" spans="16:30" x14ac:dyDescent="0.2">
      <c r="P144">
        <f t="shared" si="30"/>
        <v>141</v>
      </c>
      <c r="Q144">
        <f>Social_ads!B142</f>
        <v>73.400000000000006</v>
      </c>
      <c r="R144">
        <f>Social_ads!C142</f>
        <v>17</v>
      </c>
      <c r="S144">
        <f>Social_ads!D142</f>
        <v>12.9</v>
      </c>
      <c r="T144">
        <f>Social_ads!E142</f>
        <v>10.9</v>
      </c>
      <c r="U144">
        <v>9.489640973247127</v>
      </c>
      <c r="V144">
        <f t="shared" si="22"/>
        <v>1.4103590267528734</v>
      </c>
      <c r="W144">
        <v>1.1689968104832506E-2</v>
      </c>
      <c r="X144">
        <f t="shared" si="23"/>
        <v>0.83675487792790615</v>
      </c>
      <c r="Y144">
        <f t="shared" si="24"/>
        <v>2.8451929364979711</v>
      </c>
      <c r="Z144">
        <f t="shared" si="25"/>
        <v>0.84106046650006128</v>
      </c>
      <c r="AA144">
        <f t="shared" si="26"/>
        <v>0.40133897949139863</v>
      </c>
      <c r="AB144">
        <f t="shared" si="27"/>
        <v>2.0949006573876944E-3</v>
      </c>
      <c r="AC144">
        <f t="shared" si="28"/>
        <v>9.147181172709988E-2</v>
      </c>
      <c r="AD144" t="str">
        <f t="shared" si="29"/>
        <v/>
      </c>
    </row>
    <row r="145" spans="16:30" x14ac:dyDescent="0.2">
      <c r="P145">
        <f t="shared" si="30"/>
        <v>142</v>
      </c>
      <c r="Q145">
        <f>Social_ads!B143</f>
        <v>193.7</v>
      </c>
      <c r="R145">
        <f>Social_ads!C143</f>
        <v>35.4</v>
      </c>
      <c r="S145">
        <f>Social_ads!D143</f>
        <v>75.599999999999994</v>
      </c>
      <c r="T145">
        <f>Social_ads!E143</f>
        <v>19.2</v>
      </c>
      <c r="U145">
        <v>18.399029319063153</v>
      </c>
      <c r="V145">
        <f t="shared" si="22"/>
        <v>0.80097068093684598</v>
      </c>
      <c r="W145">
        <v>2.7442421663833334E-2</v>
      </c>
      <c r="X145">
        <f t="shared" si="23"/>
        <v>0.47520958255162032</v>
      </c>
      <c r="Y145">
        <f t="shared" si="24"/>
        <v>2.8521313143370177</v>
      </c>
      <c r="Z145">
        <f t="shared" si="25"/>
        <v>0.48092150739148065</v>
      </c>
      <c r="AA145">
        <f t="shared" si="26"/>
        <v>0.63110869452474083</v>
      </c>
      <c r="AB145">
        <f t="shared" si="27"/>
        <v>1.6379557930274674E-3</v>
      </c>
      <c r="AC145">
        <f t="shared" si="28"/>
        <v>8.0784446757621919E-2</v>
      </c>
      <c r="AD145" t="str">
        <f t="shared" si="29"/>
        <v/>
      </c>
    </row>
    <row r="146" spans="16:30" x14ac:dyDescent="0.2">
      <c r="P146">
        <f t="shared" si="30"/>
        <v>143</v>
      </c>
      <c r="Q146">
        <f>Social_ads!B144</f>
        <v>220.5</v>
      </c>
      <c r="R146">
        <f>Social_ads!C144</f>
        <v>33.200000000000003</v>
      </c>
      <c r="S146">
        <f>Social_ads!D144</f>
        <v>37.9</v>
      </c>
      <c r="T146">
        <f>Social_ads!E144</f>
        <v>20.100000000000001</v>
      </c>
      <c r="U146">
        <v>19.249869267749116</v>
      </c>
      <c r="V146">
        <f t="shared" si="22"/>
        <v>0.85013073225088576</v>
      </c>
      <c r="W146">
        <v>1.0658828562662086E-2</v>
      </c>
      <c r="X146">
        <f t="shared" si="23"/>
        <v>0.50437585295222565</v>
      </c>
      <c r="Y146">
        <f t="shared" si="24"/>
        <v>2.8517679706360948</v>
      </c>
      <c r="Z146">
        <f t="shared" si="25"/>
        <v>0.50612242640317739</v>
      </c>
      <c r="AA146">
        <f t="shared" si="26"/>
        <v>0.61333950040403939</v>
      </c>
      <c r="AB146">
        <f t="shared" si="27"/>
        <v>6.9257353731349484E-4</v>
      </c>
      <c r="AC146">
        <f t="shared" si="28"/>
        <v>5.2533613991515883E-2</v>
      </c>
      <c r="AD146" t="str">
        <f t="shared" si="29"/>
        <v/>
      </c>
    </row>
    <row r="147" spans="16:30" x14ac:dyDescent="0.2">
      <c r="P147">
        <f t="shared" si="30"/>
        <v>144</v>
      </c>
      <c r="Q147">
        <f>Social_ads!B145</f>
        <v>104.6</v>
      </c>
      <c r="R147">
        <f>Social_ads!C145</f>
        <v>5.7</v>
      </c>
      <c r="S147">
        <f>Social_ads!D145</f>
        <v>34.4</v>
      </c>
      <c r="T147">
        <f>Social_ads!E145</f>
        <v>10.4</v>
      </c>
      <c r="U147">
        <v>8.7648026198665825</v>
      </c>
      <c r="V147">
        <f t="shared" si="22"/>
        <v>1.6351973801334179</v>
      </c>
      <c r="W147">
        <v>1.511485002303415E-2</v>
      </c>
      <c r="X147">
        <f t="shared" si="23"/>
        <v>0.97014969823093133</v>
      </c>
      <c r="Y147">
        <f t="shared" si="24"/>
        <v>2.8415915745394118</v>
      </c>
      <c r="Z147">
        <f t="shared" si="25"/>
        <v>0.97745452130916821</v>
      </c>
      <c r="AA147">
        <f t="shared" si="26"/>
        <v>0.32954907288328583</v>
      </c>
      <c r="AB147">
        <f t="shared" si="27"/>
        <v>3.6664872432156654E-3</v>
      </c>
      <c r="AC147">
        <f t="shared" si="28"/>
        <v>0.12108927705948214</v>
      </c>
      <c r="AD147" t="str">
        <f t="shared" si="29"/>
        <v/>
      </c>
    </row>
    <row r="148" spans="16:30" x14ac:dyDescent="0.2">
      <c r="P148">
        <f t="shared" si="30"/>
        <v>145</v>
      </c>
      <c r="Q148">
        <f>Social_ads!B146</f>
        <v>96.2</v>
      </c>
      <c r="R148">
        <f>Social_ads!C146</f>
        <v>14.8</v>
      </c>
      <c r="S148">
        <f>Social_ads!D146</f>
        <v>38.9</v>
      </c>
      <c r="T148">
        <f>Social_ads!E146</f>
        <v>11.4</v>
      </c>
      <c r="U148">
        <v>10.09133403330576</v>
      </c>
      <c r="V148">
        <f t="shared" si="22"/>
        <v>1.3086659666942406</v>
      </c>
      <c r="W148">
        <v>1.0332803531922327E-2</v>
      </c>
      <c r="X148">
        <f t="shared" si="23"/>
        <v>0.77642118810752925</v>
      </c>
      <c r="Y148">
        <f t="shared" si="24"/>
        <v>2.8466398743769123</v>
      </c>
      <c r="Z148">
        <f t="shared" si="25"/>
        <v>0.7796828047766301</v>
      </c>
      <c r="AA148">
        <f t="shared" si="26"/>
        <v>0.43651806111448077</v>
      </c>
      <c r="AB148">
        <f t="shared" si="27"/>
        <v>1.5899174897654551E-3</v>
      </c>
      <c r="AC148">
        <f t="shared" si="28"/>
        <v>7.9667732148016784E-2</v>
      </c>
      <c r="AD148" t="str">
        <f t="shared" si="29"/>
        <v/>
      </c>
    </row>
    <row r="149" spans="16:30" x14ac:dyDescent="0.2">
      <c r="P149">
        <f t="shared" si="30"/>
        <v>146</v>
      </c>
      <c r="Q149">
        <f>Social_ads!B147</f>
        <v>140.30000000000001</v>
      </c>
      <c r="R149">
        <f>Social_ads!C147</f>
        <v>1.9</v>
      </c>
      <c r="S149">
        <f>Social_ads!D147</f>
        <v>9</v>
      </c>
      <c r="T149">
        <f>Social_ads!E147</f>
        <v>10.3</v>
      </c>
      <c r="U149">
        <v>9.7085387216139978</v>
      </c>
      <c r="V149">
        <f t="shared" si="22"/>
        <v>0.59146127838600293</v>
      </c>
      <c r="W149">
        <v>1.6731840627014102E-2</v>
      </c>
      <c r="X149">
        <f t="shared" si="23"/>
        <v>0.35090930777704893</v>
      </c>
      <c r="Y149">
        <f t="shared" si="24"/>
        <v>2.8536896595694503</v>
      </c>
      <c r="Z149">
        <f t="shared" si="25"/>
        <v>0.35309125286387438</v>
      </c>
      <c r="AA149">
        <f t="shared" si="26"/>
        <v>0.72439948269989785</v>
      </c>
      <c r="AB149">
        <f t="shared" si="27"/>
        <v>5.3275747506862953E-4</v>
      </c>
      <c r="AC149">
        <f t="shared" si="28"/>
        <v>4.6059883014392254E-2</v>
      </c>
      <c r="AD149" t="str">
        <f t="shared" si="29"/>
        <v/>
      </c>
    </row>
    <row r="150" spans="16:30" x14ac:dyDescent="0.2">
      <c r="P150">
        <f t="shared" si="30"/>
        <v>147</v>
      </c>
      <c r="Q150">
        <f>Social_ads!B148</f>
        <v>240.1</v>
      </c>
      <c r="R150">
        <f>Social_ads!C148</f>
        <v>7.3</v>
      </c>
      <c r="S150">
        <f>Social_ads!D148</f>
        <v>8.6999999999999993</v>
      </c>
      <c r="T150">
        <f>Social_ads!E148</f>
        <v>13.2</v>
      </c>
      <c r="U150">
        <v>15.29422367733372</v>
      </c>
      <c r="V150">
        <f t="shared" si="22"/>
        <v>-2.0942236773337211</v>
      </c>
      <c r="W150">
        <v>1.994071022447462E-2</v>
      </c>
      <c r="X150">
        <f t="shared" si="23"/>
        <v>-1.2424863770437369</v>
      </c>
      <c r="Y150">
        <f t="shared" si="24"/>
        <v>2.8325654115941212</v>
      </c>
      <c r="Z150">
        <f t="shared" si="25"/>
        <v>-1.2569179162933068</v>
      </c>
      <c r="AA150">
        <f t="shared" si="26"/>
        <v>0.21027915811675063</v>
      </c>
      <c r="AB150">
        <f t="shared" si="27"/>
        <v>8.0123369226153211E-3</v>
      </c>
      <c r="AC150">
        <f t="shared" si="28"/>
        <v>-0.17928793006558352</v>
      </c>
      <c r="AD150" t="str">
        <f t="shared" si="29"/>
        <v/>
      </c>
    </row>
    <row r="151" spans="16:30" x14ac:dyDescent="0.2">
      <c r="P151">
        <f t="shared" si="30"/>
        <v>148</v>
      </c>
      <c r="Q151">
        <f>Social_ads!B149</f>
        <v>243.2</v>
      </c>
      <c r="R151">
        <f>Social_ads!C149</f>
        <v>49</v>
      </c>
      <c r="S151">
        <f>Social_ads!D149</f>
        <v>44.3</v>
      </c>
      <c r="T151">
        <f>Social_ads!E149</f>
        <v>25.4</v>
      </c>
      <c r="U151">
        <v>23.260861031422419</v>
      </c>
      <c r="V151">
        <f t="shared" si="22"/>
        <v>2.1391389685775799</v>
      </c>
      <c r="W151">
        <v>2.5397473706717483E-2</v>
      </c>
      <c r="X151">
        <f t="shared" si="23"/>
        <v>1.2691342648006443</v>
      </c>
      <c r="Y151">
        <f t="shared" si="24"/>
        <v>2.8314364213007162</v>
      </c>
      <c r="Z151">
        <f t="shared" si="25"/>
        <v>1.2877211412918861</v>
      </c>
      <c r="AA151">
        <f t="shared" si="26"/>
        <v>0.19936140229061886</v>
      </c>
      <c r="AB151">
        <f t="shared" si="27"/>
        <v>1.0766898071080741E-2</v>
      </c>
      <c r="AC151">
        <f t="shared" si="28"/>
        <v>0.20787550588291073</v>
      </c>
      <c r="AD151" t="str">
        <f t="shared" si="29"/>
        <v/>
      </c>
    </row>
    <row r="152" spans="16:30" x14ac:dyDescent="0.2">
      <c r="P152">
        <f t="shared" si="30"/>
        <v>149</v>
      </c>
      <c r="Q152">
        <f>Social_ads!B150</f>
        <v>38</v>
      </c>
      <c r="R152">
        <f>Social_ads!C150</f>
        <v>40.299999999999997</v>
      </c>
      <c r="S152">
        <f>Social_ads!D150</f>
        <v>11.9</v>
      </c>
      <c r="T152">
        <f>Social_ads!E150</f>
        <v>10.9</v>
      </c>
      <c r="U152">
        <v>12.263359411362689</v>
      </c>
      <c r="V152">
        <f t="shared" si="22"/>
        <v>-1.3633594113626888</v>
      </c>
      <c r="W152">
        <v>2.904010155405333E-2</v>
      </c>
      <c r="X152">
        <f t="shared" si="23"/>
        <v>-0.80887037710756049</v>
      </c>
      <c r="Y152">
        <f t="shared" si="24"/>
        <v>2.8456970325353232</v>
      </c>
      <c r="Z152">
        <f t="shared" si="25"/>
        <v>-0.82019172475286406</v>
      </c>
      <c r="AA152">
        <f t="shared" si="26"/>
        <v>0.41310315584991775</v>
      </c>
      <c r="AB152">
        <f t="shared" si="27"/>
        <v>5.0384089400961063E-3</v>
      </c>
      <c r="AC152">
        <f t="shared" si="28"/>
        <v>-0.14184492494464937</v>
      </c>
      <c r="AD152" t="str">
        <f t="shared" si="29"/>
        <v/>
      </c>
    </row>
    <row r="153" spans="16:30" x14ac:dyDescent="0.2">
      <c r="P153">
        <f t="shared" si="30"/>
        <v>150</v>
      </c>
      <c r="Q153">
        <f>Social_ads!B151</f>
        <v>44.7</v>
      </c>
      <c r="R153">
        <f>Social_ads!C151</f>
        <v>25.8</v>
      </c>
      <c r="S153">
        <f>Social_ads!D151</f>
        <v>20.6</v>
      </c>
      <c r="T153">
        <f>Social_ads!E151</f>
        <v>10.1</v>
      </c>
      <c r="U153">
        <v>9.82727110113035</v>
      </c>
      <c r="V153">
        <f t="shared" si="22"/>
        <v>0.27272889886964968</v>
      </c>
      <c r="W153">
        <v>1.3707346121979E-2</v>
      </c>
      <c r="X153">
        <f t="shared" si="23"/>
        <v>0.16180790291851907</v>
      </c>
      <c r="Y153">
        <f t="shared" si="24"/>
        <v>2.8551274262220212</v>
      </c>
      <c r="Z153">
        <f t="shared" si="25"/>
        <v>0.16252325505798151</v>
      </c>
      <c r="AA153">
        <f t="shared" si="26"/>
        <v>0.87106125032132109</v>
      </c>
      <c r="AB153">
        <f t="shared" si="27"/>
        <v>9.2231920049399248E-5</v>
      </c>
      <c r="AC153">
        <f t="shared" si="28"/>
        <v>1.9159726365638279E-2</v>
      </c>
      <c r="AD153" t="str">
        <f t="shared" si="29"/>
        <v/>
      </c>
    </row>
    <row r="154" spans="16:30" x14ac:dyDescent="0.2">
      <c r="P154">
        <f t="shared" si="30"/>
        <v>151</v>
      </c>
      <c r="Q154">
        <f>Social_ads!B152</f>
        <v>280.7</v>
      </c>
      <c r="R154">
        <f>Social_ads!C152</f>
        <v>13.9</v>
      </c>
      <c r="S154">
        <f>Social_ads!D152</f>
        <v>37</v>
      </c>
      <c r="T154">
        <f>Social_ads!E152</f>
        <v>16.100000000000001</v>
      </c>
      <c r="U154">
        <v>18.367205341380931</v>
      </c>
      <c r="V154">
        <f t="shared" si="22"/>
        <v>-2.2672053413809294</v>
      </c>
      <c r="W154">
        <v>2.0980152170846676E-2</v>
      </c>
      <c r="X154">
        <f t="shared" si="23"/>
        <v>-1.3451150328951738</v>
      </c>
      <c r="Y154">
        <f t="shared" si="24"/>
        <v>2.8285891754001988</v>
      </c>
      <c r="Z154">
        <f t="shared" si="25"/>
        <v>-1.3624173648324962</v>
      </c>
      <c r="AA154">
        <f t="shared" si="26"/>
        <v>0.17462970625687238</v>
      </c>
      <c r="AB154">
        <f t="shared" si="27"/>
        <v>9.9011240643812129E-3</v>
      </c>
      <c r="AC154">
        <f t="shared" si="28"/>
        <v>-0.19944297285668669</v>
      </c>
      <c r="AD154" t="str">
        <f t="shared" si="29"/>
        <v/>
      </c>
    </row>
    <row r="155" spans="16:30" x14ac:dyDescent="0.2">
      <c r="P155">
        <f t="shared" si="30"/>
        <v>152</v>
      </c>
      <c r="Q155">
        <f>Social_ads!B153</f>
        <v>121</v>
      </c>
      <c r="R155">
        <f>Social_ads!C153</f>
        <v>8.4</v>
      </c>
      <c r="S155">
        <f>Social_ads!D153</f>
        <v>48.7</v>
      </c>
      <c r="T155">
        <f>Social_ads!E153</f>
        <v>11.6</v>
      </c>
      <c r="U155">
        <v>10.009537700506844</v>
      </c>
      <c r="V155">
        <f t="shared" si="22"/>
        <v>1.5904622994931561</v>
      </c>
      <c r="W155">
        <v>1.859327787769657E-2</v>
      </c>
      <c r="X155">
        <f t="shared" si="23"/>
        <v>0.94360872800264894</v>
      </c>
      <c r="Y155">
        <f t="shared" si="24"/>
        <v>2.8422962487515466</v>
      </c>
      <c r="Z155">
        <f t="shared" si="25"/>
        <v>0.95227897076017498</v>
      </c>
      <c r="AA155">
        <f t="shared" si="26"/>
        <v>0.34212838624313779</v>
      </c>
      <c r="AB155">
        <f t="shared" si="27"/>
        <v>4.2971628297307557E-3</v>
      </c>
      <c r="AC155">
        <f t="shared" si="28"/>
        <v>0.13107433398691662</v>
      </c>
      <c r="AD155" t="str">
        <f t="shared" si="29"/>
        <v/>
      </c>
    </row>
    <row r="156" spans="16:30" x14ac:dyDescent="0.2">
      <c r="P156">
        <f t="shared" si="30"/>
        <v>153</v>
      </c>
      <c r="Q156">
        <f>Social_ads!B154</f>
        <v>197.6</v>
      </c>
      <c r="R156">
        <f>Social_ads!C154</f>
        <v>23.3</v>
      </c>
      <c r="S156">
        <f>Social_ads!D154</f>
        <v>14.2</v>
      </c>
      <c r="T156">
        <f>Social_ads!E154</f>
        <v>16.600000000000001</v>
      </c>
      <c r="U156">
        <v>16.360000304436973</v>
      </c>
      <c r="V156">
        <f t="shared" si="22"/>
        <v>0.23999969556302858</v>
      </c>
      <c r="W156">
        <v>1.0192533311606721E-2</v>
      </c>
      <c r="X156">
        <f t="shared" si="23"/>
        <v>0.14238992494410074</v>
      </c>
      <c r="Y156">
        <f t="shared" si="24"/>
        <v>2.8552157431505107</v>
      </c>
      <c r="Z156">
        <f t="shared" si="25"/>
        <v>0.14276306496820768</v>
      </c>
      <c r="AA156">
        <f t="shared" si="26"/>
        <v>0.88662396208558758</v>
      </c>
      <c r="AB156">
        <f t="shared" si="27"/>
        <v>5.2732604155535532E-5</v>
      </c>
      <c r="AC156">
        <f t="shared" si="28"/>
        <v>1.4487103743569669E-2</v>
      </c>
      <c r="AD156" t="str">
        <f t="shared" si="29"/>
        <v/>
      </c>
    </row>
    <row r="157" spans="16:30" x14ac:dyDescent="0.2">
      <c r="P157">
        <f t="shared" si="30"/>
        <v>154</v>
      </c>
      <c r="Q157">
        <f>Social_ads!B155</f>
        <v>171.3</v>
      </c>
      <c r="R157">
        <f>Social_ads!C155</f>
        <v>39.700000000000003</v>
      </c>
      <c r="S157">
        <f>Social_ads!D155</f>
        <v>37.700000000000003</v>
      </c>
      <c r="T157">
        <f>Social_ads!E155</f>
        <v>19</v>
      </c>
      <c r="U157">
        <v>18.22390131992038</v>
      </c>
      <c r="V157">
        <f t="shared" si="22"/>
        <v>0.77609868007962035</v>
      </c>
      <c r="W157">
        <v>1.1436556355544176E-2</v>
      </c>
      <c r="X157">
        <f t="shared" si="23"/>
        <v>0.46045322076973672</v>
      </c>
      <c r="Y157">
        <f t="shared" si="24"/>
        <v>2.8523895665467731</v>
      </c>
      <c r="Z157">
        <f t="shared" si="25"/>
        <v>0.46217904615966832</v>
      </c>
      <c r="AA157">
        <f t="shared" si="26"/>
        <v>0.64446554810491608</v>
      </c>
      <c r="AB157">
        <f t="shared" si="27"/>
        <v>6.202934856583581E-4</v>
      </c>
      <c r="AC157">
        <f t="shared" si="28"/>
        <v>4.9711356700771495E-2</v>
      </c>
      <c r="AD157" t="str">
        <f t="shared" si="29"/>
        <v/>
      </c>
    </row>
    <row r="158" spans="16:30" x14ac:dyDescent="0.2">
      <c r="P158">
        <f t="shared" si="30"/>
        <v>155</v>
      </c>
      <c r="Q158">
        <f>Social_ads!B156</f>
        <v>187.8</v>
      </c>
      <c r="R158">
        <f>Social_ads!C156</f>
        <v>21.1</v>
      </c>
      <c r="S158">
        <f>Social_ads!D156</f>
        <v>9.5</v>
      </c>
      <c r="T158">
        <f>Social_ads!E156</f>
        <v>15.6</v>
      </c>
      <c r="U158">
        <v>15.501616959053665</v>
      </c>
      <c r="V158">
        <f t="shared" si="22"/>
        <v>9.8383040946334432E-2</v>
      </c>
      <c r="W158">
        <v>1.1292200800680533E-2</v>
      </c>
      <c r="X158">
        <f t="shared" si="23"/>
        <v>5.8369881608628875E-2</v>
      </c>
      <c r="Y158">
        <f t="shared" si="24"/>
        <v>2.8554639647763249</v>
      </c>
      <c r="Z158">
        <f t="shared" si="25"/>
        <v>5.8552834018068795E-2</v>
      </c>
      <c r="AA158">
        <f t="shared" si="26"/>
        <v>0.95336793247364149</v>
      </c>
      <c r="AB158">
        <f t="shared" si="27"/>
        <v>9.8392117198310033E-6</v>
      </c>
      <c r="AC158">
        <f t="shared" si="28"/>
        <v>6.2575342644356005E-3</v>
      </c>
      <c r="AD158" t="str">
        <f t="shared" si="29"/>
        <v/>
      </c>
    </row>
    <row r="159" spans="16:30" x14ac:dyDescent="0.2">
      <c r="P159">
        <f t="shared" si="30"/>
        <v>156</v>
      </c>
      <c r="Q159">
        <f>Social_ads!B157</f>
        <v>4.0999999999999996</v>
      </c>
      <c r="R159">
        <f>Social_ads!C157</f>
        <v>11.6</v>
      </c>
      <c r="S159">
        <f>Social_ads!D157</f>
        <v>5.7</v>
      </c>
      <c r="T159">
        <f>Social_ads!E157</f>
        <v>3.2</v>
      </c>
      <c r="U159">
        <v>5.3075589017356029</v>
      </c>
      <c r="V159">
        <f t="shared" si="22"/>
        <v>-2.1075589017356027</v>
      </c>
      <c r="W159">
        <v>2.5065501463045613E-2</v>
      </c>
      <c r="X159">
        <f t="shared" si="23"/>
        <v>-1.2503980604200102</v>
      </c>
      <c r="Y159">
        <f t="shared" si="24"/>
        <v>2.8321500506534307</v>
      </c>
      <c r="Z159">
        <f t="shared" si="25"/>
        <v>-1.268334694120431</v>
      </c>
      <c r="AA159">
        <f t="shared" si="26"/>
        <v>0.20618286807432759</v>
      </c>
      <c r="AB159">
        <f t="shared" si="27"/>
        <v>1.0307708117448574E-2</v>
      </c>
      <c r="AC159">
        <f t="shared" si="28"/>
        <v>-0.20336881212813787</v>
      </c>
      <c r="AD159" t="str">
        <f t="shared" si="29"/>
        <v/>
      </c>
    </row>
    <row r="160" spans="16:30" x14ac:dyDescent="0.2">
      <c r="P160">
        <f t="shared" si="30"/>
        <v>157</v>
      </c>
      <c r="Q160">
        <f>Social_ads!B158</f>
        <v>93.9</v>
      </c>
      <c r="R160">
        <f>Social_ads!C158</f>
        <v>43.5</v>
      </c>
      <c r="S160">
        <f>Social_ads!D158</f>
        <v>50.5</v>
      </c>
      <c r="T160">
        <f>Social_ads!E158</f>
        <v>15.3</v>
      </c>
      <c r="U160">
        <v>15.384851915018084</v>
      </c>
      <c r="V160">
        <f t="shared" si="22"/>
        <v>-8.4851915018083091E-2</v>
      </c>
      <c r="W160">
        <v>1.7973798933880323E-2</v>
      </c>
      <c r="X160">
        <f t="shared" si="23"/>
        <v>-5.0341971403105736E-2</v>
      </c>
      <c r="Y160">
        <f t="shared" si="24"/>
        <v>2.8554765706541421</v>
      </c>
      <c r="Z160">
        <f t="shared" si="25"/>
        <v>-5.0671155753690925E-2</v>
      </c>
      <c r="AA160">
        <f t="shared" si="26"/>
        <v>0.95963916290228546</v>
      </c>
      <c r="AB160">
        <f t="shared" si="27"/>
        <v>1.1808484792437318E-5</v>
      </c>
      <c r="AC160">
        <f t="shared" si="28"/>
        <v>-6.8551855146746351E-3</v>
      </c>
      <c r="AD160" t="str">
        <f t="shared" si="29"/>
        <v/>
      </c>
    </row>
    <row r="161" spans="16:30" x14ac:dyDescent="0.2">
      <c r="P161">
        <f t="shared" si="30"/>
        <v>158</v>
      </c>
      <c r="Q161">
        <f>Social_ads!B159</f>
        <v>149.80000000000001</v>
      </c>
      <c r="R161">
        <f>Social_ads!C159</f>
        <v>1.3</v>
      </c>
      <c r="S161">
        <f>Social_ads!D159</f>
        <v>24.3</v>
      </c>
      <c r="T161">
        <f>Social_ads!E159</f>
        <v>10.1</v>
      </c>
      <c r="U161">
        <v>10.014311199739463</v>
      </c>
      <c r="V161">
        <f t="shared" si="22"/>
        <v>8.5688800260536269E-2</v>
      </c>
      <c r="W161">
        <v>1.6373306011375221E-2</v>
      </c>
      <c r="X161">
        <f t="shared" si="23"/>
        <v>5.0838488811514024E-2</v>
      </c>
      <c r="Y161">
        <f t="shared" si="24"/>
        <v>2.8554758877350914</v>
      </c>
      <c r="Z161">
        <f t="shared" si="25"/>
        <v>5.1129278052756522E-2</v>
      </c>
      <c r="AA161">
        <f t="shared" si="26"/>
        <v>0.95927457514098391</v>
      </c>
      <c r="AB161">
        <f t="shared" si="27"/>
        <v>1.0934553151334979E-5</v>
      </c>
      <c r="AC161">
        <f t="shared" si="28"/>
        <v>6.5966386766025511E-3</v>
      </c>
      <c r="AD161" t="str">
        <f t="shared" si="29"/>
        <v/>
      </c>
    </row>
    <row r="162" spans="16:30" x14ac:dyDescent="0.2">
      <c r="P162">
        <f t="shared" si="30"/>
        <v>159</v>
      </c>
      <c r="Q162">
        <f>Social_ads!B160</f>
        <v>11.7</v>
      </c>
      <c r="R162">
        <f>Social_ads!C160</f>
        <v>36.9</v>
      </c>
      <c r="S162">
        <f>Social_ads!D160</f>
        <v>45.2</v>
      </c>
      <c r="T162">
        <f>Social_ads!E160</f>
        <v>7.3</v>
      </c>
      <c r="U162">
        <v>10.38419866004938</v>
      </c>
      <c r="V162">
        <f t="shared" si="22"/>
        <v>-3.0841986600493803</v>
      </c>
      <c r="W162">
        <v>2.3535328849013295E-2</v>
      </c>
      <c r="X162">
        <f t="shared" si="23"/>
        <v>-1.8298307199385415</v>
      </c>
      <c r="Y162">
        <f t="shared" si="24"/>
        <v>2.80555749178261</v>
      </c>
      <c r="Z162">
        <f t="shared" si="25"/>
        <v>-1.8633931312899745</v>
      </c>
      <c r="AA162">
        <f t="shared" si="26"/>
        <v>6.3902814536723168E-2</v>
      </c>
      <c r="AB162">
        <f t="shared" si="27"/>
        <v>2.0661842108708219E-2</v>
      </c>
      <c r="AC162">
        <f t="shared" si="28"/>
        <v>-0.28929195623177811</v>
      </c>
      <c r="AD162" t="str">
        <f t="shared" si="29"/>
        <v/>
      </c>
    </row>
    <row r="163" spans="16:30" x14ac:dyDescent="0.2">
      <c r="P163">
        <f t="shared" si="30"/>
        <v>160</v>
      </c>
      <c r="Q163">
        <f>Social_ads!B161</f>
        <v>131.69999999999999</v>
      </c>
      <c r="R163">
        <f>Social_ads!C161</f>
        <v>18.399999999999999</v>
      </c>
      <c r="S163">
        <f>Social_ads!D161</f>
        <v>34.6</v>
      </c>
      <c r="T163">
        <f>Social_ads!E161</f>
        <v>12.9</v>
      </c>
      <c r="U163">
        <v>12.399148227960556</v>
      </c>
      <c r="V163">
        <f t="shared" si="22"/>
        <v>0.50085177203944475</v>
      </c>
      <c r="W163">
        <v>6.2147629750464554E-3</v>
      </c>
      <c r="X163">
        <f t="shared" si="23"/>
        <v>0.29715140288620645</v>
      </c>
      <c r="Y163">
        <f t="shared" si="24"/>
        <v>2.8542197008537542</v>
      </c>
      <c r="Z163">
        <f t="shared" si="25"/>
        <v>0.29738512696838343</v>
      </c>
      <c r="AA163">
        <f t="shared" si="26"/>
        <v>0.76648744952147307</v>
      </c>
      <c r="AB163">
        <f t="shared" si="27"/>
        <v>1.3891049744345018E-4</v>
      </c>
      <c r="AC163">
        <f t="shared" si="28"/>
        <v>2.3517180847663372E-2</v>
      </c>
      <c r="AD163" t="str">
        <f t="shared" si="29"/>
        <v/>
      </c>
    </row>
    <row r="164" spans="16:30" x14ac:dyDescent="0.2">
      <c r="P164">
        <f t="shared" si="30"/>
        <v>161</v>
      </c>
      <c r="Q164">
        <f>Social_ads!B162</f>
        <v>172.5</v>
      </c>
      <c r="R164">
        <f>Social_ads!C162</f>
        <v>18.100000000000001</v>
      </c>
      <c r="S164">
        <f>Social_ads!D162</f>
        <v>30.7</v>
      </c>
      <c r="T164">
        <f>Social_ads!E162</f>
        <v>14.4</v>
      </c>
      <c r="U164">
        <v>14.213832980330974</v>
      </c>
      <c r="V164">
        <f t="shared" si="22"/>
        <v>0.1861670196690266</v>
      </c>
      <c r="W164">
        <v>6.1901417633834725E-3</v>
      </c>
      <c r="X164">
        <f t="shared" si="23"/>
        <v>0.11045142326348506</v>
      </c>
      <c r="Y164">
        <f t="shared" si="24"/>
        <v>2.8553353275269613</v>
      </c>
      <c r="Z164">
        <f t="shared" si="25"/>
        <v>0.11051533300934145</v>
      </c>
      <c r="AA164">
        <f t="shared" si="26"/>
        <v>0.91211377027488982</v>
      </c>
      <c r="AB164">
        <f t="shared" si="27"/>
        <v>1.9115102706805316E-5</v>
      </c>
      <c r="AC164">
        <f t="shared" si="28"/>
        <v>8.7221024576292164E-3</v>
      </c>
      <c r="AD164" t="str">
        <f t="shared" si="29"/>
        <v/>
      </c>
    </row>
    <row r="165" spans="16:30" x14ac:dyDescent="0.2">
      <c r="P165">
        <f t="shared" si="30"/>
        <v>162</v>
      </c>
      <c r="Q165">
        <f>Social_ads!B163</f>
        <v>85.7</v>
      </c>
      <c r="R165">
        <f>Social_ads!C163</f>
        <v>35.799999999999997</v>
      </c>
      <c r="S165">
        <f>Social_ads!D163</f>
        <v>49.3</v>
      </c>
      <c r="T165">
        <f>Social_ads!E163</f>
        <v>13.3</v>
      </c>
      <c r="U165">
        <v>13.559145683664621</v>
      </c>
      <c r="V165">
        <f t="shared" si="22"/>
        <v>-0.25914568366462021</v>
      </c>
      <c r="W165">
        <v>1.3504224149460505E-2</v>
      </c>
      <c r="X165">
        <f t="shared" si="23"/>
        <v>-0.15374908855624927</v>
      </c>
      <c r="Y165">
        <f t="shared" si="24"/>
        <v>2.8551650620821243</v>
      </c>
      <c r="Z165">
        <f t="shared" si="25"/>
        <v>-0.15441189553361556</v>
      </c>
      <c r="AA165">
        <f t="shared" si="26"/>
        <v>0.8774438577932413</v>
      </c>
      <c r="AB165">
        <f t="shared" si="27"/>
        <v>8.2005746533666738E-5</v>
      </c>
      <c r="AC165">
        <f t="shared" si="28"/>
        <v>-1.8066247614089058E-2</v>
      </c>
      <c r="AD165" t="str">
        <f t="shared" si="29"/>
        <v/>
      </c>
    </row>
    <row r="166" spans="16:30" x14ac:dyDescent="0.2">
      <c r="P166">
        <f t="shared" si="30"/>
        <v>163</v>
      </c>
      <c r="Q166">
        <f>Social_ads!B164</f>
        <v>188.4</v>
      </c>
      <c r="R166">
        <f>Social_ads!C164</f>
        <v>18.100000000000001</v>
      </c>
      <c r="S166">
        <f>Social_ads!D164</f>
        <v>25.6</v>
      </c>
      <c r="T166">
        <f>Social_ads!E164</f>
        <v>14.9</v>
      </c>
      <c r="U166">
        <v>14.946782057588425</v>
      </c>
      <c r="V166">
        <f t="shared" si="22"/>
        <v>-4.6782057588425019E-2</v>
      </c>
      <c r="W166">
        <v>6.9590162760011232E-3</v>
      </c>
      <c r="X166">
        <f t="shared" si="23"/>
        <v>-2.7755425493850482E-2</v>
      </c>
      <c r="Y166">
        <f t="shared" si="24"/>
        <v>2.8555028666887869</v>
      </c>
      <c r="Z166">
        <f t="shared" si="25"/>
        <v>-2.7781419518753118E-2</v>
      </c>
      <c r="AA166">
        <f t="shared" si="26"/>
        <v>0.97786475148666163</v>
      </c>
      <c r="AB166">
        <f t="shared" si="27"/>
        <v>1.3590933726115971E-6</v>
      </c>
      <c r="AC166">
        <f t="shared" si="28"/>
        <v>-2.3256522307332286E-3</v>
      </c>
      <c r="AD166" t="str">
        <f t="shared" si="29"/>
        <v/>
      </c>
    </row>
    <row r="167" spans="16:30" x14ac:dyDescent="0.2">
      <c r="P167">
        <f t="shared" si="30"/>
        <v>164</v>
      </c>
      <c r="Q167">
        <f>Social_ads!B165</f>
        <v>163.5</v>
      </c>
      <c r="R167">
        <f>Social_ads!C165</f>
        <v>36.799999999999997</v>
      </c>
      <c r="S167">
        <f>Social_ads!D165</f>
        <v>7.4</v>
      </c>
      <c r="T167">
        <f>Social_ads!E165</f>
        <v>18</v>
      </c>
      <c r="U167">
        <v>17.351636075492515</v>
      </c>
      <c r="V167">
        <f t="shared" si="22"/>
        <v>0.64836392450748548</v>
      </c>
      <c r="W167">
        <v>2.0417472854632353E-2</v>
      </c>
      <c r="X167">
        <f t="shared" si="23"/>
        <v>0.38466919856087195</v>
      </c>
      <c r="Y167">
        <f t="shared" si="24"/>
        <v>2.853313462648905</v>
      </c>
      <c r="Z167">
        <f t="shared" si="25"/>
        <v>0.38781409076281986</v>
      </c>
      <c r="AA167">
        <f t="shared" si="26"/>
        <v>0.69857446274817026</v>
      </c>
      <c r="AB167">
        <f t="shared" si="27"/>
        <v>7.8710878716215025E-4</v>
      </c>
      <c r="AC167">
        <f t="shared" si="28"/>
        <v>5.5989174331964722E-2</v>
      </c>
      <c r="AD167" t="str">
        <f t="shared" si="29"/>
        <v/>
      </c>
    </row>
    <row r="168" spans="16:30" x14ac:dyDescent="0.2">
      <c r="P168">
        <f t="shared" si="30"/>
        <v>165</v>
      </c>
      <c r="Q168">
        <f>Social_ads!B166</f>
        <v>117.2</v>
      </c>
      <c r="R168">
        <f>Social_ads!C166</f>
        <v>14.7</v>
      </c>
      <c r="S168">
        <f>Social_ads!D166</f>
        <v>5.4</v>
      </c>
      <c r="T168">
        <f>Social_ads!E166</f>
        <v>11.9</v>
      </c>
      <c r="U168">
        <v>11.068294603100242</v>
      </c>
      <c r="V168">
        <f t="shared" si="22"/>
        <v>0.83170539689975875</v>
      </c>
      <c r="W168">
        <v>1.2248496414157777E-2</v>
      </c>
      <c r="X168">
        <f t="shared" si="23"/>
        <v>0.49344424692846783</v>
      </c>
      <c r="Y168">
        <f t="shared" si="24"/>
        <v>2.8519228270279204</v>
      </c>
      <c r="Z168">
        <f t="shared" si="25"/>
        <v>0.49553779636865758</v>
      </c>
      <c r="AA168">
        <f t="shared" si="26"/>
        <v>0.62077568516816872</v>
      </c>
      <c r="AB168">
        <f t="shared" si="27"/>
        <v>7.6419390393197076E-4</v>
      </c>
      <c r="AC168">
        <f t="shared" si="28"/>
        <v>5.5181604626750681E-2</v>
      </c>
      <c r="AD168" t="str">
        <f t="shared" si="29"/>
        <v/>
      </c>
    </row>
    <row r="169" spans="16:30" x14ac:dyDescent="0.2">
      <c r="P169">
        <f t="shared" si="30"/>
        <v>166</v>
      </c>
      <c r="Q169">
        <f>Social_ads!B167</f>
        <v>234.5</v>
      </c>
      <c r="R169">
        <f>Social_ads!C167</f>
        <v>3.4</v>
      </c>
      <c r="S169">
        <f>Social_ads!D167</f>
        <v>84.8</v>
      </c>
      <c r="T169">
        <f>Social_ads!E167</f>
        <v>11.9</v>
      </c>
      <c r="U169">
        <v>14.223721376270053</v>
      </c>
      <c r="V169">
        <f t="shared" si="22"/>
        <v>-2.3237213762700524</v>
      </c>
      <c r="W169">
        <v>6.9199360338139768E-2</v>
      </c>
      <c r="X169">
        <f t="shared" si="23"/>
        <v>-1.3786455502865469</v>
      </c>
      <c r="Y169">
        <f t="shared" si="24"/>
        <v>2.825764863891953</v>
      </c>
      <c r="Z169">
        <f t="shared" si="25"/>
        <v>-1.4328070384481402</v>
      </c>
      <c r="AA169">
        <f t="shared" si="26"/>
        <v>0.15350604179279478</v>
      </c>
      <c r="AB169">
        <f t="shared" si="27"/>
        <v>3.7951940752646622E-2</v>
      </c>
      <c r="AC169">
        <f t="shared" si="28"/>
        <v>-0.39067031229604093</v>
      </c>
      <c r="AD169" t="str">
        <f t="shared" si="29"/>
        <v/>
      </c>
    </row>
    <row r="170" spans="16:30" x14ac:dyDescent="0.2">
      <c r="P170">
        <f t="shared" si="30"/>
        <v>167</v>
      </c>
      <c r="Q170">
        <f>Social_ads!B168</f>
        <v>17.899999999999999</v>
      </c>
      <c r="R170">
        <f>Social_ads!C168</f>
        <v>37.6</v>
      </c>
      <c r="S170">
        <f>Social_ads!D168</f>
        <v>21.6</v>
      </c>
      <c r="T170">
        <f>Social_ads!E168</f>
        <v>8</v>
      </c>
      <c r="U170">
        <v>10.824395309518028</v>
      </c>
      <c r="V170">
        <f t="shared" si="22"/>
        <v>-2.8243953095180281</v>
      </c>
      <c r="W170">
        <v>2.4685020060096794E-2</v>
      </c>
      <c r="X170">
        <f t="shared" si="23"/>
        <v>-1.6756914428215421</v>
      </c>
      <c r="Y170">
        <f t="shared" si="24"/>
        <v>2.8135700129961707</v>
      </c>
      <c r="Z170">
        <f t="shared" si="25"/>
        <v>-1.7049991662632591</v>
      </c>
      <c r="AA170">
        <f t="shared" si="26"/>
        <v>8.9778981758796506E-2</v>
      </c>
      <c r="AB170">
        <f t="shared" si="27"/>
        <v>1.8216788144154346E-2</v>
      </c>
      <c r="AC170">
        <f t="shared" si="28"/>
        <v>-0.2712491999376434</v>
      </c>
      <c r="AD170" t="str">
        <f t="shared" si="29"/>
        <v/>
      </c>
    </row>
    <row r="171" spans="16:30" x14ac:dyDescent="0.2">
      <c r="P171">
        <f t="shared" si="30"/>
        <v>168</v>
      </c>
      <c r="Q171">
        <f>Social_ads!B169</f>
        <v>206.8</v>
      </c>
      <c r="R171">
        <f>Social_ads!C169</f>
        <v>5.2</v>
      </c>
      <c r="S171">
        <f>Social_ads!D169</f>
        <v>19.399999999999999</v>
      </c>
      <c r="T171">
        <f>Social_ads!E169</f>
        <v>12.2</v>
      </c>
      <c r="U171">
        <v>13.363246772586256</v>
      </c>
      <c r="V171">
        <f t="shared" si="22"/>
        <v>-1.1632467725862572</v>
      </c>
      <c r="W171">
        <v>1.5440416189958511E-2</v>
      </c>
      <c r="X171">
        <f t="shared" si="23"/>
        <v>-0.69014512810715523</v>
      </c>
      <c r="Y171">
        <f t="shared" si="24"/>
        <v>2.8484661492263541</v>
      </c>
      <c r="Z171">
        <f t="shared" si="25"/>
        <v>-0.69461686389391841</v>
      </c>
      <c r="AA171">
        <f t="shared" si="26"/>
        <v>0.48811800748024425</v>
      </c>
      <c r="AB171">
        <f t="shared" si="27"/>
        <v>1.8966878236972601E-3</v>
      </c>
      <c r="AC171">
        <f t="shared" si="28"/>
        <v>-8.6986893621841616E-2</v>
      </c>
      <c r="AD171" t="str">
        <f t="shared" si="29"/>
        <v/>
      </c>
    </row>
    <row r="172" spans="16:30" x14ac:dyDescent="0.2">
      <c r="P172">
        <f t="shared" si="30"/>
        <v>169</v>
      </c>
      <c r="Q172">
        <f>Social_ads!B170</f>
        <v>215.4</v>
      </c>
      <c r="R172">
        <f>Social_ads!C170</f>
        <v>23.6</v>
      </c>
      <c r="S172">
        <f>Social_ads!D170</f>
        <v>57.6</v>
      </c>
      <c r="T172">
        <f>Social_ads!E170</f>
        <v>17.100000000000001</v>
      </c>
      <c r="U172">
        <v>17.186142800575041</v>
      </c>
      <c r="V172">
        <f t="shared" si="22"/>
        <v>-8.6142800575039757E-2</v>
      </c>
      <c r="W172">
        <v>1.6532094843757339E-2</v>
      </c>
      <c r="X172">
        <f t="shared" si="23"/>
        <v>-5.1107843614465319E-2</v>
      </c>
      <c r="Y172">
        <f t="shared" si="24"/>
        <v>2.855475474769825</v>
      </c>
      <c r="Z172">
        <f t="shared" si="25"/>
        <v>-5.1404326564643534E-2</v>
      </c>
      <c r="AA172">
        <f t="shared" si="26"/>
        <v>0.95905568722710344</v>
      </c>
      <c r="AB172">
        <f t="shared" si="27"/>
        <v>1.1161501658459025E-5</v>
      </c>
      <c r="AC172">
        <f t="shared" si="28"/>
        <v>-6.6647447653947053E-3</v>
      </c>
      <c r="AD172" t="str">
        <f t="shared" si="29"/>
        <v/>
      </c>
    </row>
    <row r="173" spans="16:30" x14ac:dyDescent="0.2">
      <c r="P173">
        <f t="shared" si="30"/>
        <v>170</v>
      </c>
      <c r="Q173">
        <f>Social_ads!B171</f>
        <v>284.3</v>
      </c>
      <c r="R173">
        <f>Social_ads!C171</f>
        <v>10.6</v>
      </c>
      <c r="S173">
        <f>Social_ads!D171</f>
        <v>6.4</v>
      </c>
      <c r="T173">
        <f>Social_ads!E171</f>
        <v>15</v>
      </c>
      <c r="U173">
        <v>17.941556296290063</v>
      </c>
      <c r="V173">
        <f t="shared" si="22"/>
        <v>-2.941556296290063</v>
      </c>
      <c r="W173">
        <v>2.6643768595809171E-2</v>
      </c>
      <c r="X173">
        <f t="shared" si="23"/>
        <v>-1.7452021314651687</v>
      </c>
      <c r="Y173">
        <f t="shared" si="24"/>
        <v>2.80992644539189</v>
      </c>
      <c r="Z173">
        <f t="shared" si="25"/>
        <v>-1.7786634543248376</v>
      </c>
      <c r="AA173">
        <f t="shared" si="26"/>
        <v>7.6844990142678496E-2</v>
      </c>
      <c r="AB173">
        <f t="shared" si="27"/>
        <v>2.1413295197836066E-2</v>
      </c>
      <c r="AC173">
        <f t="shared" si="28"/>
        <v>-0.2942765809844492</v>
      </c>
      <c r="AD173" t="str">
        <f t="shared" si="29"/>
        <v/>
      </c>
    </row>
    <row r="174" spans="16:30" x14ac:dyDescent="0.2">
      <c r="P174">
        <f t="shared" si="30"/>
        <v>171</v>
      </c>
      <c r="Q174">
        <f>Social_ads!B172</f>
        <v>50</v>
      </c>
      <c r="R174">
        <f>Social_ads!C172</f>
        <v>11.6</v>
      </c>
      <c r="S174">
        <f>Social_ads!D172</f>
        <v>18.399999999999999</v>
      </c>
      <c r="T174">
        <f>Social_ads!E172</f>
        <v>8.4</v>
      </c>
      <c r="U174">
        <v>7.3949799664989015</v>
      </c>
      <c r="V174">
        <f t="shared" si="22"/>
        <v>1.0050200335010988</v>
      </c>
      <c r="W174">
        <v>1.4389226711367884E-2</v>
      </c>
      <c r="X174">
        <f t="shared" si="23"/>
        <v>0.59627045276795776</v>
      </c>
      <c r="Y174">
        <f t="shared" si="24"/>
        <v>2.8502587250730889</v>
      </c>
      <c r="Z174">
        <f t="shared" si="25"/>
        <v>0.59962517188038089</v>
      </c>
      <c r="AA174">
        <f t="shared" si="26"/>
        <v>0.5494486069854041</v>
      </c>
      <c r="AB174">
        <f t="shared" si="27"/>
        <v>1.316597900613262E-3</v>
      </c>
      <c r="AC174">
        <f t="shared" si="28"/>
        <v>7.245124664091121E-2</v>
      </c>
      <c r="AD174" t="str">
        <f t="shared" si="29"/>
        <v/>
      </c>
    </row>
    <row r="175" spans="16:30" x14ac:dyDescent="0.2">
      <c r="P175">
        <f t="shared" si="30"/>
        <v>172</v>
      </c>
      <c r="Q175">
        <f>Social_ads!B173</f>
        <v>164.5</v>
      </c>
      <c r="R175">
        <f>Social_ads!C173</f>
        <v>20.9</v>
      </c>
      <c r="S175">
        <f>Social_ads!D173</f>
        <v>47.4</v>
      </c>
      <c r="T175">
        <f>Social_ads!E173</f>
        <v>14.5</v>
      </c>
      <c r="U175">
        <v>14.358273730249412</v>
      </c>
      <c r="V175">
        <f t="shared" si="22"/>
        <v>0.14172626975058833</v>
      </c>
      <c r="W175">
        <v>9.2421762371106553E-3</v>
      </c>
      <c r="X175">
        <f t="shared" si="23"/>
        <v>8.408507712916613E-2</v>
      </c>
      <c r="Y175">
        <f t="shared" si="24"/>
        <v>2.8554102009921047</v>
      </c>
      <c r="Z175">
        <f t="shared" si="25"/>
        <v>8.4262113477639566E-2</v>
      </c>
      <c r="AA175">
        <f t="shared" si="26"/>
        <v>0.93293403600854141</v>
      </c>
      <c r="AB175">
        <f t="shared" si="27"/>
        <v>1.6642443342270994E-5</v>
      </c>
      <c r="AC175">
        <f t="shared" si="28"/>
        <v>8.1383378622137126E-3</v>
      </c>
      <c r="AD175" t="str">
        <f t="shared" si="29"/>
        <v/>
      </c>
    </row>
    <row r="176" spans="16:30" x14ac:dyDescent="0.2">
      <c r="P176">
        <f t="shared" si="30"/>
        <v>173</v>
      </c>
      <c r="Q176">
        <f>Social_ads!B174</f>
        <v>19.600000000000001</v>
      </c>
      <c r="R176">
        <f>Social_ads!C174</f>
        <v>20.100000000000001</v>
      </c>
      <c r="S176">
        <f>Social_ads!D174</f>
        <v>17</v>
      </c>
      <c r="T176">
        <f>Social_ads!E174</f>
        <v>7.6</v>
      </c>
      <c r="U176">
        <v>7.6076923787190207</v>
      </c>
      <c r="V176">
        <f t="shared" si="22"/>
        <v>-7.6923787190210646E-3</v>
      </c>
      <c r="W176">
        <v>1.7552487744870202E-2</v>
      </c>
      <c r="X176">
        <f t="shared" si="23"/>
        <v>-4.5638275743368839E-3</v>
      </c>
      <c r="Y176">
        <f t="shared" si="24"/>
        <v>2.8555138598580121</v>
      </c>
      <c r="Z176">
        <f t="shared" si="25"/>
        <v>-4.5926552156983049E-3</v>
      </c>
      <c r="AA176">
        <f t="shared" si="26"/>
        <v>0.9963402752322239</v>
      </c>
      <c r="AB176">
        <f t="shared" si="27"/>
        <v>9.4693120538609535E-8</v>
      </c>
      <c r="AC176">
        <f t="shared" si="28"/>
        <v>-6.1387295937504328E-4</v>
      </c>
      <c r="AD176" t="str">
        <f t="shared" si="29"/>
        <v/>
      </c>
    </row>
    <row r="177" spans="16:30" x14ac:dyDescent="0.2">
      <c r="P177">
        <f t="shared" si="30"/>
        <v>174</v>
      </c>
      <c r="Q177">
        <f>Social_ads!B175</f>
        <v>168.4</v>
      </c>
      <c r="R177">
        <f>Social_ads!C175</f>
        <v>7.1</v>
      </c>
      <c r="S177">
        <f>Social_ads!D175</f>
        <v>12.8</v>
      </c>
      <c r="T177">
        <f>Social_ads!E175</f>
        <v>11.7</v>
      </c>
      <c r="U177">
        <v>11.970938873323922</v>
      </c>
      <c r="V177">
        <f t="shared" si="22"/>
        <v>-0.27093887332392264</v>
      </c>
      <c r="W177">
        <v>1.2556038578066578E-2</v>
      </c>
      <c r="X177">
        <f t="shared" si="23"/>
        <v>-0.1607458948917749</v>
      </c>
      <c r="Y177">
        <f t="shared" si="24"/>
        <v>2.8551329312656955</v>
      </c>
      <c r="Z177">
        <f t="shared" si="25"/>
        <v>-0.16136224397316817</v>
      </c>
      <c r="AA177">
        <f t="shared" si="26"/>
        <v>0.87197430965854927</v>
      </c>
      <c r="AB177">
        <f t="shared" si="27"/>
        <v>8.3185477722201909E-5</v>
      </c>
      <c r="AC177">
        <f t="shared" si="28"/>
        <v>-1.8195836101657134E-2</v>
      </c>
      <c r="AD177" t="str">
        <f t="shared" si="29"/>
        <v/>
      </c>
    </row>
    <row r="178" spans="16:30" x14ac:dyDescent="0.2">
      <c r="P178">
        <f t="shared" si="30"/>
        <v>175</v>
      </c>
      <c r="Q178">
        <f>Social_ads!B176</f>
        <v>222.4</v>
      </c>
      <c r="R178">
        <f>Social_ads!C176</f>
        <v>3.4</v>
      </c>
      <c r="S178">
        <f>Social_ads!D176</f>
        <v>13.1</v>
      </c>
      <c r="T178">
        <f>Social_ads!E176</f>
        <v>11.5</v>
      </c>
      <c r="U178">
        <v>13.744357417405292</v>
      </c>
      <c r="V178">
        <f t="shared" si="22"/>
        <v>-2.2443574174052916</v>
      </c>
      <c r="W178">
        <v>1.931341157122932E-2</v>
      </c>
      <c r="X178">
        <f t="shared" si="23"/>
        <v>-1.3315595399501203</v>
      </c>
      <c r="Y178">
        <f t="shared" si="24"/>
        <v>2.8291739611670179</v>
      </c>
      <c r="Z178">
        <f t="shared" si="25"/>
        <v>-1.3474016534993865</v>
      </c>
      <c r="AA178">
        <f t="shared" si="26"/>
        <v>0.17940644890244101</v>
      </c>
      <c r="AB178">
        <f t="shared" si="27"/>
        <v>8.901428605556802E-3</v>
      </c>
      <c r="AC178">
        <f t="shared" si="28"/>
        <v>-0.18908690602771197</v>
      </c>
      <c r="AD178" t="str">
        <f t="shared" si="29"/>
        <v/>
      </c>
    </row>
    <row r="179" spans="16:30" x14ac:dyDescent="0.2">
      <c r="P179">
        <f t="shared" si="30"/>
        <v>176</v>
      </c>
      <c r="Q179">
        <f>Social_ads!B177</f>
        <v>276.89999999999998</v>
      </c>
      <c r="R179">
        <f>Social_ads!C177</f>
        <v>48.9</v>
      </c>
      <c r="S179">
        <f>Social_ads!D177</f>
        <v>41.8</v>
      </c>
      <c r="T179">
        <f>Social_ads!E177</f>
        <v>27</v>
      </c>
      <c r="U179">
        <v>24.786870314183684</v>
      </c>
      <c r="V179">
        <f t="shared" si="22"/>
        <v>2.2131296858163161</v>
      </c>
      <c r="W179">
        <v>3.0241573662360403E-2</v>
      </c>
      <c r="X179">
        <f t="shared" si="23"/>
        <v>1.3130323732939402</v>
      </c>
      <c r="Y179">
        <f t="shared" si="24"/>
        <v>2.8296132270512215</v>
      </c>
      <c r="Z179">
        <f t="shared" si="25"/>
        <v>1.3360156461147554</v>
      </c>
      <c r="AA179">
        <f t="shared" si="26"/>
        <v>0.18309328493796015</v>
      </c>
      <c r="AB179">
        <f t="shared" si="27"/>
        <v>1.3860156663030433E-2</v>
      </c>
      <c r="AC179">
        <f t="shared" si="28"/>
        <v>0.23592934202222907</v>
      </c>
      <c r="AD179" t="str">
        <f t="shared" si="29"/>
        <v/>
      </c>
    </row>
    <row r="180" spans="16:30" x14ac:dyDescent="0.2">
      <c r="P180">
        <f t="shared" si="30"/>
        <v>177</v>
      </c>
      <c r="Q180">
        <f>Social_ads!B178</f>
        <v>248.4</v>
      </c>
      <c r="R180">
        <f>Social_ads!C178</f>
        <v>30.2</v>
      </c>
      <c r="S180">
        <f>Social_ads!D178</f>
        <v>20.3</v>
      </c>
      <c r="T180">
        <f>Social_ads!E178</f>
        <v>20.2</v>
      </c>
      <c r="U180">
        <v>19.979372702747675</v>
      </c>
      <c r="V180">
        <f t="shared" si="22"/>
        <v>0.22062729725232444</v>
      </c>
      <c r="W180">
        <v>1.5476494190006006E-2</v>
      </c>
      <c r="X180">
        <f t="shared" si="23"/>
        <v>0.13089643394205083</v>
      </c>
      <c r="Y180">
        <f t="shared" si="24"/>
        <v>2.8552606221305865</v>
      </c>
      <c r="Z180">
        <f t="shared" si="25"/>
        <v>0.13159013185604904</v>
      </c>
      <c r="AA180">
        <f t="shared" si="26"/>
        <v>0.89544346864497615</v>
      </c>
      <c r="AB180">
        <f t="shared" si="27"/>
        <v>6.8393692082867788E-5</v>
      </c>
      <c r="AC180">
        <f t="shared" si="28"/>
        <v>1.6498580185534583E-2</v>
      </c>
      <c r="AD180" t="str">
        <f t="shared" si="29"/>
        <v/>
      </c>
    </row>
    <row r="181" spans="16:30" x14ac:dyDescent="0.2">
      <c r="P181">
        <f t="shared" si="30"/>
        <v>178</v>
      </c>
      <c r="Q181">
        <f>Social_ads!B179</f>
        <v>170.2</v>
      </c>
      <c r="R181">
        <f>Social_ads!C179</f>
        <v>7.8</v>
      </c>
      <c r="S181">
        <f>Social_ads!D179</f>
        <v>35.200000000000003</v>
      </c>
      <c r="T181">
        <f>Social_ads!E179</f>
        <v>11.7</v>
      </c>
      <c r="U181">
        <v>12.16204640283491</v>
      </c>
      <c r="V181">
        <f t="shared" si="22"/>
        <v>-0.46204640283491116</v>
      </c>
      <c r="W181">
        <v>1.2859299921934854E-2</v>
      </c>
      <c r="X181">
        <f t="shared" si="23"/>
        <v>-0.27412848364666703</v>
      </c>
      <c r="Y181">
        <f t="shared" si="24"/>
        <v>2.8544051024082342</v>
      </c>
      <c r="Z181">
        <f t="shared" si="25"/>
        <v>-0.27525692873810614</v>
      </c>
      <c r="AA181">
        <f t="shared" si="26"/>
        <v>0.78340880902293286</v>
      </c>
      <c r="AB181">
        <f t="shared" si="27"/>
        <v>2.4791770625486596E-4</v>
      </c>
      <c r="AC181">
        <f t="shared" si="28"/>
        <v>-3.1416470574983334E-2</v>
      </c>
      <c r="AD181" t="str">
        <f t="shared" si="29"/>
        <v/>
      </c>
    </row>
    <row r="182" spans="16:30" x14ac:dyDescent="0.2">
      <c r="P182">
        <f t="shared" si="30"/>
        <v>179</v>
      </c>
      <c r="Q182">
        <f>Social_ads!B180</f>
        <v>276.7</v>
      </c>
      <c r="R182">
        <f>Social_ads!C180</f>
        <v>2.2999999999999998</v>
      </c>
      <c r="S182">
        <f>Social_ads!D180</f>
        <v>23.7</v>
      </c>
      <c r="T182">
        <f>Social_ads!E180</f>
        <v>11.8</v>
      </c>
      <c r="U182">
        <v>16.010997220773103</v>
      </c>
      <c r="V182">
        <f t="shared" si="22"/>
        <v>-4.2109972207731019</v>
      </c>
      <c r="W182">
        <v>2.7814247907329077E-2</v>
      </c>
      <c r="X182">
        <f t="shared" si="23"/>
        <v>-2.498351411650984</v>
      </c>
      <c r="Y182">
        <f t="shared" si="24"/>
        <v>2.7619766066959772</v>
      </c>
      <c r="Z182">
        <f t="shared" si="25"/>
        <v>-2.5698059531927582</v>
      </c>
      <c r="AA182">
        <f t="shared" si="26"/>
        <v>1.0918192356397712E-2</v>
      </c>
      <c r="AB182">
        <f t="shared" si="27"/>
        <v>4.592147995917175E-2</v>
      </c>
      <c r="AC182">
        <f t="shared" si="28"/>
        <v>-0.43466969807107542</v>
      </c>
      <c r="AD182" t="str">
        <f t="shared" si="29"/>
        <v>*</v>
      </c>
    </row>
    <row r="183" spans="16:30" x14ac:dyDescent="0.2">
      <c r="P183">
        <f t="shared" si="30"/>
        <v>180</v>
      </c>
      <c r="Q183">
        <f>Social_ads!B181</f>
        <v>165.6</v>
      </c>
      <c r="R183">
        <f>Social_ads!C181</f>
        <v>10</v>
      </c>
      <c r="S183">
        <f>Social_ads!D181</f>
        <v>17.600000000000001</v>
      </c>
      <c r="T183">
        <f>Social_ads!E181</f>
        <v>12.6</v>
      </c>
      <c r="U183">
        <v>12.384554948507715</v>
      </c>
      <c r="V183">
        <f t="shared" si="22"/>
        <v>0.21544505149228499</v>
      </c>
      <c r="W183">
        <v>9.8435428992886386E-3</v>
      </c>
      <c r="X183">
        <f t="shared" si="23"/>
        <v>0.12782184843858668</v>
      </c>
      <c r="Y183">
        <f t="shared" si="24"/>
        <v>2.8552737686472467</v>
      </c>
      <c r="Z183">
        <f t="shared" si="25"/>
        <v>0.12813292302962523</v>
      </c>
      <c r="AA183">
        <f t="shared" si="26"/>
        <v>0.89817515615198673</v>
      </c>
      <c r="AB183">
        <f t="shared" si="27"/>
        <v>4.101039820845156E-5</v>
      </c>
      <c r="AC183">
        <f t="shared" si="28"/>
        <v>1.277569516559874E-2</v>
      </c>
      <c r="AD183" t="str">
        <f t="shared" si="29"/>
        <v/>
      </c>
    </row>
    <row r="184" spans="16:30" x14ac:dyDescent="0.2">
      <c r="P184">
        <f t="shared" si="30"/>
        <v>181</v>
      </c>
      <c r="Q184">
        <f>Social_ads!B182</f>
        <v>156.6</v>
      </c>
      <c r="R184">
        <f>Social_ads!C182</f>
        <v>2.6</v>
      </c>
      <c r="S184">
        <f>Social_ads!D182</f>
        <v>8.3000000000000007</v>
      </c>
      <c r="T184">
        <f>Social_ads!E182</f>
        <v>10.5</v>
      </c>
      <c r="U184">
        <v>10.587199699509455</v>
      </c>
      <c r="V184">
        <f t="shared" si="22"/>
        <v>-8.7199699509454831E-2</v>
      </c>
      <c r="W184">
        <v>1.656503826442119E-2</v>
      </c>
      <c r="X184">
        <f t="shared" si="23"/>
        <v>-5.1734893409640333E-2</v>
      </c>
      <c r="Y184">
        <f t="shared" si="24"/>
        <v>2.8554745181329841</v>
      </c>
      <c r="Z184">
        <f t="shared" si="25"/>
        <v>-5.2035894205592022E-2</v>
      </c>
      <c r="AA184">
        <f t="shared" si="26"/>
        <v>0.95855308760461133</v>
      </c>
      <c r="AB184">
        <f t="shared" si="27"/>
        <v>1.1460624464115461E-5</v>
      </c>
      <c r="AC184">
        <f t="shared" si="28"/>
        <v>-6.753461399463776E-3</v>
      </c>
      <c r="AD184" t="str">
        <f t="shared" si="29"/>
        <v/>
      </c>
    </row>
    <row r="185" spans="16:30" x14ac:dyDescent="0.2">
      <c r="P185">
        <f t="shared" si="30"/>
        <v>182</v>
      </c>
      <c r="Q185">
        <f>Social_ads!B183</f>
        <v>218.5</v>
      </c>
      <c r="R185">
        <f>Social_ads!C183</f>
        <v>5.4</v>
      </c>
      <c r="S185">
        <f>Social_ads!D183</f>
        <v>27.4</v>
      </c>
      <c r="T185">
        <f>Social_ads!E183</f>
        <v>12.2</v>
      </c>
      <c r="U185">
        <v>13.928099183458238</v>
      </c>
      <c r="V185">
        <f t="shared" si="22"/>
        <v>-1.7280991834582391</v>
      </c>
      <c r="W185">
        <v>1.6694980177683991E-2</v>
      </c>
      <c r="X185">
        <f t="shared" si="23"/>
        <v>-1.0252676048247706</v>
      </c>
      <c r="Y185">
        <f t="shared" si="24"/>
        <v>2.8399396562032191</v>
      </c>
      <c r="Z185">
        <f t="shared" si="25"/>
        <v>-1.0341177218965325</v>
      </c>
      <c r="AA185">
        <f t="shared" si="26"/>
        <v>0.30235538201120421</v>
      </c>
      <c r="AB185">
        <f t="shared" si="27"/>
        <v>4.5375756063336017E-3</v>
      </c>
      <c r="AC185">
        <f t="shared" si="28"/>
        <v>-0.13474690743871698</v>
      </c>
      <c r="AD185" t="str">
        <f t="shared" si="29"/>
        <v/>
      </c>
    </row>
    <row r="186" spans="16:30" x14ac:dyDescent="0.2">
      <c r="P186">
        <f t="shared" si="30"/>
        <v>183</v>
      </c>
      <c r="Q186">
        <f>Social_ads!B184</f>
        <v>56.2</v>
      </c>
      <c r="R186">
        <f>Social_ads!C184</f>
        <v>5.7</v>
      </c>
      <c r="S186">
        <f>Social_ads!D184</f>
        <v>29.7</v>
      </c>
      <c r="T186">
        <f>Social_ads!E184</f>
        <v>8.6999999999999993</v>
      </c>
      <c r="U186">
        <v>6.5546699971249804</v>
      </c>
      <c r="V186">
        <f t="shared" si="22"/>
        <v>2.1453300028750188</v>
      </c>
      <c r="W186">
        <v>1.800507193862478E-2</v>
      </c>
      <c r="X186">
        <f t="shared" si="23"/>
        <v>1.2728073565804927</v>
      </c>
      <c r="Y186">
        <f t="shared" si="24"/>
        <v>2.8314791559737347</v>
      </c>
      <c r="Z186">
        <f t="shared" si="25"/>
        <v>1.2865681612729869</v>
      </c>
      <c r="AA186">
        <f t="shared" si="26"/>
        <v>0.1997623938908957</v>
      </c>
      <c r="AB186">
        <f t="shared" si="27"/>
        <v>7.5620881190645098E-3</v>
      </c>
      <c r="AC186">
        <f t="shared" si="28"/>
        <v>0.17421101369284994</v>
      </c>
      <c r="AD186" t="str">
        <f t="shared" si="29"/>
        <v/>
      </c>
    </row>
    <row r="187" spans="16:30" x14ac:dyDescent="0.2">
      <c r="P187">
        <f t="shared" si="30"/>
        <v>184</v>
      </c>
      <c r="Q187">
        <f>Social_ads!B185</f>
        <v>287.60000000000002</v>
      </c>
      <c r="R187">
        <f>Social_ads!C185</f>
        <v>43</v>
      </c>
      <c r="S187">
        <f>Social_ads!D185</f>
        <v>71.8</v>
      </c>
      <c r="T187">
        <f>Social_ads!E185</f>
        <v>26.2</v>
      </c>
      <c r="U187">
        <v>24.133100129464747</v>
      </c>
      <c r="V187">
        <f t="shared" si="22"/>
        <v>2.0668998705352521</v>
      </c>
      <c r="W187">
        <v>3.693163781831129E-2</v>
      </c>
      <c r="X187">
        <f t="shared" si="23"/>
        <v>1.2262753781502016</v>
      </c>
      <c r="Y187">
        <f t="shared" si="24"/>
        <v>2.8327659629246109</v>
      </c>
      <c r="Z187">
        <f t="shared" si="25"/>
        <v>1.2513694040032244</v>
      </c>
      <c r="AA187">
        <f t="shared" si="26"/>
        <v>0.21229123586738793</v>
      </c>
      <c r="AB187">
        <f t="shared" si="27"/>
        <v>1.4969261013913878E-2</v>
      </c>
      <c r="AC187">
        <f t="shared" si="28"/>
        <v>0.24505087533140518</v>
      </c>
      <c r="AD187" t="str">
        <f t="shared" si="29"/>
        <v/>
      </c>
    </row>
    <row r="188" spans="16:30" x14ac:dyDescent="0.2">
      <c r="P188">
        <f t="shared" si="30"/>
        <v>185</v>
      </c>
      <c r="Q188">
        <f>Social_ads!B186</f>
        <v>253.8</v>
      </c>
      <c r="R188">
        <f>Social_ads!C186</f>
        <v>21.3</v>
      </c>
      <c r="S188">
        <f>Social_ads!D186</f>
        <v>30</v>
      </c>
      <c r="T188">
        <f>Social_ads!E186</f>
        <v>17.600000000000001</v>
      </c>
      <c r="U188">
        <v>18.538520955122785</v>
      </c>
      <c r="V188">
        <f t="shared" si="22"/>
        <v>-0.93852095512278311</v>
      </c>
      <c r="W188">
        <v>1.2976167132655828E-2</v>
      </c>
      <c r="X188">
        <f t="shared" si="23"/>
        <v>-0.55681707447542761</v>
      </c>
      <c r="Y188">
        <f t="shared" si="24"/>
        <v>2.8509377506026614</v>
      </c>
      <c r="Z188">
        <f t="shared" si="25"/>
        <v>-0.55948221665459485</v>
      </c>
      <c r="AA188">
        <f t="shared" si="26"/>
        <v>0.57647143672292089</v>
      </c>
      <c r="AB188">
        <f t="shared" si="27"/>
        <v>1.032419619338671E-3</v>
      </c>
      <c r="AC188">
        <f t="shared" si="28"/>
        <v>-6.4149855507879688E-2</v>
      </c>
      <c r="AD188" t="str">
        <f t="shared" si="29"/>
        <v/>
      </c>
    </row>
    <row r="189" spans="16:30" x14ac:dyDescent="0.2">
      <c r="P189">
        <f t="shared" si="30"/>
        <v>186</v>
      </c>
      <c r="Q189">
        <f>Social_ads!B187</f>
        <v>205</v>
      </c>
      <c r="R189">
        <f>Social_ads!C187</f>
        <v>45.1</v>
      </c>
      <c r="S189">
        <f>Social_ads!D187</f>
        <v>19.600000000000001</v>
      </c>
      <c r="T189">
        <f>Social_ads!E187</f>
        <v>22.6</v>
      </c>
      <c r="U189">
        <v>20.803010587194397</v>
      </c>
      <c r="V189">
        <f t="shared" si="22"/>
        <v>1.7969894128056048</v>
      </c>
      <c r="W189">
        <v>2.3947074820986833E-2</v>
      </c>
      <c r="X189">
        <f t="shared" si="23"/>
        <v>1.0661396341127294</v>
      </c>
      <c r="Y189">
        <f t="shared" si="24"/>
        <v>2.8385480282698774</v>
      </c>
      <c r="Z189">
        <f t="shared" si="25"/>
        <v>1.0795946191214196</v>
      </c>
      <c r="AA189">
        <f t="shared" si="26"/>
        <v>0.2816494528811932</v>
      </c>
      <c r="AB189">
        <f t="shared" si="27"/>
        <v>7.1428893491089045E-3</v>
      </c>
      <c r="AC189">
        <f t="shared" si="28"/>
        <v>0.16910259148564058</v>
      </c>
      <c r="AD189" t="str">
        <f t="shared" si="29"/>
        <v/>
      </c>
    </row>
    <row r="190" spans="16:30" x14ac:dyDescent="0.2">
      <c r="P190">
        <f t="shared" si="30"/>
        <v>187</v>
      </c>
      <c r="Q190">
        <f>Social_ads!B188</f>
        <v>139.5</v>
      </c>
      <c r="R190">
        <f>Social_ads!C188</f>
        <v>2.1</v>
      </c>
      <c r="S190">
        <f>Social_ads!D188</f>
        <v>26.6</v>
      </c>
      <c r="T190">
        <f>Social_ads!E188</f>
        <v>10.3</v>
      </c>
      <c r="U190">
        <v>9.6913731310857365</v>
      </c>
      <c r="V190">
        <f t="shared" si="22"/>
        <v>0.60862686891426421</v>
      </c>
      <c r="W190">
        <v>1.5814206750553651E-2</v>
      </c>
      <c r="X190">
        <f t="shared" si="23"/>
        <v>0.36109351714117455</v>
      </c>
      <c r="Y190">
        <f t="shared" si="24"/>
        <v>2.8535840210487149</v>
      </c>
      <c r="Z190">
        <f t="shared" si="25"/>
        <v>0.36317608533454143</v>
      </c>
      <c r="AA190">
        <f t="shared" si="26"/>
        <v>0.71686472989924832</v>
      </c>
      <c r="AB190">
        <f t="shared" si="27"/>
        <v>5.3219724312441165E-4</v>
      </c>
      <c r="AC190">
        <f t="shared" si="28"/>
        <v>4.6036511144449233E-2</v>
      </c>
      <c r="AD190" t="str">
        <f t="shared" si="29"/>
        <v/>
      </c>
    </row>
    <row r="191" spans="16:30" x14ac:dyDescent="0.2">
      <c r="P191">
        <f t="shared" si="30"/>
        <v>188</v>
      </c>
      <c r="Q191">
        <f>Social_ads!B189</f>
        <v>191.1</v>
      </c>
      <c r="R191">
        <f>Social_ads!C189</f>
        <v>28.7</v>
      </c>
      <c r="S191">
        <f>Social_ads!D189</f>
        <v>18.2</v>
      </c>
      <c r="T191">
        <f>Social_ads!E189</f>
        <v>17.3</v>
      </c>
      <c r="U191">
        <v>17.076442228165288</v>
      </c>
      <c r="V191">
        <f t="shared" si="22"/>
        <v>0.22355777183471304</v>
      </c>
      <c r="W191">
        <v>9.8437919153648856E-3</v>
      </c>
      <c r="X191">
        <f t="shared" si="23"/>
        <v>0.13263506138013159</v>
      </c>
      <c r="Y191">
        <f t="shared" si="24"/>
        <v>2.8552553228718538</v>
      </c>
      <c r="Z191">
        <f t="shared" si="25"/>
        <v>0.1329582958739467</v>
      </c>
      <c r="AA191">
        <f t="shared" si="26"/>
        <v>0.89436276721924535</v>
      </c>
      <c r="AB191">
        <f t="shared" si="27"/>
        <v>4.4158233264005035E-5</v>
      </c>
      <c r="AC191">
        <f t="shared" si="28"/>
        <v>1.3256985922474426E-2</v>
      </c>
      <c r="AD191" t="str">
        <f t="shared" si="29"/>
        <v/>
      </c>
    </row>
    <row r="192" spans="16:30" x14ac:dyDescent="0.2">
      <c r="P192">
        <f t="shared" si="30"/>
        <v>189</v>
      </c>
      <c r="Q192">
        <f>Social_ads!B190</f>
        <v>286</v>
      </c>
      <c r="R192">
        <f>Social_ads!C190</f>
        <v>13.9</v>
      </c>
      <c r="S192">
        <f>Social_ads!D190</f>
        <v>3.7</v>
      </c>
      <c r="T192">
        <f>Social_ads!E190</f>
        <v>15.9</v>
      </c>
      <c r="U192">
        <v>18.644306480608996</v>
      </c>
      <c r="V192">
        <f t="shared" si="22"/>
        <v>-2.7443064806089961</v>
      </c>
      <c r="W192">
        <v>2.7379128951002918E-2</v>
      </c>
      <c r="X192">
        <f t="shared" si="23"/>
        <v>-1.6281753728095987</v>
      </c>
      <c r="Y192">
        <f t="shared" si="24"/>
        <v>2.8158053446394962</v>
      </c>
      <c r="Z192">
        <f t="shared" si="25"/>
        <v>-1.6582862678638017</v>
      </c>
      <c r="AA192">
        <f t="shared" si="26"/>
        <v>9.8859198348492508E-2</v>
      </c>
      <c r="AB192">
        <f t="shared" si="27"/>
        <v>1.9181158298878238E-2</v>
      </c>
      <c r="AC192">
        <f t="shared" si="28"/>
        <v>-0.27822588061232351</v>
      </c>
      <c r="AD192" t="str">
        <f t="shared" si="29"/>
        <v/>
      </c>
    </row>
    <row r="193" spans="16:30" x14ac:dyDescent="0.2">
      <c r="P193">
        <f t="shared" si="30"/>
        <v>190</v>
      </c>
      <c r="Q193">
        <f>Social_ads!B191</f>
        <v>18.7</v>
      </c>
      <c r="R193">
        <f>Social_ads!C191</f>
        <v>12.1</v>
      </c>
      <c r="S193">
        <f>Social_ads!D191</f>
        <v>23.4</v>
      </c>
      <c r="T193">
        <f>Social_ads!E191</f>
        <v>6.7</v>
      </c>
      <c r="U193">
        <v>6.0516241069916799</v>
      </c>
      <c r="V193">
        <f t="shared" si="22"/>
        <v>0.64837589300832033</v>
      </c>
      <c r="W193">
        <v>1.8492630642830042E-2</v>
      </c>
      <c r="X193">
        <f t="shared" si="23"/>
        <v>0.38467629937794412</v>
      </c>
      <c r="Y193">
        <f t="shared" si="24"/>
        <v>2.8533176973823191</v>
      </c>
      <c r="Z193">
        <f t="shared" si="25"/>
        <v>0.38744049577016459</v>
      </c>
      <c r="AA193">
        <f t="shared" si="26"/>
        <v>0.69885052423166183</v>
      </c>
      <c r="AB193">
        <f t="shared" si="27"/>
        <v>7.1013747826674913E-4</v>
      </c>
      <c r="AC193">
        <f t="shared" si="28"/>
        <v>5.3181131972646296E-2</v>
      </c>
      <c r="AD193" t="str">
        <f t="shared" si="29"/>
        <v/>
      </c>
    </row>
    <row r="194" spans="16:30" x14ac:dyDescent="0.2">
      <c r="P194">
        <f t="shared" si="30"/>
        <v>191</v>
      </c>
      <c r="Q194">
        <f>Social_ads!B192</f>
        <v>39.5</v>
      </c>
      <c r="R194">
        <f>Social_ads!C192</f>
        <v>41.1</v>
      </c>
      <c r="S194">
        <f>Social_ads!D192</f>
        <v>5.8</v>
      </c>
      <c r="T194">
        <f>Social_ads!E192</f>
        <v>10.8</v>
      </c>
      <c r="U194">
        <v>12.489159100639457</v>
      </c>
      <c r="V194">
        <f t="shared" si="22"/>
        <v>-1.689159100639456</v>
      </c>
      <c r="W194">
        <v>3.4183478694419914E-2</v>
      </c>
      <c r="X194">
        <f t="shared" si="23"/>
        <v>-1.0021647610612565</v>
      </c>
      <c r="Y194">
        <f t="shared" si="24"/>
        <v>2.8403641952288288</v>
      </c>
      <c r="Z194">
        <f t="shared" si="25"/>
        <v>-1.0198498293575586</v>
      </c>
      <c r="AA194">
        <f t="shared" si="26"/>
        <v>0.30905685962981561</v>
      </c>
      <c r="AB194">
        <f t="shared" si="27"/>
        <v>9.2012167292986682E-3</v>
      </c>
      <c r="AC194">
        <f t="shared" si="28"/>
        <v>-0.19186556675105862</v>
      </c>
      <c r="AD194" t="str">
        <f t="shared" si="29"/>
        <v/>
      </c>
    </row>
    <row r="195" spans="16:30" x14ac:dyDescent="0.2">
      <c r="P195">
        <f t="shared" si="30"/>
        <v>192</v>
      </c>
      <c r="Q195">
        <f>Social_ads!B193</f>
        <v>75.5</v>
      </c>
      <c r="R195">
        <f>Social_ads!C193</f>
        <v>10.8</v>
      </c>
      <c r="S195">
        <f>Social_ads!D193</f>
        <v>6</v>
      </c>
      <c r="T195">
        <f>Social_ads!E193</f>
        <v>9.9</v>
      </c>
      <c r="U195">
        <v>8.424019325803684</v>
      </c>
      <c r="V195">
        <f t="shared" si="22"/>
        <v>1.4759806741963164</v>
      </c>
      <c r="W195">
        <v>1.5355633851027305E-2</v>
      </c>
      <c r="X195">
        <f t="shared" si="23"/>
        <v>0.87568768337276226</v>
      </c>
      <c r="Y195">
        <f t="shared" si="24"/>
        <v>2.8441680498273123</v>
      </c>
      <c r="Z195">
        <f t="shared" si="25"/>
        <v>0.88198935633679254</v>
      </c>
      <c r="AA195">
        <f t="shared" si="26"/>
        <v>0.37886292826421841</v>
      </c>
      <c r="AB195">
        <f t="shared" si="27"/>
        <v>3.0363192900574099E-3</v>
      </c>
      <c r="AC195">
        <f t="shared" si="28"/>
        <v>0.11014315640136868</v>
      </c>
      <c r="AD195" t="str">
        <f t="shared" si="29"/>
        <v/>
      </c>
    </row>
    <row r="196" spans="16:30" x14ac:dyDescent="0.2">
      <c r="P196">
        <f t="shared" si="30"/>
        <v>193</v>
      </c>
      <c r="Q196">
        <f>Social_ads!B194</f>
        <v>17.2</v>
      </c>
      <c r="R196">
        <f>Social_ads!C194</f>
        <v>4.0999999999999996</v>
      </c>
      <c r="S196">
        <f>Social_ads!D194</f>
        <v>31.6</v>
      </c>
      <c r="T196">
        <f>Social_ads!E194</f>
        <v>5.9</v>
      </c>
      <c r="U196">
        <v>4.4662295605146429</v>
      </c>
      <c r="V196">
        <f t="shared" si="22"/>
        <v>1.4337704394853574</v>
      </c>
      <c r="W196">
        <v>2.5645290480567177E-2</v>
      </c>
      <c r="X196">
        <f t="shared" si="23"/>
        <v>0.85064468430450768</v>
      </c>
      <c r="Y196">
        <f t="shared" si="24"/>
        <v>2.8446946599338028</v>
      </c>
      <c r="Z196">
        <f t="shared" si="25"/>
        <v>0.86119846898102825</v>
      </c>
      <c r="AA196">
        <f t="shared" si="26"/>
        <v>0.39018105731018415</v>
      </c>
      <c r="AB196">
        <f t="shared" si="27"/>
        <v>4.8866342980541915E-3</v>
      </c>
      <c r="AC196">
        <f t="shared" si="28"/>
        <v>0.13971676327128257</v>
      </c>
      <c r="AD196" t="str">
        <f t="shared" si="29"/>
        <v/>
      </c>
    </row>
    <row r="197" spans="16:30" x14ac:dyDescent="0.2">
      <c r="P197">
        <f t="shared" si="30"/>
        <v>194</v>
      </c>
      <c r="Q197">
        <f>Social_ads!B195</f>
        <v>166.8</v>
      </c>
      <c r="R197">
        <f>Social_ads!C195</f>
        <v>42</v>
      </c>
      <c r="S197">
        <f>Social_ads!D195</f>
        <v>3.6</v>
      </c>
      <c r="T197">
        <f>Social_ads!E195</f>
        <v>19.600000000000001</v>
      </c>
      <c r="U197">
        <v>18.486957967031397</v>
      </c>
      <c r="V197">
        <f t="shared" ref="V197:V203" si="31">T197-U197</f>
        <v>1.1130420329686039</v>
      </c>
      <c r="W197">
        <v>2.9579216797702156E-2</v>
      </c>
      <c r="X197">
        <f t="shared" ref="X197:X203" si="32">V197/SQRT($AF$6)</f>
        <v>0.6603590523822449</v>
      </c>
      <c r="Y197">
        <f t="shared" ref="Y197:Y203" si="33">($AF$6-V197^2/((1-W197)*$AF$5))*$AF$5/($AF$5-1)</f>
        <v>2.8489673784295366</v>
      </c>
      <c r="Z197">
        <f t="shared" ref="Z197:Z203" si="34">V197/SQRT(Y197*(1-W197))</f>
        <v>0.66940319762282707</v>
      </c>
      <c r="AA197">
        <f t="shared" ref="AA197:AA203" si="35">_xlfn.T.DIST.2T(ABS(Z197),$AF$5)</f>
        <v>0.50402608132397142</v>
      </c>
      <c r="AB197">
        <f t="shared" ref="AB197:AB203" si="36">(V197^2/$AF$6)*(W197/(1-W197)^2)/($AF$7+1)</f>
        <v>3.4242603116824916E-3</v>
      </c>
      <c r="AC197">
        <f t="shared" ref="AC197:AC203" si="37">Z197*SQRT(W197/(1-W197))</f>
        <v>0.11686946966233874</v>
      </c>
      <c r="AD197" t="str">
        <f t="shared" ref="AD197:AD203" si="38">IF(OR(AA197&lt;0.05,AB197&gt;=1,ABS(AC197)&gt;=1),"*","")</f>
        <v/>
      </c>
    </row>
    <row r="198" spans="16:30" x14ac:dyDescent="0.2">
      <c r="P198">
        <f t="shared" ref="P198:P203" si="39">P197+1</f>
        <v>195</v>
      </c>
      <c r="Q198">
        <f>Social_ads!B196</f>
        <v>149.69999999999999</v>
      </c>
      <c r="R198">
        <f>Social_ads!C196</f>
        <v>35.6</v>
      </c>
      <c r="S198">
        <f>Social_ads!D196</f>
        <v>6</v>
      </c>
      <c r="T198">
        <f>Social_ads!E196</f>
        <v>17.3</v>
      </c>
      <c r="U198">
        <v>16.495300438165646</v>
      </c>
      <c r="V198">
        <f t="shared" si="31"/>
        <v>0.80469956183435443</v>
      </c>
      <c r="W198">
        <v>2.0092232780541702E-2</v>
      </c>
      <c r="X198">
        <f t="shared" si="32"/>
        <v>0.47742189815425523</v>
      </c>
      <c r="Y198">
        <f t="shared" si="33"/>
        <v>2.8521253548413386</v>
      </c>
      <c r="Z198">
        <f t="shared" si="34"/>
        <v>0.48134543797212725</v>
      </c>
      <c r="AA198">
        <f t="shared" si="35"/>
        <v>0.63080795748636098</v>
      </c>
      <c r="AB198">
        <f t="shared" si="36"/>
        <v>1.1923464961147436E-3</v>
      </c>
      <c r="AC198">
        <f t="shared" si="37"/>
        <v>6.8925251673215879E-2</v>
      </c>
      <c r="AD198" t="str">
        <f t="shared" si="38"/>
        <v/>
      </c>
    </row>
    <row r="199" spans="16:30" x14ac:dyDescent="0.2">
      <c r="P199">
        <f t="shared" si="39"/>
        <v>196</v>
      </c>
      <c r="Q199">
        <f>Social_ads!B197</f>
        <v>38.200000000000003</v>
      </c>
      <c r="R199">
        <f>Social_ads!C197</f>
        <v>3.7</v>
      </c>
      <c r="S199">
        <f>Social_ads!D197</f>
        <v>13.8</v>
      </c>
      <c r="T199">
        <f>Social_ads!E197</f>
        <v>7.6</v>
      </c>
      <c r="U199">
        <v>5.3703424844667875</v>
      </c>
      <c r="V199">
        <f t="shared" si="31"/>
        <v>2.2296575155332121</v>
      </c>
      <c r="W199">
        <v>2.1312819572056125E-2</v>
      </c>
      <c r="X199">
        <f t="shared" si="32"/>
        <v>1.3228382042028366</v>
      </c>
      <c r="Y199">
        <f t="shared" si="33"/>
        <v>2.8294647638131325</v>
      </c>
      <c r="Z199">
        <f t="shared" si="34"/>
        <v>1.3398743214696049</v>
      </c>
      <c r="AA199">
        <f t="shared" si="35"/>
        <v>0.18183754380691691</v>
      </c>
      <c r="AB199">
        <f t="shared" si="36"/>
        <v>9.734341449837397E-3</v>
      </c>
      <c r="AC199">
        <f t="shared" si="37"/>
        <v>0.19772544805781211</v>
      </c>
      <c r="AD199" t="str">
        <f t="shared" si="38"/>
        <v/>
      </c>
    </row>
    <row r="200" spans="16:30" x14ac:dyDescent="0.2">
      <c r="P200">
        <f t="shared" si="39"/>
        <v>197</v>
      </c>
      <c r="Q200">
        <f>Social_ads!B198</f>
        <v>94.2</v>
      </c>
      <c r="R200">
        <f>Social_ads!C198</f>
        <v>4.9000000000000004</v>
      </c>
      <c r="S200">
        <f>Social_ads!D198</f>
        <v>8.1</v>
      </c>
      <c r="T200">
        <f>Social_ads!E198</f>
        <v>9.6999999999999993</v>
      </c>
      <c r="U200">
        <v>8.1653123606130116</v>
      </c>
      <c r="V200">
        <f t="shared" si="31"/>
        <v>1.5346876393869877</v>
      </c>
      <c r="W200">
        <v>1.6086534971628458E-2</v>
      </c>
      <c r="X200">
        <f t="shared" si="32"/>
        <v>0.91051806241797373</v>
      </c>
      <c r="Y200">
        <f t="shared" si="33"/>
        <v>2.8432384062962672</v>
      </c>
      <c r="Z200">
        <f t="shared" si="34"/>
        <v>0.91756091285105645</v>
      </c>
      <c r="AA200">
        <f t="shared" si="35"/>
        <v>0.35997647404187316</v>
      </c>
      <c r="AB200">
        <f t="shared" si="36"/>
        <v>3.4440213828164181E-3</v>
      </c>
      <c r="AC200">
        <f t="shared" si="37"/>
        <v>0.11732422835041015</v>
      </c>
      <c r="AD200" t="str">
        <f t="shared" si="38"/>
        <v/>
      </c>
    </row>
    <row r="201" spans="16:30" x14ac:dyDescent="0.2">
      <c r="P201">
        <f t="shared" si="39"/>
        <v>198</v>
      </c>
      <c r="Q201">
        <f>Social_ads!B199</f>
        <v>177</v>
      </c>
      <c r="R201">
        <f>Social_ads!C199</f>
        <v>9.3000000000000007</v>
      </c>
      <c r="S201">
        <f>Social_ads!D199</f>
        <v>6.4</v>
      </c>
      <c r="T201">
        <f>Social_ads!E199</f>
        <v>12.8</v>
      </c>
      <c r="U201">
        <v>12.785920816932238</v>
      </c>
      <c r="V201">
        <f t="shared" si="31"/>
        <v>1.4079183067762457E-2</v>
      </c>
      <c r="W201">
        <v>1.3854118735222366E-2</v>
      </c>
      <c r="X201">
        <f t="shared" si="32"/>
        <v>8.3530681803155385E-3</v>
      </c>
      <c r="Y201">
        <f t="shared" si="33"/>
        <v>2.8555131379179475</v>
      </c>
      <c r="Z201">
        <f t="shared" si="34"/>
        <v>8.3900546959190195E-3</v>
      </c>
      <c r="AA201">
        <f t="shared" si="35"/>
        <v>0.99331431689315219</v>
      </c>
      <c r="AB201">
        <f t="shared" si="36"/>
        <v>2.4850128351744325E-7</v>
      </c>
      <c r="AC201">
        <f t="shared" si="37"/>
        <v>9.9445162592210422E-4</v>
      </c>
      <c r="AD201" t="str">
        <f t="shared" si="38"/>
        <v/>
      </c>
    </row>
    <row r="202" spans="16:30" x14ac:dyDescent="0.2">
      <c r="P202">
        <f t="shared" si="39"/>
        <v>199</v>
      </c>
      <c r="Q202">
        <f>Social_ads!B200</f>
        <v>283.60000000000002</v>
      </c>
      <c r="R202">
        <f>Social_ads!C200</f>
        <v>42</v>
      </c>
      <c r="S202">
        <f>Social_ads!D200</f>
        <v>66.2</v>
      </c>
      <c r="T202">
        <f>Social_ads!E200</f>
        <v>25.5</v>
      </c>
      <c r="U202">
        <v>23.767321491762818</v>
      </c>
      <c r="V202">
        <f t="shared" si="31"/>
        <v>1.7326785082371821</v>
      </c>
      <c r="W202">
        <v>3.2057210709739263E-2</v>
      </c>
      <c r="X202">
        <f t="shared" si="32"/>
        <v>1.0279844820692967</v>
      </c>
      <c r="Y202">
        <f t="shared" si="33"/>
        <v>2.8396085093847647</v>
      </c>
      <c r="Z202">
        <f t="shared" si="34"/>
        <v>1.0451145876018002</v>
      </c>
      <c r="AA202">
        <f t="shared" si="35"/>
        <v>0.29725723082732186</v>
      </c>
      <c r="AB202">
        <f t="shared" si="36"/>
        <v>9.039397412260201E-3</v>
      </c>
      <c r="AC202">
        <f t="shared" si="37"/>
        <v>0.19019624174362396</v>
      </c>
      <c r="AD202" t="str">
        <f t="shared" si="38"/>
        <v/>
      </c>
    </row>
    <row r="203" spans="16:30" x14ac:dyDescent="0.2">
      <c r="P203" s="4">
        <f t="shared" si="39"/>
        <v>200</v>
      </c>
      <c r="Q203" s="4">
        <f>Social_ads!B201</f>
        <v>232.1</v>
      </c>
      <c r="R203" s="4">
        <f>Social_ads!C201</f>
        <v>8.6</v>
      </c>
      <c r="S203" s="4">
        <f>Social_ads!D201</f>
        <v>8.6999999999999993</v>
      </c>
      <c r="T203" s="4">
        <f>Social_ads!E201</f>
        <v>13.4</v>
      </c>
      <c r="U203" s="4">
        <v>15.173195535684206</v>
      </c>
      <c r="V203" s="4">
        <f t="shared" si="31"/>
        <v>-1.7731955356842057</v>
      </c>
      <c r="W203" s="4">
        <v>1.8166354908413118E-2</v>
      </c>
      <c r="X203" s="4">
        <f t="shared" si="32"/>
        <v>-1.0520229146331608</v>
      </c>
      <c r="Y203" s="4">
        <f t="shared" si="33"/>
        <v>2.8390916132826738</v>
      </c>
      <c r="Z203" s="4">
        <f t="shared" si="34"/>
        <v>-1.0620573545621528</v>
      </c>
      <c r="AA203" s="4">
        <f t="shared" si="35"/>
        <v>0.28951650146489905</v>
      </c>
      <c r="AB203" s="4">
        <f t="shared" si="36"/>
        <v>5.2141363251470962E-3</v>
      </c>
      <c r="AC203" s="4">
        <f t="shared" si="37"/>
        <v>-0.1444650901254034</v>
      </c>
      <c r="AD203" t="str">
        <f t="shared" si="38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45BA-775C-40E8-874A-7878B955823A}">
  <dimension ref="A1:N201"/>
  <sheetViews>
    <sheetView tabSelected="1" topLeftCell="A7" workbookViewId="0">
      <selection activeCell="J42" sqref="J42"/>
    </sheetView>
  </sheetViews>
  <sheetFormatPr baseColWidth="10" defaultColWidth="8.83203125" defaultRowHeight="15" x14ac:dyDescent="0.2"/>
  <cols>
    <col min="1" max="1" width="12.1640625" customWidth="1"/>
    <col min="4" max="4" width="10.1640625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 t="s">
        <v>14</v>
      </c>
      <c r="J1" s="1"/>
      <c r="K1" s="1"/>
    </row>
    <row r="2" spans="1:14" x14ac:dyDescent="0.2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  <c r="F2" s="1">
        <v>1</v>
      </c>
      <c r="G2" s="1"/>
      <c r="I2" t="s">
        <v>15</v>
      </c>
    </row>
    <row r="3" spans="1:14" x14ac:dyDescent="0.2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  <c r="F3" s="1">
        <v>0</v>
      </c>
      <c r="G3" s="1"/>
    </row>
    <row r="4" spans="1:14" x14ac:dyDescent="0.2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  <c r="F4" s="1">
        <v>0</v>
      </c>
      <c r="G4" s="1"/>
      <c r="I4" t="s">
        <v>16</v>
      </c>
    </row>
    <row r="5" spans="1:14" x14ac:dyDescent="0.2">
      <c r="A5" s="1">
        <v>4</v>
      </c>
      <c r="B5" s="1">
        <v>151.5</v>
      </c>
      <c r="C5" s="1">
        <v>41.3</v>
      </c>
      <c r="D5" s="1">
        <v>58.5</v>
      </c>
      <c r="E5" s="1">
        <v>18.5</v>
      </c>
      <c r="F5" s="1">
        <v>0</v>
      </c>
      <c r="G5" s="1"/>
      <c r="I5" s="2" t="s">
        <v>18</v>
      </c>
    </row>
    <row r="6" spans="1:14" x14ac:dyDescent="0.2">
      <c r="A6" s="1">
        <v>5</v>
      </c>
      <c r="B6" s="1">
        <v>180.8</v>
      </c>
      <c r="C6" s="1">
        <v>10.8</v>
      </c>
      <c r="D6" s="1">
        <v>58.4</v>
      </c>
      <c r="E6" s="1">
        <v>12.9</v>
      </c>
      <c r="F6" s="1">
        <v>1</v>
      </c>
      <c r="G6" s="1"/>
      <c r="I6" t="s">
        <v>21</v>
      </c>
      <c r="J6" t="s">
        <v>74</v>
      </c>
    </row>
    <row r="7" spans="1:14" x14ac:dyDescent="0.2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  <c r="F7" s="1">
        <v>1</v>
      </c>
      <c r="G7" s="1"/>
      <c r="I7" t="s">
        <v>22</v>
      </c>
    </row>
    <row r="8" spans="1:14" x14ac:dyDescent="0.2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  <c r="F8" s="1">
        <v>1</v>
      </c>
      <c r="G8" s="1"/>
      <c r="I8" s="22"/>
      <c r="J8" s="23"/>
      <c r="K8" s="23"/>
      <c r="L8" s="23"/>
      <c r="M8" s="23"/>
      <c r="N8" s="24"/>
    </row>
    <row r="9" spans="1:14" x14ac:dyDescent="0.2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  <c r="F9" s="1">
        <v>1</v>
      </c>
      <c r="G9" s="1"/>
      <c r="I9" s="25"/>
      <c r="J9" s="26"/>
      <c r="K9" s="26"/>
      <c r="L9" s="26"/>
      <c r="M9" s="26"/>
      <c r="N9" s="27"/>
    </row>
    <row r="10" spans="1:14" x14ac:dyDescent="0.2">
      <c r="A10" s="1">
        <v>9</v>
      </c>
      <c r="B10" s="1">
        <v>8.6</v>
      </c>
      <c r="C10" s="1">
        <v>2.1</v>
      </c>
      <c r="D10" s="1">
        <v>1</v>
      </c>
      <c r="E10" s="1">
        <v>4.8</v>
      </c>
      <c r="F10" s="1">
        <v>1</v>
      </c>
      <c r="G10" s="1"/>
      <c r="I10" s="25"/>
      <c r="J10" s="26"/>
      <c r="K10" s="26"/>
      <c r="L10" s="26"/>
      <c r="M10" s="26"/>
      <c r="N10" s="27"/>
    </row>
    <row r="11" spans="1:14" x14ac:dyDescent="0.2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  <c r="F11" s="1">
        <v>1</v>
      </c>
      <c r="G11" s="1"/>
      <c r="I11" s="28"/>
      <c r="J11" s="29"/>
      <c r="K11" s="29"/>
      <c r="L11" s="29"/>
      <c r="M11" s="29"/>
      <c r="N11" s="30"/>
    </row>
    <row r="12" spans="1:14" x14ac:dyDescent="0.2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  <c r="F12" s="1">
        <v>1</v>
      </c>
      <c r="G12" s="1"/>
    </row>
    <row r="13" spans="1:14" x14ac:dyDescent="0.2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  <c r="F13" s="1">
        <v>1</v>
      </c>
      <c r="G13" s="1"/>
      <c r="I13" s="2" t="s">
        <v>20</v>
      </c>
    </row>
    <row r="14" spans="1:14" x14ac:dyDescent="0.2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  <c r="F14" s="1">
        <v>0</v>
      </c>
      <c r="G14" s="1"/>
      <c r="I14" t="s">
        <v>21</v>
      </c>
      <c r="J14" t="s">
        <v>74</v>
      </c>
    </row>
    <row r="15" spans="1:14" x14ac:dyDescent="0.2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  <c r="F15" s="1">
        <v>0</v>
      </c>
      <c r="G15" s="1"/>
      <c r="I15" t="s">
        <v>26</v>
      </c>
    </row>
    <row r="16" spans="1:14" x14ac:dyDescent="0.2">
      <c r="A16" s="1">
        <v>15</v>
      </c>
      <c r="B16" s="1">
        <v>204.1</v>
      </c>
      <c r="C16" s="1">
        <v>32.9</v>
      </c>
      <c r="D16" s="1">
        <v>46</v>
      </c>
      <c r="E16" s="1">
        <v>19</v>
      </c>
      <c r="F16" s="1">
        <v>0</v>
      </c>
      <c r="G16" s="1"/>
      <c r="I16" s="22"/>
      <c r="J16" s="23"/>
      <c r="K16" s="23"/>
      <c r="L16" s="23"/>
      <c r="M16" s="23"/>
      <c r="N16" s="24"/>
    </row>
    <row r="17" spans="1:14" x14ac:dyDescent="0.2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  <c r="F17" s="1">
        <v>1</v>
      </c>
      <c r="G17" s="1"/>
      <c r="I17" s="25"/>
      <c r="J17" s="26"/>
      <c r="K17" s="26"/>
      <c r="L17" s="26"/>
      <c r="M17" s="26"/>
      <c r="N17" s="27"/>
    </row>
    <row r="18" spans="1:14" x14ac:dyDescent="0.2">
      <c r="A18" s="1">
        <v>17</v>
      </c>
      <c r="B18" s="1">
        <v>67.8</v>
      </c>
      <c r="C18" s="1">
        <v>36.6</v>
      </c>
      <c r="D18" s="1">
        <v>114</v>
      </c>
      <c r="E18" s="1">
        <v>12.5</v>
      </c>
      <c r="F18" s="1">
        <v>1</v>
      </c>
      <c r="G18" s="1"/>
      <c r="I18" s="25"/>
      <c r="J18" s="26"/>
      <c r="K18" s="26"/>
      <c r="L18" s="26"/>
      <c r="M18" s="26"/>
      <c r="N18" s="27"/>
    </row>
    <row r="19" spans="1:14" x14ac:dyDescent="0.2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  <c r="F19" s="1">
        <v>1</v>
      </c>
      <c r="G19" s="1"/>
      <c r="I19" s="28"/>
      <c r="J19" s="29"/>
      <c r="K19" s="29"/>
      <c r="L19" s="29"/>
      <c r="M19" s="29"/>
      <c r="N19" s="30"/>
    </row>
    <row r="20" spans="1:14" x14ac:dyDescent="0.2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  <c r="F20" s="1">
        <v>1</v>
      </c>
      <c r="G20" s="1"/>
    </row>
    <row r="21" spans="1:14" x14ac:dyDescent="0.2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  <c r="F21" s="1">
        <v>1</v>
      </c>
      <c r="G21" s="1"/>
      <c r="I21" s="2" t="s">
        <v>19</v>
      </c>
    </row>
    <row r="22" spans="1:14" x14ac:dyDescent="0.2">
      <c r="A22" s="1">
        <v>21</v>
      </c>
      <c r="B22" s="1">
        <v>218.4</v>
      </c>
      <c r="C22" s="1">
        <v>27.7</v>
      </c>
      <c r="D22" s="1">
        <v>53.4</v>
      </c>
      <c r="E22" s="1">
        <v>18</v>
      </c>
      <c r="F22" s="1">
        <v>1</v>
      </c>
      <c r="G22" s="1"/>
      <c r="I22" t="s">
        <v>21</v>
      </c>
      <c r="J22" t="s">
        <v>74</v>
      </c>
    </row>
    <row r="23" spans="1:14" x14ac:dyDescent="0.2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  <c r="F23" s="1">
        <v>1</v>
      </c>
      <c r="G23" s="1"/>
      <c r="I23" t="s">
        <v>23</v>
      </c>
    </row>
    <row r="24" spans="1:14" x14ac:dyDescent="0.2">
      <c r="A24" s="1">
        <v>23</v>
      </c>
      <c r="B24" s="1">
        <v>13.2</v>
      </c>
      <c r="C24" s="1">
        <v>15.9</v>
      </c>
      <c r="D24" s="1">
        <v>49.6</v>
      </c>
      <c r="E24" s="1">
        <v>5.6</v>
      </c>
      <c r="F24" s="1">
        <v>0</v>
      </c>
      <c r="G24" s="1"/>
      <c r="I24" s="22"/>
      <c r="J24" s="23"/>
      <c r="K24" s="23"/>
      <c r="L24" s="23"/>
      <c r="M24" s="23"/>
      <c r="N24" s="24"/>
    </row>
    <row r="25" spans="1:14" x14ac:dyDescent="0.2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  <c r="F25" s="1">
        <v>0</v>
      </c>
      <c r="G25" s="1"/>
      <c r="I25" s="25"/>
      <c r="J25" s="26"/>
      <c r="K25" s="26"/>
      <c r="L25" s="26"/>
      <c r="M25" s="26"/>
      <c r="N25" s="27"/>
    </row>
    <row r="26" spans="1:14" x14ac:dyDescent="0.2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  <c r="F26" s="1">
        <v>0</v>
      </c>
      <c r="G26" s="1"/>
      <c r="I26" s="25"/>
      <c r="J26" s="26"/>
      <c r="K26" s="26"/>
      <c r="L26" s="26"/>
      <c r="M26" s="26"/>
      <c r="N26" s="27"/>
    </row>
    <row r="27" spans="1:14" x14ac:dyDescent="0.2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  <c r="F27" s="1">
        <v>1</v>
      </c>
      <c r="G27" s="1"/>
      <c r="I27" s="28"/>
      <c r="J27" s="29"/>
      <c r="K27" s="29"/>
      <c r="L27" s="29"/>
      <c r="M27" s="29"/>
      <c r="N27" s="30"/>
    </row>
    <row r="28" spans="1:14" x14ac:dyDescent="0.2">
      <c r="A28" s="1">
        <v>27</v>
      </c>
      <c r="B28" s="1">
        <v>142.9</v>
      </c>
      <c r="C28" s="1">
        <v>29.3</v>
      </c>
      <c r="D28" s="1">
        <v>12.6</v>
      </c>
      <c r="E28" s="1">
        <v>15</v>
      </c>
      <c r="F28" s="1">
        <v>1</v>
      </c>
      <c r="G28" s="1"/>
    </row>
    <row r="29" spans="1:14" x14ac:dyDescent="0.2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  <c r="F29" s="1">
        <v>1</v>
      </c>
      <c r="J29" s="1" t="s">
        <v>75</v>
      </c>
    </row>
    <row r="30" spans="1:14" x14ac:dyDescent="0.2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  <c r="F30" s="1">
        <v>1</v>
      </c>
      <c r="J30" s="1"/>
    </row>
    <row r="31" spans="1:14" x14ac:dyDescent="0.2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  <c r="F31" s="1">
        <v>0</v>
      </c>
      <c r="J31" s="1" t="s">
        <v>76</v>
      </c>
      <c r="K31" s="11">
        <f>COUNT(E2:E201)</f>
        <v>200</v>
      </c>
    </row>
    <row r="32" spans="1:14" x14ac:dyDescent="0.2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  <c r="F32" s="1">
        <v>0</v>
      </c>
      <c r="J32" s="1" t="s">
        <v>77</v>
      </c>
      <c r="K32" s="13">
        <f>COLUMNS(B2:D201)</f>
        <v>3</v>
      </c>
    </row>
    <row r="33" spans="1:14" x14ac:dyDescent="0.2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  <c r="F33" s="1">
        <v>1</v>
      </c>
      <c r="J33" s="1"/>
    </row>
    <row r="34" spans="1:14" x14ac:dyDescent="0.2">
      <c r="A34" s="1">
        <v>33</v>
      </c>
      <c r="B34" s="1">
        <v>97.2</v>
      </c>
      <c r="C34" s="1">
        <v>1.5</v>
      </c>
      <c r="D34" s="1">
        <v>30</v>
      </c>
      <c r="E34" s="1">
        <v>9.6</v>
      </c>
      <c r="F34" s="1">
        <v>1</v>
      </c>
      <c r="J34" s="1" t="s">
        <v>78</v>
      </c>
      <c r="M34" t="s">
        <v>83</v>
      </c>
    </row>
    <row r="35" spans="1:14" x14ac:dyDescent="0.2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  <c r="F35" s="1">
        <v>0</v>
      </c>
      <c r="J35" s="1"/>
    </row>
    <row r="36" spans="1:14" x14ac:dyDescent="0.2">
      <c r="A36" s="1">
        <v>35</v>
      </c>
      <c r="B36" s="1">
        <v>95.7</v>
      </c>
      <c r="C36" s="1">
        <v>1.4</v>
      </c>
      <c r="D36" s="1">
        <v>7.4</v>
      </c>
      <c r="E36" s="1">
        <v>9.5</v>
      </c>
      <c r="F36" s="1">
        <v>0</v>
      </c>
      <c r="J36" s="1" t="s">
        <v>79</v>
      </c>
      <c r="K36" s="11">
        <f>[1]!BPagStat(B2:D201,E2:E201)</f>
        <v>5.132872353285495</v>
      </c>
      <c r="M36" t="s">
        <v>79</v>
      </c>
      <c r="N36" s="11">
        <f>[1]!WhiteStat(B2:D201,E2:E201)</f>
        <v>2.0668922982157452</v>
      </c>
    </row>
    <row r="37" spans="1:14" x14ac:dyDescent="0.2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  <c r="F37" s="1">
        <v>1</v>
      </c>
      <c r="J37" s="1" t="s">
        <v>39</v>
      </c>
      <c r="K37" s="12">
        <f>K32</f>
        <v>3</v>
      </c>
      <c r="M37" t="s">
        <v>39</v>
      </c>
      <c r="N37" s="12">
        <v>2</v>
      </c>
    </row>
    <row r="38" spans="1:14" x14ac:dyDescent="0.2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  <c r="F38" s="1">
        <v>1</v>
      </c>
      <c r="J38" s="1" t="s">
        <v>42</v>
      </c>
      <c r="K38" s="13">
        <f>_xlfn.CHISQ.DIST.RT(K36,K37)</f>
        <v>0.16232215845413173</v>
      </c>
      <c r="M38" t="s">
        <v>42</v>
      </c>
      <c r="N38" s="13">
        <f>_xlfn.CHISQ.DIST.RT(N36,N37)</f>
        <v>0.35577877881469094</v>
      </c>
    </row>
    <row r="39" spans="1:14" x14ac:dyDescent="0.2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  <c r="F39" s="1">
        <v>0</v>
      </c>
      <c r="J39" s="1"/>
    </row>
    <row r="40" spans="1:14" x14ac:dyDescent="0.2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  <c r="F40" s="1">
        <v>1</v>
      </c>
      <c r="J40" s="1" t="s">
        <v>80</v>
      </c>
      <c r="K40" s="11">
        <f>[1]!BPagStat(B2:D201,E2:E201,FALSE)</f>
        <v>1.7209042102915522</v>
      </c>
      <c r="M40" t="s">
        <v>80</v>
      </c>
      <c r="N40" s="11">
        <f>[1]!WhiteStat(B2:D201,E2:E201,FALSE)</f>
        <v>1.0285742175128576</v>
      </c>
    </row>
    <row r="41" spans="1:14" x14ac:dyDescent="0.2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  <c r="F41" s="1">
        <v>1</v>
      </c>
      <c r="J41" s="1" t="s">
        <v>81</v>
      </c>
      <c r="K41" s="12">
        <f>K32</f>
        <v>3</v>
      </c>
      <c r="M41" t="s">
        <v>81</v>
      </c>
      <c r="N41" s="12">
        <v>2</v>
      </c>
    </row>
    <row r="42" spans="1:14" x14ac:dyDescent="0.2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  <c r="F42" s="1">
        <v>1</v>
      </c>
      <c r="J42" s="1" t="s">
        <v>82</v>
      </c>
      <c r="K42" s="12">
        <f>K31-K32-1</f>
        <v>196</v>
      </c>
      <c r="M42" t="s">
        <v>82</v>
      </c>
      <c r="N42" s="12">
        <f>K31-3</f>
        <v>197</v>
      </c>
    </row>
    <row r="43" spans="1:14" x14ac:dyDescent="0.2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  <c r="F43" s="1">
        <v>1</v>
      </c>
      <c r="J43" s="1" t="s">
        <v>42</v>
      </c>
      <c r="K43" s="13">
        <f>_xlfn.F.DIST.RT(K40,K41,K42)</f>
        <v>0.16399908905607943</v>
      </c>
      <c r="M43" t="s">
        <v>42</v>
      </c>
      <c r="N43" s="13">
        <f>_xlfn.F.DIST.RT(N40,N41,N42)</f>
        <v>0.35942816780138953</v>
      </c>
    </row>
    <row r="44" spans="1:14" x14ac:dyDescent="0.2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  <c r="F44" s="1">
        <v>1</v>
      </c>
      <c r="G44" s="1"/>
    </row>
    <row r="45" spans="1:14" x14ac:dyDescent="0.2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  <c r="F45" s="1">
        <v>0</v>
      </c>
      <c r="G45" s="1"/>
    </row>
    <row r="46" spans="1:14" x14ac:dyDescent="0.2">
      <c r="A46" s="1">
        <v>45</v>
      </c>
      <c r="B46" s="1">
        <v>25.1</v>
      </c>
      <c r="C46" s="1">
        <v>25.7</v>
      </c>
      <c r="D46" s="1">
        <v>43.3</v>
      </c>
      <c r="E46" s="1">
        <v>8.5</v>
      </c>
      <c r="F46" s="1">
        <v>0</v>
      </c>
      <c r="G46" s="1"/>
    </row>
    <row r="47" spans="1:14" x14ac:dyDescent="0.2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  <c r="F47" s="1">
        <v>0</v>
      </c>
      <c r="G47" s="1"/>
    </row>
    <row r="48" spans="1:14" x14ac:dyDescent="0.2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  <c r="F48" s="1">
        <v>0</v>
      </c>
      <c r="G48" s="1"/>
    </row>
    <row r="49" spans="1:7" x14ac:dyDescent="0.2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  <c r="F49" s="1">
        <v>0</v>
      </c>
      <c r="G49" s="1"/>
    </row>
    <row r="50" spans="1:7" x14ac:dyDescent="0.2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  <c r="F50" s="1">
        <v>1</v>
      </c>
      <c r="G50" s="1"/>
    </row>
    <row r="51" spans="1:7" x14ac:dyDescent="0.2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  <c r="F51" s="1">
        <v>0</v>
      </c>
      <c r="G51" s="1"/>
    </row>
    <row r="52" spans="1:7" x14ac:dyDescent="0.2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  <c r="F52" s="1">
        <v>1</v>
      </c>
      <c r="G52" s="1"/>
    </row>
    <row r="53" spans="1:7" x14ac:dyDescent="0.2">
      <c r="A53" s="1">
        <v>52</v>
      </c>
      <c r="B53" s="1">
        <v>100.4</v>
      </c>
      <c r="C53" s="1">
        <v>9.6</v>
      </c>
      <c r="D53" s="1">
        <v>3.6</v>
      </c>
      <c r="E53" s="1">
        <v>10.7</v>
      </c>
      <c r="F53" s="1">
        <v>0</v>
      </c>
      <c r="G53" s="1"/>
    </row>
    <row r="54" spans="1:7" x14ac:dyDescent="0.2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  <c r="F54" s="1">
        <v>1</v>
      </c>
      <c r="G54" s="1"/>
    </row>
    <row r="55" spans="1:7" x14ac:dyDescent="0.2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  <c r="F55" s="1">
        <v>1</v>
      </c>
      <c r="G55" s="1"/>
    </row>
    <row r="56" spans="1:7" x14ac:dyDescent="0.2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  <c r="F56" s="1">
        <v>1</v>
      </c>
      <c r="G56" s="1"/>
    </row>
    <row r="57" spans="1:7" x14ac:dyDescent="0.2">
      <c r="A57" s="1">
        <v>56</v>
      </c>
      <c r="B57" s="1">
        <v>198.9</v>
      </c>
      <c r="C57" s="1">
        <v>49.4</v>
      </c>
      <c r="D57" s="1">
        <v>60</v>
      </c>
      <c r="E57" s="1">
        <v>23.7</v>
      </c>
      <c r="F57" s="1">
        <v>0</v>
      </c>
      <c r="G57" s="1"/>
    </row>
    <row r="58" spans="1:7" x14ac:dyDescent="0.2">
      <c r="A58" s="1">
        <v>57</v>
      </c>
      <c r="B58" s="1">
        <v>7.3</v>
      </c>
      <c r="C58" s="1">
        <v>28.1</v>
      </c>
      <c r="D58" s="1">
        <v>41.4</v>
      </c>
      <c r="E58" s="1">
        <v>5.5</v>
      </c>
      <c r="F58" s="1">
        <v>0</v>
      </c>
      <c r="G58" s="1"/>
    </row>
    <row r="59" spans="1:7" x14ac:dyDescent="0.2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  <c r="F59" s="1">
        <v>0</v>
      </c>
      <c r="G59" s="1"/>
    </row>
    <row r="60" spans="1:7" x14ac:dyDescent="0.2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  <c r="F60" s="1">
        <v>1</v>
      </c>
      <c r="G60" s="1"/>
    </row>
    <row r="61" spans="1:7" x14ac:dyDescent="0.2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  <c r="F61" s="1">
        <v>1</v>
      </c>
      <c r="G61" s="1"/>
    </row>
    <row r="62" spans="1:7" x14ac:dyDescent="0.2">
      <c r="A62" s="1">
        <v>61</v>
      </c>
      <c r="B62" s="1">
        <v>53.5</v>
      </c>
      <c r="C62" s="1">
        <v>2</v>
      </c>
      <c r="D62" s="1">
        <v>21.4</v>
      </c>
      <c r="E62" s="1">
        <v>8.1</v>
      </c>
      <c r="F62" s="1">
        <v>0</v>
      </c>
      <c r="G62" s="1"/>
    </row>
    <row r="63" spans="1:7" x14ac:dyDescent="0.2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  <c r="F63" s="1">
        <v>0</v>
      </c>
      <c r="G63" s="1"/>
    </row>
    <row r="64" spans="1:7" x14ac:dyDescent="0.2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  <c r="F64" s="1">
        <v>1</v>
      </c>
      <c r="G64" s="1"/>
    </row>
    <row r="65" spans="1:7" x14ac:dyDescent="0.2">
      <c r="A65" s="1">
        <v>64</v>
      </c>
      <c r="B65" s="1">
        <v>102.7</v>
      </c>
      <c r="C65" s="1">
        <v>29.6</v>
      </c>
      <c r="D65" s="1">
        <v>8.4</v>
      </c>
      <c r="E65" s="1">
        <v>14</v>
      </c>
      <c r="F65" s="1">
        <v>0</v>
      </c>
      <c r="G65" s="1"/>
    </row>
    <row r="66" spans="1:7" x14ac:dyDescent="0.2">
      <c r="A66" s="1">
        <v>65</v>
      </c>
      <c r="B66" s="1">
        <v>131.1</v>
      </c>
      <c r="C66" s="1">
        <v>42.8</v>
      </c>
      <c r="D66" s="1">
        <v>28.9</v>
      </c>
      <c r="E66" s="1">
        <v>18</v>
      </c>
      <c r="F66" s="1">
        <v>0</v>
      </c>
      <c r="G66" s="1"/>
    </row>
    <row r="67" spans="1:7" x14ac:dyDescent="0.2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  <c r="F67" s="1">
        <v>1</v>
      </c>
      <c r="G67" s="1"/>
    </row>
    <row r="68" spans="1:7" x14ac:dyDescent="0.2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  <c r="F68" s="1">
        <v>1</v>
      </c>
      <c r="G68" s="1"/>
    </row>
    <row r="69" spans="1:7" x14ac:dyDescent="0.2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  <c r="F69" s="1">
        <v>1</v>
      </c>
      <c r="G69" s="1"/>
    </row>
    <row r="70" spans="1:7" x14ac:dyDescent="0.2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  <c r="F70" s="1">
        <v>1</v>
      </c>
      <c r="G70" s="1"/>
    </row>
    <row r="71" spans="1:7" x14ac:dyDescent="0.2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  <c r="F71" s="1">
        <v>1</v>
      </c>
      <c r="G71" s="1"/>
    </row>
    <row r="72" spans="1:7" x14ac:dyDescent="0.2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  <c r="F72" s="1">
        <v>1</v>
      </c>
      <c r="G72" s="1"/>
    </row>
    <row r="73" spans="1:7" x14ac:dyDescent="0.2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  <c r="F73" s="1">
        <v>0</v>
      </c>
      <c r="G73" s="1"/>
    </row>
    <row r="74" spans="1:7" x14ac:dyDescent="0.2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  <c r="F74" s="1">
        <v>0</v>
      </c>
      <c r="G74" s="1"/>
    </row>
    <row r="75" spans="1:7" x14ac:dyDescent="0.2">
      <c r="A75" s="1">
        <v>74</v>
      </c>
      <c r="B75" s="1">
        <v>129.4</v>
      </c>
      <c r="C75" s="1">
        <v>5.7</v>
      </c>
      <c r="D75" s="1">
        <v>31.3</v>
      </c>
      <c r="E75" s="1">
        <v>11</v>
      </c>
      <c r="F75" s="1">
        <v>1</v>
      </c>
      <c r="G75" s="1"/>
    </row>
    <row r="76" spans="1:7" x14ac:dyDescent="0.2">
      <c r="A76" s="1">
        <v>75</v>
      </c>
      <c r="B76" s="1">
        <v>213.4</v>
      </c>
      <c r="C76" s="1">
        <v>24.6</v>
      </c>
      <c r="D76" s="1">
        <v>13.1</v>
      </c>
      <c r="E76" s="1">
        <v>17</v>
      </c>
      <c r="F76" s="1">
        <v>1</v>
      </c>
      <c r="G76" s="1"/>
    </row>
    <row r="77" spans="1:7" x14ac:dyDescent="0.2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  <c r="F77" s="1">
        <v>0</v>
      </c>
      <c r="G77" s="1"/>
    </row>
    <row r="78" spans="1:7" x14ac:dyDescent="0.2">
      <c r="A78" s="1">
        <v>77</v>
      </c>
      <c r="B78" s="1">
        <v>27.5</v>
      </c>
      <c r="C78" s="1">
        <v>1.6</v>
      </c>
      <c r="D78" s="1">
        <v>20.7</v>
      </c>
      <c r="E78" s="1">
        <v>6.9</v>
      </c>
      <c r="F78" s="1">
        <v>0</v>
      </c>
      <c r="G78" s="1"/>
    </row>
    <row r="79" spans="1:7" x14ac:dyDescent="0.2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  <c r="F79" s="1">
        <v>1</v>
      </c>
      <c r="G79" s="1"/>
    </row>
    <row r="80" spans="1:7" x14ac:dyDescent="0.2">
      <c r="A80" s="1">
        <v>79</v>
      </c>
      <c r="B80" s="1">
        <v>5.4</v>
      </c>
      <c r="C80" s="1">
        <v>29.9</v>
      </c>
      <c r="D80" s="1">
        <v>9.4</v>
      </c>
      <c r="E80" s="1">
        <v>5.3</v>
      </c>
      <c r="F80" s="1">
        <v>0</v>
      </c>
      <c r="G80" s="1"/>
    </row>
    <row r="81" spans="1:7" x14ac:dyDescent="0.2">
      <c r="A81" s="1">
        <v>80</v>
      </c>
      <c r="B81" s="1">
        <v>116</v>
      </c>
      <c r="C81" s="1">
        <v>7.7</v>
      </c>
      <c r="D81" s="1">
        <v>23.1</v>
      </c>
      <c r="E81" s="1">
        <v>11</v>
      </c>
      <c r="F81" s="1">
        <v>1</v>
      </c>
      <c r="G81" s="1"/>
    </row>
    <row r="82" spans="1:7" x14ac:dyDescent="0.2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  <c r="F82" s="1">
        <v>1</v>
      </c>
      <c r="G82" s="1"/>
    </row>
    <row r="83" spans="1:7" x14ac:dyDescent="0.2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  <c r="F83" s="1">
        <v>1</v>
      </c>
      <c r="G83" s="1"/>
    </row>
    <row r="84" spans="1:7" x14ac:dyDescent="0.2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  <c r="F84" s="1">
        <v>0</v>
      </c>
      <c r="G84" s="1"/>
    </row>
    <row r="85" spans="1:7" x14ac:dyDescent="0.2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  <c r="F85" s="1">
        <v>1</v>
      </c>
      <c r="G85" s="1"/>
    </row>
    <row r="86" spans="1:7" x14ac:dyDescent="0.2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  <c r="F86" s="1">
        <v>0</v>
      </c>
      <c r="G86" s="1"/>
    </row>
    <row r="87" spans="1:7" x14ac:dyDescent="0.2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  <c r="F87" s="1">
        <v>0</v>
      </c>
      <c r="G87" s="1"/>
    </row>
    <row r="88" spans="1:7" x14ac:dyDescent="0.2">
      <c r="A88" s="1">
        <v>87</v>
      </c>
      <c r="B88" s="1">
        <v>76.3</v>
      </c>
      <c r="C88" s="1">
        <v>27.5</v>
      </c>
      <c r="D88" s="1">
        <v>16</v>
      </c>
      <c r="E88" s="1">
        <v>12</v>
      </c>
      <c r="F88" s="1">
        <v>0</v>
      </c>
      <c r="G88" s="1"/>
    </row>
    <row r="89" spans="1:7" x14ac:dyDescent="0.2">
      <c r="A89" s="1">
        <v>88</v>
      </c>
      <c r="B89" s="1">
        <v>110.7</v>
      </c>
      <c r="C89" s="1">
        <v>40.6</v>
      </c>
      <c r="D89" s="1">
        <v>63.2</v>
      </c>
      <c r="E89" s="1">
        <v>16</v>
      </c>
      <c r="F89" s="1">
        <v>0</v>
      </c>
      <c r="G89" s="1"/>
    </row>
    <row r="90" spans="1:7" x14ac:dyDescent="0.2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  <c r="F90" s="1">
        <v>1</v>
      </c>
      <c r="G90" s="1"/>
    </row>
    <row r="91" spans="1:7" x14ac:dyDescent="0.2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  <c r="F91" s="1">
        <v>0</v>
      </c>
      <c r="G91" s="1"/>
    </row>
    <row r="92" spans="1:7" x14ac:dyDescent="0.2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  <c r="F92" s="1">
        <v>1</v>
      </c>
      <c r="G92" s="1"/>
    </row>
    <row r="93" spans="1:7" x14ac:dyDescent="0.2">
      <c r="A93" s="1">
        <v>92</v>
      </c>
      <c r="B93" s="1">
        <v>28.6</v>
      </c>
      <c r="C93" s="1">
        <v>1.5</v>
      </c>
      <c r="D93" s="1">
        <v>33</v>
      </c>
      <c r="E93" s="1">
        <v>7.3</v>
      </c>
      <c r="F93" s="1">
        <v>1</v>
      </c>
      <c r="G93" s="1"/>
    </row>
    <row r="94" spans="1:7" x14ac:dyDescent="0.2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  <c r="F94" s="1">
        <v>1</v>
      </c>
      <c r="G94" s="1"/>
    </row>
    <row r="95" spans="1:7" x14ac:dyDescent="0.2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  <c r="F95" s="1">
        <v>1</v>
      </c>
      <c r="G95" s="1"/>
    </row>
    <row r="96" spans="1:7" x14ac:dyDescent="0.2">
      <c r="A96" s="1">
        <v>95</v>
      </c>
      <c r="B96" s="1">
        <v>107.4</v>
      </c>
      <c r="C96" s="1">
        <v>14</v>
      </c>
      <c r="D96" s="1">
        <v>10.9</v>
      </c>
      <c r="E96" s="1">
        <v>11.5</v>
      </c>
      <c r="F96" s="1">
        <v>0</v>
      </c>
      <c r="G96" s="1"/>
    </row>
    <row r="97" spans="1:7" x14ac:dyDescent="0.2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  <c r="F97" s="1">
        <v>1</v>
      </c>
      <c r="G97" s="1"/>
    </row>
    <row r="98" spans="1:7" x14ac:dyDescent="0.2">
      <c r="A98" s="1">
        <v>97</v>
      </c>
      <c r="B98" s="1">
        <v>197.6</v>
      </c>
      <c r="C98" s="1">
        <v>3.5</v>
      </c>
      <c r="D98" s="1">
        <v>5.9</v>
      </c>
      <c r="E98" s="1">
        <v>11.7</v>
      </c>
      <c r="F98" s="1">
        <v>0</v>
      </c>
      <c r="G98" s="1"/>
    </row>
    <row r="99" spans="1:7" x14ac:dyDescent="0.2">
      <c r="A99" s="1">
        <v>98</v>
      </c>
      <c r="B99" s="1">
        <v>184.9</v>
      </c>
      <c r="C99" s="1">
        <v>21</v>
      </c>
      <c r="D99" s="1">
        <v>22</v>
      </c>
      <c r="E99" s="1">
        <v>15.5</v>
      </c>
      <c r="F99" s="1">
        <v>1</v>
      </c>
      <c r="G99" s="1"/>
    </row>
    <row r="100" spans="1:7" x14ac:dyDescent="0.2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  <c r="F100" s="1">
        <v>1</v>
      </c>
      <c r="G100" s="1"/>
    </row>
    <row r="101" spans="1:7" x14ac:dyDescent="0.2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  <c r="F101" s="1">
        <v>0</v>
      </c>
      <c r="G101" s="1"/>
    </row>
    <row r="102" spans="1:7" x14ac:dyDescent="0.2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  <c r="F102" s="1">
        <v>0</v>
      </c>
      <c r="G102" s="1"/>
    </row>
    <row r="103" spans="1:7" x14ac:dyDescent="0.2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  <c r="F103" s="1">
        <v>0</v>
      </c>
      <c r="G103" s="1"/>
    </row>
    <row r="104" spans="1:7" x14ac:dyDescent="0.2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  <c r="F104" s="1">
        <v>1</v>
      </c>
      <c r="G104" s="1"/>
    </row>
    <row r="105" spans="1:7" x14ac:dyDescent="0.2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  <c r="F105" s="1">
        <v>0</v>
      </c>
      <c r="G105" s="1"/>
    </row>
    <row r="106" spans="1:7" x14ac:dyDescent="0.2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  <c r="F106" s="1">
        <v>0</v>
      </c>
      <c r="G106" s="1"/>
    </row>
    <row r="107" spans="1:7" x14ac:dyDescent="0.2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  <c r="F107" s="1">
        <v>1</v>
      </c>
      <c r="G107" s="1"/>
    </row>
    <row r="108" spans="1:7" x14ac:dyDescent="0.2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  <c r="F108" s="1">
        <v>1</v>
      </c>
      <c r="G108" s="1"/>
    </row>
    <row r="109" spans="1:7" x14ac:dyDescent="0.2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  <c r="F109" s="1">
        <v>1</v>
      </c>
      <c r="G109" s="1"/>
    </row>
    <row r="110" spans="1:7" x14ac:dyDescent="0.2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  <c r="F110" s="1">
        <v>1</v>
      </c>
      <c r="G110" s="1"/>
    </row>
    <row r="111" spans="1:7" x14ac:dyDescent="0.2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  <c r="F111" s="1">
        <v>1</v>
      </c>
      <c r="G111" s="1"/>
    </row>
    <row r="112" spans="1:7" x14ac:dyDescent="0.2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  <c r="F112" s="1">
        <v>1</v>
      </c>
      <c r="G112" s="1"/>
    </row>
    <row r="113" spans="1:7" x14ac:dyDescent="0.2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  <c r="F113" s="1">
        <v>0</v>
      </c>
      <c r="G113" s="1"/>
    </row>
    <row r="114" spans="1:7" x14ac:dyDescent="0.2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  <c r="F114" s="1">
        <v>1</v>
      </c>
      <c r="G114" s="1"/>
    </row>
    <row r="115" spans="1:7" x14ac:dyDescent="0.2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  <c r="F115" s="1">
        <v>0</v>
      </c>
      <c r="G115" s="1"/>
    </row>
    <row r="116" spans="1:7" x14ac:dyDescent="0.2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  <c r="F116" s="1">
        <v>0</v>
      </c>
      <c r="G116" s="1"/>
    </row>
    <row r="117" spans="1:7" x14ac:dyDescent="0.2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  <c r="F117" s="1">
        <v>1</v>
      </c>
      <c r="G117" s="1"/>
    </row>
    <row r="118" spans="1:7" x14ac:dyDescent="0.2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  <c r="F118" s="1">
        <v>1</v>
      </c>
      <c r="G118" s="1"/>
    </row>
    <row r="119" spans="1:7" x14ac:dyDescent="0.2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  <c r="F119" s="1">
        <v>1</v>
      </c>
      <c r="G119" s="1"/>
    </row>
    <row r="120" spans="1:7" x14ac:dyDescent="0.2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  <c r="F120" s="1">
        <v>1</v>
      </c>
      <c r="G120" s="1"/>
    </row>
    <row r="121" spans="1:7" x14ac:dyDescent="0.2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  <c r="F121" s="1">
        <v>0</v>
      </c>
      <c r="G121" s="1"/>
    </row>
    <row r="122" spans="1:7" x14ac:dyDescent="0.2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  <c r="F122" s="1">
        <v>1</v>
      </c>
      <c r="G122" s="1"/>
    </row>
    <row r="123" spans="1:7" x14ac:dyDescent="0.2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  <c r="F123" s="1">
        <v>1</v>
      </c>
      <c r="G123" s="1"/>
    </row>
    <row r="124" spans="1:7" x14ac:dyDescent="0.2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  <c r="F124" s="1">
        <v>0</v>
      </c>
      <c r="G124" s="1"/>
    </row>
    <row r="125" spans="1:7" x14ac:dyDescent="0.2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  <c r="F125" s="1">
        <v>1</v>
      </c>
      <c r="G125" s="1"/>
    </row>
    <row r="126" spans="1:7" x14ac:dyDescent="0.2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  <c r="F126" s="1">
        <v>1</v>
      </c>
      <c r="G126" s="1"/>
    </row>
    <row r="127" spans="1:7" x14ac:dyDescent="0.2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  <c r="F127" s="1">
        <v>1</v>
      </c>
      <c r="G127" s="1"/>
    </row>
    <row r="128" spans="1:7" x14ac:dyDescent="0.2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  <c r="F128" s="1">
        <v>0</v>
      </c>
      <c r="G128" s="1"/>
    </row>
    <row r="129" spans="1:7" x14ac:dyDescent="0.2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  <c r="F129" s="1">
        <v>0</v>
      </c>
      <c r="G129" s="1"/>
    </row>
    <row r="130" spans="1:7" x14ac:dyDescent="0.2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  <c r="F130" s="1">
        <v>0</v>
      </c>
      <c r="G130" s="1"/>
    </row>
    <row r="131" spans="1:7" x14ac:dyDescent="0.2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  <c r="F131" s="1">
        <v>0</v>
      </c>
      <c r="G131" s="1"/>
    </row>
    <row r="132" spans="1:7" x14ac:dyDescent="0.2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  <c r="F132" s="1">
        <v>0</v>
      </c>
      <c r="G132" s="1"/>
    </row>
    <row r="133" spans="1:7" x14ac:dyDescent="0.2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  <c r="F133" s="1">
        <v>0</v>
      </c>
      <c r="G133" s="1"/>
    </row>
    <row r="134" spans="1:7" x14ac:dyDescent="0.2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  <c r="F134" s="1">
        <v>1</v>
      </c>
      <c r="G134" s="1"/>
    </row>
    <row r="135" spans="1:7" x14ac:dyDescent="0.2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  <c r="F135" s="1">
        <v>1</v>
      </c>
      <c r="G135" s="1"/>
    </row>
    <row r="136" spans="1:7" x14ac:dyDescent="0.2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  <c r="F136" s="1">
        <v>1</v>
      </c>
      <c r="G136" s="1"/>
    </row>
    <row r="137" spans="1:7" x14ac:dyDescent="0.2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  <c r="F137" s="1">
        <v>0</v>
      </c>
      <c r="G137" s="1"/>
    </row>
    <row r="138" spans="1:7" x14ac:dyDescent="0.2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  <c r="F138" s="1">
        <v>0</v>
      </c>
      <c r="G138" s="1"/>
    </row>
    <row r="139" spans="1:7" x14ac:dyDescent="0.2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  <c r="F139" s="1">
        <v>1</v>
      </c>
      <c r="G139" s="1"/>
    </row>
    <row r="140" spans="1:7" x14ac:dyDescent="0.2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  <c r="F140" s="1">
        <v>1</v>
      </c>
      <c r="G140" s="1"/>
    </row>
    <row r="141" spans="1:7" x14ac:dyDescent="0.2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  <c r="F141" s="1">
        <v>0</v>
      </c>
      <c r="G141" s="1"/>
    </row>
    <row r="142" spans="1:7" x14ac:dyDescent="0.2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  <c r="F142" s="1">
        <v>0</v>
      </c>
      <c r="G142" s="1"/>
    </row>
    <row r="143" spans="1:7" x14ac:dyDescent="0.2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  <c r="F143" s="1">
        <v>1</v>
      </c>
      <c r="G143" s="1"/>
    </row>
    <row r="144" spans="1:7" x14ac:dyDescent="0.2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  <c r="F144" s="1">
        <v>0</v>
      </c>
      <c r="G144" s="1"/>
    </row>
    <row r="145" spans="1:7" x14ac:dyDescent="0.2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  <c r="F145" s="1">
        <v>0</v>
      </c>
      <c r="G145" s="1"/>
    </row>
    <row r="146" spans="1:7" x14ac:dyDescent="0.2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  <c r="F146" s="1">
        <v>0</v>
      </c>
      <c r="G146" s="1"/>
    </row>
    <row r="147" spans="1:7" x14ac:dyDescent="0.2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  <c r="F147" s="1">
        <v>1</v>
      </c>
      <c r="G147" s="1"/>
    </row>
    <row r="148" spans="1:7" x14ac:dyDescent="0.2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  <c r="F148" s="1">
        <v>0</v>
      </c>
      <c r="G148" s="1"/>
    </row>
    <row r="149" spans="1:7" x14ac:dyDescent="0.2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  <c r="F149" s="1">
        <v>1</v>
      </c>
      <c r="G149" s="1"/>
    </row>
    <row r="150" spans="1:7" x14ac:dyDescent="0.2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  <c r="F150" s="1">
        <v>0</v>
      </c>
      <c r="G150" s="1"/>
    </row>
    <row r="151" spans="1:7" x14ac:dyDescent="0.2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  <c r="F151" s="1">
        <v>0</v>
      </c>
      <c r="G151" s="1"/>
    </row>
    <row r="152" spans="1:7" x14ac:dyDescent="0.2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  <c r="F152" s="1">
        <v>1</v>
      </c>
      <c r="G152" s="1"/>
    </row>
    <row r="153" spans="1:7" x14ac:dyDescent="0.2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  <c r="F153" s="1">
        <v>1</v>
      </c>
      <c r="G153" s="1"/>
    </row>
    <row r="154" spans="1:7" x14ac:dyDescent="0.2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  <c r="F154" s="1">
        <v>0</v>
      </c>
      <c r="G154" s="1"/>
    </row>
    <row r="155" spans="1:7" x14ac:dyDescent="0.2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  <c r="F155" s="1">
        <v>0</v>
      </c>
      <c r="G155" s="1"/>
    </row>
    <row r="156" spans="1:7" x14ac:dyDescent="0.2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  <c r="F156" s="1">
        <v>0</v>
      </c>
      <c r="G156" s="1"/>
    </row>
    <row r="157" spans="1:7" x14ac:dyDescent="0.2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  <c r="F157" s="1">
        <v>1</v>
      </c>
      <c r="G157" s="1"/>
    </row>
    <row r="158" spans="1:7" x14ac:dyDescent="0.2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  <c r="F158" s="1">
        <v>1</v>
      </c>
      <c r="G158" s="1"/>
    </row>
    <row r="159" spans="1:7" x14ac:dyDescent="0.2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  <c r="F159" s="1">
        <v>1</v>
      </c>
      <c r="G159" s="1"/>
    </row>
    <row r="160" spans="1:7" x14ac:dyDescent="0.2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  <c r="F160" s="1">
        <v>0</v>
      </c>
      <c r="G160" s="1"/>
    </row>
    <row r="161" spans="1:7" x14ac:dyDescent="0.2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  <c r="F161" s="1">
        <v>1</v>
      </c>
      <c r="G161" s="1"/>
    </row>
    <row r="162" spans="1:7" x14ac:dyDescent="0.2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  <c r="F162" s="1">
        <v>0</v>
      </c>
      <c r="G162" s="1"/>
    </row>
    <row r="163" spans="1:7" x14ac:dyDescent="0.2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  <c r="F163" s="1">
        <v>0</v>
      </c>
      <c r="G163" s="1"/>
    </row>
    <row r="164" spans="1:7" x14ac:dyDescent="0.2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  <c r="F164" s="1">
        <v>0</v>
      </c>
      <c r="G164" s="1"/>
    </row>
    <row r="165" spans="1:7" x14ac:dyDescent="0.2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  <c r="F165" s="1">
        <v>0</v>
      </c>
      <c r="G165" s="1"/>
    </row>
    <row r="166" spans="1:7" x14ac:dyDescent="0.2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  <c r="F166" s="1">
        <v>1</v>
      </c>
      <c r="G166" s="1"/>
    </row>
    <row r="167" spans="1:7" x14ac:dyDescent="0.2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  <c r="F167" s="1">
        <v>1</v>
      </c>
      <c r="G167" s="1"/>
    </row>
    <row r="168" spans="1:7" x14ac:dyDescent="0.2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  <c r="F168" s="1">
        <v>1</v>
      </c>
      <c r="G168" s="1"/>
    </row>
    <row r="169" spans="1:7" x14ac:dyDescent="0.2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  <c r="F169" s="1">
        <v>1</v>
      </c>
      <c r="G169" s="1"/>
    </row>
    <row r="170" spans="1:7" x14ac:dyDescent="0.2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  <c r="F170" s="1">
        <v>0</v>
      </c>
      <c r="G170" s="1"/>
    </row>
    <row r="171" spans="1:7" x14ac:dyDescent="0.2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  <c r="F171" s="1">
        <v>1</v>
      </c>
      <c r="G171" s="1"/>
    </row>
    <row r="172" spans="1:7" x14ac:dyDescent="0.2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  <c r="F172" s="1">
        <v>1</v>
      </c>
      <c r="G172" s="1"/>
    </row>
    <row r="173" spans="1:7" x14ac:dyDescent="0.2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  <c r="F173" s="1">
        <v>0</v>
      </c>
      <c r="G173" s="1"/>
    </row>
    <row r="174" spans="1:7" x14ac:dyDescent="0.2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  <c r="F174" s="1">
        <v>1</v>
      </c>
      <c r="G174" s="1"/>
    </row>
    <row r="175" spans="1:7" x14ac:dyDescent="0.2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  <c r="F175" s="1">
        <v>1</v>
      </c>
      <c r="G175" s="1"/>
    </row>
    <row r="176" spans="1:7" x14ac:dyDescent="0.2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  <c r="F176" s="1">
        <v>1</v>
      </c>
      <c r="G176" s="1"/>
    </row>
    <row r="177" spans="1:7" x14ac:dyDescent="0.2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  <c r="F177" s="1">
        <v>0</v>
      </c>
      <c r="G177" s="1"/>
    </row>
    <row r="178" spans="1:7" x14ac:dyDescent="0.2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  <c r="F178" s="1">
        <v>1</v>
      </c>
      <c r="G178" s="1"/>
    </row>
    <row r="179" spans="1:7" x14ac:dyDescent="0.2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  <c r="F179" s="1">
        <v>1</v>
      </c>
      <c r="G179" s="1"/>
    </row>
    <row r="180" spans="1:7" x14ac:dyDescent="0.2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  <c r="F180" s="1">
        <v>1</v>
      </c>
      <c r="G180" s="1"/>
    </row>
    <row r="181" spans="1:7" x14ac:dyDescent="0.2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  <c r="F181" s="1">
        <v>0</v>
      </c>
      <c r="G181" s="1"/>
    </row>
    <row r="182" spans="1:7" x14ac:dyDescent="0.2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  <c r="F182" s="1">
        <v>0</v>
      </c>
      <c r="G182" s="1"/>
    </row>
    <row r="183" spans="1:7" x14ac:dyDescent="0.2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  <c r="F183" s="1">
        <v>0</v>
      </c>
      <c r="G183" s="1"/>
    </row>
    <row r="184" spans="1:7" x14ac:dyDescent="0.2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  <c r="F184" s="1">
        <v>1</v>
      </c>
      <c r="G184" s="1"/>
    </row>
    <row r="185" spans="1:7" x14ac:dyDescent="0.2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  <c r="F185" s="1">
        <v>0</v>
      </c>
      <c r="G185" s="1"/>
    </row>
    <row r="186" spans="1:7" x14ac:dyDescent="0.2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  <c r="F186" s="1">
        <v>0</v>
      </c>
      <c r="G186" s="1"/>
    </row>
    <row r="187" spans="1:7" x14ac:dyDescent="0.2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  <c r="F187" s="1">
        <v>1</v>
      </c>
      <c r="G187" s="1"/>
    </row>
    <row r="188" spans="1:7" x14ac:dyDescent="0.2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  <c r="F188" s="1">
        <v>0</v>
      </c>
      <c r="G188" s="1"/>
    </row>
    <row r="189" spans="1:7" x14ac:dyDescent="0.2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  <c r="F189" s="1">
        <v>1</v>
      </c>
      <c r="G189" s="1"/>
    </row>
    <row r="190" spans="1:7" x14ac:dyDescent="0.2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  <c r="F190" s="1">
        <v>0</v>
      </c>
      <c r="G190" s="1"/>
    </row>
    <row r="191" spans="1:7" x14ac:dyDescent="0.2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  <c r="F191" s="1">
        <v>0</v>
      </c>
      <c r="G191" s="1"/>
    </row>
    <row r="192" spans="1:7" x14ac:dyDescent="0.2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  <c r="F192" s="1">
        <v>1</v>
      </c>
      <c r="G192" s="1"/>
    </row>
    <row r="193" spans="1:7" x14ac:dyDescent="0.2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  <c r="F193" s="1">
        <v>1</v>
      </c>
      <c r="G193" s="1"/>
    </row>
    <row r="194" spans="1:7" x14ac:dyDescent="0.2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  <c r="F194" s="1">
        <v>0</v>
      </c>
      <c r="G194" s="1"/>
    </row>
    <row r="195" spans="1:7" x14ac:dyDescent="0.2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  <c r="F195" s="1">
        <v>0</v>
      </c>
      <c r="G195" s="1"/>
    </row>
    <row r="196" spans="1:7" x14ac:dyDescent="0.2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  <c r="F196" s="1">
        <v>1</v>
      </c>
      <c r="G196" s="1"/>
    </row>
    <row r="197" spans="1:7" x14ac:dyDescent="0.2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  <c r="F197" s="1">
        <v>0</v>
      </c>
      <c r="G197" s="1"/>
    </row>
    <row r="198" spans="1:7" x14ac:dyDescent="0.2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  <c r="F198" s="1">
        <v>0</v>
      </c>
      <c r="G198" s="1"/>
    </row>
    <row r="199" spans="1:7" x14ac:dyDescent="0.2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  <c r="F199" s="1">
        <v>0</v>
      </c>
      <c r="G199" s="1"/>
    </row>
    <row r="200" spans="1:7" x14ac:dyDescent="0.2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  <c r="F200" s="1">
        <v>0</v>
      </c>
      <c r="G200" s="1"/>
    </row>
    <row r="201" spans="1:7" x14ac:dyDescent="0.2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  <c r="F201" s="1">
        <v>1</v>
      </c>
      <c r="G201" s="1"/>
    </row>
  </sheetData>
  <mergeCells count="3">
    <mergeCell ref="I8:N11"/>
    <mergeCell ref="I16:N19"/>
    <mergeCell ref="I24:N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E632-5BD2-6945-99A2-AE0B4D0F923D}">
  <dimension ref="A1:AF203"/>
  <sheetViews>
    <sheetView topLeftCell="K1" workbookViewId="0">
      <selection activeCell="N5" sqref="N5"/>
    </sheetView>
  </sheetViews>
  <sheetFormatPr baseColWidth="10" defaultRowHeight="15" x14ac:dyDescent="0.2"/>
  <sheetData>
    <row r="1" spans="1:32" x14ac:dyDescent="0.2">
      <c r="A1" t="s">
        <v>27</v>
      </c>
      <c r="J1" t="s">
        <v>54</v>
      </c>
      <c r="M1" t="s">
        <v>60</v>
      </c>
      <c r="P1" t="s">
        <v>61</v>
      </c>
    </row>
    <row r="2" spans="1:32" ht="16" thickBot="1" x14ac:dyDescent="0.25"/>
    <row r="3" spans="1:32" ht="17" thickTop="1" thickBot="1" x14ac:dyDescent="0.25">
      <c r="A3" s="3" t="s">
        <v>28</v>
      </c>
      <c r="B3" s="3"/>
      <c r="D3" s="3"/>
      <c r="E3" s="3"/>
      <c r="J3" s="8" t="s">
        <v>55</v>
      </c>
      <c r="K3" s="16">
        <f>[1]!SHAPIRO([1]!RegE(Mall_spending!C2:E201,Mall_spending!F2:F201))</f>
        <v>0.98055728295594691</v>
      </c>
      <c r="M3" t="s">
        <v>38</v>
      </c>
      <c r="N3" s="10">
        <v>0.05</v>
      </c>
      <c r="P3" s="7" t="s">
        <v>62</v>
      </c>
      <c r="Q3" s="7" t="str">
        <f>Mall_spending!C1</f>
        <v>Age</v>
      </c>
      <c r="R3" s="7" t="str">
        <f>Mall_spending!D1</f>
        <v>AnnualIncome</v>
      </c>
      <c r="S3" s="7" t="str">
        <f>Mall_spending!E1</f>
        <v>Gender2</v>
      </c>
      <c r="T3" s="7" t="str">
        <f>Mall_spending!F1</f>
        <v>SpendingScore</v>
      </c>
      <c r="U3" s="7" t="s">
        <v>63</v>
      </c>
      <c r="V3" s="7" t="s">
        <v>45</v>
      </c>
      <c r="W3" s="7" t="s">
        <v>64</v>
      </c>
      <c r="X3" s="7" t="s">
        <v>65</v>
      </c>
      <c r="Y3" s="7" t="s">
        <v>66</v>
      </c>
      <c r="Z3" s="7" t="s">
        <v>67</v>
      </c>
      <c r="AA3" s="7" t="s">
        <v>68</v>
      </c>
      <c r="AB3" s="7" t="s">
        <v>61</v>
      </c>
      <c r="AC3" s="7" t="s">
        <v>69</v>
      </c>
    </row>
    <row r="4" spans="1:32" ht="16" thickTop="1" x14ac:dyDescent="0.2">
      <c r="A4" t="s">
        <v>29</v>
      </c>
      <c r="B4">
        <f>SQRT(B5)</f>
        <v>0.32955458812346861</v>
      </c>
      <c r="D4" t="s">
        <v>34</v>
      </c>
      <c r="E4">
        <f>B8*LN(C13/B8)+2*(B12+1)</f>
        <v>1284.5179985729255</v>
      </c>
      <c r="J4" t="s">
        <v>42</v>
      </c>
      <c r="K4">
        <f>[1]!SWTEST([1]!RegE(Mall_spending!C2:E201,Mall_spending!F2:F201))</f>
        <v>7.1388829416946242E-3</v>
      </c>
      <c r="P4">
        <v>1</v>
      </c>
      <c r="Q4">
        <f>Mall_spending!C2</f>
        <v>19</v>
      </c>
      <c r="R4">
        <f>Mall_spending!D2</f>
        <v>15</v>
      </c>
      <c r="S4">
        <f>Mall_spending!E2</f>
        <v>1</v>
      </c>
      <c r="T4">
        <f>Mall_spending!F2</f>
        <v>39</v>
      </c>
      <c r="U4">
        <f t="array" ref="U4:U203">TREND(Mall_spending!F2:F201,Mall_spending!C2:E201)</f>
        <v>60.628690997047876</v>
      </c>
      <c r="V4">
        <f>T4-U4</f>
        <v>-21.628690997047876</v>
      </c>
      <c r="W4">
        <f t="array" ref="W4:W203">[1]!LEVERAGE(Mall_spending!C2:E201)</f>
        <v>3.9289401530121427E-2</v>
      </c>
      <c r="X4">
        <f>V4/SQRT($AF$6)</f>
        <v>-0.88040290482877803</v>
      </c>
      <c r="Y4">
        <f>($AF$6-V4^2/((1-W4)*$AF$5))*$AF$5/($AF$5-1)</f>
        <v>604.12609122633557</v>
      </c>
      <c r="Z4">
        <f>V4/SQRT(Y4*(1-W4))</f>
        <v>-0.89778045995794098</v>
      </c>
      <c r="AA4">
        <f>_xlfn.T.DIST.2T(ABS(Z4),$AF$5)</f>
        <v>0.37040408980379047</v>
      </c>
      <c r="AB4">
        <f>(V4^2/$AF$6)*(W4/(1-W4)^2)/($AF$7+1)</f>
        <v>8.2488459328015993E-3</v>
      </c>
      <c r="AC4">
        <f>Z4*SQRT(W4/(1-W4))</f>
        <v>-0.1815564008156616</v>
      </c>
      <c r="AD4" t="str">
        <f>IF(OR(AA4&lt;0.05,AB4&gt;=1,ABS(AC4)&gt;=1),"*","")</f>
        <v/>
      </c>
      <c r="AE4" t="s">
        <v>70</v>
      </c>
      <c r="AF4" s="11">
        <f>DEVSQ(V4:V203)</f>
        <v>118291.5193114803</v>
      </c>
    </row>
    <row r="5" spans="1:32" x14ac:dyDescent="0.2">
      <c r="A5" t="s">
        <v>30</v>
      </c>
      <c r="B5">
        <f>C12/C14</f>
        <v>0.10860622655322905</v>
      </c>
      <c r="D5" t="s">
        <v>35</v>
      </c>
      <c r="E5">
        <f>E4+2*(B12+2)*(B12+3)/(B8-B12-3)</f>
        <v>1284.8272769234411</v>
      </c>
      <c r="J5" t="s">
        <v>56</v>
      </c>
      <c r="K5">
        <v>0.05</v>
      </c>
      <c r="M5" t="str">
        <f t="array" ref="M5:N8">[1]!DURBIN(Mall_spending!C2:E201,Mall_spending!F2:F201,TRUE,N3)</f>
        <v>D-stat</v>
      </c>
      <c r="N5" s="19">
        <v>3.4478288545937432</v>
      </c>
      <c r="P5">
        <f>P4+1</f>
        <v>2</v>
      </c>
      <c r="Q5">
        <f>Mall_spending!C3</f>
        <v>21</v>
      </c>
      <c r="R5">
        <f>Mall_spending!D3</f>
        <v>15</v>
      </c>
      <c r="S5">
        <f>Mall_spending!E3</f>
        <v>1</v>
      </c>
      <c r="T5">
        <f>Mall_spending!F3</f>
        <v>81</v>
      </c>
      <c r="U5">
        <v>59.427948917569459</v>
      </c>
      <c r="V5">
        <f t="shared" ref="V5:V68" si="0">T5-U5</f>
        <v>21.572051082430541</v>
      </c>
      <c r="W5">
        <v>3.7199757576878364E-2</v>
      </c>
      <c r="X5">
        <f t="shared" ref="X5:X68" si="1">V5/SQRT($AF$6)</f>
        <v>0.87809735867412808</v>
      </c>
      <c r="Y5">
        <f t="shared" ref="Y5:Y68" si="2">($AF$6-V5^2/((1-W5)*$AF$5))*$AF$5/($AF$5-1)</f>
        <v>604.14454381111398</v>
      </c>
      <c r="Z5">
        <f t="shared" ref="Z5:Z68" si="3">V5/SQRT(Y5*(1-W5))</f>
        <v>0.89444350697022779</v>
      </c>
      <c r="AA5">
        <f t="shared" ref="AA5:AA68" si="4">_xlfn.T.DIST.2T(ABS(Z5),$AF$5)</f>
        <v>0.37218168022523079</v>
      </c>
      <c r="AB5">
        <f t="shared" ref="AB5:AB68" si="5">(V5^2/$AF$6)*(W5/(1-W5)^2)/($AF$7+1)</f>
        <v>7.7355834938301546E-3</v>
      </c>
      <c r="AC5">
        <f t="shared" ref="AC5:AC68" si="6">Z5*SQRT(W5/(1-W5))</f>
        <v>0.17581457497287065</v>
      </c>
      <c r="AD5" t="str">
        <f t="shared" ref="AD5:AD68" si="7">IF(OR(AA5&lt;0.05,AB5&gt;=1,ABS(AC5)&gt;=1),"*","")</f>
        <v/>
      </c>
      <c r="AE5" t="s">
        <v>71</v>
      </c>
      <c r="AF5" s="12">
        <f>COUNT(Mall_spending!F2:F201)-AF7-1</f>
        <v>196</v>
      </c>
    </row>
    <row r="6" spans="1:32" x14ac:dyDescent="0.2">
      <c r="A6" t="s">
        <v>31</v>
      </c>
      <c r="B6">
        <f>1-(1-B5)*(B8-1)/(B8-B12-1)</f>
        <v>9.496244430659484E-2</v>
      </c>
      <c r="D6" s="4" t="s">
        <v>36</v>
      </c>
      <c r="E6" s="4">
        <f>B8*LN(C13/B8)+(B12+1)*LN(B8)</f>
        <v>1297.7112680391176</v>
      </c>
      <c r="J6" s="4" t="s">
        <v>57</v>
      </c>
      <c r="K6" s="17" t="str">
        <f>IF(K4&lt;K5,"no","yes")</f>
        <v>no</v>
      </c>
      <c r="M6" t="str">
        <v>D-lower</v>
      </c>
      <c r="N6" s="12">
        <v>1.7381500000000001</v>
      </c>
      <c r="P6">
        <f t="shared" ref="P6:P69" si="8">P5+1</f>
        <v>3</v>
      </c>
      <c r="Q6">
        <f>Mall_spending!C4</f>
        <v>20</v>
      </c>
      <c r="R6">
        <f>Mall_spending!D4</f>
        <v>16</v>
      </c>
      <c r="S6">
        <f>Mall_spending!E4</f>
        <v>0</v>
      </c>
      <c r="T6">
        <f>Mall_spending!F4</f>
        <v>6</v>
      </c>
      <c r="U6">
        <v>62.04948310448664</v>
      </c>
      <c r="V6">
        <f t="shared" si="0"/>
        <v>-56.04948310448664</v>
      </c>
      <c r="W6">
        <v>3.1412121610927018E-2</v>
      </c>
      <c r="X6">
        <f t="shared" si="1"/>
        <v>-2.2815124477980131</v>
      </c>
      <c r="Y6">
        <f t="shared" si="2"/>
        <v>589.99021444248649</v>
      </c>
      <c r="Z6">
        <f t="shared" si="3"/>
        <v>-2.3446590191806744</v>
      </c>
      <c r="AA6">
        <f t="shared" si="4"/>
        <v>2.0045124533958524E-2</v>
      </c>
      <c r="AB6">
        <f t="shared" si="5"/>
        <v>4.357174012200199E-2</v>
      </c>
      <c r="AC6">
        <f t="shared" si="6"/>
        <v>-0.42223945564224996</v>
      </c>
      <c r="AD6" t="str">
        <f t="shared" si="7"/>
        <v>*</v>
      </c>
      <c r="AE6" t="s">
        <v>72</v>
      </c>
      <c r="AF6" s="12">
        <f>AF4/AF5</f>
        <v>603.52815975245051</v>
      </c>
    </row>
    <row r="7" spans="1:32" x14ac:dyDescent="0.2">
      <c r="A7" t="s">
        <v>32</v>
      </c>
      <c r="B7">
        <f>SQRT(D13)</f>
        <v>24.566810125705167</v>
      </c>
      <c r="M7" t="str">
        <v>D-upper</v>
      </c>
      <c r="N7" s="12">
        <v>1.79901</v>
      </c>
      <c r="P7">
        <f t="shared" si="8"/>
        <v>4</v>
      </c>
      <c r="Q7">
        <f>Mall_spending!C5</f>
        <v>23</v>
      </c>
      <c r="R7">
        <f>Mall_spending!D5</f>
        <v>16</v>
      </c>
      <c r="S7">
        <f>Mall_spending!E5</f>
        <v>0</v>
      </c>
      <c r="T7">
        <f>Mall_spending!F5</f>
        <v>77</v>
      </c>
      <c r="U7">
        <v>60.248369985269008</v>
      </c>
      <c r="V7">
        <f t="shared" si="0"/>
        <v>16.751630014730992</v>
      </c>
      <c r="W7">
        <v>2.8780609895772163E-2</v>
      </c>
      <c r="X7">
        <f t="shared" si="1"/>
        <v>0.68188055058898878</v>
      </c>
      <c r="Y7">
        <f t="shared" si="2"/>
        <v>605.14146944618199</v>
      </c>
      <c r="Z7">
        <f t="shared" si="3"/>
        <v>0.69098710447518308</v>
      </c>
      <c r="AA7">
        <f t="shared" si="4"/>
        <v>0.49039119348737525</v>
      </c>
      <c r="AB7">
        <f t="shared" si="5"/>
        <v>3.5466792913745153E-3</v>
      </c>
      <c r="AC7">
        <f t="shared" si="6"/>
        <v>0.11894912911861681</v>
      </c>
      <c r="AD7" t="str">
        <f t="shared" si="7"/>
        <v/>
      </c>
      <c r="AE7" t="s">
        <v>73</v>
      </c>
      <c r="AF7" s="13">
        <f>COUNT(Mall_spending!C2:E2)</f>
        <v>3</v>
      </c>
    </row>
    <row r="8" spans="1:32" x14ac:dyDescent="0.2">
      <c r="A8" s="4" t="s">
        <v>33</v>
      </c>
      <c r="B8" s="4">
        <f>COUNT(Mall_spending!F2:F201)</f>
        <v>200</v>
      </c>
      <c r="J8" t="s">
        <v>58</v>
      </c>
      <c r="M8" t="str">
        <v>sig</v>
      </c>
      <c r="N8" s="18" t="str">
        <v>yes</v>
      </c>
      <c r="P8">
        <f t="shared" si="8"/>
        <v>5</v>
      </c>
      <c r="Q8">
        <f>Mall_spending!C6</f>
        <v>31</v>
      </c>
      <c r="R8">
        <f>Mall_spending!D6</f>
        <v>17</v>
      </c>
      <c r="S8">
        <f>Mall_spending!E6</f>
        <v>0</v>
      </c>
      <c r="T8">
        <f>Mall_spending!F6</f>
        <v>40</v>
      </c>
      <c r="U8">
        <v>55.453331062452122</v>
      </c>
      <c r="V8">
        <f t="shared" si="0"/>
        <v>-15.453331062452122</v>
      </c>
      <c r="W8">
        <v>2.3410374711481424E-2</v>
      </c>
      <c r="X8">
        <f t="shared" si="1"/>
        <v>-0.62903286928092961</v>
      </c>
      <c r="Y8">
        <f t="shared" si="2"/>
        <v>605.36917606209886</v>
      </c>
      <c r="Z8">
        <f t="shared" si="3"/>
        <v>-0.63555904476678371</v>
      </c>
      <c r="AA8">
        <f t="shared" si="4"/>
        <v>0.52580521497178045</v>
      </c>
      <c r="AB8">
        <f t="shared" si="5"/>
        <v>2.4281238808529734E-3</v>
      </c>
      <c r="AC8">
        <f t="shared" si="6"/>
        <v>-9.8402024381147118E-2</v>
      </c>
      <c r="AD8" t="str">
        <f t="shared" si="7"/>
        <v/>
      </c>
    </row>
    <row r="9" spans="1:32" x14ac:dyDescent="0.2">
      <c r="P9">
        <f t="shared" si="8"/>
        <v>6</v>
      </c>
      <c r="Q9">
        <f>Mall_spending!C7</f>
        <v>22</v>
      </c>
      <c r="R9">
        <f>Mall_spending!D7</f>
        <v>17</v>
      </c>
      <c r="S9">
        <f>Mall_spending!E7</f>
        <v>0</v>
      </c>
      <c r="T9">
        <f>Mall_spending!F7</f>
        <v>76</v>
      </c>
      <c r="U9">
        <v>60.856670420105011</v>
      </c>
      <c r="V9">
        <f t="shared" si="0"/>
        <v>15.143329579894989</v>
      </c>
      <c r="W9">
        <v>2.897406689423862E-2</v>
      </c>
      <c r="X9">
        <f t="shared" si="1"/>
        <v>0.61641415806156907</v>
      </c>
      <c r="Y9">
        <f t="shared" si="2"/>
        <v>605.41208347261875</v>
      </c>
      <c r="Z9">
        <f t="shared" si="3"/>
        <v>0.62456899009732825</v>
      </c>
      <c r="AA9">
        <f t="shared" si="4"/>
        <v>0.53298033575033776</v>
      </c>
      <c r="AB9">
        <f t="shared" si="5"/>
        <v>2.9189927755902093E-3</v>
      </c>
      <c r="AC9">
        <f t="shared" si="6"/>
        <v>0.10788715293871151</v>
      </c>
      <c r="AD9" t="str">
        <f t="shared" si="7"/>
        <v/>
      </c>
    </row>
    <row r="10" spans="1:32" ht="16" thickBot="1" x14ac:dyDescent="0.25">
      <c r="A10" t="s">
        <v>37</v>
      </c>
      <c r="E10" s="5" t="s">
        <v>38</v>
      </c>
      <c r="F10" s="5">
        <v>0.05</v>
      </c>
      <c r="J10" s="8" t="s">
        <v>59</v>
      </c>
      <c r="K10" s="8">
        <f>[1]!DAGOSTINO([1]!RegE(Mall_spending!C2:E201,Mall_spending!F2:F201))</f>
        <v>11.058699073109713</v>
      </c>
      <c r="P10">
        <f t="shared" si="8"/>
        <v>7</v>
      </c>
      <c r="Q10">
        <f>Mall_spending!C8</f>
        <v>35</v>
      </c>
      <c r="R10">
        <f>Mall_spending!D8</f>
        <v>18</v>
      </c>
      <c r="S10">
        <f>Mall_spending!E8</f>
        <v>0</v>
      </c>
      <c r="T10">
        <f>Mall_spending!F8</f>
        <v>6</v>
      </c>
      <c r="U10">
        <v>53.05977629859207</v>
      </c>
      <c r="V10">
        <f t="shared" si="0"/>
        <v>-47.05977629859207</v>
      </c>
      <c r="W10">
        <v>2.1670353653678431E-2</v>
      </c>
      <c r="X10">
        <f t="shared" si="1"/>
        <v>-1.9155835070891705</v>
      </c>
      <c r="Y10">
        <f t="shared" si="2"/>
        <v>595.01457476945507</v>
      </c>
      <c r="Z10">
        <f t="shared" si="3"/>
        <v>-1.9504887485284446</v>
      </c>
      <c r="AA10">
        <f t="shared" si="4"/>
        <v>5.2543756744254683E-2</v>
      </c>
      <c r="AB10">
        <f t="shared" si="5"/>
        <v>2.0770060311338847E-2</v>
      </c>
      <c r="AC10">
        <f t="shared" si="6"/>
        <v>-0.29029118070705134</v>
      </c>
      <c r="AD10" t="str">
        <f t="shared" si="7"/>
        <v/>
      </c>
    </row>
    <row r="11" spans="1:32" ht="16" thickTop="1" x14ac:dyDescent="0.2">
      <c r="A11" s="7"/>
      <c r="B11" s="7" t="s">
        <v>39</v>
      </c>
      <c r="C11" s="7" t="s">
        <v>13</v>
      </c>
      <c r="D11" s="7" t="s">
        <v>40</v>
      </c>
      <c r="E11" s="7" t="s">
        <v>41</v>
      </c>
      <c r="F11" s="7" t="s">
        <v>42</v>
      </c>
      <c r="G11" s="7" t="s">
        <v>43</v>
      </c>
      <c r="J11" t="s">
        <v>42</v>
      </c>
      <c r="K11">
        <f>[1]!DPTEST([1]!RegE(Mall_spending!C2:E201,Mall_spending!F2:F201))</f>
        <v>3.9685696592096642E-3</v>
      </c>
      <c r="P11">
        <f t="shared" si="8"/>
        <v>8</v>
      </c>
      <c r="Q11">
        <f>Mall_spending!C9</f>
        <v>23</v>
      </c>
      <c r="R11">
        <f>Mall_spending!D9</f>
        <v>18</v>
      </c>
      <c r="S11">
        <f>Mall_spending!E9</f>
        <v>0</v>
      </c>
      <c r="T11">
        <f>Mall_spending!F9</f>
        <v>94</v>
      </c>
      <c r="U11">
        <v>60.264228775462598</v>
      </c>
      <c r="V11">
        <f t="shared" si="0"/>
        <v>33.735771224537402</v>
      </c>
      <c r="W11">
        <v>2.7532093876816363E-2</v>
      </c>
      <c r="X11">
        <f t="shared" si="1"/>
        <v>1.3732255450307076</v>
      </c>
      <c r="Y11">
        <f t="shared" si="2"/>
        <v>600.62151583982529</v>
      </c>
      <c r="Z11">
        <f t="shared" si="3"/>
        <v>1.3958943882923165</v>
      </c>
      <c r="AA11">
        <f t="shared" si="4"/>
        <v>0.16432546484614485</v>
      </c>
      <c r="AB11">
        <f t="shared" si="5"/>
        <v>1.3725002835848208E-2</v>
      </c>
      <c r="AC11">
        <f t="shared" si="6"/>
        <v>0.23487378335240863</v>
      </c>
      <c r="AD11" t="str">
        <f t="shared" si="7"/>
        <v/>
      </c>
    </row>
    <row r="12" spans="1:32" x14ac:dyDescent="0.2">
      <c r="A12" t="s">
        <v>44</v>
      </c>
      <c r="B12">
        <f>COUNT(Mall_spending!C2:E2)</f>
        <v>3</v>
      </c>
      <c r="C12">
        <f>DEVSQ(MMULT([1]!DESIGN(Mall_spending!C2:E201),B17:B20))</f>
        <v>14412.480688519694</v>
      </c>
      <c r="D12">
        <f>C12/B12</f>
        <v>4804.160229506565</v>
      </c>
      <c r="E12">
        <f>D12/D13</f>
        <v>7.9601260552234958</v>
      </c>
      <c r="F12">
        <f>_xlfn.F.DIST.RT(E12,B12,B13)</f>
        <v>4.914443784224664E-5</v>
      </c>
      <c r="G12" s="5" t="str">
        <f>IF(F12&lt;F10,"yes","no")</f>
        <v>yes</v>
      </c>
      <c r="J12" t="s">
        <v>56</v>
      </c>
      <c r="K12">
        <v>0.05</v>
      </c>
      <c r="P12">
        <f t="shared" si="8"/>
        <v>9</v>
      </c>
      <c r="Q12">
        <f>Mall_spending!C10</f>
        <v>64</v>
      </c>
      <c r="R12">
        <f>Mall_spending!D10</f>
        <v>19</v>
      </c>
      <c r="S12">
        <f>Mall_spending!E10</f>
        <v>1</v>
      </c>
      <c r="T12">
        <f>Mall_spending!F10</f>
        <v>3</v>
      </c>
      <c r="U12">
        <v>33.643711789170602</v>
      </c>
      <c r="V12">
        <f t="shared" si="0"/>
        <v>-30.643711789170602</v>
      </c>
      <c r="W12">
        <v>3.9698531919805637E-2</v>
      </c>
      <c r="X12">
        <f t="shared" si="1"/>
        <v>-1.2473622595839959</v>
      </c>
      <c r="Y12">
        <f t="shared" si="2"/>
        <v>601.6085270263759</v>
      </c>
      <c r="Z12">
        <f t="shared" si="3"/>
        <v>-1.2749130924955485</v>
      </c>
      <c r="AA12">
        <f t="shared" si="4"/>
        <v>0.20384924806385424</v>
      </c>
      <c r="AB12">
        <f t="shared" si="5"/>
        <v>1.6744973680297526E-2</v>
      </c>
      <c r="AC12">
        <f t="shared" si="6"/>
        <v>-0.25921731505141032</v>
      </c>
      <c r="AD12" t="str">
        <f t="shared" si="7"/>
        <v/>
      </c>
    </row>
    <row r="13" spans="1:32" x14ac:dyDescent="0.2">
      <c r="A13" t="s">
        <v>45</v>
      </c>
      <c r="B13">
        <f>B14-B12</f>
        <v>196</v>
      </c>
      <c r="C13">
        <f>C14-C12</f>
        <v>118291.5193114802</v>
      </c>
      <c r="D13">
        <f>C13/B13</f>
        <v>603.52815975244994</v>
      </c>
      <c r="J13" s="4" t="s">
        <v>57</v>
      </c>
      <c r="K13" s="9" t="str">
        <f>IF(K11&lt;K12,"no","yes")</f>
        <v>no</v>
      </c>
      <c r="P13">
        <f t="shared" si="8"/>
        <v>10</v>
      </c>
      <c r="Q13">
        <f>Mall_spending!C11</f>
        <v>30</v>
      </c>
      <c r="R13">
        <f>Mall_spending!D11</f>
        <v>19</v>
      </c>
      <c r="S13">
        <f>Mall_spending!E11</f>
        <v>0</v>
      </c>
      <c r="T13">
        <f>Mall_spending!F11</f>
        <v>72</v>
      </c>
      <c r="U13">
        <v>56.069560892384921</v>
      </c>
      <c r="V13">
        <f t="shared" si="0"/>
        <v>15.930439107615079</v>
      </c>
      <c r="W13">
        <v>2.2608563595664349E-2</v>
      </c>
      <c r="X13">
        <f t="shared" si="1"/>
        <v>0.64845370750622855</v>
      </c>
      <c r="Y13">
        <f t="shared" si="2"/>
        <v>605.29164167282522</v>
      </c>
      <c r="Z13">
        <f t="shared" si="3"/>
        <v>0.65495452001053978</v>
      </c>
      <c r="AA13">
        <f t="shared" si="4"/>
        <v>0.51326493961560105</v>
      </c>
      <c r="AB13">
        <f t="shared" si="5"/>
        <v>2.4879054747200934E-3</v>
      </c>
      <c r="AC13">
        <f t="shared" si="6"/>
        <v>9.9612390938471781E-2</v>
      </c>
      <c r="AD13" t="str">
        <f t="shared" si="7"/>
        <v/>
      </c>
    </row>
    <row r="14" spans="1:32" x14ac:dyDescent="0.2">
      <c r="A14" s="4" t="s">
        <v>46</v>
      </c>
      <c r="B14" s="4">
        <f>B8-1</f>
        <v>199</v>
      </c>
      <c r="C14" s="4">
        <f>DEVSQ(Mall_spending!F2:F201)</f>
        <v>132703.99999999988</v>
      </c>
      <c r="D14" s="4"/>
      <c r="E14" s="4"/>
      <c r="F14" s="4"/>
      <c r="G14" s="4"/>
      <c r="P14">
        <f t="shared" si="8"/>
        <v>11</v>
      </c>
      <c r="Q14">
        <f>Mall_spending!C12</f>
        <v>67</v>
      </c>
      <c r="R14">
        <f>Mall_spending!D12</f>
        <v>19</v>
      </c>
      <c r="S14">
        <f>Mall_spending!E12</f>
        <v>1</v>
      </c>
      <c r="T14">
        <f>Mall_spending!F12</f>
        <v>14</v>
      </c>
      <c r="U14">
        <v>31.84259866995297</v>
      </c>
      <c r="V14">
        <f t="shared" si="0"/>
        <v>-17.84259866995297</v>
      </c>
      <c r="W14">
        <v>4.3627606827716499E-2</v>
      </c>
      <c r="X14">
        <f t="shared" si="1"/>
        <v>-0.72628878469181424</v>
      </c>
      <c r="Y14">
        <f t="shared" si="2"/>
        <v>604.91609321499766</v>
      </c>
      <c r="Z14">
        <f t="shared" si="3"/>
        <v>-0.74181741073729623</v>
      </c>
      <c r="AA14">
        <f t="shared" si="4"/>
        <v>0.45908594371196509</v>
      </c>
      <c r="AB14">
        <f t="shared" si="5"/>
        <v>6.2902225707406941E-3</v>
      </c>
      <c r="AC14">
        <f t="shared" si="6"/>
        <v>-0.15843976948634123</v>
      </c>
      <c r="AD14" t="str">
        <f t="shared" si="7"/>
        <v/>
      </c>
    </row>
    <row r="15" spans="1:32" ht="16" thickBot="1" x14ac:dyDescent="0.25">
      <c r="P15">
        <f t="shared" si="8"/>
        <v>12</v>
      </c>
      <c r="Q15">
        <f>Mall_spending!C13</f>
        <v>35</v>
      </c>
      <c r="R15">
        <f>Mall_spending!D13</f>
        <v>19</v>
      </c>
      <c r="S15">
        <f>Mall_spending!E13</f>
        <v>0</v>
      </c>
      <c r="T15">
        <f>Mall_spending!F13</f>
        <v>99</v>
      </c>
      <c r="U15">
        <v>53.067705693688865</v>
      </c>
      <c r="V15">
        <f t="shared" si="0"/>
        <v>45.932294306311135</v>
      </c>
      <c r="W15">
        <v>2.1073265943981991E-2</v>
      </c>
      <c r="X15">
        <f t="shared" si="1"/>
        <v>1.8696889857202277</v>
      </c>
      <c r="Y15">
        <f t="shared" si="2"/>
        <v>595.57090617572521</v>
      </c>
      <c r="Z15">
        <f t="shared" si="3"/>
        <v>1.90228817055184</v>
      </c>
      <c r="AA15">
        <f t="shared" si="4"/>
        <v>5.8599723607976058E-2</v>
      </c>
      <c r="AB15">
        <f t="shared" si="5"/>
        <v>1.9218089773889648E-2</v>
      </c>
      <c r="AC15">
        <f t="shared" si="6"/>
        <v>0.27910469152850087</v>
      </c>
      <c r="AD15" t="str">
        <f t="shared" si="7"/>
        <v/>
      </c>
    </row>
    <row r="16" spans="1:32" ht="16" thickTop="1" x14ac:dyDescent="0.2">
      <c r="A16" s="7"/>
      <c r="B16" s="7" t="s">
        <v>47</v>
      </c>
      <c r="C16" s="7" t="s">
        <v>48</v>
      </c>
      <c r="D16" s="7" t="s">
        <v>49</v>
      </c>
      <c r="E16" s="7" t="s">
        <v>42</v>
      </c>
      <c r="F16" s="7" t="s">
        <v>50</v>
      </c>
      <c r="G16" s="7" t="s">
        <v>51</v>
      </c>
      <c r="H16" s="7" t="s">
        <v>52</v>
      </c>
      <c r="P16">
        <f t="shared" si="8"/>
        <v>13</v>
      </c>
      <c r="Q16">
        <f>Mall_spending!C14</f>
        <v>58</v>
      </c>
      <c r="R16">
        <f>Mall_spending!D14</f>
        <v>20</v>
      </c>
      <c r="S16">
        <f>Mall_spending!E14</f>
        <v>0</v>
      </c>
      <c r="T16">
        <f>Mall_spending!F14</f>
        <v>15</v>
      </c>
      <c r="U16">
        <v>39.267101174783832</v>
      </c>
      <c r="V16">
        <f t="shared" si="0"/>
        <v>-24.267101174783832</v>
      </c>
      <c r="W16">
        <v>3.0088821684646244E-2</v>
      </c>
      <c r="X16">
        <f t="shared" si="1"/>
        <v>-0.98780024962997748</v>
      </c>
      <c r="Y16">
        <f t="shared" si="2"/>
        <v>603.5095300219383</v>
      </c>
      <c r="Z16">
        <f t="shared" si="3"/>
        <v>-1.0030205991508592</v>
      </c>
      <c r="AA16">
        <f t="shared" si="4"/>
        <v>0.31708760648267076</v>
      </c>
      <c r="AB16">
        <f t="shared" si="5"/>
        <v>7.8022439138003804E-3</v>
      </c>
      <c r="AC16">
        <f t="shared" si="6"/>
        <v>-0.17666334946672918</v>
      </c>
      <c r="AD16" t="str">
        <f t="shared" si="7"/>
        <v/>
      </c>
    </row>
    <row r="17" spans="1:30" x14ac:dyDescent="0.2">
      <c r="A17" t="s">
        <v>53</v>
      </c>
      <c r="B17">
        <f t="array" ref="B17:C20">[1]!RegCoeff(Mall_spending!C2:E201,Mall_spending!F2:F201)</f>
        <v>73.930033577722114</v>
      </c>
      <c r="C17">
        <v>6.6422528723707241</v>
      </c>
      <c r="D17">
        <f>B17/C17</f>
        <v>11.130264836083443</v>
      </c>
      <c r="E17">
        <f>_xlfn.T.DIST.2T(ABS(D17),$B$13)</f>
        <v>1.2877520346363547E-22</v>
      </c>
      <c r="F17">
        <f>B17-_xlfn.T.INV.2T(F$10,$B$13)*C17</f>
        <v>60.830572883416714</v>
      </c>
      <c r="G17">
        <f>B17+_xlfn.T.INV.2T(F$10,$B$13)*C17</f>
        <v>87.029494272027506</v>
      </c>
      <c r="P17">
        <f t="shared" si="8"/>
        <v>14</v>
      </c>
      <c r="Q17">
        <f>Mall_spending!C15</f>
        <v>24</v>
      </c>
      <c r="R17">
        <f>Mall_spending!D15</f>
        <v>20</v>
      </c>
      <c r="S17">
        <f>Mall_spending!E15</f>
        <v>0</v>
      </c>
      <c r="T17">
        <f>Mall_spending!F15</f>
        <v>77</v>
      </c>
      <c r="U17">
        <v>59.679716525916973</v>
      </c>
      <c r="V17">
        <f t="shared" si="0"/>
        <v>17.320283474083027</v>
      </c>
      <c r="W17">
        <v>2.5570049735674949E-2</v>
      </c>
      <c r="X17">
        <f t="shared" si="1"/>
        <v>0.70502777468696121</v>
      </c>
      <c r="Y17">
        <f t="shared" si="2"/>
        <v>605.04438454223896</v>
      </c>
      <c r="Z17">
        <f t="shared" si="3"/>
        <v>0.71332273546918989</v>
      </c>
      <c r="AA17">
        <f t="shared" si="4"/>
        <v>0.47649453327308444</v>
      </c>
      <c r="AB17">
        <f t="shared" si="5"/>
        <v>3.3464380233140449E-3</v>
      </c>
      <c r="AC17">
        <f t="shared" si="6"/>
        <v>0.1155517536092604</v>
      </c>
      <c r="AD17" t="str">
        <f t="shared" si="7"/>
        <v/>
      </c>
    </row>
    <row r="18" spans="1:30" x14ac:dyDescent="0.2">
      <c r="A18" t="str">
        <f t="array" ref="A18:A20">TRANSPOSE(Mall_spending!C1:E1)</f>
        <v>Age</v>
      </c>
      <c r="B18">
        <v>-0.60037103973921024</v>
      </c>
      <c r="C18">
        <v>0.12491583182546856</v>
      </c>
      <c r="D18">
        <f t="shared" ref="D18:D20" si="9">B18/C18</f>
        <v>-4.8062045536233073</v>
      </c>
      <c r="E18">
        <f t="shared" ref="E18:E20" si="10">_xlfn.T.DIST.2T(ABS(D18),$B$13)</f>
        <v>3.0551772399116778E-6</v>
      </c>
      <c r="F18">
        <f t="shared" ref="F18:F20" si="11">B18-_xlfn.T.INV.2T(F$10,$B$13)*C18</f>
        <v>-0.8467227009204199</v>
      </c>
      <c r="G18">
        <f t="shared" ref="G18:G20" si="12">B18+_xlfn.T.INV.2T(F$10,$B$13)*C18</f>
        <v>-0.35401937855800064</v>
      </c>
      <c r="H18" s="14">
        <f>[1]!VIF(Mall_spending!C2:E201,1)</f>
        <v>1.003971991504895</v>
      </c>
      <c r="P18">
        <f t="shared" si="8"/>
        <v>15</v>
      </c>
      <c r="Q18">
        <f>Mall_spending!C16</f>
        <v>37</v>
      </c>
      <c r="R18">
        <f>Mall_spending!D16</f>
        <v>20</v>
      </c>
      <c r="S18">
        <f>Mall_spending!E16</f>
        <v>1</v>
      </c>
      <c r="T18">
        <f>Mall_spending!F16</f>
        <v>13</v>
      </c>
      <c r="U18">
        <v>49.861659257226066</v>
      </c>
      <c r="V18">
        <f t="shared" si="0"/>
        <v>-36.861659257226066</v>
      </c>
      <c r="W18">
        <v>2.4653198122751872E-2</v>
      </c>
      <c r="X18">
        <f t="shared" si="1"/>
        <v>-1.5004658345389468</v>
      </c>
      <c r="Y18">
        <f t="shared" si="2"/>
        <v>599.47893514551879</v>
      </c>
      <c r="Z18">
        <f t="shared" si="3"/>
        <v>-1.5244331508575037</v>
      </c>
      <c r="AA18">
        <f t="shared" si="4"/>
        <v>0.12901244864032899</v>
      </c>
      <c r="AB18">
        <f t="shared" si="5"/>
        <v>1.4586374780119357E-2</v>
      </c>
      <c r="AC18">
        <f t="shared" si="6"/>
        <v>-0.24236253441951772</v>
      </c>
      <c r="AD18" t="str">
        <f t="shared" si="7"/>
        <v/>
      </c>
    </row>
    <row r="19" spans="1:30" x14ac:dyDescent="0.2">
      <c r="A19" t="str">
        <v>AnnualIncome</v>
      </c>
      <c r="B19">
        <v>7.9293950967954229E-3</v>
      </c>
      <c r="C19">
        <v>6.6419610470711779E-2</v>
      </c>
      <c r="D19">
        <f t="shared" si="9"/>
        <v>0.11938334236831979</v>
      </c>
      <c r="E19">
        <f t="shared" si="10"/>
        <v>0.9050939326884615</v>
      </c>
      <c r="F19">
        <f t="shared" si="11"/>
        <v>-0.12305945663923097</v>
      </c>
      <c r="G19">
        <f t="shared" si="12"/>
        <v>0.13891824683282181</v>
      </c>
      <c r="H19" s="14">
        <f>[1]!VIF(Mall_spending!C2:E201,2)</f>
        <v>1.0034454674692765</v>
      </c>
      <c r="P19">
        <f t="shared" si="8"/>
        <v>16</v>
      </c>
      <c r="Q19">
        <f>Mall_spending!C17</f>
        <v>22</v>
      </c>
      <c r="R19">
        <f>Mall_spending!D17</f>
        <v>20</v>
      </c>
      <c r="S19">
        <f>Mall_spending!E17</f>
        <v>1</v>
      </c>
      <c r="T19">
        <f>Mall_spending!F17</f>
        <v>79</v>
      </c>
      <c r="U19">
        <v>58.867224853314227</v>
      </c>
      <c r="V19">
        <f t="shared" si="0"/>
        <v>20.132775146685773</v>
      </c>
      <c r="W19">
        <v>3.2924214538317412E-2</v>
      </c>
      <c r="X19">
        <f t="shared" si="1"/>
        <v>0.81951116338136598</v>
      </c>
      <c r="Y19">
        <f t="shared" si="2"/>
        <v>604.47380109198889</v>
      </c>
      <c r="Z19">
        <f t="shared" si="3"/>
        <v>0.83269248899919568</v>
      </c>
      <c r="AA19">
        <f t="shared" si="4"/>
        <v>0.40603166066010332</v>
      </c>
      <c r="AB19">
        <f t="shared" si="5"/>
        <v>5.910771370647403E-3</v>
      </c>
      <c r="AC19">
        <f t="shared" si="6"/>
        <v>0.15364276143344585</v>
      </c>
      <c r="AD19" t="str">
        <f t="shared" si="7"/>
        <v/>
      </c>
    </row>
    <row r="20" spans="1:30" x14ac:dyDescent="0.2">
      <c r="A20" s="4" t="str">
        <v>Gender2</v>
      </c>
      <c r="B20" s="4">
        <v>-2.0132337520811725</v>
      </c>
      <c r="C20" s="4">
        <v>3.5118254057794469</v>
      </c>
      <c r="D20" s="4">
        <f t="shared" si="9"/>
        <v>-0.57327273410801494</v>
      </c>
      <c r="E20" s="4">
        <f t="shared" si="10"/>
        <v>0.56711718731054028</v>
      </c>
      <c r="F20" s="4">
        <f t="shared" si="11"/>
        <v>-8.9390493980988435</v>
      </c>
      <c r="G20" s="4">
        <f t="shared" si="12"/>
        <v>4.9125818939364976</v>
      </c>
      <c r="H20" s="15">
        <f>[1]!VIF(Mall_spending!C2:E201,3)</f>
        <v>1.0070220808803665</v>
      </c>
      <c r="P20">
        <f t="shared" si="8"/>
        <v>17</v>
      </c>
      <c r="Q20">
        <f>Mall_spending!C18</f>
        <v>35</v>
      </c>
      <c r="R20">
        <f>Mall_spending!D18</f>
        <v>21</v>
      </c>
      <c r="S20">
        <f>Mall_spending!E18</f>
        <v>0</v>
      </c>
      <c r="T20">
        <f>Mall_spending!F18</f>
        <v>35</v>
      </c>
      <c r="U20">
        <v>53.083564483882455</v>
      </c>
      <c r="V20">
        <f t="shared" si="0"/>
        <v>-18.083564483882455</v>
      </c>
      <c r="W20">
        <v>1.9922948275884991E-2</v>
      </c>
      <c r="X20">
        <f t="shared" si="1"/>
        <v>-0.73609737655606089</v>
      </c>
      <c r="Y20">
        <f t="shared" si="2"/>
        <v>604.91208440662479</v>
      </c>
      <c r="Z20">
        <f t="shared" si="3"/>
        <v>-0.74269038014835753</v>
      </c>
      <c r="AA20">
        <f t="shared" si="4"/>
        <v>0.45855833962263381</v>
      </c>
      <c r="AB20">
        <f t="shared" si="5"/>
        <v>2.8095949596962733E-3</v>
      </c>
      <c r="AC20">
        <f t="shared" si="6"/>
        <v>-0.10588988878683697</v>
      </c>
      <c r="AD20" t="str">
        <f t="shared" si="7"/>
        <v/>
      </c>
    </row>
    <row r="21" spans="1:30" x14ac:dyDescent="0.2">
      <c r="P21">
        <f t="shared" si="8"/>
        <v>18</v>
      </c>
      <c r="Q21">
        <f>Mall_spending!C19</f>
        <v>20</v>
      </c>
      <c r="R21">
        <f>Mall_spending!D19</f>
        <v>21</v>
      </c>
      <c r="S21">
        <f>Mall_spending!E19</f>
        <v>1</v>
      </c>
      <c r="T21">
        <f>Mall_spending!F19</f>
        <v>66</v>
      </c>
      <c r="U21">
        <v>60.075896327889438</v>
      </c>
      <c r="V21">
        <f t="shared" si="0"/>
        <v>5.9241036721105615</v>
      </c>
      <c r="W21">
        <v>3.4287399553943915E-2</v>
      </c>
      <c r="X21">
        <f t="shared" si="1"/>
        <v>0.24114256762671638</v>
      </c>
      <c r="Y21">
        <f t="shared" si="2"/>
        <v>606.43681162696907</v>
      </c>
      <c r="Z21">
        <f t="shared" si="3"/>
        <v>0.24479690529862949</v>
      </c>
      <c r="AA21">
        <f t="shared" si="4"/>
        <v>0.80686978535378873</v>
      </c>
      <c r="AB21">
        <f t="shared" si="5"/>
        <v>5.344739252524512E-4</v>
      </c>
      <c r="AC21">
        <f t="shared" si="6"/>
        <v>4.6126366813378304E-2</v>
      </c>
      <c r="AD21" t="str">
        <f t="shared" si="7"/>
        <v/>
      </c>
    </row>
    <row r="22" spans="1:30" x14ac:dyDescent="0.2">
      <c r="P22">
        <f t="shared" si="8"/>
        <v>19</v>
      </c>
      <c r="Q22">
        <f>Mall_spending!C20</f>
        <v>52</v>
      </c>
      <c r="R22">
        <f>Mall_spending!D20</f>
        <v>23</v>
      </c>
      <c r="S22">
        <f>Mall_spending!E20</f>
        <v>1</v>
      </c>
      <c r="T22">
        <f>Mall_spending!F20</f>
        <v>29</v>
      </c>
      <c r="U22">
        <v>40.879881846428304</v>
      </c>
      <c r="V22">
        <f t="shared" si="0"/>
        <v>-11.879881846428304</v>
      </c>
      <c r="W22">
        <v>2.6246511991351567E-2</v>
      </c>
      <c r="X22">
        <f t="shared" si="1"/>
        <v>-0.48357445617239242</v>
      </c>
      <c r="Y22">
        <f t="shared" si="2"/>
        <v>605.87991622345874</v>
      </c>
      <c r="Z22">
        <f t="shared" si="3"/>
        <v>-0.48909624637982069</v>
      </c>
      <c r="AA22">
        <f t="shared" si="4"/>
        <v>0.62532042256236731</v>
      </c>
      <c r="AB22">
        <f t="shared" si="5"/>
        <v>1.6182300310357627E-3</v>
      </c>
      <c r="AC22">
        <f t="shared" si="6"/>
        <v>-8.0298163901610375E-2</v>
      </c>
      <c r="AD22" t="str">
        <f t="shared" si="7"/>
        <v/>
      </c>
    </row>
    <row r="23" spans="1:30" x14ac:dyDescent="0.2">
      <c r="P23">
        <f t="shared" si="8"/>
        <v>20</v>
      </c>
      <c r="Q23">
        <f>Mall_spending!C21</f>
        <v>35</v>
      </c>
      <c r="R23">
        <f>Mall_spending!D21</f>
        <v>23</v>
      </c>
      <c r="S23">
        <f>Mall_spending!E21</f>
        <v>0</v>
      </c>
      <c r="T23">
        <f>Mall_spending!F21</f>
        <v>98</v>
      </c>
      <c r="U23">
        <v>53.099423274076045</v>
      </c>
      <c r="V23">
        <f t="shared" si="0"/>
        <v>44.900576725923955</v>
      </c>
      <c r="W23">
        <v>1.883110760951584E-2</v>
      </c>
      <c r="X23">
        <f t="shared" si="1"/>
        <v>1.8276925858983537</v>
      </c>
      <c r="Y23">
        <f t="shared" si="2"/>
        <v>596.08597029061445</v>
      </c>
      <c r="Z23">
        <f t="shared" si="3"/>
        <v>1.8566309417370703</v>
      </c>
      <c r="AA23">
        <f t="shared" si="4"/>
        <v>6.4864375725723067E-2</v>
      </c>
      <c r="AB23">
        <f t="shared" si="5"/>
        <v>1.6335582782403778E-2</v>
      </c>
      <c r="AC23">
        <f t="shared" si="6"/>
        <v>0.25721223976686519</v>
      </c>
      <c r="AD23" t="str">
        <f t="shared" si="7"/>
        <v/>
      </c>
    </row>
    <row r="24" spans="1:30" x14ac:dyDescent="0.2">
      <c r="P24">
        <f t="shared" si="8"/>
        <v>21</v>
      </c>
      <c r="Q24">
        <f>Mall_spending!C22</f>
        <v>35</v>
      </c>
      <c r="R24">
        <f>Mall_spending!D22</f>
        <v>24</v>
      </c>
      <c r="S24">
        <f>Mall_spending!E22</f>
        <v>1</v>
      </c>
      <c r="T24">
        <f>Mall_spending!F22</f>
        <v>35</v>
      </c>
      <c r="U24">
        <v>51.09411891709167</v>
      </c>
      <c r="V24">
        <f t="shared" si="0"/>
        <v>-16.09411891709167</v>
      </c>
      <c r="W24">
        <v>2.2723012831997999E-2</v>
      </c>
      <c r="X24">
        <f t="shared" si="1"/>
        <v>-0.655116347411005</v>
      </c>
      <c r="Y24">
        <f t="shared" si="2"/>
        <v>605.26397982928665</v>
      </c>
      <c r="Z24">
        <f t="shared" si="3"/>
        <v>-0.66173781830998502</v>
      </c>
      <c r="AA24">
        <f t="shared" si="4"/>
        <v>0.50891648510525755</v>
      </c>
      <c r="AB24">
        <f t="shared" si="5"/>
        <v>2.5527451015360065E-3</v>
      </c>
      <c r="AC24">
        <f t="shared" si="6"/>
        <v>-0.10090439343083051</v>
      </c>
      <c r="AD24" t="str">
        <f t="shared" si="7"/>
        <v/>
      </c>
    </row>
    <row r="25" spans="1:30" x14ac:dyDescent="0.2">
      <c r="P25">
        <f t="shared" si="8"/>
        <v>22</v>
      </c>
      <c r="Q25">
        <f>Mall_spending!C23</f>
        <v>25</v>
      </c>
      <c r="R25">
        <f>Mall_spending!D23</f>
        <v>24</v>
      </c>
      <c r="S25">
        <f>Mall_spending!E23</f>
        <v>1</v>
      </c>
      <c r="T25">
        <f>Mall_spending!F23</f>
        <v>73</v>
      </c>
      <c r="U25">
        <v>57.097829314483775</v>
      </c>
      <c r="V25">
        <f t="shared" si="0"/>
        <v>15.902170685516225</v>
      </c>
      <c r="W25">
        <v>2.7961006595862502E-2</v>
      </c>
      <c r="X25">
        <f t="shared" si="1"/>
        <v>0.64730303218638818</v>
      </c>
      <c r="Y25">
        <f t="shared" si="2"/>
        <v>605.28905709879461</v>
      </c>
      <c r="Z25">
        <f t="shared" si="3"/>
        <v>0.6555912611203496</v>
      </c>
      <c r="AA25">
        <f t="shared" si="4"/>
        <v>0.51285592713887018</v>
      </c>
      <c r="AB25">
        <f t="shared" si="5"/>
        <v>3.0998502876808214E-3</v>
      </c>
      <c r="AC25">
        <f t="shared" si="6"/>
        <v>0.11119050772936252</v>
      </c>
      <c r="AD25" t="str">
        <f t="shared" si="7"/>
        <v/>
      </c>
    </row>
    <row r="26" spans="1:30" x14ac:dyDescent="0.2">
      <c r="P26">
        <f t="shared" si="8"/>
        <v>23</v>
      </c>
      <c r="Q26">
        <f>Mall_spending!C24</f>
        <v>46</v>
      </c>
      <c r="R26">
        <f>Mall_spending!D24</f>
        <v>25</v>
      </c>
      <c r="S26">
        <f>Mall_spending!E24</f>
        <v>0</v>
      </c>
      <c r="T26">
        <f>Mall_spending!F24</f>
        <v>5</v>
      </c>
      <c r="U26">
        <v>46.511200627138329</v>
      </c>
      <c r="V26">
        <f t="shared" si="0"/>
        <v>-41.511200627138329</v>
      </c>
      <c r="W26">
        <v>1.899932242669515E-2</v>
      </c>
      <c r="X26">
        <f t="shared" si="1"/>
        <v>-1.6897269289228396</v>
      </c>
      <c r="Y26">
        <f t="shared" si="2"/>
        <v>597.61521136072099</v>
      </c>
      <c r="Z26">
        <f t="shared" si="3"/>
        <v>-1.714430243731538</v>
      </c>
      <c r="AA26">
        <f t="shared" si="4"/>
        <v>8.8030447082305271E-2</v>
      </c>
      <c r="AB26">
        <f t="shared" si="5"/>
        <v>1.4091997510515262E-2</v>
      </c>
      <c r="AC26">
        <f t="shared" si="6"/>
        <v>-0.23859109050797631</v>
      </c>
      <c r="AD26" t="str">
        <f t="shared" si="7"/>
        <v/>
      </c>
    </row>
    <row r="27" spans="1:30" x14ac:dyDescent="0.2">
      <c r="P27">
        <f t="shared" si="8"/>
        <v>24</v>
      </c>
      <c r="Q27">
        <f>Mall_spending!C25</f>
        <v>31</v>
      </c>
      <c r="R27">
        <f>Mall_spending!D25</f>
        <v>25</v>
      </c>
      <c r="S27">
        <f>Mall_spending!E25</f>
        <v>1</v>
      </c>
      <c r="T27">
        <f>Mall_spending!F25</f>
        <v>73</v>
      </c>
      <c r="U27">
        <v>53.503532471145306</v>
      </c>
      <c r="V27">
        <f t="shared" si="0"/>
        <v>19.496467528854694</v>
      </c>
      <c r="W27">
        <v>2.3642309361753815E-2</v>
      </c>
      <c r="X27">
        <f t="shared" si="1"/>
        <v>0.79361005474841062</v>
      </c>
      <c r="Y27">
        <f t="shared" si="2"/>
        <v>604.62668062631576</v>
      </c>
      <c r="Z27">
        <f t="shared" si="3"/>
        <v>0.80243119025421261</v>
      </c>
      <c r="AA27">
        <f t="shared" si="4"/>
        <v>0.4232754676366729</v>
      </c>
      <c r="AB27">
        <f t="shared" si="5"/>
        <v>3.9050475331012416E-3</v>
      </c>
      <c r="AC27">
        <f t="shared" si="6"/>
        <v>0.12486717128074122</v>
      </c>
      <c r="AD27" t="str">
        <f t="shared" si="7"/>
        <v/>
      </c>
    </row>
    <row r="28" spans="1:30" x14ac:dyDescent="0.2">
      <c r="P28">
        <f t="shared" si="8"/>
        <v>25</v>
      </c>
      <c r="Q28">
        <f>Mall_spending!C26</f>
        <v>54</v>
      </c>
      <c r="R28">
        <f>Mall_spending!D26</f>
        <v>28</v>
      </c>
      <c r="S28">
        <f>Mall_spending!E26</f>
        <v>0</v>
      </c>
      <c r="T28">
        <f>Mall_spending!F26</f>
        <v>14</v>
      </c>
      <c r="U28">
        <v>41.732020494515034</v>
      </c>
      <c r="V28">
        <f t="shared" si="0"/>
        <v>-27.732020494515034</v>
      </c>
      <c r="W28">
        <v>2.2387588976338534E-2</v>
      </c>
      <c r="X28">
        <f t="shared" si="1"/>
        <v>-1.1288409179952092</v>
      </c>
      <c r="Y28">
        <f t="shared" si="2"/>
        <v>602.5889361789142</v>
      </c>
      <c r="Z28">
        <f t="shared" si="3"/>
        <v>-1.1425825380305417</v>
      </c>
      <c r="AA28">
        <f t="shared" si="4"/>
        <v>0.25460575256576951</v>
      </c>
      <c r="AB28">
        <f t="shared" si="5"/>
        <v>7.4624151699487539E-3</v>
      </c>
      <c r="AC28">
        <f t="shared" si="6"/>
        <v>-0.17290513517706138</v>
      </c>
      <c r="AD28" t="str">
        <f t="shared" si="7"/>
        <v/>
      </c>
    </row>
    <row r="29" spans="1:30" x14ac:dyDescent="0.2">
      <c r="P29">
        <f t="shared" si="8"/>
        <v>26</v>
      </c>
      <c r="Q29">
        <f>Mall_spending!C27</f>
        <v>29</v>
      </c>
      <c r="R29">
        <f>Mall_spending!D27</f>
        <v>28</v>
      </c>
      <c r="S29">
        <f>Mall_spending!E27</f>
        <v>1</v>
      </c>
      <c r="T29">
        <f>Mall_spending!F27</f>
        <v>82</v>
      </c>
      <c r="U29">
        <v>54.728062735914115</v>
      </c>
      <c r="V29">
        <f t="shared" si="0"/>
        <v>27.271937264085885</v>
      </c>
      <c r="W29">
        <v>2.3107955922678607E-2</v>
      </c>
      <c r="X29">
        <f t="shared" si="1"/>
        <v>1.1101130803933812</v>
      </c>
      <c r="Y29">
        <f t="shared" si="2"/>
        <v>602.71880750984894</v>
      </c>
      <c r="Z29">
        <f t="shared" si="3"/>
        <v>1.1239198228512246</v>
      </c>
      <c r="AA29">
        <f t="shared" si="4"/>
        <v>0.26242169143937527</v>
      </c>
      <c r="AB29">
        <f t="shared" si="5"/>
        <v>7.4600688163834741E-3</v>
      </c>
      <c r="AC29">
        <f t="shared" si="6"/>
        <v>0.17285932386782851</v>
      </c>
      <c r="AD29" t="str">
        <f t="shared" si="7"/>
        <v/>
      </c>
    </row>
    <row r="30" spans="1:30" x14ac:dyDescent="0.2">
      <c r="P30">
        <f t="shared" si="8"/>
        <v>27</v>
      </c>
      <c r="Q30">
        <f>Mall_spending!C28</f>
        <v>45</v>
      </c>
      <c r="R30">
        <f>Mall_spending!D28</f>
        <v>28</v>
      </c>
      <c r="S30">
        <f>Mall_spending!E28</f>
        <v>0</v>
      </c>
      <c r="T30">
        <f>Mall_spending!F28</f>
        <v>32</v>
      </c>
      <c r="U30">
        <v>47.135359852167923</v>
      </c>
      <c r="V30">
        <f t="shared" si="0"/>
        <v>-15.135359852167923</v>
      </c>
      <c r="W30">
        <v>1.7204244694800995E-2</v>
      </c>
      <c r="X30">
        <f t="shared" si="1"/>
        <v>-0.61608974770115665</v>
      </c>
      <c r="Y30">
        <f t="shared" si="2"/>
        <v>605.42784650906106</v>
      </c>
      <c r="Z30">
        <f t="shared" si="3"/>
        <v>-0.62048304516054131</v>
      </c>
      <c r="AA30">
        <f t="shared" si="4"/>
        <v>0.53566061258799857</v>
      </c>
      <c r="AB30">
        <f t="shared" si="5"/>
        <v>1.6901958807779801E-3</v>
      </c>
      <c r="AC30">
        <f t="shared" si="6"/>
        <v>-8.2094882988194423E-2</v>
      </c>
      <c r="AD30" t="str">
        <f t="shared" si="7"/>
        <v/>
      </c>
    </row>
    <row r="31" spans="1:30" x14ac:dyDescent="0.2">
      <c r="P31">
        <f t="shared" si="8"/>
        <v>28</v>
      </c>
      <c r="Q31">
        <f>Mall_spending!C29</f>
        <v>35</v>
      </c>
      <c r="R31">
        <f>Mall_spending!D29</f>
        <v>28</v>
      </c>
      <c r="S31">
        <f>Mall_spending!E29</f>
        <v>1</v>
      </c>
      <c r="T31">
        <f>Mall_spending!F29</f>
        <v>61</v>
      </c>
      <c r="U31">
        <v>51.125836497478851</v>
      </c>
      <c r="V31">
        <f t="shared" si="0"/>
        <v>9.8741635025211494</v>
      </c>
      <c r="W31">
        <v>2.0596152351188866E-2</v>
      </c>
      <c r="X31">
        <f t="shared" si="1"/>
        <v>0.40193103833978999</v>
      </c>
      <c r="Y31">
        <f t="shared" si="2"/>
        <v>606.11266600598265</v>
      </c>
      <c r="Z31">
        <f t="shared" si="3"/>
        <v>0.40526839041383617</v>
      </c>
      <c r="AA31">
        <f t="shared" si="4"/>
        <v>0.68572224332724563</v>
      </c>
      <c r="AB31">
        <f t="shared" si="5"/>
        <v>8.6717267127487741E-4</v>
      </c>
      <c r="AC31">
        <f t="shared" si="6"/>
        <v>5.8769889812230906E-2</v>
      </c>
      <c r="AD31" t="str">
        <f t="shared" si="7"/>
        <v/>
      </c>
    </row>
    <row r="32" spans="1:30" x14ac:dyDescent="0.2">
      <c r="P32">
        <f t="shared" si="8"/>
        <v>29</v>
      </c>
      <c r="Q32">
        <f>Mall_spending!C30</f>
        <v>40</v>
      </c>
      <c r="R32">
        <f>Mall_spending!D30</f>
        <v>29</v>
      </c>
      <c r="S32">
        <f>Mall_spending!E30</f>
        <v>0</v>
      </c>
      <c r="T32">
        <f>Mall_spending!F30</f>
        <v>31</v>
      </c>
      <c r="U32">
        <v>50.145144445960767</v>
      </c>
      <c r="V32">
        <f t="shared" si="0"/>
        <v>-19.145144445960767</v>
      </c>
      <c r="W32">
        <v>1.5685718066653451E-2</v>
      </c>
      <c r="X32">
        <f t="shared" si="1"/>
        <v>-0.77930933434164018</v>
      </c>
      <c r="Y32">
        <f t="shared" si="2"/>
        <v>604.71354741599487</v>
      </c>
      <c r="Z32">
        <f t="shared" si="3"/>
        <v>-0.78472394522469047</v>
      </c>
      <c r="AA32">
        <f t="shared" si="4"/>
        <v>0.43356287355452194</v>
      </c>
      <c r="AB32">
        <f t="shared" si="5"/>
        <v>2.4580833018792926E-3</v>
      </c>
      <c r="AC32">
        <f t="shared" si="6"/>
        <v>-9.9060887387344476E-2</v>
      </c>
      <c r="AD32" t="str">
        <f t="shared" si="7"/>
        <v/>
      </c>
    </row>
    <row r="33" spans="16:30" x14ac:dyDescent="0.2">
      <c r="P33">
        <f t="shared" si="8"/>
        <v>30</v>
      </c>
      <c r="Q33">
        <f>Mall_spending!C31</f>
        <v>23</v>
      </c>
      <c r="R33">
        <f>Mall_spending!D31</f>
        <v>29</v>
      </c>
      <c r="S33">
        <f>Mall_spending!E31</f>
        <v>0</v>
      </c>
      <c r="T33">
        <f>Mall_spending!F31</f>
        <v>87</v>
      </c>
      <c r="U33">
        <v>60.351452121527345</v>
      </c>
      <c r="V33">
        <f t="shared" si="0"/>
        <v>26.648547878472655</v>
      </c>
      <c r="W33">
        <v>2.1710532178444725E-2</v>
      </c>
      <c r="X33">
        <f t="shared" si="1"/>
        <v>1.0847378126063374</v>
      </c>
      <c r="Y33">
        <f t="shared" si="2"/>
        <v>602.90058680038965</v>
      </c>
      <c r="Z33">
        <f t="shared" si="3"/>
        <v>1.0972788451277247</v>
      </c>
      <c r="AA33">
        <f t="shared" si="4"/>
        <v>0.27386575601399604</v>
      </c>
      <c r="AB33">
        <f t="shared" si="5"/>
        <v>6.6730638555593325E-3</v>
      </c>
      <c r="AC33">
        <f t="shared" si="6"/>
        <v>0.16346265628219581</v>
      </c>
      <c r="AD33" t="str">
        <f t="shared" si="7"/>
        <v/>
      </c>
    </row>
    <row r="34" spans="16:30" x14ac:dyDescent="0.2">
      <c r="P34">
        <f t="shared" si="8"/>
        <v>31</v>
      </c>
      <c r="Q34">
        <f>Mall_spending!C32</f>
        <v>60</v>
      </c>
      <c r="R34">
        <f>Mall_spending!D32</f>
        <v>30</v>
      </c>
      <c r="S34">
        <f>Mall_spending!E32</f>
        <v>1</v>
      </c>
      <c r="T34">
        <f>Mall_spending!F32</f>
        <v>4</v>
      </c>
      <c r="U34">
        <v>36.132419294192189</v>
      </c>
      <c r="V34">
        <f t="shared" si="0"/>
        <v>-32.132419294192189</v>
      </c>
      <c r="W34">
        <v>2.921372553628733E-2</v>
      </c>
      <c r="X34">
        <f t="shared" si="1"/>
        <v>-1.3079605829887873</v>
      </c>
      <c r="Y34">
        <f t="shared" si="2"/>
        <v>601.16900668713424</v>
      </c>
      <c r="Z34">
        <f t="shared" si="3"/>
        <v>-1.3300970201827194</v>
      </c>
      <c r="AA34">
        <f t="shared" si="4"/>
        <v>0.18503196989493273</v>
      </c>
      <c r="AB34">
        <f t="shared" si="5"/>
        <v>1.325772514095204E-2</v>
      </c>
      <c r="AC34">
        <f t="shared" si="6"/>
        <v>-0.23073579793924162</v>
      </c>
      <c r="AD34" t="str">
        <f t="shared" si="7"/>
        <v/>
      </c>
    </row>
    <row r="35" spans="16:30" x14ac:dyDescent="0.2">
      <c r="P35">
        <f t="shared" si="8"/>
        <v>32</v>
      </c>
      <c r="Q35">
        <f>Mall_spending!C33</f>
        <v>21</v>
      </c>
      <c r="R35">
        <f>Mall_spending!D33</f>
        <v>30</v>
      </c>
      <c r="S35">
        <f>Mall_spending!E33</f>
        <v>0</v>
      </c>
      <c r="T35">
        <f>Mall_spending!F33</f>
        <v>73</v>
      </c>
      <c r="U35">
        <v>61.560123596102564</v>
      </c>
      <c r="V35">
        <f t="shared" si="0"/>
        <v>11.439876403897436</v>
      </c>
      <c r="W35">
        <v>2.2959416799944544E-2</v>
      </c>
      <c r="X35">
        <f t="shared" si="1"/>
        <v>0.46566389146010712</v>
      </c>
      <c r="Y35">
        <f t="shared" si="2"/>
        <v>605.93627289788753</v>
      </c>
      <c r="Z35">
        <f t="shared" si="3"/>
        <v>0.47016636279855134</v>
      </c>
      <c r="AA35">
        <f t="shared" si="4"/>
        <v>0.63875889017569476</v>
      </c>
      <c r="AB35">
        <f t="shared" si="5"/>
        <v>1.3038294324756743E-3</v>
      </c>
      <c r="AC35">
        <f t="shared" si="6"/>
        <v>7.2073511110315E-2</v>
      </c>
      <c r="AD35" t="str">
        <f t="shared" si="7"/>
        <v/>
      </c>
    </row>
    <row r="36" spans="16:30" x14ac:dyDescent="0.2">
      <c r="P36">
        <f t="shared" si="8"/>
        <v>33</v>
      </c>
      <c r="Q36">
        <f>Mall_spending!C34</f>
        <v>53</v>
      </c>
      <c r="R36">
        <f>Mall_spending!D34</f>
        <v>33</v>
      </c>
      <c r="S36">
        <f>Mall_spending!E34</f>
        <v>1</v>
      </c>
      <c r="T36">
        <f>Mall_spending!F34</f>
        <v>4</v>
      </c>
      <c r="U36">
        <v>40.358804757657047</v>
      </c>
      <c r="V36">
        <f t="shared" si="0"/>
        <v>-36.358804757657047</v>
      </c>
      <c r="W36">
        <v>2.1939586945543411E-2</v>
      </c>
      <c r="X36">
        <f t="shared" si="1"/>
        <v>-1.4799969785093694</v>
      </c>
      <c r="Y36">
        <f t="shared" si="2"/>
        <v>599.69180881185639</v>
      </c>
      <c r="Z36">
        <f t="shared" si="3"/>
        <v>-1.5012834567459561</v>
      </c>
      <c r="AA36">
        <f t="shared" si="4"/>
        <v>0.13489151838510346</v>
      </c>
      <c r="AB36">
        <f t="shared" si="5"/>
        <v>1.2559106714908558E-2</v>
      </c>
      <c r="AC36">
        <f t="shared" si="6"/>
        <v>-0.22485061605224141</v>
      </c>
      <c r="AD36" t="str">
        <f t="shared" si="7"/>
        <v/>
      </c>
    </row>
    <row r="37" spans="16:30" x14ac:dyDescent="0.2">
      <c r="P37">
        <f t="shared" si="8"/>
        <v>34</v>
      </c>
      <c r="Q37">
        <f>Mall_spending!C35</f>
        <v>18</v>
      </c>
      <c r="R37">
        <f>Mall_spending!D35</f>
        <v>33</v>
      </c>
      <c r="S37">
        <f>Mall_spending!E35</f>
        <v>1</v>
      </c>
      <c r="T37">
        <f>Mall_spending!F35</f>
        <v>92</v>
      </c>
      <c r="U37">
        <v>61.371791148529404</v>
      </c>
      <c r="V37">
        <f t="shared" si="0"/>
        <v>30.628208851470596</v>
      </c>
      <c r="W37">
        <v>3.0180965741966798E-2</v>
      </c>
      <c r="X37">
        <f t="shared" si="1"/>
        <v>1.2467312074603918</v>
      </c>
      <c r="Y37">
        <f t="shared" si="2"/>
        <v>601.66276241093124</v>
      </c>
      <c r="Z37">
        <f t="shared" si="3"/>
        <v>1.2679428568826336</v>
      </c>
      <c r="AA37">
        <f t="shared" si="4"/>
        <v>0.20632248281703466</v>
      </c>
      <c r="AB37">
        <f t="shared" si="5"/>
        <v>1.2469165668389926E-2</v>
      </c>
      <c r="AC37">
        <f t="shared" si="6"/>
        <v>0.22367677674195735</v>
      </c>
      <c r="AD37" t="str">
        <f t="shared" si="7"/>
        <v/>
      </c>
    </row>
    <row r="38" spans="16:30" x14ac:dyDescent="0.2">
      <c r="P38">
        <f t="shared" si="8"/>
        <v>35</v>
      </c>
      <c r="Q38">
        <f>Mall_spending!C36</f>
        <v>49</v>
      </c>
      <c r="R38">
        <f>Mall_spending!D36</f>
        <v>33</v>
      </c>
      <c r="S38">
        <f>Mall_spending!E36</f>
        <v>0</v>
      </c>
      <c r="T38">
        <f>Mall_spending!F36</f>
        <v>14</v>
      </c>
      <c r="U38">
        <v>44.773522668695065</v>
      </c>
      <c r="V38">
        <f t="shared" si="0"/>
        <v>-30.773522668695065</v>
      </c>
      <c r="W38">
        <v>1.6913153183785976E-2</v>
      </c>
      <c r="X38">
        <f t="shared" si="1"/>
        <v>-1.2526462536744065</v>
      </c>
      <c r="Y38">
        <f t="shared" si="2"/>
        <v>601.68316480408669</v>
      </c>
      <c r="Z38">
        <f t="shared" si="3"/>
        <v>-1.2653111653220732</v>
      </c>
      <c r="AA38">
        <f t="shared" si="4"/>
        <v>0.20726196854180781</v>
      </c>
      <c r="AB38">
        <f t="shared" si="5"/>
        <v>6.8649552051957899E-3</v>
      </c>
      <c r="AC38">
        <f t="shared" si="6"/>
        <v>-0.16596392176449865</v>
      </c>
      <c r="AD38" t="str">
        <f t="shared" si="7"/>
        <v/>
      </c>
    </row>
    <row r="39" spans="16:30" x14ac:dyDescent="0.2">
      <c r="P39">
        <f t="shared" si="8"/>
        <v>36</v>
      </c>
      <c r="Q39">
        <f>Mall_spending!C37</f>
        <v>21</v>
      </c>
      <c r="R39">
        <f>Mall_spending!D37</f>
        <v>33</v>
      </c>
      <c r="S39">
        <f>Mall_spending!E37</f>
        <v>0</v>
      </c>
      <c r="T39">
        <f>Mall_spending!F37</f>
        <v>81</v>
      </c>
      <c r="U39">
        <v>61.583911781392949</v>
      </c>
      <c r="V39">
        <f t="shared" si="0"/>
        <v>19.416088218607051</v>
      </c>
      <c r="W39">
        <v>2.1719959453234426E-2</v>
      </c>
      <c r="X39">
        <f t="shared" si="1"/>
        <v>0.79033818877002948</v>
      </c>
      <c r="Y39">
        <f t="shared" si="2"/>
        <v>604.64699973657116</v>
      </c>
      <c r="Z39">
        <f t="shared" si="3"/>
        <v>0.79832400618713761</v>
      </c>
      <c r="AA39">
        <f t="shared" si="4"/>
        <v>0.42564871488774303</v>
      </c>
      <c r="AB39">
        <f t="shared" si="5"/>
        <v>3.5440396153195671E-3</v>
      </c>
      <c r="AC39">
        <f t="shared" si="6"/>
        <v>0.11895346514538489</v>
      </c>
      <c r="AD39" t="str">
        <f t="shared" si="7"/>
        <v/>
      </c>
    </row>
    <row r="40" spans="16:30" x14ac:dyDescent="0.2">
      <c r="P40">
        <f t="shared" si="8"/>
        <v>37</v>
      </c>
      <c r="Q40">
        <f>Mall_spending!C38</f>
        <v>42</v>
      </c>
      <c r="R40">
        <f>Mall_spending!D38</f>
        <v>34</v>
      </c>
      <c r="S40">
        <f>Mall_spending!E38</f>
        <v>0</v>
      </c>
      <c r="T40">
        <f>Mall_spending!F38</f>
        <v>17</v>
      </c>
      <c r="U40">
        <v>48.984049341966326</v>
      </c>
      <c r="V40">
        <f t="shared" si="0"/>
        <v>-31.984049341966326</v>
      </c>
      <c r="W40">
        <v>1.3939490534150485E-2</v>
      </c>
      <c r="X40">
        <f t="shared" si="1"/>
        <v>-1.3019211358051004</v>
      </c>
      <c r="Y40">
        <f t="shared" si="2"/>
        <v>601.30296668122651</v>
      </c>
      <c r="Z40">
        <f t="shared" si="3"/>
        <v>-1.3135148600156321</v>
      </c>
      <c r="AA40">
        <f t="shared" si="4"/>
        <v>0.19054501476511282</v>
      </c>
      <c r="AB40">
        <f t="shared" si="5"/>
        <v>6.0750398721106874E-3</v>
      </c>
      <c r="AC40">
        <f t="shared" si="6"/>
        <v>-0.15617325352255804</v>
      </c>
      <c r="AD40" t="str">
        <f t="shared" si="7"/>
        <v/>
      </c>
    </row>
    <row r="41" spans="16:30" x14ac:dyDescent="0.2">
      <c r="P41">
        <f t="shared" si="8"/>
        <v>38</v>
      </c>
      <c r="Q41">
        <f>Mall_spending!C39</f>
        <v>30</v>
      </c>
      <c r="R41">
        <f>Mall_spending!D39</f>
        <v>34</v>
      </c>
      <c r="S41">
        <f>Mall_spending!E39</f>
        <v>0</v>
      </c>
      <c r="T41">
        <f>Mall_spending!F39</f>
        <v>73</v>
      </c>
      <c r="U41">
        <v>56.188501818836855</v>
      </c>
      <c r="V41">
        <f t="shared" si="0"/>
        <v>16.811498181163145</v>
      </c>
      <c r="W41">
        <v>1.5373799101218668E-2</v>
      </c>
      <c r="X41">
        <f t="shared" si="1"/>
        <v>0.68431750378420686</v>
      </c>
      <c r="Y41">
        <f t="shared" si="2"/>
        <v>605.15117925632887</v>
      </c>
      <c r="Z41">
        <f t="shared" si="3"/>
        <v>0.68871379479437744</v>
      </c>
      <c r="AA41">
        <f t="shared" si="4"/>
        <v>0.49181780041857115</v>
      </c>
      <c r="AB41">
        <f t="shared" si="5"/>
        <v>1.8564947754124176E-3</v>
      </c>
      <c r="AC41">
        <f t="shared" si="6"/>
        <v>8.605848346391784E-2</v>
      </c>
      <c r="AD41" t="str">
        <f t="shared" si="7"/>
        <v/>
      </c>
    </row>
    <row r="42" spans="16:30" x14ac:dyDescent="0.2">
      <c r="P42">
        <f t="shared" si="8"/>
        <v>39</v>
      </c>
      <c r="Q42">
        <f>Mall_spending!C40</f>
        <v>36</v>
      </c>
      <c r="R42">
        <f>Mall_spending!D40</f>
        <v>37</v>
      </c>
      <c r="S42">
        <f>Mall_spending!E40</f>
        <v>0</v>
      </c>
      <c r="T42">
        <f>Mall_spending!F40</f>
        <v>26</v>
      </c>
      <c r="U42">
        <v>52.610063765691976</v>
      </c>
      <c r="V42">
        <f t="shared" si="0"/>
        <v>-26.610063765691976</v>
      </c>
      <c r="W42">
        <v>1.2681509058815803E-2</v>
      </c>
      <c r="X42">
        <f t="shared" si="1"/>
        <v>-1.0831713042731936</v>
      </c>
      <c r="Y42">
        <f t="shared" si="2"/>
        <v>602.94527568914248</v>
      </c>
      <c r="Z42">
        <f t="shared" si="3"/>
        <v>-1.090632239766941</v>
      </c>
      <c r="AA42">
        <f t="shared" si="4"/>
        <v>0.2767736995791209</v>
      </c>
      <c r="AB42">
        <f t="shared" si="5"/>
        <v>3.8158447379737057E-3</v>
      </c>
      <c r="AC42">
        <f t="shared" si="6"/>
        <v>-0.12360475107077241</v>
      </c>
      <c r="AD42" t="str">
        <f t="shared" si="7"/>
        <v/>
      </c>
    </row>
    <row r="43" spans="16:30" x14ac:dyDescent="0.2">
      <c r="P43">
        <f t="shared" si="8"/>
        <v>40</v>
      </c>
      <c r="Q43">
        <f>Mall_spending!C41</f>
        <v>20</v>
      </c>
      <c r="R43">
        <f>Mall_spending!D41</f>
        <v>37</v>
      </c>
      <c r="S43">
        <f>Mall_spending!E41</f>
        <v>0</v>
      </c>
      <c r="T43">
        <f>Mall_spending!F41</f>
        <v>75</v>
      </c>
      <c r="U43">
        <v>62.216000401519338</v>
      </c>
      <c r="V43">
        <f t="shared" si="0"/>
        <v>12.783999598480662</v>
      </c>
      <c r="W43">
        <v>2.1191726396366527E-2</v>
      </c>
      <c r="X43">
        <f t="shared" si="1"/>
        <v>0.52037686346198775</v>
      </c>
      <c r="Y43">
        <f t="shared" si="2"/>
        <v>605.7669246370665</v>
      </c>
      <c r="Z43">
        <f t="shared" si="3"/>
        <v>0.52500707268555136</v>
      </c>
      <c r="AA43">
        <f t="shared" si="4"/>
        <v>0.60017162231557131</v>
      </c>
      <c r="AB43">
        <f t="shared" si="5"/>
        <v>1.4974317655676445E-3</v>
      </c>
      <c r="AC43">
        <f t="shared" si="6"/>
        <v>7.7250181300435469E-2</v>
      </c>
      <c r="AD43" t="str">
        <f t="shared" si="7"/>
        <v/>
      </c>
    </row>
    <row r="44" spans="16:30" x14ac:dyDescent="0.2">
      <c r="P44">
        <f t="shared" si="8"/>
        <v>41</v>
      </c>
      <c r="Q44">
        <f>Mall_spending!C42</f>
        <v>65</v>
      </c>
      <c r="R44">
        <f>Mall_spending!D42</f>
        <v>38</v>
      </c>
      <c r="S44">
        <f>Mall_spending!E42</f>
        <v>0</v>
      </c>
      <c r="T44">
        <f>Mall_spending!F42</f>
        <v>35</v>
      </c>
      <c r="U44">
        <v>35.207233008351679</v>
      </c>
      <c r="V44">
        <f t="shared" si="0"/>
        <v>-0.2072330083516789</v>
      </c>
      <c r="W44">
        <v>3.069074421515449E-2</v>
      </c>
      <c r="X44">
        <f t="shared" si="1"/>
        <v>-8.4354870368311755E-3</v>
      </c>
      <c r="Y44">
        <f t="shared" si="2"/>
        <v>606.62294874973577</v>
      </c>
      <c r="Z44">
        <f t="shared" si="3"/>
        <v>-8.5461071532849219E-3</v>
      </c>
      <c r="AA44">
        <f t="shared" si="4"/>
        <v>0.99318996824231909</v>
      </c>
      <c r="AB44">
        <f t="shared" si="5"/>
        <v>5.8108950740514368E-7</v>
      </c>
      <c r="AC44">
        <f t="shared" si="6"/>
        <v>-1.5206906083134631E-3</v>
      </c>
      <c r="AD44" t="str">
        <f t="shared" si="7"/>
        <v/>
      </c>
    </row>
    <row r="45" spans="16:30" x14ac:dyDescent="0.2">
      <c r="P45">
        <f t="shared" si="8"/>
        <v>42</v>
      </c>
      <c r="Q45">
        <f>Mall_spending!C43</f>
        <v>24</v>
      </c>
      <c r="R45">
        <f>Mall_spending!D43</f>
        <v>38</v>
      </c>
      <c r="S45">
        <f>Mall_spending!E43</f>
        <v>1</v>
      </c>
      <c r="T45">
        <f>Mall_spending!F43</f>
        <v>92</v>
      </c>
      <c r="U45">
        <v>57.809211885578122</v>
      </c>
      <c r="V45">
        <f t="shared" si="0"/>
        <v>34.190788114421878</v>
      </c>
      <c r="W45">
        <v>2.2281277219281734E-2</v>
      </c>
      <c r="X45">
        <f t="shared" si="1"/>
        <v>1.3917471555921201</v>
      </c>
      <c r="Y45">
        <f t="shared" si="2"/>
        <v>600.49163434252171</v>
      </c>
      <c r="Z45">
        <f t="shared" si="3"/>
        <v>1.4110703454898545</v>
      </c>
      <c r="AA45">
        <f t="shared" si="4"/>
        <v>0.15980917991127583</v>
      </c>
      <c r="AB45">
        <f t="shared" si="5"/>
        <v>1.1286854121424683E-2</v>
      </c>
      <c r="AC45">
        <f t="shared" si="6"/>
        <v>0.21301576205153827</v>
      </c>
      <c r="AD45" t="str">
        <f t="shared" si="7"/>
        <v/>
      </c>
    </row>
    <row r="46" spans="16:30" x14ac:dyDescent="0.2">
      <c r="P46">
        <f t="shared" si="8"/>
        <v>43</v>
      </c>
      <c r="Q46">
        <f>Mall_spending!C44</f>
        <v>48</v>
      </c>
      <c r="R46">
        <f>Mall_spending!D44</f>
        <v>39</v>
      </c>
      <c r="S46">
        <f>Mall_spending!E44</f>
        <v>1</v>
      </c>
      <c r="T46">
        <f>Mall_spending!F44</f>
        <v>36</v>
      </c>
      <c r="U46">
        <v>43.408236326933867</v>
      </c>
      <c r="V46">
        <f t="shared" si="0"/>
        <v>-7.4082363269338671</v>
      </c>
      <c r="W46">
        <v>1.6959673844163727E-2</v>
      </c>
      <c r="X46">
        <f t="shared" si="1"/>
        <v>-0.30155467026556904</v>
      </c>
      <c r="Y46">
        <f t="shared" si="2"/>
        <v>606.33687439846858</v>
      </c>
      <c r="Z46">
        <f t="shared" si="3"/>
        <v>-0.30343953971201454</v>
      </c>
      <c r="AA46">
        <f t="shared" si="4"/>
        <v>0.76187676854179021</v>
      </c>
      <c r="AB46">
        <f t="shared" si="5"/>
        <v>3.9897616810687629E-4</v>
      </c>
      <c r="AC46">
        <f t="shared" si="6"/>
        <v>-3.9856141496037542E-2</v>
      </c>
      <c r="AD46" t="str">
        <f t="shared" si="7"/>
        <v/>
      </c>
    </row>
    <row r="47" spans="16:30" x14ac:dyDescent="0.2">
      <c r="P47">
        <f t="shared" si="8"/>
        <v>44</v>
      </c>
      <c r="Q47">
        <f>Mall_spending!C45</f>
        <v>31</v>
      </c>
      <c r="R47">
        <f>Mall_spending!D45</f>
        <v>39</v>
      </c>
      <c r="S47">
        <f>Mall_spending!E45</f>
        <v>0</v>
      </c>
      <c r="T47">
        <f>Mall_spending!F45</f>
        <v>61</v>
      </c>
      <c r="U47">
        <v>55.627777754581615</v>
      </c>
      <c r="V47">
        <f t="shared" si="0"/>
        <v>5.372222245418385</v>
      </c>
      <c r="W47">
        <v>1.3291431328127275E-2</v>
      </c>
      <c r="X47">
        <f t="shared" si="1"/>
        <v>0.21867805457564174</v>
      </c>
      <c r="Y47">
        <f t="shared" si="2"/>
        <v>606.47317831473026</v>
      </c>
      <c r="Z47">
        <f t="shared" si="3"/>
        <v>0.2196108140019277</v>
      </c>
      <c r="AA47">
        <f t="shared" si="4"/>
        <v>0.82640281401517335</v>
      </c>
      <c r="AB47">
        <f t="shared" si="5"/>
        <v>1.6320909790970149E-4</v>
      </c>
      <c r="AC47">
        <f t="shared" si="6"/>
        <v>2.5488551046969735E-2</v>
      </c>
      <c r="AD47" t="str">
        <f t="shared" si="7"/>
        <v/>
      </c>
    </row>
    <row r="48" spans="16:30" x14ac:dyDescent="0.2">
      <c r="P48">
        <f t="shared" si="8"/>
        <v>45</v>
      </c>
      <c r="Q48">
        <f>Mall_spending!C46</f>
        <v>49</v>
      </c>
      <c r="R48">
        <f>Mall_spending!D46</f>
        <v>39</v>
      </c>
      <c r="S48">
        <f>Mall_spending!E46</f>
        <v>0</v>
      </c>
      <c r="T48">
        <f>Mall_spending!F46</f>
        <v>28</v>
      </c>
      <c r="U48">
        <v>44.821099039275836</v>
      </c>
      <c r="V48">
        <f t="shared" si="0"/>
        <v>-16.821099039275836</v>
      </c>
      <c r="W48">
        <v>1.490233818989793E-2</v>
      </c>
      <c r="X48">
        <f t="shared" si="1"/>
        <v>-0.68470830983772235</v>
      </c>
      <c r="Y48">
        <f t="shared" si="2"/>
        <v>605.15020278692191</v>
      </c>
      <c r="Z48">
        <f t="shared" si="3"/>
        <v>-0.68894274668033118</v>
      </c>
      <c r="AA48">
        <f t="shared" si="4"/>
        <v>0.49167402096284707</v>
      </c>
      <c r="AB48">
        <f t="shared" si="5"/>
        <v>1.7998944772753787E-3</v>
      </c>
      <c r="AC48">
        <f t="shared" si="6"/>
        <v>-8.4736533910359846E-2</v>
      </c>
      <c r="AD48" t="str">
        <f t="shared" si="7"/>
        <v/>
      </c>
    </row>
    <row r="49" spans="16:30" x14ac:dyDescent="0.2">
      <c r="P49">
        <f t="shared" si="8"/>
        <v>46</v>
      </c>
      <c r="Q49">
        <f>Mall_spending!C47</f>
        <v>24</v>
      </c>
      <c r="R49">
        <f>Mall_spending!D47</f>
        <v>39</v>
      </c>
      <c r="S49">
        <f>Mall_spending!E47</f>
        <v>0</v>
      </c>
      <c r="T49">
        <f>Mall_spending!F47</f>
        <v>65</v>
      </c>
      <c r="U49">
        <v>59.830375032756088</v>
      </c>
      <c r="V49">
        <f t="shared" si="0"/>
        <v>5.1696249672439123</v>
      </c>
      <c r="W49">
        <v>1.7189518454730504E-2</v>
      </c>
      <c r="X49">
        <f t="shared" si="1"/>
        <v>0.21043126644410132</v>
      </c>
      <c r="Y49">
        <f t="shared" si="2"/>
        <v>606.48372750821704</v>
      </c>
      <c r="Z49">
        <f t="shared" si="3"/>
        <v>0.21174568646910549</v>
      </c>
      <c r="AA49">
        <f t="shared" si="4"/>
        <v>0.83252546383733061</v>
      </c>
      <c r="AB49">
        <f t="shared" si="5"/>
        <v>1.9700837919225746E-4</v>
      </c>
      <c r="AC49">
        <f t="shared" si="6"/>
        <v>2.8003449880991186E-2</v>
      </c>
      <c r="AD49" t="str">
        <f t="shared" si="7"/>
        <v/>
      </c>
    </row>
    <row r="50" spans="16:30" x14ac:dyDescent="0.2">
      <c r="P50">
        <f t="shared" si="8"/>
        <v>47</v>
      </c>
      <c r="Q50">
        <f>Mall_spending!C48</f>
        <v>50</v>
      </c>
      <c r="R50">
        <f>Mall_spending!D48</f>
        <v>40</v>
      </c>
      <c r="S50">
        <f>Mall_spending!E48</f>
        <v>0</v>
      </c>
      <c r="T50">
        <f>Mall_spending!F48</f>
        <v>55</v>
      </c>
      <c r="U50">
        <v>44.228657394633416</v>
      </c>
      <c r="V50">
        <f t="shared" si="0"/>
        <v>10.771342605366584</v>
      </c>
      <c r="W50">
        <v>1.5199538300621701E-2</v>
      </c>
      <c r="X50">
        <f t="shared" si="1"/>
        <v>0.43845100565563955</v>
      </c>
      <c r="Y50">
        <f t="shared" si="2"/>
        <v>606.01900920044977</v>
      </c>
      <c r="Z50">
        <f t="shared" si="3"/>
        <v>0.44091268589249777</v>
      </c>
      <c r="AA50">
        <f t="shared" si="4"/>
        <v>0.65976215324489651</v>
      </c>
      <c r="AB50">
        <f t="shared" si="5"/>
        <v>7.5320996782970713E-4</v>
      </c>
      <c r="AC50">
        <f t="shared" si="6"/>
        <v>5.4776423267829388E-2</v>
      </c>
      <c r="AD50" t="str">
        <f t="shared" si="7"/>
        <v/>
      </c>
    </row>
    <row r="51" spans="16:30" x14ac:dyDescent="0.2">
      <c r="P51">
        <f t="shared" si="8"/>
        <v>48</v>
      </c>
      <c r="Q51">
        <f>Mall_spending!C49</f>
        <v>27</v>
      </c>
      <c r="R51">
        <f>Mall_spending!D49</f>
        <v>40</v>
      </c>
      <c r="S51">
        <f>Mall_spending!E49</f>
        <v>0</v>
      </c>
      <c r="T51">
        <f>Mall_spending!F49</f>
        <v>47</v>
      </c>
      <c r="U51">
        <v>58.037191308635258</v>
      </c>
      <c r="V51">
        <f t="shared" si="0"/>
        <v>-11.037191308635258</v>
      </c>
      <c r="W51">
        <v>1.4915077033524383E-2</v>
      </c>
      <c r="X51">
        <f t="shared" si="1"/>
        <v>-0.44927246362712059</v>
      </c>
      <c r="Y51">
        <f t="shared" si="2"/>
        <v>605.98900133667951</v>
      </c>
      <c r="Z51">
        <f t="shared" si="3"/>
        <v>-0.45174084856470714</v>
      </c>
      <c r="AA51">
        <f t="shared" si="4"/>
        <v>0.65195517102276535</v>
      </c>
      <c r="AB51">
        <f t="shared" si="5"/>
        <v>7.7559994089708374E-4</v>
      </c>
      <c r="AC51">
        <f t="shared" si="6"/>
        <v>-5.5585981384110597E-2</v>
      </c>
      <c r="AD51" t="str">
        <f t="shared" si="7"/>
        <v/>
      </c>
    </row>
    <row r="52" spans="16:30" x14ac:dyDescent="0.2">
      <c r="P52">
        <f t="shared" si="8"/>
        <v>49</v>
      </c>
      <c r="Q52">
        <f>Mall_spending!C50</f>
        <v>29</v>
      </c>
      <c r="R52">
        <f>Mall_spending!D50</f>
        <v>40</v>
      </c>
      <c r="S52">
        <f>Mall_spending!E50</f>
        <v>0</v>
      </c>
      <c r="T52">
        <f>Mall_spending!F50</f>
        <v>42</v>
      </c>
      <c r="U52">
        <v>56.836449229156834</v>
      </c>
      <c r="V52">
        <f t="shared" si="0"/>
        <v>-14.836449229156834</v>
      </c>
      <c r="W52">
        <v>1.3853920578397292E-2</v>
      </c>
      <c r="X52">
        <f t="shared" si="1"/>
        <v>-0.60392249352849026</v>
      </c>
      <c r="Y52">
        <f t="shared" si="2"/>
        <v>605.47849598042876</v>
      </c>
      <c r="Z52">
        <f t="shared" si="3"/>
        <v>-0.6071695549592</v>
      </c>
      <c r="AA52">
        <f t="shared" si="4"/>
        <v>0.54444113240003722</v>
      </c>
      <c r="AB52">
        <f t="shared" si="5"/>
        <v>1.2989505208303657E-3</v>
      </c>
      <c r="AC52">
        <f t="shared" si="6"/>
        <v>-7.1965725401455363E-2</v>
      </c>
      <c r="AD52" t="str">
        <f t="shared" si="7"/>
        <v/>
      </c>
    </row>
    <row r="53" spans="16:30" x14ac:dyDescent="0.2">
      <c r="P53">
        <f t="shared" si="8"/>
        <v>50</v>
      </c>
      <c r="Q53">
        <f>Mall_spending!C51</f>
        <v>31</v>
      </c>
      <c r="R53">
        <f>Mall_spending!D51</f>
        <v>40</v>
      </c>
      <c r="S53">
        <f>Mall_spending!E51</f>
        <v>0</v>
      </c>
      <c r="T53">
        <f>Mall_spending!F51</f>
        <v>42</v>
      </c>
      <c r="U53">
        <v>55.63570714967841</v>
      </c>
      <c r="V53">
        <f t="shared" si="0"/>
        <v>-13.63570714967841</v>
      </c>
      <c r="W53">
        <v>1.2999600736124195E-2</v>
      </c>
      <c r="X53">
        <f t="shared" si="1"/>
        <v>-0.55504589647195812</v>
      </c>
      <c r="Y53">
        <f t="shared" si="2"/>
        <v>605.6571175339576</v>
      </c>
      <c r="Z53">
        <f t="shared" si="3"/>
        <v>-0.55770634902589644</v>
      </c>
      <c r="AA53">
        <f t="shared" si="4"/>
        <v>0.57768133594948479</v>
      </c>
      <c r="AB53">
        <f t="shared" si="5"/>
        <v>1.0277634244579513E-3</v>
      </c>
      <c r="AC53">
        <f t="shared" si="6"/>
        <v>-6.4004709580520985E-2</v>
      </c>
      <c r="AD53" t="str">
        <f t="shared" si="7"/>
        <v/>
      </c>
    </row>
    <row r="54" spans="16:30" x14ac:dyDescent="0.2">
      <c r="P54">
        <f t="shared" si="8"/>
        <v>51</v>
      </c>
      <c r="Q54">
        <f>Mall_spending!C52</f>
        <v>49</v>
      </c>
      <c r="R54">
        <f>Mall_spending!D52</f>
        <v>42</v>
      </c>
      <c r="S54">
        <f>Mall_spending!E52</f>
        <v>0</v>
      </c>
      <c r="T54">
        <f>Mall_spending!F52</f>
        <v>52</v>
      </c>
      <c r="U54">
        <v>44.844887224566222</v>
      </c>
      <c r="V54">
        <f t="shared" si="0"/>
        <v>7.1551127754337784</v>
      </c>
      <c r="W54">
        <v>1.4094290573785397E-2</v>
      </c>
      <c r="X54">
        <f t="shared" si="1"/>
        <v>0.29125119373748548</v>
      </c>
      <c r="Y54">
        <f t="shared" si="2"/>
        <v>606.35688097994853</v>
      </c>
      <c r="Z54">
        <f t="shared" si="3"/>
        <v>0.29264063957711206</v>
      </c>
      <c r="AA54">
        <f t="shared" si="4"/>
        <v>0.77010641086832143</v>
      </c>
      <c r="AB54">
        <f t="shared" si="5"/>
        <v>3.0750196429893596E-4</v>
      </c>
      <c r="AC54">
        <f t="shared" si="6"/>
        <v>3.4989566100386157E-2</v>
      </c>
      <c r="AD54" t="str">
        <f t="shared" si="7"/>
        <v/>
      </c>
    </row>
    <row r="55" spans="16:30" x14ac:dyDescent="0.2">
      <c r="P55">
        <f t="shared" si="8"/>
        <v>52</v>
      </c>
      <c r="Q55">
        <f>Mall_spending!C53</f>
        <v>33</v>
      </c>
      <c r="R55">
        <f>Mall_spending!D53</f>
        <v>42</v>
      </c>
      <c r="S55">
        <f>Mall_spending!E53</f>
        <v>1</v>
      </c>
      <c r="T55">
        <f>Mall_spending!F53</f>
        <v>60</v>
      </c>
      <c r="U55">
        <v>52.437590108312406</v>
      </c>
      <c r="V55">
        <f t="shared" si="0"/>
        <v>7.5624098916875937</v>
      </c>
      <c r="W55">
        <v>1.5612367477448494E-2</v>
      </c>
      <c r="X55">
        <f t="shared" si="1"/>
        <v>0.30783035538564935</v>
      </c>
      <c r="Y55">
        <f t="shared" si="2"/>
        <v>606.32524223182691</v>
      </c>
      <c r="Z55">
        <f t="shared" si="3"/>
        <v>0.30954537115879721</v>
      </c>
      <c r="AA55">
        <f t="shared" si="4"/>
        <v>0.75723554103489055</v>
      </c>
      <c r="AB55">
        <f t="shared" si="5"/>
        <v>3.8167996486707676E-4</v>
      </c>
      <c r="AC55">
        <f t="shared" si="6"/>
        <v>3.8983032700662633E-2</v>
      </c>
      <c r="AD55" t="str">
        <f t="shared" si="7"/>
        <v/>
      </c>
    </row>
    <row r="56" spans="16:30" x14ac:dyDescent="0.2">
      <c r="P56">
        <f t="shared" si="8"/>
        <v>53</v>
      </c>
      <c r="Q56">
        <f>Mall_spending!C54</f>
        <v>31</v>
      </c>
      <c r="R56">
        <f>Mall_spending!D54</f>
        <v>43</v>
      </c>
      <c r="S56">
        <f>Mall_spending!E54</f>
        <v>0</v>
      </c>
      <c r="T56">
        <f>Mall_spending!F54</f>
        <v>54</v>
      </c>
      <c r="U56">
        <v>55.659495334968803</v>
      </c>
      <c r="V56">
        <f t="shared" si="0"/>
        <v>-1.6594953349688026</v>
      </c>
      <c r="W56">
        <v>1.2211824462706725E-2</v>
      </c>
      <c r="X56">
        <f t="shared" si="1"/>
        <v>-6.7550297595714723E-2</v>
      </c>
      <c r="Y56">
        <f t="shared" si="2"/>
        <v>606.60887866923747</v>
      </c>
      <c r="Z56">
        <f t="shared" si="3"/>
        <v>-6.7793763355764952E-2</v>
      </c>
      <c r="AA56">
        <f t="shared" si="4"/>
        <v>0.94601891633146462</v>
      </c>
      <c r="AB56">
        <f t="shared" si="5"/>
        <v>1.427734482959609E-5</v>
      </c>
      <c r="AC56">
        <f t="shared" si="6"/>
        <v>-7.5378607103826706E-3</v>
      </c>
      <c r="AD56" t="str">
        <f t="shared" si="7"/>
        <v/>
      </c>
    </row>
    <row r="57" spans="16:30" x14ac:dyDescent="0.2">
      <c r="P57">
        <f t="shared" si="8"/>
        <v>54</v>
      </c>
      <c r="Q57">
        <f>Mall_spending!C55</f>
        <v>59</v>
      </c>
      <c r="R57">
        <f>Mall_spending!D55</f>
        <v>43</v>
      </c>
      <c r="S57">
        <f>Mall_spending!E55</f>
        <v>1</v>
      </c>
      <c r="T57">
        <f>Mall_spending!F55</f>
        <v>60</v>
      </c>
      <c r="U57">
        <v>36.835872470189742</v>
      </c>
      <c r="V57">
        <f t="shared" si="0"/>
        <v>23.164127529810258</v>
      </c>
      <c r="W57">
        <v>2.3428992329613513E-2</v>
      </c>
      <c r="X57">
        <f t="shared" si="1"/>
        <v>0.94290334851299074</v>
      </c>
      <c r="Y57">
        <f t="shared" si="2"/>
        <v>603.80548436250774</v>
      </c>
      <c r="Z57">
        <f t="shared" si="3"/>
        <v>0.95392780367376728</v>
      </c>
      <c r="AA57">
        <f t="shared" si="4"/>
        <v>0.34129517234066398</v>
      </c>
      <c r="AB57">
        <f t="shared" si="5"/>
        <v>5.4603479887406249E-3</v>
      </c>
      <c r="AC57">
        <f t="shared" si="6"/>
        <v>0.14775439188450568</v>
      </c>
      <c r="AD57" t="str">
        <f t="shared" si="7"/>
        <v/>
      </c>
    </row>
    <row r="58" spans="16:30" x14ac:dyDescent="0.2">
      <c r="P58">
        <f t="shared" si="8"/>
        <v>55</v>
      </c>
      <c r="Q58">
        <f>Mall_spending!C56</f>
        <v>50</v>
      </c>
      <c r="R58">
        <f>Mall_spending!D56</f>
        <v>43</v>
      </c>
      <c r="S58">
        <f>Mall_spending!E56</f>
        <v>0</v>
      </c>
      <c r="T58">
        <f>Mall_spending!F56</f>
        <v>45</v>
      </c>
      <c r="U58">
        <v>44.252445579923801</v>
      </c>
      <c r="V58">
        <f t="shared" si="0"/>
        <v>0.74755442007619877</v>
      </c>
      <c r="W58">
        <v>1.4436658791838433E-2</v>
      </c>
      <c r="X58">
        <f t="shared" si="1"/>
        <v>3.042944591711581E-2</v>
      </c>
      <c r="Y58">
        <f t="shared" si="2"/>
        <v>606.62026814330261</v>
      </c>
      <c r="Z58">
        <f t="shared" si="3"/>
        <v>3.0573283591046562E-2</v>
      </c>
      <c r="AA58">
        <f t="shared" si="4"/>
        <v>0.97564095806568041</v>
      </c>
      <c r="AB58">
        <f t="shared" si="5"/>
        <v>3.4405328379940723E-6</v>
      </c>
      <c r="AC58">
        <f t="shared" si="6"/>
        <v>3.7002678319035913E-3</v>
      </c>
      <c r="AD58" t="str">
        <f t="shared" si="7"/>
        <v/>
      </c>
    </row>
    <row r="59" spans="16:30" x14ac:dyDescent="0.2">
      <c r="P59">
        <f t="shared" si="8"/>
        <v>56</v>
      </c>
      <c r="Q59">
        <f>Mall_spending!C57</f>
        <v>47</v>
      </c>
      <c r="R59">
        <f>Mall_spending!D57</f>
        <v>43</v>
      </c>
      <c r="S59">
        <f>Mall_spending!E57</f>
        <v>1</v>
      </c>
      <c r="T59">
        <f>Mall_spending!F57</f>
        <v>41</v>
      </c>
      <c r="U59">
        <v>44.040324947060256</v>
      </c>
      <c r="V59">
        <f t="shared" si="0"/>
        <v>-3.040324947060256</v>
      </c>
      <c r="W59">
        <v>1.5343271500789787E-2</v>
      </c>
      <c r="X59">
        <f t="shared" si="1"/>
        <v>-0.12375741626622699</v>
      </c>
      <c r="Y59">
        <f t="shared" si="2"/>
        <v>606.57503435389583</v>
      </c>
      <c r="Z59">
        <f t="shared" si="3"/>
        <v>-0.12440427679255997</v>
      </c>
      <c r="AA59">
        <f t="shared" si="4"/>
        <v>0.90112268037611165</v>
      </c>
      <c r="AB59">
        <f t="shared" si="5"/>
        <v>6.059415597368765E-5</v>
      </c>
      <c r="AC59">
        <f t="shared" si="6"/>
        <v>-1.5529299625273175E-2</v>
      </c>
      <c r="AD59" t="str">
        <f t="shared" si="7"/>
        <v/>
      </c>
    </row>
    <row r="60" spans="16:30" x14ac:dyDescent="0.2">
      <c r="P60">
        <f t="shared" si="8"/>
        <v>57</v>
      </c>
      <c r="Q60">
        <f>Mall_spending!C58</f>
        <v>51</v>
      </c>
      <c r="R60">
        <f>Mall_spending!D58</f>
        <v>44</v>
      </c>
      <c r="S60">
        <f>Mall_spending!E58</f>
        <v>0</v>
      </c>
      <c r="T60">
        <f>Mall_spending!F58</f>
        <v>50</v>
      </c>
      <c r="U60">
        <v>43.660003935281395</v>
      </c>
      <c r="V60">
        <f t="shared" si="0"/>
        <v>6.3399960647186049</v>
      </c>
      <c r="W60">
        <v>1.4846228984225839E-2</v>
      </c>
      <c r="X60">
        <f t="shared" si="1"/>
        <v>0.25807160279570968</v>
      </c>
      <c r="Y60">
        <f t="shared" si="2"/>
        <v>606.41393854361104</v>
      </c>
      <c r="Z60">
        <f t="shared" si="3"/>
        <v>0.25938949803820838</v>
      </c>
      <c r="AA60">
        <f t="shared" si="4"/>
        <v>0.79560697226613009</v>
      </c>
      <c r="AB60">
        <f t="shared" si="5"/>
        <v>2.5469977033687859E-4</v>
      </c>
      <c r="AC60">
        <f t="shared" si="6"/>
        <v>3.1842595063283151E-2</v>
      </c>
      <c r="AD60" t="str">
        <f t="shared" si="7"/>
        <v/>
      </c>
    </row>
    <row r="61" spans="16:30" x14ac:dyDescent="0.2">
      <c r="P61">
        <f t="shared" si="8"/>
        <v>58</v>
      </c>
      <c r="Q61">
        <f>Mall_spending!C59</f>
        <v>69</v>
      </c>
      <c r="R61">
        <f>Mall_spending!D59</f>
        <v>44</v>
      </c>
      <c r="S61">
        <f>Mall_spending!E59</f>
        <v>1</v>
      </c>
      <c r="T61">
        <f>Mall_spending!F59</f>
        <v>46</v>
      </c>
      <c r="U61">
        <v>30.840091467894439</v>
      </c>
      <c r="V61">
        <f t="shared" si="0"/>
        <v>15.159908532105561</v>
      </c>
      <c r="W61">
        <v>3.5594072337852931E-2</v>
      </c>
      <c r="X61">
        <f t="shared" si="1"/>
        <v>0.61708900970595193</v>
      </c>
      <c r="Y61">
        <f t="shared" si="2"/>
        <v>605.40109864978763</v>
      </c>
      <c r="Z61">
        <f t="shared" si="3"/>
        <v>0.6274007637720399</v>
      </c>
      <c r="AA61">
        <f t="shared" si="4"/>
        <v>0.53112678222337406</v>
      </c>
      <c r="AB61">
        <f t="shared" si="5"/>
        <v>3.6432885484076792E-3</v>
      </c>
      <c r="AC61">
        <f t="shared" si="6"/>
        <v>0.12053243960600338</v>
      </c>
      <c r="AD61" t="str">
        <f t="shared" si="7"/>
        <v/>
      </c>
    </row>
    <row r="62" spans="16:30" x14ac:dyDescent="0.2">
      <c r="P62">
        <f t="shared" si="8"/>
        <v>59</v>
      </c>
      <c r="Q62">
        <f>Mall_spending!C60</f>
        <v>27</v>
      </c>
      <c r="R62">
        <f>Mall_spending!D60</f>
        <v>46</v>
      </c>
      <c r="S62">
        <f>Mall_spending!E60</f>
        <v>0</v>
      </c>
      <c r="T62">
        <f>Mall_spending!F60</f>
        <v>51</v>
      </c>
      <c r="U62">
        <v>58.084767679216029</v>
      </c>
      <c r="V62">
        <f t="shared" si="0"/>
        <v>-7.0847676792160286</v>
      </c>
      <c r="W62">
        <v>1.346061489231006E-2</v>
      </c>
      <c r="X62">
        <f t="shared" si="1"/>
        <v>-0.28838777370623991</v>
      </c>
      <c r="Y62">
        <f t="shared" si="2"/>
        <v>606.36225906961192</v>
      </c>
      <c r="Z62">
        <f t="shared" si="3"/>
        <v>-0.28966919901300381</v>
      </c>
      <c r="AA62">
        <f t="shared" si="4"/>
        <v>0.77237551941147231</v>
      </c>
      <c r="AB62">
        <f t="shared" si="5"/>
        <v>2.8756083804433902E-4</v>
      </c>
      <c r="AC62">
        <f t="shared" si="6"/>
        <v>-3.3835886076905172E-2</v>
      </c>
      <c r="AD62" t="str">
        <f t="shared" si="7"/>
        <v/>
      </c>
    </row>
    <row r="63" spans="16:30" x14ac:dyDescent="0.2">
      <c r="P63">
        <f t="shared" si="8"/>
        <v>60</v>
      </c>
      <c r="Q63">
        <f>Mall_spending!C61</f>
        <v>53</v>
      </c>
      <c r="R63">
        <f>Mall_spending!D61</f>
        <v>46</v>
      </c>
      <c r="S63">
        <f>Mall_spending!E61</f>
        <v>1</v>
      </c>
      <c r="T63">
        <f>Mall_spending!F61</f>
        <v>46</v>
      </c>
      <c r="U63">
        <v>40.461886893915391</v>
      </c>
      <c r="V63">
        <f t="shared" si="0"/>
        <v>5.5381131060846087</v>
      </c>
      <c r="W63">
        <v>1.7695176604326606E-2</v>
      </c>
      <c r="X63">
        <f t="shared" si="1"/>
        <v>0.22543069603854968</v>
      </c>
      <c r="Y63">
        <f t="shared" si="2"/>
        <v>606.46305699858328</v>
      </c>
      <c r="Z63">
        <f t="shared" si="3"/>
        <v>0.22690105100420441</v>
      </c>
      <c r="AA63">
        <f t="shared" si="4"/>
        <v>0.82073716465932289</v>
      </c>
      <c r="AB63">
        <f t="shared" si="5"/>
        <v>2.3298526803550967E-4</v>
      </c>
      <c r="AC63">
        <f t="shared" si="6"/>
        <v>3.0453752927375934E-2</v>
      </c>
      <c r="AD63" t="str">
        <f t="shared" si="7"/>
        <v/>
      </c>
    </row>
    <row r="64" spans="16:30" x14ac:dyDescent="0.2">
      <c r="P64">
        <f t="shared" si="8"/>
        <v>61</v>
      </c>
      <c r="Q64">
        <f>Mall_spending!C62</f>
        <v>70</v>
      </c>
      <c r="R64">
        <f>Mall_spending!D62</f>
        <v>46</v>
      </c>
      <c r="S64">
        <f>Mall_spending!E62</f>
        <v>1</v>
      </c>
      <c r="T64">
        <f>Mall_spending!F62</f>
        <v>56</v>
      </c>
      <c r="U64">
        <v>30.255579218348814</v>
      </c>
      <c r="V64">
        <f t="shared" si="0"/>
        <v>25.744420781651186</v>
      </c>
      <c r="W64">
        <v>3.6644196470410839E-2</v>
      </c>
      <c r="X64">
        <f t="shared" si="1"/>
        <v>1.0479350249348747</v>
      </c>
      <c r="Y64">
        <f t="shared" si="2"/>
        <v>603.0950431790684</v>
      </c>
      <c r="Z64">
        <f t="shared" si="3"/>
        <v>1.0680630398540418</v>
      </c>
      <c r="AA64">
        <f t="shared" si="4"/>
        <v>0.28680578529809198</v>
      </c>
      <c r="AB64">
        <f t="shared" si="5"/>
        <v>1.084027968697341E-2</v>
      </c>
      <c r="AC64">
        <f t="shared" si="6"/>
        <v>0.20830808628911027</v>
      </c>
      <c r="AD64" t="str">
        <f t="shared" si="7"/>
        <v/>
      </c>
    </row>
    <row r="65" spans="16:30" x14ac:dyDescent="0.2">
      <c r="P65">
        <f t="shared" si="8"/>
        <v>62</v>
      </c>
      <c r="Q65">
        <f>Mall_spending!C63</f>
        <v>19</v>
      </c>
      <c r="R65">
        <f>Mall_spending!D63</f>
        <v>46</v>
      </c>
      <c r="S65">
        <f>Mall_spending!E63</f>
        <v>1</v>
      </c>
      <c r="T65">
        <f>Mall_spending!F63</f>
        <v>55</v>
      </c>
      <c r="U65">
        <v>60.874502245048539</v>
      </c>
      <c r="V65">
        <f t="shared" si="0"/>
        <v>-5.8745022450485394</v>
      </c>
      <c r="W65">
        <v>2.462897270825732E-2</v>
      </c>
      <c r="X65">
        <f t="shared" si="1"/>
        <v>-0.23912352539827003</v>
      </c>
      <c r="Y65">
        <f t="shared" si="2"/>
        <v>606.44173401419664</v>
      </c>
      <c r="Z65">
        <f t="shared" si="3"/>
        <v>-0.24154141611383717</v>
      </c>
      <c r="AA65">
        <f t="shared" si="4"/>
        <v>0.80938803303104823</v>
      </c>
      <c r="AB65">
        <f t="shared" si="5"/>
        <v>3.7007624925969616E-4</v>
      </c>
      <c r="AC65">
        <f t="shared" si="6"/>
        <v>-3.8382197108471128E-2</v>
      </c>
      <c r="AD65" t="str">
        <f t="shared" si="7"/>
        <v/>
      </c>
    </row>
    <row r="66" spans="16:30" x14ac:dyDescent="0.2">
      <c r="P66">
        <f t="shared" si="8"/>
        <v>63</v>
      </c>
      <c r="Q66">
        <f>Mall_spending!C64</f>
        <v>67</v>
      </c>
      <c r="R66">
        <f>Mall_spending!D64</f>
        <v>47</v>
      </c>
      <c r="S66">
        <f>Mall_spending!E64</f>
        <v>0</v>
      </c>
      <c r="T66">
        <f>Mall_spending!F64</f>
        <v>52</v>
      </c>
      <c r="U66">
        <v>34.077855484744411</v>
      </c>
      <c r="V66">
        <f t="shared" si="0"/>
        <v>17.922144515255589</v>
      </c>
      <c r="W66">
        <v>3.1467499148115294E-2</v>
      </c>
      <c r="X66">
        <f t="shared" si="1"/>
        <v>0.7295267242084057</v>
      </c>
      <c r="Y66">
        <f t="shared" si="2"/>
        <v>604.92246253231565</v>
      </c>
      <c r="Z66">
        <f t="shared" si="3"/>
        <v>0.74042831736797621</v>
      </c>
      <c r="AA66">
        <f t="shared" si="4"/>
        <v>0.45992618826800646</v>
      </c>
      <c r="AB66">
        <f t="shared" si="5"/>
        <v>4.4633017746059786E-3</v>
      </c>
      <c r="AC66">
        <f t="shared" si="6"/>
        <v>0.13346181753511713</v>
      </c>
      <c r="AD66" t="str">
        <f t="shared" si="7"/>
        <v/>
      </c>
    </row>
    <row r="67" spans="16:30" x14ac:dyDescent="0.2">
      <c r="P67">
        <f t="shared" si="8"/>
        <v>64</v>
      </c>
      <c r="Q67">
        <f>Mall_spending!C65</f>
        <v>54</v>
      </c>
      <c r="R67">
        <f>Mall_spending!D65</f>
        <v>47</v>
      </c>
      <c r="S67">
        <f>Mall_spending!E65</f>
        <v>0</v>
      </c>
      <c r="T67">
        <f>Mall_spending!F65</f>
        <v>59</v>
      </c>
      <c r="U67">
        <v>41.882679001354148</v>
      </c>
      <c r="V67">
        <f t="shared" si="0"/>
        <v>17.117320998645852</v>
      </c>
      <c r="W67">
        <v>1.6478151407394327E-2</v>
      </c>
      <c r="X67">
        <f t="shared" si="1"/>
        <v>0.6967661210820103</v>
      </c>
      <c r="Y67">
        <f t="shared" si="2"/>
        <v>605.09542358464319</v>
      </c>
      <c r="Z67">
        <f t="shared" si="3"/>
        <v>0.70166829744277726</v>
      </c>
      <c r="AA67">
        <f t="shared" si="4"/>
        <v>0.48371836987493222</v>
      </c>
      <c r="AB67">
        <f t="shared" si="5"/>
        <v>2.0675428785227865E-3</v>
      </c>
      <c r="AC67">
        <f t="shared" si="6"/>
        <v>9.0822634064684826E-2</v>
      </c>
      <c r="AD67" t="str">
        <f t="shared" si="7"/>
        <v/>
      </c>
    </row>
    <row r="68" spans="16:30" x14ac:dyDescent="0.2">
      <c r="P68">
        <f t="shared" si="8"/>
        <v>65</v>
      </c>
      <c r="Q68">
        <f>Mall_spending!C66</f>
        <v>63</v>
      </c>
      <c r="R68">
        <f>Mall_spending!D66</f>
        <v>48</v>
      </c>
      <c r="S68">
        <f>Mall_spending!E66</f>
        <v>1</v>
      </c>
      <c r="T68">
        <f>Mall_spending!F66</f>
        <v>51</v>
      </c>
      <c r="U68">
        <v>34.474035286716877</v>
      </c>
      <c r="V68">
        <f t="shared" si="0"/>
        <v>16.525964713283123</v>
      </c>
      <c r="W68">
        <v>2.6606876773049098E-2</v>
      </c>
      <c r="X68">
        <f t="shared" si="1"/>
        <v>0.67269477106396425</v>
      </c>
      <c r="Y68">
        <f t="shared" si="2"/>
        <v>605.1843417397946</v>
      </c>
      <c r="Z68">
        <f t="shared" si="3"/>
        <v>0.68089295840087005</v>
      </c>
      <c r="AA68">
        <f t="shared" si="4"/>
        <v>0.49674283181512713</v>
      </c>
      <c r="AB68">
        <f t="shared" si="5"/>
        <v>3.1768262539763094E-3</v>
      </c>
      <c r="AC68">
        <f t="shared" si="6"/>
        <v>0.11257232999372234</v>
      </c>
      <c r="AD68" t="str">
        <f t="shared" si="7"/>
        <v/>
      </c>
    </row>
    <row r="69" spans="16:30" x14ac:dyDescent="0.2">
      <c r="P69">
        <f t="shared" si="8"/>
        <v>66</v>
      </c>
      <c r="Q69">
        <f>Mall_spending!C67</f>
        <v>18</v>
      </c>
      <c r="R69">
        <f>Mall_spending!D67</f>
        <v>48</v>
      </c>
      <c r="S69">
        <f>Mall_spending!E67</f>
        <v>1</v>
      </c>
      <c r="T69">
        <f>Mall_spending!F67</f>
        <v>59</v>
      </c>
      <c r="U69">
        <v>61.490732074981338</v>
      </c>
      <c r="V69">
        <f t="shared" ref="V69:V132" si="13">T69-U69</f>
        <v>-2.490732074981338</v>
      </c>
      <c r="W69">
        <v>2.5273545645047042E-2</v>
      </c>
      <c r="X69">
        <f t="shared" ref="X69:X132" si="14">V69/SQRT($AF$6)</f>
        <v>-0.10138605957536144</v>
      </c>
      <c r="Y69">
        <f t="shared" ref="Y69:Y132" si="15">($AF$6-V69^2/((1-W69)*$AF$5))*$AF$5/($AF$5-1)</f>
        <v>606.59053696996557</v>
      </c>
      <c r="Z69">
        <f t="shared" ref="Z69:Z132" si="16">V69/SQRT(Y69*(1-W69))</f>
        <v>-0.10243251159382043</v>
      </c>
      <c r="AA69">
        <f t="shared" ref="AA69:AA132" si="17">_xlfn.T.DIST.2T(ABS(Z69),$AF$5)</f>
        <v>0.91851810032229242</v>
      </c>
      <c r="AB69">
        <f t="shared" ref="AB69:AB132" si="18">(V69^2/$AF$6)*(W69/(1-W69)^2)/($AF$7+1)</f>
        <v>6.835923040553764E-5</v>
      </c>
      <c r="AC69">
        <f t="shared" ref="AC69:AC132" si="19">Z69*SQRT(W69/(1-W69))</f>
        <v>-1.6494134506493861E-2</v>
      </c>
      <c r="AD69" t="str">
        <f t="shared" ref="AD69:AD132" si="20">IF(OR(AA69&lt;0.05,AB69&gt;=1,ABS(AC69)&gt;=1),"*","")</f>
        <v/>
      </c>
    </row>
    <row r="70" spans="16:30" x14ac:dyDescent="0.2">
      <c r="P70">
        <f t="shared" ref="P70:P133" si="21">P69+1</f>
        <v>67</v>
      </c>
      <c r="Q70">
        <f>Mall_spending!C68</f>
        <v>43</v>
      </c>
      <c r="R70">
        <f>Mall_spending!D68</f>
        <v>48</v>
      </c>
      <c r="S70">
        <f>Mall_spending!E68</f>
        <v>0</v>
      </c>
      <c r="T70">
        <f>Mall_spending!F68</f>
        <v>50</v>
      </c>
      <c r="U70">
        <v>48.494689833582257</v>
      </c>
      <c r="V70">
        <f t="shared" si="13"/>
        <v>1.5053101664177433</v>
      </c>
      <c r="W70">
        <v>1.0450830225013145E-2</v>
      </c>
      <c r="X70">
        <f t="shared" si="14"/>
        <v>6.1274140139288197E-2</v>
      </c>
      <c r="Y70">
        <f t="shared" si="15"/>
        <v>606.6114329309338</v>
      </c>
      <c r="Z70">
        <f t="shared" si="16"/>
        <v>6.1440113556739881E-2</v>
      </c>
      <c r="AA70">
        <f t="shared" si="17"/>
        <v>0.95107131227551078</v>
      </c>
      <c r="AB70">
        <f t="shared" si="18"/>
        <v>1.0017757045063296E-5</v>
      </c>
      <c r="AC70">
        <f t="shared" si="19"/>
        <v>6.3140601764725794E-3</v>
      </c>
      <c r="AD70" t="str">
        <f t="shared" si="20"/>
        <v/>
      </c>
    </row>
    <row r="71" spans="16:30" x14ac:dyDescent="0.2">
      <c r="P71">
        <f t="shared" si="21"/>
        <v>68</v>
      </c>
      <c r="Q71">
        <f>Mall_spending!C69</f>
        <v>68</v>
      </c>
      <c r="R71">
        <f>Mall_spending!D69</f>
        <v>48</v>
      </c>
      <c r="S71">
        <f>Mall_spending!E69</f>
        <v>0</v>
      </c>
      <c r="T71">
        <f>Mall_spending!F69</f>
        <v>48</v>
      </c>
      <c r="U71">
        <v>33.485413840101998</v>
      </c>
      <c r="V71">
        <f t="shared" si="13"/>
        <v>14.514586159898002</v>
      </c>
      <c r="W71">
        <v>3.2823774439093595E-2</v>
      </c>
      <c r="X71">
        <f t="shared" si="14"/>
        <v>0.59082095256277678</v>
      </c>
      <c r="Y71">
        <f t="shared" si="15"/>
        <v>605.50613501331554</v>
      </c>
      <c r="Z71">
        <f t="shared" si="16"/>
        <v>0.59978082549621148</v>
      </c>
      <c r="AA71">
        <f t="shared" si="17"/>
        <v>0.54934506340552702</v>
      </c>
      <c r="AB71">
        <f t="shared" si="18"/>
        <v>3.062168469211739E-3</v>
      </c>
      <c r="AC71">
        <f t="shared" si="19"/>
        <v>0.11049281322212204</v>
      </c>
      <c r="AD71" t="str">
        <f t="shared" si="20"/>
        <v/>
      </c>
    </row>
    <row r="72" spans="16:30" x14ac:dyDescent="0.2">
      <c r="P72">
        <f t="shared" si="21"/>
        <v>69</v>
      </c>
      <c r="Q72">
        <f>Mall_spending!C70</f>
        <v>19</v>
      </c>
      <c r="R72">
        <f>Mall_spending!D70</f>
        <v>48</v>
      </c>
      <c r="S72">
        <f>Mall_spending!E70</f>
        <v>1</v>
      </c>
      <c r="T72">
        <f>Mall_spending!F70</f>
        <v>59</v>
      </c>
      <c r="U72">
        <v>60.89036103524213</v>
      </c>
      <c r="V72">
        <f t="shared" si="13"/>
        <v>-1.8903610352421296</v>
      </c>
      <c r="W72">
        <v>2.4165573854972443E-2</v>
      </c>
      <c r="X72">
        <f t="shared" si="14"/>
        <v>-7.6947761047095553E-2</v>
      </c>
      <c r="Y72">
        <f t="shared" si="15"/>
        <v>606.60439668367326</v>
      </c>
      <c r="Z72">
        <f t="shared" si="16"/>
        <v>-7.7696939525189218E-2</v>
      </c>
      <c r="AA72">
        <f t="shared" si="17"/>
        <v>0.93814838808551571</v>
      </c>
      <c r="AB72">
        <f t="shared" si="18"/>
        <v>3.7564431960451066E-5</v>
      </c>
      <c r="AC72">
        <f t="shared" si="19"/>
        <v>-1.2226844839550907E-2</v>
      </c>
      <c r="AD72" t="str">
        <f t="shared" si="20"/>
        <v/>
      </c>
    </row>
    <row r="73" spans="16:30" x14ac:dyDescent="0.2">
      <c r="P73">
        <f t="shared" si="21"/>
        <v>70</v>
      </c>
      <c r="Q73">
        <f>Mall_spending!C71</f>
        <v>32</v>
      </c>
      <c r="R73">
        <f>Mall_spending!D71</f>
        <v>48</v>
      </c>
      <c r="S73">
        <f>Mall_spending!E71</f>
        <v>0</v>
      </c>
      <c r="T73">
        <f>Mall_spending!F71</f>
        <v>47</v>
      </c>
      <c r="U73">
        <v>55.09877127071357</v>
      </c>
      <c r="V73">
        <f t="shared" si="13"/>
        <v>-8.0987712707135699</v>
      </c>
      <c r="W73">
        <v>1.0845147107089528E-2</v>
      </c>
      <c r="X73">
        <f t="shared" si="14"/>
        <v>-0.32966311984637847</v>
      </c>
      <c r="Y73">
        <f t="shared" si="15"/>
        <v>606.2831286258313</v>
      </c>
      <c r="Z73">
        <f t="shared" si="16"/>
        <v>-0.33071146339590729</v>
      </c>
      <c r="AA73">
        <f t="shared" si="17"/>
        <v>0.74121570441559237</v>
      </c>
      <c r="AB73">
        <f t="shared" si="18"/>
        <v>3.0115329040470362E-4</v>
      </c>
      <c r="AC73">
        <f t="shared" si="19"/>
        <v>-3.4628591697889594E-2</v>
      </c>
      <c r="AD73" t="str">
        <f t="shared" si="20"/>
        <v/>
      </c>
    </row>
    <row r="74" spans="16:30" x14ac:dyDescent="0.2">
      <c r="P74">
        <f t="shared" si="21"/>
        <v>71</v>
      </c>
      <c r="Q74">
        <f>Mall_spending!C72</f>
        <v>70</v>
      </c>
      <c r="R74">
        <f>Mall_spending!D72</f>
        <v>49</v>
      </c>
      <c r="S74">
        <f>Mall_spending!E72</f>
        <v>1</v>
      </c>
      <c r="T74">
        <f>Mall_spending!F72</f>
        <v>55</v>
      </c>
      <c r="U74">
        <v>30.279367403639199</v>
      </c>
      <c r="V74">
        <f t="shared" si="13"/>
        <v>24.720632596360801</v>
      </c>
      <c r="W74">
        <v>3.6037855223833806E-2</v>
      </c>
      <c r="X74">
        <f t="shared" si="14"/>
        <v>1.006261393720574</v>
      </c>
      <c r="Y74">
        <f t="shared" si="15"/>
        <v>603.37211906454365</v>
      </c>
      <c r="Z74">
        <f t="shared" si="16"/>
        <v>1.0250309324338953</v>
      </c>
      <c r="AA74">
        <f t="shared" si="17"/>
        <v>0.30661199858608756</v>
      </c>
      <c r="AB74">
        <f t="shared" si="18"/>
        <v>9.8174931744672862E-3</v>
      </c>
      <c r="AC74">
        <f t="shared" si="19"/>
        <v>0.19819215039022647</v>
      </c>
      <c r="AD74" t="str">
        <f t="shared" si="20"/>
        <v/>
      </c>
    </row>
    <row r="75" spans="16:30" x14ac:dyDescent="0.2">
      <c r="P75">
        <f t="shared" si="21"/>
        <v>72</v>
      </c>
      <c r="Q75">
        <f>Mall_spending!C73</f>
        <v>47</v>
      </c>
      <c r="R75">
        <f>Mall_spending!D73</f>
        <v>49</v>
      </c>
      <c r="S75">
        <f>Mall_spending!E73</f>
        <v>0</v>
      </c>
      <c r="T75">
        <f>Mall_spending!F73</f>
        <v>42</v>
      </c>
      <c r="U75">
        <v>46.101135069722204</v>
      </c>
      <c r="V75">
        <f t="shared" si="13"/>
        <v>-4.1011350697222042</v>
      </c>
      <c r="W75">
        <v>1.1705448091695204E-2</v>
      </c>
      <c r="X75">
        <f t="shared" si="14"/>
        <v>-0.16693803748786384</v>
      </c>
      <c r="Y75">
        <f t="shared" si="15"/>
        <v>606.53590150378625</v>
      </c>
      <c r="Z75">
        <f t="shared" si="16"/>
        <v>-0.16750686711976165</v>
      </c>
      <c r="AA75">
        <f t="shared" si="17"/>
        <v>0.86714394666532846</v>
      </c>
      <c r="AB75">
        <f t="shared" si="18"/>
        <v>8.3496035836047578E-5</v>
      </c>
      <c r="AC75">
        <f t="shared" si="19"/>
        <v>-1.8229864355048558E-2</v>
      </c>
      <c r="AD75" t="str">
        <f t="shared" si="20"/>
        <v/>
      </c>
    </row>
    <row r="76" spans="16:30" x14ac:dyDescent="0.2">
      <c r="P76">
        <f t="shared" si="21"/>
        <v>73</v>
      </c>
      <c r="Q76">
        <f>Mall_spending!C74</f>
        <v>60</v>
      </c>
      <c r="R76">
        <f>Mall_spending!D74</f>
        <v>50</v>
      </c>
      <c r="S76">
        <f>Mall_spending!E74</f>
        <v>0</v>
      </c>
      <c r="T76">
        <f>Mall_spending!F74</f>
        <v>49</v>
      </c>
      <c r="U76">
        <v>38.304240948209269</v>
      </c>
      <c r="V76">
        <f t="shared" si="13"/>
        <v>10.695759051790731</v>
      </c>
      <c r="W76">
        <v>2.1867647996250031E-2</v>
      </c>
      <c r="X76">
        <f t="shared" si="14"/>
        <v>0.43537435251308249</v>
      </c>
      <c r="Y76">
        <f t="shared" si="15"/>
        <v>606.02339732790585</v>
      </c>
      <c r="Z76">
        <f t="shared" si="16"/>
        <v>0.43930697949611552</v>
      </c>
      <c r="AA76">
        <f t="shared" si="17"/>
        <v>0.66092306123515354</v>
      </c>
      <c r="AB76">
        <f t="shared" si="18"/>
        <v>1.0831098843117649E-3</v>
      </c>
      <c r="AC76">
        <f t="shared" si="19"/>
        <v>6.5685623794648915E-2</v>
      </c>
      <c r="AD76" t="str">
        <f t="shared" si="20"/>
        <v/>
      </c>
    </row>
    <row r="77" spans="16:30" x14ac:dyDescent="0.2">
      <c r="P77">
        <f t="shared" si="21"/>
        <v>74</v>
      </c>
      <c r="Q77">
        <f>Mall_spending!C75</f>
        <v>60</v>
      </c>
      <c r="R77">
        <f>Mall_spending!D75</f>
        <v>50</v>
      </c>
      <c r="S77">
        <f>Mall_spending!E75</f>
        <v>0</v>
      </c>
      <c r="T77">
        <f>Mall_spending!F75</f>
        <v>56</v>
      </c>
      <c r="U77">
        <v>38.304240948209269</v>
      </c>
      <c r="V77">
        <f t="shared" si="13"/>
        <v>17.695759051790731</v>
      </c>
      <c r="W77">
        <v>2.1867647996250031E-2</v>
      </c>
      <c r="X77">
        <f t="shared" si="14"/>
        <v>0.72031163025414491</v>
      </c>
      <c r="Y77">
        <f t="shared" si="15"/>
        <v>604.98142923527871</v>
      </c>
      <c r="Z77">
        <f t="shared" si="16"/>
        <v>0.72744365919913367</v>
      </c>
      <c r="AA77">
        <f t="shared" si="17"/>
        <v>0.46782225388377285</v>
      </c>
      <c r="AB77">
        <f t="shared" si="18"/>
        <v>2.964747353232574E-3</v>
      </c>
      <c r="AC77">
        <f t="shared" si="19"/>
        <v>0.10876811150317632</v>
      </c>
      <c r="AD77" t="str">
        <f t="shared" si="20"/>
        <v/>
      </c>
    </row>
    <row r="78" spans="16:30" x14ac:dyDescent="0.2">
      <c r="P78">
        <f t="shared" si="21"/>
        <v>75</v>
      </c>
      <c r="Q78">
        <f>Mall_spending!C76</f>
        <v>59</v>
      </c>
      <c r="R78">
        <f>Mall_spending!D76</f>
        <v>54</v>
      </c>
      <c r="S78">
        <f>Mall_spending!E76</f>
        <v>1</v>
      </c>
      <c r="T78">
        <f>Mall_spending!F76</f>
        <v>47</v>
      </c>
      <c r="U78">
        <v>36.923095816254488</v>
      </c>
      <c r="V78">
        <f t="shared" si="13"/>
        <v>10.076904183745512</v>
      </c>
      <c r="W78">
        <v>2.1313701820236321E-2</v>
      </c>
      <c r="X78">
        <f t="shared" si="14"/>
        <v>0.41018366373913834</v>
      </c>
      <c r="Y78">
        <f t="shared" si="15"/>
        <v>606.09109693171945</v>
      </c>
      <c r="Z78">
        <f t="shared" si="16"/>
        <v>0.41374849088976806</v>
      </c>
      <c r="AA78">
        <f t="shared" si="17"/>
        <v>0.67951068007153781</v>
      </c>
      <c r="AB78">
        <f t="shared" si="18"/>
        <v>9.3598437274139163E-4</v>
      </c>
      <c r="AC78">
        <f t="shared" si="19"/>
        <v>6.1058216081718741E-2</v>
      </c>
      <c r="AD78" t="str">
        <f t="shared" si="20"/>
        <v/>
      </c>
    </row>
    <row r="79" spans="16:30" x14ac:dyDescent="0.2">
      <c r="P79">
        <f t="shared" si="21"/>
        <v>76</v>
      </c>
      <c r="Q79">
        <f>Mall_spending!C77</f>
        <v>26</v>
      </c>
      <c r="R79">
        <f>Mall_spending!D77</f>
        <v>54</v>
      </c>
      <c r="S79">
        <f>Mall_spending!E77</f>
        <v>1</v>
      </c>
      <c r="T79">
        <f>Mall_spending!F77</f>
        <v>54</v>
      </c>
      <c r="U79">
        <v>56.735340127648428</v>
      </c>
      <c r="V79">
        <f t="shared" si="13"/>
        <v>-2.7353401276484277</v>
      </c>
      <c r="W79">
        <v>1.6836638049407854E-2</v>
      </c>
      <c r="X79">
        <f t="shared" si="14"/>
        <v>-0.11134290995257616</v>
      </c>
      <c r="Y79">
        <f t="shared" si="15"/>
        <v>606.58414920724601</v>
      </c>
      <c r="Z79">
        <f t="shared" si="16"/>
        <v>-0.11200901160455007</v>
      </c>
      <c r="AA79">
        <f t="shared" si="17"/>
        <v>0.91093088811970779</v>
      </c>
      <c r="AB79">
        <f t="shared" si="18"/>
        <v>5.3984507935815956E-5</v>
      </c>
      <c r="AC79">
        <f t="shared" si="19"/>
        <v>-1.4657766860936703E-2</v>
      </c>
      <c r="AD79" t="str">
        <f t="shared" si="20"/>
        <v/>
      </c>
    </row>
    <row r="80" spans="16:30" x14ac:dyDescent="0.2">
      <c r="P80">
        <f t="shared" si="21"/>
        <v>77</v>
      </c>
      <c r="Q80">
        <f>Mall_spending!C78</f>
        <v>45</v>
      </c>
      <c r="R80">
        <f>Mall_spending!D78</f>
        <v>54</v>
      </c>
      <c r="S80">
        <f>Mall_spending!E78</f>
        <v>0</v>
      </c>
      <c r="T80">
        <f>Mall_spending!F78</f>
        <v>53</v>
      </c>
      <c r="U80">
        <v>47.341524124684604</v>
      </c>
      <c r="V80">
        <f t="shared" si="13"/>
        <v>5.6584758753153963</v>
      </c>
      <c r="W80">
        <v>1.0345789934950719E-2</v>
      </c>
      <c r="X80">
        <f t="shared" si="14"/>
        <v>0.23033010172512058</v>
      </c>
      <c r="Y80">
        <f t="shared" si="15"/>
        <v>606.45726279082601</v>
      </c>
      <c r="Z80">
        <f t="shared" si="16"/>
        <v>0.23097109307161767</v>
      </c>
      <c r="AA80">
        <f t="shared" si="17"/>
        <v>0.81757818280860017</v>
      </c>
      <c r="AB80">
        <f t="shared" si="18"/>
        <v>1.4009999200457779E-4</v>
      </c>
      <c r="AC80">
        <f t="shared" si="19"/>
        <v>2.3615531228776059E-2</v>
      </c>
      <c r="AD80" t="str">
        <f t="shared" si="20"/>
        <v/>
      </c>
    </row>
    <row r="81" spans="16:30" x14ac:dyDescent="0.2">
      <c r="P81">
        <f t="shared" si="21"/>
        <v>78</v>
      </c>
      <c r="Q81">
        <f>Mall_spending!C79</f>
        <v>40</v>
      </c>
      <c r="R81">
        <f>Mall_spending!D79</f>
        <v>54</v>
      </c>
      <c r="S81">
        <f>Mall_spending!E79</f>
        <v>1</v>
      </c>
      <c r="T81">
        <f>Mall_spending!F79</f>
        <v>48</v>
      </c>
      <c r="U81">
        <v>48.330145571299482</v>
      </c>
      <c r="V81">
        <f t="shared" si="13"/>
        <v>-0.3301455712994823</v>
      </c>
      <c r="W81">
        <v>1.1858681059637366E-2</v>
      </c>
      <c r="X81">
        <f t="shared" si="14"/>
        <v>-1.3438682906334614E-2</v>
      </c>
      <c r="Y81">
        <f t="shared" si="15"/>
        <v>606.62261029394983</v>
      </c>
      <c r="Z81">
        <f t="shared" si="16"/>
        <v>-1.3484555941072021E-2</v>
      </c>
      <c r="AA81">
        <f t="shared" si="17"/>
        <v>0.98925492286120509</v>
      </c>
      <c r="AB81">
        <f t="shared" si="18"/>
        <v>5.4834222698727384E-7</v>
      </c>
      <c r="AC81">
        <f t="shared" si="19"/>
        <v>-1.4772204592034066E-3</v>
      </c>
      <c r="AD81" t="str">
        <f t="shared" si="20"/>
        <v/>
      </c>
    </row>
    <row r="82" spans="16:30" x14ac:dyDescent="0.2">
      <c r="P82">
        <f t="shared" si="21"/>
        <v>79</v>
      </c>
      <c r="Q82">
        <f>Mall_spending!C80</f>
        <v>23</v>
      </c>
      <c r="R82">
        <f>Mall_spending!D80</f>
        <v>54</v>
      </c>
      <c r="S82">
        <f>Mall_spending!E80</f>
        <v>0</v>
      </c>
      <c r="T82">
        <f>Mall_spending!F80</f>
        <v>52</v>
      </c>
      <c r="U82">
        <v>60.54968699894723</v>
      </c>
      <c r="V82">
        <f t="shared" si="13"/>
        <v>-8.5496869989472302</v>
      </c>
      <c r="W82">
        <v>1.5058372831073846E-2</v>
      </c>
      <c r="X82">
        <f t="shared" si="14"/>
        <v>-0.34801779128831101</v>
      </c>
      <c r="Y82">
        <f t="shared" si="15"/>
        <v>606.24258774908742</v>
      </c>
      <c r="Z82">
        <f t="shared" si="16"/>
        <v>-0.34988211928860496</v>
      </c>
      <c r="AA82">
        <f t="shared" si="17"/>
        <v>0.72680284016971552</v>
      </c>
      <c r="AB82">
        <f t="shared" si="18"/>
        <v>4.7000227684936523E-4</v>
      </c>
      <c r="AC82">
        <f t="shared" si="19"/>
        <v>-4.3261893607807474E-2</v>
      </c>
      <c r="AD82" t="str">
        <f t="shared" si="20"/>
        <v/>
      </c>
    </row>
    <row r="83" spans="16:30" x14ac:dyDescent="0.2">
      <c r="P83">
        <f t="shared" si="21"/>
        <v>80</v>
      </c>
      <c r="Q83">
        <f>Mall_spending!C81</f>
        <v>49</v>
      </c>
      <c r="R83">
        <f>Mall_spending!D81</f>
        <v>54</v>
      </c>
      <c r="S83">
        <f>Mall_spending!E81</f>
        <v>0</v>
      </c>
      <c r="T83">
        <f>Mall_spending!F81</f>
        <v>42</v>
      </c>
      <c r="U83">
        <v>44.940039965727763</v>
      </c>
      <c r="V83">
        <f t="shared" si="13"/>
        <v>-2.9400399657277632</v>
      </c>
      <c r="W83">
        <v>1.2177832648211828E-2</v>
      </c>
      <c r="X83">
        <f t="shared" si="14"/>
        <v>-0.11967528346919931</v>
      </c>
      <c r="Y83">
        <f t="shared" si="15"/>
        <v>606.5783021314046</v>
      </c>
      <c r="Z83">
        <f t="shared" si="16"/>
        <v>-0.12010757944425968</v>
      </c>
      <c r="AA83">
        <f t="shared" si="17"/>
        <v>0.90452095538286859</v>
      </c>
      <c r="AB83">
        <f t="shared" si="18"/>
        <v>4.4684963173854985E-5</v>
      </c>
      <c r="AC83">
        <f t="shared" si="19"/>
        <v>-1.3335706585515122E-2</v>
      </c>
      <c r="AD83" t="str">
        <f t="shared" si="20"/>
        <v/>
      </c>
    </row>
    <row r="84" spans="16:30" x14ac:dyDescent="0.2">
      <c r="P84">
        <f t="shared" si="21"/>
        <v>81</v>
      </c>
      <c r="Q84">
        <f>Mall_spending!C82</f>
        <v>57</v>
      </c>
      <c r="R84">
        <f>Mall_spending!D82</f>
        <v>54</v>
      </c>
      <c r="S84">
        <f>Mall_spending!E82</f>
        <v>1</v>
      </c>
      <c r="T84">
        <f>Mall_spending!F82</f>
        <v>51</v>
      </c>
      <c r="U84">
        <v>38.123837895732912</v>
      </c>
      <c r="V84">
        <f t="shared" si="13"/>
        <v>12.876162104267088</v>
      </c>
      <c r="W84">
        <v>1.9439380872385972E-2</v>
      </c>
      <c r="X84">
        <f t="shared" si="14"/>
        <v>0.52412836824892761</v>
      </c>
      <c r="Y84">
        <f t="shared" si="15"/>
        <v>605.75608668522932</v>
      </c>
      <c r="Z84">
        <f t="shared" si="16"/>
        <v>0.52832397436183742</v>
      </c>
      <c r="AA84">
        <f t="shared" si="17"/>
        <v>0.59787218006991494</v>
      </c>
      <c r="AB84">
        <f t="shared" si="18"/>
        <v>1.3885095646167737E-3</v>
      </c>
      <c r="AC84">
        <f t="shared" si="19"/>
        <v>7.4388244425829975E-2</v>
      </c>
      <c r="AD84" t="str">
        <f t="shared" si="20"/>
        <v/>
      </c>
    </row>
    <row r="85" spans="16:30" x14ac:dyDescent="0.2">
      <c r="P85">
        <f t="shared" si="21"/>
        <v>82</v>
      </c>
      <c r="Q85">
        <f>Mall_spending!C83</f>
        <v>38</v>
      </c>
      <c r="R85">
        <f>Mall_spending!D83</f>
        <v>54</v>
      </c>
      <c r="S85">
        <f>Mall_spending!E83</f>
        <v>1</v>
      </c>
      <c r="T85">
        <f>Mall_spending!F83</f>
        <v>55</v>
      </c>
      <c r="U85">
        <v>49.530887650777899</v>
      </c>
      <c r="V85">
        <f t="shared" si="13"/>
        <v>5.469112349222101</v>
      </c>
      <c r="W85">
        <v>1.194930793389979E-2</v>
      </c>
      <c r="X85">
        <f t="shared" si="14"/>
        <v>0.222621997778196</v>
      </c>
      <c r="Y85">
        <f t="shared" si="15"/>
        <v>606.46793015909634</v>
      </c>
      <c r="Z85">
        <f t="shared" si="16"/>
        <v>0.22342065021239249</v>
      </c>
      <c r="AA85">
        <f t="shared" si="17"/>
        <v>0.82344082186987966</v>
      </c>
      <c r="AB85">
        <f t="shared" si="18"/>
        <v>1.5165630126300113E-4</v>
      </c>
      <c r="AC85">
        <f t="shared" si="19"/>
        <v>2.4569995365828011E-2</v>
      </c>
      <c r="AD85" t="str">
        <f t="shared" si="20"/>
        <v/>
      </c>
    </row>
    <row r="86" spans="16:30" x14ac:dyDescent="0.2">
      <c r="P86">
        <f t="shared" si="21"/>
        <v>83</v>
      </c>
      <c r="Q86">
        <f>Mall_spending!C84</f>
        <v>67</v>
      </c>
      <c r="R86">
        <f>Mall_spending!D84</f>
        <v>54</v>
      </c>
      <c r="S86">
        <f>Mall_spending!E84</f>
        <v>1</v>
      </c>
      <c r="T86">
        <f>Mall_spending!F84</f>
        <v>41</v>
      </c>
      <c r="U86">
        <v>32.120127498340807</v>
      </c>
      <c r="V86">
        <f t="shared" si="13"/>
        <v>8.8798725016591931</v>
      </c>
      <c r="W86">
        <v>3.0879351740177426E-2</v>
      </c>
      <c r="X86">
        <f t="shared" si="14"/>
        <v>0.36145809961578401</v>
      </c>
      <c r="Y86">
        <f t="shared" si="15"/>
        <v>606.20592148225126</v>
      </c>
      <c r="Z86">
        <f t="shared" si="16"/>
        <v>0.36635972100101777</v>
      </c>
      <c r="AA86">
        <f t="shared" si="17"/>
        <v>0.71449183174500797</v>
      </c>
      <c r="AB86">
        <f t="shared" si="18"/>
        <v>1.0739112980343479E-3</v>
      </c>
      <c r="AC86">
        <f t="shared" si="19"/>
        <v>6.5396255727442523E-2</v>
      </c>
      <c r="AD86" t="str">
        <f t="shared" si="20"/>
        <v/>
      </c>
    </row>
    <row r="87" spans="16:30" x14ac:dyDescent="0.2">
      <c r="P87">
        <f t="shared" si="21"/>
        <v>84</v>
      </c>
      <c r="Q87">
        <f>Mall_spending!C85</f>
        <v>46</v>
      </c>
      <c r="R87">
        <f>Mall_spending!D85</f>
        <v>54</v>
      </c>
      <c r="S87">
        <f>Mall_spending!E85</f>
        <v>0</v>
      </c>
      <c r="T87">
        <f>Mall_spending!F85</f>
        <v>44</v>
      </c>
      <c r="U87">
        <v>46.741153084945395</v>
      </c>
      <c r="V87">
        <f t="shared" si="13"/>
        <v>-2.7411530849453953</v>
      </c>
      <c r="W87">
        <v>1.0726236883445754E-2</v>
      </c>
      <c r="X87">
        <f t="shared" si="14"/>
        <v>-0.11157952827083659</v>
      </c>
      <c r="Y87">
        <f t="shared" si="15"/>
        <v>606.58422523738875</v>
      </c>
      <c r="Z87">
        <f t="shared" si="16"/>
        <v>-0.11189984596285878</v>
      </c>
      <c r="AA87">
        <f t="shared" si="17"/>
        <v>0.91101733246932182</v>
      </c>
      <c r="AB87">
        <f t="shared" si="18"/>
        <v>3.4113277905128912E-5</v>
      </c>
      <c r="AC87">
        <f t="shared" si="19"/>
        <v>-1.1651851340580053E-2</v>
      </c>
      <c r="AD87" t="str">
        <f t="shared" si="20"/>
        <v/>
      </c>
    </row>
    <row r="88" spans="16:30" x14ac:dyDescent="0.2">
      <c r="P88">
        <f t="shared" si="21"/>
        <v>85</v>
      </c>
      <c r="Q88">
        <f>Mall_spending!C86</f>
        <v>21</v>
      </c>
      <c r="R88">
        <f>Mall_spending!D86</f>
        <v>54</v>
      </c>
      <c r="S88">
        <f>Mall_spending!E86</f>
        <v>0</v>
      </c>
      <c r="T88">
        <f>Mall_spending!F86</f>
        <v>57</v>
      </c>
      <c r="U88">
        <v>61.750429078425654</v>
      </c>
      <c r="V88">
        <f t="shared" si="13"/>
        <v>-4.750429078425654</v>
      </c>
      <c r="W88">
        <v>1.6727809135117983E-2</v>
      </c>
      <c r="X88">
        <f t="shared" si="14"/>
        <v>-0.19336776138694137</v>
      </c>
      <c r="Y88">
        <f t="shared" si="15"/>
        <v>606.50548114703349</v>
      </c>
      <c r="Z88">
        <f t="shared" si="16"/>
        <v>-0.19452642050838498</v>
      </c>
      <c r="AA88">
        <f t="shared" si="17"/>
        <v>0.84596518929406594</v>
      </c>
      <c r="AB88">
        <f t="shared" si="18"/>
        <v>1.6173339350317379E-4</v>
      </c>
      <c r="AC88">
        <f t="shared" si="19"/>
        <v>-2.5372382466852868E-2</v>
      </c>
      <c r="AD88" t="str">
        <f t="shared" si="20"/>
        <v/>
      </c>
    </row>
    <row r="89" spans="16:30" x14ac:dyDescent="0.2">
      <c r="P89">
        <f t="shared" si="21"/>
        <v>86</v>
      </c>
      <c r="Q89">
        <f>Mall_spending!C87</f>
        <v>48</v>
      </c>
      <c r="R89">
        <f>Mall_spending!D87</f>
        <v>54</v>
      </c>
      <c r="S89">
        <f>Mall_spending!E87</f>
        <v>1</v>
      </c>
      <c r="T89">
        <f>Mall_spending!F87</f>
        <v>46</v>
      </c>
      <c r="U89">
        <v>43.527177253385801</v>
      </c>
      <c r="V89">
        <f t="shared" si="13"/>
        <v>2.4728227466141988</v>
      </c>
      <c r="W89">
        <v>1.3564539691127395E-2</v>
      </c>
      <c r="X89">
        <f t="shared" si="14"/>
        <v>0.10065705453663239</v>
      </c>
      <c r="Y89">
        <f t="shared" si="15"/>
        <v>606.59138653026935</v>
      </c>
      <c r="Z89">
        <f t="shared" si="16"/>
        <v>0.10109054304018884</v>
      </c>
      <c r="AA89">
        <f t="shared" si="17"/>
        <v>0.91958192083993517</v>
      </c>
      <c r="AB89">
        <f t="shared" si="18"/>
        <v>3.5309872808937826E-5</v>
      </c>
      <c r="AC89">
        <f t="shared" si="19"/>
        <v>1.1854376647941384E-2</v>
      </c>
      <c r="AD89" t="str">
        <f t="shared" si="20"/>
        <v/>
      </c>
    </row>
    <row r="90" spans="16:30" x14ac:dyDescent="0.2">
      <c r="P90">
        <f t="shared" si="21"/>
        <v>87</v>
      </c>
      <c r="Q90">
        <f>Mall_spending!C88</f>
        <v>55</v>
      </c>
      <c r="R90">
        <f>Mall_spending!D88</f>
        <v>57</v>
      </c>
      <c r="S90">
        <f>Mall_spending!E88</f>
        <v>0</v>
      </c>
      <c r="T90">
        <f>Mall_spending!F88</f>
        <v>58</v>
      </c>
      <c r="U90">
        <v>41.361601912582884</v>
      </c>
      <c r="V90">
        <f t="shared" si="13"/>
        <v>16.638398087417116</v>
      </c>
      <c r="W90">
        <v>1.6334852104034337E-2</v>
      </c>
      <c r="X90">
        <f t="shared" si="14"/>
        <v>0.67727140814296172</v>
      </c>
      <c r="Y90">
        <f t="shared" si="15"/>
        <v>605.17992741814339</v>
      </c>
      <c r="Z90">
        <f t="shared" si="16"/>
        <v>0.6819391302662704</v>
      </c>
      <c r="AA90">
        <f t="shared" si="17"/>
        <v>0.49608249264174575</v>
      </c>
      <c r="AB90">
        <f t="shared" si="18"/>
        <v>1.9359143111825044E-3</v>
      </c>
      <c r="AC90">
        <f t="shared" si="19"/>
        <v>8.7877880266206063E-2</v>
      </c>
      <c r="AD90" t="str">
        <f t="shared" si="20"/>
        <v/>
      </c>
    </row>
    <row r="91" spans="16:30" x14ac:dyDescent="0.2">
      <c r="P91">
        <f t="shared" si="21"/>
        <v>88</v>
      </c>
      <c r="Q91">
        <f>Mall_spending!C89</f>
        <v>22</v>
      </c>
      <c r="R91">
        <f>Mall_spending!D89</f>
        <v>57</v>
      </c>
      <c r="S91">
        <f>Mall_spending!E89</f>
        <v>0</v>
      </c>
      <c r="T91">
        <f>Mall_spending!F89</f>
        <v>55</v>
      </c>
      <c r="U91">
        <v>61.173846223976824</v>
      </c>
      <c r="V91">
        <f t="shared" si="13"/>
        <v>-6.1738462239768239</v>
      </c>
      <c r="W91">
        <v>1.5681675446913679E-2</v>
      </c>
      <c r="X91">
        <f t="shared" si="14"/>
        <v>-0.25130841946455623</v>
      </c>
      <c r="Y91">
        <f t="shared" si="15"/>
        <v>606.42459324567983</v>
      </c>
      <c r="Z91">
        <f t="shared" si="16"/>
        <v>-0.25269672890586642</v>
      </c>
      <c r="AA91">
        <f t="shared" si="17"/>
        <v>0.80076739412916409</v>
      </c>
      <c r="AB91">
        <f t="shared" si="18"/>
        <v>2.5554971863966822E-4</v>
      </c>
      <c r="AC91">
        <f t="shared" si="19"/>
        <v>-3.1895400930309119E-2</v>
      </c>
      <c r="AD91" t="str">
        <f t="shared" si="20"/>
        <v/>
      </c>
    </row>
    <row r="92" spans="16:30" x14ac:dyDescent="0.2">
      <c r="P92">
        <f t="shared" si="21"/>
        <v>89</v>
      </c>
      <c r="Q92">
        <f>Mall_spending!C90</f>
        <v>34</v>
      </c>
      <c r="R92">
        <f>Mall_spending!D90</f>
        <v>58</v>
      </c>
      <c r="S92">
        <f>Mall_spending!E90</f>
        <v>0</v>
      </c>
      <c r="T92">
        <f>Mall_spending!F90</f>
        <v>60</v>
      </c>
      <c r="U92">
        <v>53.977323142203105</v>
      </c>
      <c r="V92">
        <f t="shared" si="13"/>
        <v>6.0226768577968954</v>
      </c>
      <c r="W92">
        <v>9.3764671982265752E-3</v>
      </c>
      <c r="X92">
        <f t="shared" si="14"/>
        <v>0.24515502122496327</v>
      </c>
      <c r="Y92">
        <f t="shared" si="15"/>
        <v>606.43540177719376</v>
      </c>
      <c r="Z92">
        <f t="shared" si="16"/>
        <v>0.24572139299238788</v>
      </c>
      <c r="AA92">
        <f t="shared" si="17"/>
        <v>0.80615502450316323</v>
      </c>
      <c r="AB92">
        <f t="shared" si="18"/>
        <v>1.4356333933951965E-4</v>
      </c>
      <c r="AC92">
        <f t="shared" si="19"/>
        <v>2.3906074449001655E-2</v>
      </c>
      <c r="AD92" t="str">
        <f t="shared" si="20"/>
        <v/>
      </c>
    </row>
    <row r="93" spans="16:30" x14ac:dyDescent="0.2">
      <c r="P93">
        <f t="shared" si="21"/>
        <v>90</v>
      </c>
      <c r="Q93">
        <f>Mall_spending!C91</f>
        <v>50</v>
      </c>
      <c r="R93">
        <f>Mall_spending!D91</f>
        <v>58</v>
      </c>
      <c r="S93">
        <f>Mall_spending!E91</f>
        <v>0</v>
      </c>
      <c r="T93">
        <f>Mall_spending!F91</f>
        <v>46</v>
      </c>
      <c r="U93">
        <v>44.371386506375735</v>
      </c>
      <c r="V93">
        <f t="shared" si="13"/>
        <v>1.6286134936242647</v>
      </c>
      <c r="W93">
        <v>1.2595860056236929E-2</v>
      </c>
      <c r="X93">
        <f t="shared" si="14"/>
        <v>6.6293242195094151E-2</v>
      </c>
      <c r="Y93">
        <f t="shared" si="15"/>
        <v>606.60940048386499</v>
      </c>
      <c r="Z93">
        <f t="shared" si="16"/>
        <v>6.6545085710021754E-2</v>
      </c>
      <c r="AA93">
        <f t="shared" si="17"/>
        <v>0.94701169337969793</v>
      </c>
      <c r="AB93">
        <f t="shared" si="18"/>
        <v>1.4194381287561703E-5</v>
      </c>
      <c r="AC93">
        <f t="shared" si="19"/>
        <v>7.5159248718986533E-3</v>
      </c>
      <c r="AD93" t="str">
        <f t="shared" si="20"/>
        <v/>
      </c>
    </row>
    <row r="94" spans="16:30" x14ac:dyDescent="0.2">
      <c r="P94">
        <f t="shared" si="21"/>
        <v>91</v>
      </c>
      <c r="Q94">
        <f>Mall_spending!C92</f>
        <v>68</v>
      </c>
      <c r="R94">
        <f>Mall_spending!D92</f>
        <v>59</v>
      </c>
      <c r="S94">
        <f>Mall_spending!E92</f>
        <v>0</v>
      </c>
      <c r="T94">
        <f>Mall_spending!F92</f>
        <v>55</v>
      </c>
      <c r="U94">
        <v>33.572637186166745</v>
      </c>
      <c r="V94">
        <f t="shared" si="13"/>
        <v>21.427362813833255</v>
      </c>
      <c r="W94">
        <v>3.2042774128776923E-2</v>
      </c>
      <c r="X94">
        <f t="shared" si="14"/>
        <v>0.8722077756205312</v>
      </c>
      <c r="Y94">
        <f t="shared" si="15"/>
        <v>604.19071057042106</v>
      </c>
      <c r="Z94">
        <f t="shared" si="16"/>
        <v>0.88604059141120239</v>
      </c>
      <c r="AA94">
        <f t="shared" si="17"/>
        <v>0.37668145414868848</v>
      </c>
      <c r="AB94">
        <f t="shared" si="18"/>
        <v>6.5042569958139755E-3</v>
      </c>
      <c r="AC94">
        <f t="shared" si="19"/>
        <v>0.16120948456406728</v>
      </c>
      <c r="AD94" t="str">
        <f t="shared" si="20"/>
        <v/>
      </c>
    </row>
    <row r="95" spans="16:30" x14ac:dyDescent="0.2">
      <c r="P95">
        <f t="shared" si="21"/>
        <v>92</v>
      </c>
      <c r="Q95">
        <f>Mall_spending!C93</f>
        <v>18</v>
      </c>
      <c r="R95">
        <f>Mall_spending!D93</f>
        <v>59</v>
      </c>
      <c r="S95">
        <f>Mall_spending!E93</f>
        <v>1</v>
      </c>
      <c r="T95">
        <f>Mall_spending!F93</f>
        <v>41</v>
      </c>
      <c r="U95">
        <v>61.577955421046084</v>
      </c>
      <c r="V95">
        <f t="shared" si="13"/>
        <v>-20.577955421046084</v>
      </c>
      <c r="W95">
        <v>2.3765323719076435E-2</v>
      </c>
      <c r="X95">
        <f t="shared" si="14"/>
        <v>-0.83763237130711554</v>
      </c>
      <c r="Y95">
        <f t="shared" si="15"/>
        <v>604.39876204311247</v>
      </c>
      <c r="Z95">
        <f t="shared" si="16"/>
        <v>-0.84715586919620067</v>
      </c>
      <c r="AA95">
        <f t="shared" si="17"/>
        <v>0.3979414794582673</v>
      </c>
      <c r="AB95">
        <f t="shared" si="18"/>
        <v>4.3740343458206002E-3</v>
      </c>
      <c r="AC95">
        <f t="shared" si="19"/>
        <v>-0.13217766522852156</v>
      </c>
      <c r="AD95" t="str">
        <f t="shared" si="20"/>
        <v/>
      </c>
    </row>
    <row r="96" spans="16:30" x14ac:dyDescent="0.2">
      <c r="P96">
        <f t="shared" si="21"/>
        <v>93</v>
      </c>
      <c r="Q96">
        <f>Mall_spending!C94</f>
        <v>48</v>
      </c>
      <c r="R96">
        <f>Mall_spending!D94</f>
        <v>60</v>
      </c>
      <c r="S96">
        <f>Mall_spending!E94</f>
        <v>1</v>
      </c>
      <c r="T96">
        <f>Mall_spending!F94</f>
        <v>49</v>
      </c>
      <c r="U96">
        <v>43.574753623966572</v>
      </c>
      <c r="V96">
        <f t="shared" si="13"/>
        <v>5.425246376033428</v>
      </c>
      <c r="W96">
        <v>1.3127498807126461E-2</v>
      </c>
      <c r="X96">
        <f t="shared" si="14"/>
        <v>0.22083641906593271</v>
      </c>
      <c r="Y96">
        <f t="shared" si="15"/>
        <v>606.47022814309594</v>
      </c>
      <c r="Z96">
        <f t="shared" si="16"/>
        <v>0.22176050333338052</v>
      </c>
      <c r="AA96">
        <f t="shared" si="17"/>
        <v>0.82473120939818156</v>
      </c>
      <c r="AB96">
        <f t="shared" si="18"/>
        <v>1.6433924724802053E-4</v>
      </c>
      <c r="AC96">
        <f t="shared" si="19"/>
        <v>2.5576709368130144E-2</v>
      </c>
      <c r="AD96" t="str">
        <f t="shared" si="20"/>
        <v/>
      </c>
    </row>
    <row r="97" spans="16:30" x14ac:dyDescent="0.2">
      <c r="P97">
        <f t="shared" si="21"/>
        <v>94</v>
      </c>
      <c r="Q97">
        <f>Mall_spending!C95</f>
        <v>40</v>
      </c>
      <c r="R97">
        <f>Mall_spending!D95</f>
        <v>60</v>
      </c>
      <c r="S97">
        <f>Mall_spending!E95</f>
        <v>0</v>
      </c>
      <c r="T97">
        <f>Mall_spending!F95</f>
        <v>40</v>
      </c>
      <c r="U97">
        <v>50.39095569396143</v>
      </c>
      <c r="V97">
        <f t="shared" si="13"/>
        <v>-10.39095569396143</v>
      </c>
      <c r="W97">
        <v>9.0268166426162744E-3</v>
      </c>
      <c r="X97">
        <f t="shared" si="14"/>
        <v>-0.42296723265219455</v>
      </c>
      <c r="Y97">
        <f t="shared" si="15"/>
        <v>606.06442989791663</v>
      </c>
      <c r="Z97">
        <f t="shared" si="16"/>
        <v>-0.42399930427436466</v>
      </c>
      <c r="AA97">
        <f t="shared" si="17"/>
        <v>0.67203129359180291</v>
      </c>
      <c r="AB97">
        <f t="shared" si="18"/>
        <v>4.1111589924466591E-4</v>
      </c>
      <c r="AC97">
        <f t="shared" si="19"/>
        <v>-4.046704602413774E-2</v>
      </c>
      <c r="AD97" t="str">
        <f t="shared" si="20"/>
        <v/>
      </c>
    </row>
    <row r="98" spans="16:30" x14ac:dyDescent="0.2">
      <c r="P98">
        <f t="shared" si="21"/>
        <v>95</v>
      </c>
      <c r="Q98">
        <f>Mall_spending!C96</f>
        <v>32</v>
      </c>
      <c r="R98">
        <f>Mall_spending!D96</f>
        <v>60</v>
      </c>
      <c r="S98">
        <f>Mall_spending!E96</f>
        <v>0</v>
      </c>
      <c r="T98">
        <f>Mall_spending!F96</f>
        <v>42</v>
      </c>
      <c r="U98">
        <v>55.193924011875112</v>
      </c>
      <c r="V98">
        <f t="shared" si="13"/>
        <v>-13.193924011875112</v>
      </c>
      <c r="W98">
        <v>9.8921710023474364E-3</v>
      </c>
      <c r="X98">
        <f t="shared" si="14"/>
        <v>-0.53706297009516157</v>
      </c>
      <c r="Y98">
        <f t="shared" si="15"/>
        <v>605.72154077133348</v>
      </c>
      <c r="Z98">
        <f t="shared" si="16"/>
        <v>-0.53876108891613983</v>
      </c>
      <c r="AA98">
        <f t="shared" si="17"/>
        <v>0.59066309647145177</v>
      </c>
      <c r="AB98">
        <f t="shared" si="18"/>
        <v>7.276408178096736E-4</v>
      </c>
      <c r="AC98">
        <f t="shared" si="19"/>
        <v>-5.3851869209663387E-2</v>
      </c>
      <c r="AD98" t="str">
        <f t="shared" si="20"/>
        <v/>
      </c>
    </row>
    <row r="99" spans="16:30" x14ac:dyDescent="0.2">
      <c r="P99">
        <f t="shared" si="21"/>
        <v>96</v>
      </c>
      <c r="Q99">
        <f>Mall_spending!C97</f>
        <v>24</v>
      </c>
      <c r="R99">
        <f>Mall_spending!D97</f>
        <v>60</v>
      </c>
      <c r="S99">
        <f>Mall_spending!E97</f>
        <v>1</v>
      </c>
      <c r="T99">
        <f>Mall_spending!F97</f>
        <v>52</v>
      </c>
      <c r="U99">
        <v>57.983658577707622</v>
      </c>
      <c r="V99">
        <f t="shared" si="13"/>
        <v>-5.9836585777076223</v>
      </c>
      <c r="W99">
        <v>1.7875183240044973E-2</v>
      </c>
      <c r="X99">
        <f t="shared" si="14"/>
        <v>-0.24356676943770958</v>
      </c>
      <c r="Y99">
        <f t="shared" si="15"/>
        <v>606.43622301006315</v>
      </c>
      <c r="Z99">
        <f t="shared" si="16"/>
        <v>-0.24518330529294466</v>
      </c>
      <c r="AA99">
        <f t="shared" si="17"/>
        <v>0.80657102323918894</v>
      </c>
      <c r="AB99">
        <f t="shared" si="18"/>
        <v>2.7484839971111757E-4</v>
      </c>
      <c r="AC99">
        <f t="shared" si="19"/>
        <v>-3.3077509596699389E-2</v>
      </c>
      <c r="AD99" t="str">
        <f t="shared" si="20"/>
        <v/>
      </c>
    </row>
    <row r="100" spans="16:30" x14ac:dyDescent="0.2">
      <c r="P100">
        <f t="shared" si="21"/>
        <v>97</v>
      </c>
      <c r="Q100">
        <f>Mall_spending!C98</f>
        <v>47</v>
      </c>
      <c r="R100">
        <f>Mall_spending!D98</f>
        <v>60</v>
      </c>
      <c r="S100">
        <f>Mall_spending!E98</f>
        <v>0</v>
      </c>
      <c r="T100">
        <f>Mall_spending!F98</f>
        <v>47</v>
      </c>
      <c r="U100">
        <v>46.188358415786958</v>
      </c>
      <c r="V100">
        <f t="shared" si="13"/>
        <v>0.81164158421304222</v>
      </c>
      <c r="W100">
        <v>1.0984362121559923E-2</v>
      </c>
      <c r="X100">
        <f t="shared" si="14"/>
        <v>3.3038134786729643E-2</v>
      </c>
      <c r="Y100">
        <f t="shared" si="15"/>
        <v>606.61976016908477</v>
      </c>
      <c r="Z100">
        <f t="shared" si="16"/>
        <v>3.3136332095412217E-2</v>
      </c>
      <c r="AA100">
        <f t="shared" si="17"/>
        <v>0.97359958982707262</v>
      </c>
      <c r="AB100">
        <f t="shared" si="18"/>
        <v>3.0643585185810848E-6</v>
      </c>
      <c r="AC100">
        <f t="shared" si="19"/>
        <v>3.4921289800137487E-3</v>
      </c>
      <c r="AD100" t="str">
        <f t="shared" si="20"/>
        <v/>
      </c>
    </row>
    <row r="101" spans="16:30" x14ac:dyDescent="0.2">
      <c r="P101">
        <f t="shared" si="21"/>
        <v>98</v>
      </c>
      <c r="Q101">
        <f>Mall_spending!C99</f>
        <v>27</v>
      </c>
      <c r="R101">
        <f>Mall_spending!D99</f>
        <v>60</v>
      </c>
      <c r="S101">
        <f>Mall_spending!E99</f>
        <v>0</v>
      </c>
      <c r="T101">
        <f>Mall_spending!F99</f>
        <v>50</v>
      </c>
      <c r="U101">
        <v>58.19577921057116</v>
      </c>
      <c r="V101">
        <f t="shared" si="13"/>
        <v>-8.1957792105711604</v>
      </c>
      <c r="W101">
        <v>1.2113564956617973E-2</v>
      </c>
      <c r="X101">
        <f t="shared" si="14"/>
        <v>-0.33361185960384854</v>
      </c>
      <c r="Y101">
        <f t="shared" si="15"/>
        <v>606.27448645846107</v>
      </c>
      <c r="Z101">
        <f t="shared" si="16"/>
        <v>-0.33488993333996159</v>
      </c>
      <c r="AA101">
        <f t="shared" si="17"/>
        <v>0.73806623922393666</v>
      </c>
      <c r="AB101">
        <f t="shared" si="18"/>
        <v>3.4536704846320455E-4</v>
      </c>
      <c r="AC101">
        <f t="shared" si="19"/>
        <v>-3.7083828865386491E-2</v>
      </c>
      <c r="AD101" t="str">
        <f t="shared" si="20"/>
        <v/>
      </c>
    </row>
    <row r="102" spans="16:30" x14ac:dyDescent="0.2">
      <c r="P102">
        <f t="shared" si="21"/>
        <v>99</v>
      </c>
      <c r="Q102">
        <f>Mall_spending!C100</f>
        <v>48</v>
      </c>
      <c r="R102">
        <f>Mall_spending!D100</f>
        <v>61</v>
      </c>
      <c r="S102">
        <f>Mall_spending!E100</f>
        <v>1</v>
      </c>
      <c r="T102">
        <f>Mall_spending!F100</f>
        <v>42</v>
      </c>
      <c r="U102">
        <v>43.582683019063367</v>
      </c>
      <c r="V102">
        <f t="shared" si="13"/>
        <v>-1.5826830190633672</v>
      </c>
      <c r="W102">
        <v>1.3105826036304837E-2</v>
      </c>
      <c r="X102">
        <f t="shared" si="14"/>
        <v>-6.4423627282703108E-2</v>
      </c>
      <c r="Y102">
        <f t="shared" si="15"/>
        <v>606.6101598019892</v>
      </c>
      <c r="Z102">
        <f t="shared" si="16"/>
        <v>-6.468503392558192E-2</v>
      </c>
      <c r="AA102">
        <f t="shared" si="17"/>
        <v>0.94849070449569495</v>
      </c>
      <c r="AB102">
        <f t="shared" si="18"/>
        <v>1.3962191306749474E-5</v>
      </c>
      <c r="AC102">
        <f t="shared" si="19"/>
        <v>-7.4541944428094644E-3</v>
      </c>
      <c r="AD102" t="str">
        <f t="shared" si="20"/>
        <v/>
      </c>
    </row>
    <row r="103" spans="16:30" x14ac:dyDescent="0.2">
      <c r="P103">
        <f t="shared" si="21"/>
        <v>100</v>
      </c>
      <c r="Q103">
        <f>Mall_spending!C101</f>
        <v>20</v>
      </c>
      <c r="R103">
        <f>Mall_spending!D101</f>
        <v>61</v>
      </c>
      <c r="S103">
        <f>Mall_spending!E101</f>
        <v>1</v>
      </c>
      <c r="T103">
        <f>Mall_spending!F101</f>
        <v>49</v>
      </c>
      <c r="U103">
        <v>60.393072131761258</v>
      </c>
      <c r="V103">
        <f t="shared" si="13"/>
        <v>-11.393072131761258</v>
      </c>
      <c r="W103">
        <v>2.1528273798353897E-2</v>
      </c>
      <c r="X103">
        <f t="shared" si="14"/>
        <v>-0.46375870833308791</v>
      </c>
      <c r="Y103">
        <f t="shared" si="15"/>
        <v>605.94287857101369</v>
      </c>
      <c r="Z103">
        <f t="shared" si="16"/>
        <v>-0.4678976497078039</v>
      </c>
      <c r="AA103">
        <f t="shared" si="17"/>
        <v>0.64037763493821109</v>
      </c>
      <c r="AB103">
        <f t="shared" si="18"/>
        <v>1.2090292578220028E-3</v>
      </c>
      <c r="AC103">
        <f t="shared" si="19"/>
        <v>-6.940349280854631E-2</v>
      </c>
      <c r="AD103" t="str">
        <f t="shared" si="20"/>
        <v/>
      </c>
    </row>
    <row r="104" spans="16:30" x14ac:dyDescent="0.2">
      <c r="P104">
        <f t="shared" si="21"/>
        <v>101</v>
      </c>
      <c r="Q104">
        <f>Mall_spending!C102</f>
        <v>23</v>
      </c>
      <c r="R104">
        <f>Mall_spending!D102</f>
        <v>62</v>
      </c>
      <c r="S104">
        <f>Mall_spending!E102</f>
        <v>0</v>
      </c>
      <c r="T104">
        <f>Mall_spending!F102</f>
        <v>41</v>
      </c>
      <c r="U104">
        <v>60.613122159721598</v>
      </c>
      <c r="V104">
        <f t="shared" si="13"/>
        <v>-19.613122159721598</v>
      </c>
      <c r="W104">
        <v>1.4859422896934128E-2</v>
      </c>
      <c r="X104">
        <f t="shared" si="14"/>
        <v>-0.79835851945628267</v>
      </c>
      <c r="Y104">
        <f t="shared" si="15"/>
        <v>604.62073072006376</v>
      </c>
      <c r="Z104">
        <f t="shared" si="16"/>
        <v>-0.80362994770033447</v>
      </c>
      <c r="AA104">
        <f t="shared" si="17"/>
        <v>0.4225842658402591</v>
      </c>
      <c r="AB104">
        <f t="shared" si="18"/>
        <v>2.4397283028301047E-3</v>
      </c>
      <c r="AC104">
        <f t="shared" si="19"/>
        <v>-9.8697915435117106E-2</v>
      </c>
      <c r="AD104" t="str">
        <f t="shared" si="20"/>
        <v/>
      </c>
    </row>
    <row r="105" spans="16:30" x14ac:dyDescent="0.2">
      <c r="P105">
        <f t="shared" si="21"/>
        <v>102</v>
      </c>
      <c r="Q105">
        <f>Mall_spending!C103</f>
        <v>49</v>
      </c>
      <c r="R105">
        <f>Mall_spending!D103</f>
        <v>62</v>
      </c>
      <c r="S105">
        <f>Mall_spending!E103</f>
        <v>0</v>
      </c>
      <c r="T105">
        <f>Mall_spending!F103</f>
        <v>48</v>
      </c>
      <c r="U105">
        <v>45.003475126502124</v>
      </c>
      <c r="V105">
        <f t="shared" si="13"/>
        <v>2.9965248734978758</v>
      </c>
      <c r="W105">
        <v>1.2069734065719727E-2</v>
      </c>
      <c r="X105">
        <f t="shared" si="14"/>
        <v>0.12197452001969515</v>
      </c>
      <c r="Y105">
        <f t="shared" si="15"/>
        <v>606.57656641036942</v>
      </c>
      <c r="Z105">
        <f t="shared" si="16"/>
        <v>0.12240859905921038</v>
      </c>
      <c r="AA105">
        <f t="shared" si="17"/>
        <v>0.9027008466077</v>
      </c>
      <c r="AB105">
        <f t="shared" si="18"/>
        <v>4.599634941844776E-5</v>
      </c>
      <c r="AC105">
        <f t="shared" si="19"/>
        <v>1.3529994901497734E-2</v>
      </c>
      <c r="AD105" t="str">
        <f t="shared" si="20"/>
        <v/>
      </c>
    </row>
    <row r="106" spans="16:30" x14ac:dyDescent="0.2">
      <c r="P106">
        <f t="shared" si="21"/>
        <v>103</v>
      </c>
      <c r="Q106">
        <f>Mall_spending!C104</f>
        <v>67</v>
      </c>
      <c r="R106">
        <f>Mall_spending!D104</f>
        <v>62</v>
      </c>
      <c r="S106">
        <f>Mall_spending!E104</f>
        <v>1</v>
      </c>
      <c r="T106">
        <f>Mall_spending!F104</f>
        <v>59</v>
      </c>
      <c r="U106">
        <v>32.183562659115175</v>
      </c>
      <c r="V106">
        <f t="shared" si="13"/>
        <v>26.816437340884825</v>
      </c>
      <c r="W106">
        <v>3.0479975937323083E-2</v>
      </c>
      <c r="X106">
        <f t="shared" si="14"/>
        <v>1.0915718078036423</v>
      </c>
      <c r="Y106">
        <f t="shared" si="15"/>
        <v>602.81943647005221</v>
      </c>
      <c r="Z106">
        <f t="shared" si="16"/>
        <v>1.1092490484355655</v>
      </c>
      <c r="AA106">
        <f t="shared" si="17"/>
        <v>0.26868191747677905</v>
      </c>
      <c r="AB106">
        <f t="shared" si="18"/>
        <v>9.6593006324179574E-3</v>
      </c>
      <c r="AC106">
        <f t="shared" si="19"/>
        <v>0.19667899620890036</v>
      </c>
      <c r="AD106" t="str">
        <f t="shared" si="20"/>
        <v/>
      </c>
    </row>
    <row r="107" spans="16:30" x14ac:dyDescent="0.2">
      <c r="P107">
        <f t="shared" si="21"/>
        <v>104</v>
      </c>
      <c r="Q107">
        <f>Mall_spending!C105</f>
        <v>26</v>
      </c>
      <c r="R107">
        <f>Mall_spending!D105</f>
        <v>62</v>
      </c>
      <c r="S107">
        <f>Mall_spending!E105</f>
        <v>1</v>
      </c>
      <c r="T107">
        <f>Mall_spending!F105</f>
        <v>55</v>
      </c>
      <c r="U107">
        <v>56.798775288422789</v>
      </c>
      <c r="V107">
        <f t="shared" si="13"/>
        <v>-1.7987752884227888</v>
      </c>
      <c r="W107">
        <v>1.629399665357073E-2</v>
      </c>
      <c r="X107">
        <f t="shared" si="14"/>
        <v>-7.3219733421583388E-2</v>
      </c>
      <c r="Y107">
        <f t="shared" si="15"/>
        <v>606.60630833306516</v>
      </c>
      <c r="Z107">
        <f t="shared" si="16"/>
        <v>-7.3636101977677712E-2</v>
      </c>
      <c r="AA107">
        <f t="shared" si="17"/>
        <v>0.94137503801710587</v>
      </c>
      <c r="AB107">
        <f t="shared" si="18"/>
        <v>2.2568010467606204E-5</v>
      </c>
      <c r="AC107">
        <f t="shared" si="19"/>
        <v>-9.4770231388641712E-3</v>
      </c>
      <c r="AD107" t="str">
        <f t="shared" si="20"/>
        <v/>
      </c>
    </row>
    <row r="108" spans="16:30" x14ac:dyDescent="0.2">
      <c r="P108">
        <f t="shared" si="21"/>
        <v>105</v>
      </c>
      <c r="Q108">
        <f>Mall_spending!C106</f>
        <v>49</v>
      </c>
      <c r="R108">
        <f>Mall_spending!D106</f>
        <v>62</v>
      </c>
      <c r="S108">
        <f>Mall_spending!E106</f>
        <v>1</v>
      </c>
      <c r="T108">
        <f>Mall_spending!F106</f>
        <v>56</v>
      </c>
      <c r="U108">
        <v>42.990241374420954</v>
      </c>
      <c r="V108">
        <f t="shared" si="13"/>
        <v>13.009758625579046</v>
      </c>
      <c r="W108">
        <v>1.3548190317067832E-2</v>
      </c>
      <c r="X108">
        <f t="shared" si="14"/>
        <v>0.52956645812011405</v>
      </c>
      <c r="Y108">
        <f t="shared" si="15"/>
        <v>605.74328674470564</v>
      </c>
      <c r="Z108">
        <f t="shared" si="16"/>
        <v>0.5322148610984887</v>
      </c>
      <c r="AA108">
        <f t="shared" si="17"/>
        <v>0.59517997414785584</v>
      </c>
      <c r="AB108">
        <f t="shared" si="18"/>
        <v>9.761363581518998E-4</v>
      </c>
      <c r="AC108">
        <f t="shared" si="19"/>
        <v>6.2372004947602318E-2</v>
      </c>
      <c r="AD108" t="str">
        <f t="shared" si="20"/>
        <v/>
      </c>
    </row>
    <row r="109" spans="16:30" x14ac:dyDescent="0.2">
      <c r="P109">
        <f t="shared" si="21"/>
        <v>106</v>
      </c>
      <c r="Q109">
        <f>Mall_spending!C107</f>
        <v>21</v>
      </c>
      <c r="R109">
        <f>Mall_spending!D107</f>
        <v>62</v>
      </c>
      <c r="S109">
        <f>Mall_spending!E107</f>
        <v>0</v>
      </c>
      <c r="T109">
        <f>Mall_spending!F107</f>
        <v>42</v>
      </c>
      <c r="U109">
        <v>61.813864239200015</v>
      </c>
      <c r="V109">
        <f t="shared" si="13"/>
        <v>-19.813864239200015</v>
      </c>
      <c r="W109">
        <v>1.6521870635466909E-2</v>
      </c>
      <c r="X109">
        <f t="shared" si="14"/>
        <v>-0.80652979112123402</v>
      </c>
      <c r="Y109">
        <f t="shared" si="15"/>
        <v>604.57607600449955</v>
      </c>
      <c r="Z109">
        <f t="shared" si="16"/>
        <v>-0.81257106047253047</v>
      </c>
      <c r="AA109">
        <f t="shared" si="17"/>
        <v>0.4174498890839623</v>
      </c>
      <c r="AB109">
        <f t="shared" si="18"/>
        <v>2.777861831503547E-3</v>
      </c>
      <c r="AC109">
        <f t="shared" si="19"/>
        <v>-0.10531945580438958</v>
      </c>
      <c r="AD109" t="str">
        <f t="shared" si="20"/>
        <v/>
      </c>
    </row>
    <row r="110" spans="16:30" x14ac:dyDescent="0.2">
      <c r="P110">
        <f t="shared" si="21"/>
        <v>107</v>
      </c>
      <c r="Q110">
        <f>Mall_spending!C108</f>
        <v>66</v>
      </c>
      <c r="R110">
        <f>Mall_spending!D108</f>
        <v>63</v>
      </c>
      <c r="S110">
        <f>Mall_spending!E108</f>
        <v>0</v>
      </c>
      <c r="T110">
        <f>Mall_spending!F108</f>
        <v>50</v>
      </c>
      <c r="U110">
        <v>34.805096846032349</v>
      </c>
      <c r="V110">
        <f t="shared" si="13"/>
        <v>15.194903153967651</v>
      </c>
      <c r="W110">
        <v>2.9205101907522749E-2</v>
      </c>
      <c r="X110">
        <f t="shared" si="14"/>
        <v>0.61851347717580363</v>
      </c>
      <c r="Y110">
        <f t="shared" si="15"/>
        <v>605.40353001138396</v>
      </c>
      <c r="Z110">
        <f t="shared" si="16"/>
        <v>0.62677507756981377</v>
      </c>
      <c r="AA110">
        <f t="shared" si="17"/>
        <v>0.53153604494260831</v>
      </c>
      <c r="AB110">
        <f t="shared" si="18"/>
        <v>2.9637536270184649E-3</v>
      </c>
      <c r="AC110">
        <f t="shared" si="19"/>
        <v>0.10871196346152893</v>
      </c>
      <c r="AD110" t="str">
        <f t="shared" si="20"/>
        <v/>
      </c>
    </row>
    <row r="111" spans="16:30" x14ac:dyDescent="0.2">
      <c r="P111">
        <f t="shared" si="21"/>
        <v>108</v>
      </c>
      <c r="Q111">
        <f>Mall_spending!C109</f>
        <v>54</v>
      </c>
      <c r="R111">
        <f>Mall_spending!D109</f>
        <v>63</v>
      </c>
      <c r="S111">
        <f>Mall_spending!E109</f>
        <v>1</v>
      </c>
      <c r="T111">
        <f>Mall_spending!F109</f>
        <v>46</v>
      </c>
      <c r="U111">
        <v>39.9963155708217</v>
      </c>
      <c r="V111">
        <f t="shared" si="13"/>
        <v>6.0036844291782998</v>
      </c>
      <c r="W111">
        <v>1.6581103063142578E-2</v>
      </c>
      <c r="X111">
        <f t="shared" si="14"/>
        <v>0.24438192823806698</v>
      </c>
      <c r="Y111">
        <f t="shared" si="15"/>
        <v>606.43521720454032</v>
      </c>
      <c r="Z111">
        <f t="shared" si="16"/>
        <v>0.24584216667942557</v>
      </c>
      <c r="AA111">
        <f t="shared" si="17"/>
        <v>0.80606166125181411</v>
      </c>
      <c r="AB111">
        <f t="shared" si="18"/>
        <v>2.5598499155918264E-4</v>
      </c>
      <c r="AC111">
        <f t="shared" si="19"/>
        <v>3.1922273162726222E-2</v>
      </c>
      <c r="AD111" t="str">
        <f t="shared" si="20"/>
        <v/>
      </c>
    </row>
    <row r="112" spans="16:30" x14ac:dyDescent="0.2">
      <c r="P112">
        <f t="shared" si="21"/>
        <v>109</v>
      </c>
      <c r="Q112">
        <f>Mall_spending!C110</f>
        <v>68</v>
      </c>
      <c r="R112">
        <f>Mall_spending!D110</f>
        <v>63</v>
      </c>
      <c r="S112">
        <f>Mall_spending!E110</f>
        <v>1</v>
      </c>
      <c r="T112">
        <f>Mall_spending!F110</f>
        <v>43</v>
      </c>
      <c r="U112">
        <v>31.591121014472762</v>
      </c>
      <c r="V112">
        <f t="shared" si="13"/>
        <v>11.408878985527238</v>
      </c>
      <c r="W112">
        <v>3.1928169086463613E-2</v>
      </c>
      <c r="X112">
        <f t="shared" si="14"/>
        <v>0.46440213145904924</v>
      </c>
      <c r="Y112">
        <f t="shared" si="15"/>
        <v>605.93366090200936</v>
      </c>
      <c r="Z112">
        <f t="shared" si="16"/>
        <v>0.47106044979033096</v>
      </c>
      <c r="AA112">
        <f t="shared" si="17"/>
        <v>0.63812142761286905</v>
      </c>
      <c r="AB112">
        <f t="shared" si="18"/>
        <v>1.8369074088233624E-3</v>
      </c>
      <c r="AC112">
        <f t="shared" si="19"/>
        <v>8.5547999499989244E-2</v>
      </c>
      <c r="AD112" t="str">
        <f t="shared" si="20"/>
        <v/>
      </c>
    </row>
    <row r="113" spans="16:30" x14ac:dyDescent="0.2">
      <c r="P113">
        <f t="shared" si="21"/>
        <v>110</v>
      </c>
      <c r="Q113">
        <f>Mall_spending!C111</f>
        <v>66</v>
      </c>
      <c r="R113">
        <f>Mall_spending!D111</f>
        <v>63</v>
      </c>
      <c r="S113">
        <f>Mall_spending!E111</f>
        <v>1</v>
      </c>
      <c r="T113">
        <f>Mall_spending!F111</f>
        <v>48</v>
      </c>
      <c r="U113">
        <v>32.791863093951179</v>
      </c>
      <c r="V113">
        <f t="shared" si="13"/>
        <v>15.208136906048821</v>
      </c>
      <c r="W113">
        <v>2.9115221244570094E-2</v>
      </c>
      <c r="X113">
        <f t="shared" si="14"/>
        <v>0.61905216136041918</v>
      </c>
      <c r="Y113">
        <f t="shared" si="15"/>
        <v>605.4015177316694</v>
      </c>
      <c r="Z113">
        <f t="shared" si="16"/>
        <v>0.62729296146407609</v>
      </c>
      <c r="AA113">
        <f t="shared" si="17"/>
        <v>0.5311972844637054</v>
      </c>
      <c r="AB113">
        <f t="shared" si="18"/>
        <v>2.9592333105859505E-3</v>
      </c>
      <c r="AC113">
        <f t="shared" si="19"/>
        <v>0.10862920862844012</v>
      </c>
      <c r="AD113" t="str">
        <f t="shared" si="20"/>
        <v/>
      </c>
    </row>
    <row r="114" spans="16:30" x14ac:dyDescent="0.2">
      <c r="P114">
        <f t="shared" si="21"/>
        <v>111</v>
      </c>
      <c r="Q114">
        <f>Mall_spending!C112</f>
        <v>65</v>
      </c>
      <c r="R114">
        <f>Mall_spending!D112</f>
        <v>63</v>
      </c>
      <c r="S114">
        <f>Mall_spending!E112</f>
        <v>1</v>
      </c>
      <c r="T114">
        <f>Mall_spending!F112</f>
        <v>52</v>
      </c>
      <c r="U114">
        <v>33.392234133690394</v>
      </c>
      <c r="V114">
        <f t="shared" si="13"/>
        <v>18.607765866309606</v>
      </c>
      <c r="W114">
        <v>2.7786311053443591E-2</v>
      </c>
      <c r="X114">
        <f t="shared" si="14"/>
        <v>0.75743516439847436</v>
      </c>
      <c r="Y114">
        <f t="shared" si="15"/>
        <v>604.79679183524706</v>
      </c>
      <c r="Z114">
        <f t="shared" si="16"/>
        <v>0.767376733795191</v>
      </c>
      <c r="AA114">
        <f t="shared" si="17"/>
        <v>0.44378097327075194</v>
      </c>
      <c r="AB114">
        <f t="shared" si="18"/>
        <v>4.2163666117390319E-3</v>
      </c>
      <c r="AC114">
        <f t="shared" si="19"/>
        <v>0.12973083348383416</v>
      </c>
      <c r="AD114" t="str">
        <f t="shared" si="20"/>
        <v/>
      </c>
    </row>
    <row r="115" spans="16:30" x14ac:dyDescent="0.2">
      <c r="P115">
        <f t="shared" si="21"/>
        <v>112</v>
      </c>
      <c r="Q115">
        <f>Mall_spending!C113</f>
        <v>19</v>
      </c>
      <c r="R115">
        <f>Mall_spending!D113</f>
        <v>63</v>
      </c>
      <c r="S115">
        <f>Mall_spending!E113</f>
        <v>0</v>
      </c>
      <c r="T115">
        <f>Mall_spending!F113</f>
        <v>54</v>
      </c>
      <c r="U115">
        <v>63.022535713775227</v>
      </c>
      <c r="V115">
        <f t="shared" si="13"/>
        <v>-9.0225357137752269</v>
      </c>
      <c r="W115">
        <v>1.8430325730652189E-2</v>
      </c>
      <c r="X115">
        <f t="shared" si="14"/>
        <v>-0.36726525208637517</v>
      </c>
      <c r="Y115">
        <f t="shared" si="15"/>
        <v>606.19786998928203</v>
      </c>
      <c r="Z115">
        <f t="shared" si="16"/>
        <v>-0.36987999288732493</v>
      </c>
      <c r="AA115">
        <f t="shared" si="17"/>
        <v>0.71187125966523501</v>
      </c>
      <c r="AB115">
        <f t="shared" si="18"/>
        <v>6.4504562794375636E-4</v>
      </c>
      <c r="AC115">
        <f t="shared" si="19"/>
        <v>-5.0683521236446503E-2</v>
      </c>
      <c r="AD115" t="str">
        <f t="shared" si="20"/>
        <v/>
      </c>
    </row>
    <row r="116" spans="16:30" x14ac:dyDescent="0.2">
      <c r="P116">
        <f t="shared" si="21"/>
        <v>113</v>
      </c>
      <c r="Q116">
        <f>Mall_spending!C114</f>
        <v>38</v>
      </c>
      <c r="R116">
        <f>Mall_spending!D114</f>
        <v>64</v>
      </c>
      <c r="S116">
        <f>Mall_spending!E114</f>
        <v>0</v>
      </c>
      <c r="T116">
        <f>Mall_spending!F114</f>
        <v>42</v>
      </c>
      <c r="U116">
        <v>51.623415353827028</v>
      </c>
      <c r="V116">
        <f t="shared" si="13"/>
        <v>-9.6234153538270277</v>
      </c>
      <c r="W116">
        <v>9.0935404737772108E-3</v>
      </c>
      <c r="X116">
        <f t="shared" si="14"/>
        <v>-0.39172425335585942</v>
      </c>
      <c r="Y116">
        <f t="shared" si="15"/>
        <v>606.14389387726214</v>
      </c>
      <c r="Z116">
        <f t="shared" si="16"/>
        <v>-0.39266756892834309</v>
      </c>
      <c r="AA116">
        <f t="shared" si="17"/>
        <v>0.69499173239163314</v>
      </c>
      <c r="AB116">
        <f t="shared" si="18"/>
        <v>3.5527824648858112E-4</v>
      </c>
      <c r="AC116">
        <f t="shared" si="19"/>
        <v>-3.7616224691894073E-2</v>
      </c>
      <c r="AD116" t="str">
        <f t="shared" si="20"/>
        <v/>
      </c>
    </row>
    <row r="117" spans="16:30" x14ac:dyDescent="0.2">
      <c r="P117">
        <f t="shared" si="21"/>
        <v>114</v>
      </c>
      <c r="Q117">
        <f>Mall_spending!C115</f>
        <v>19</v>
      </c>
      <c r="R117">
        <f>Mall_spending!D115</f>
        <v>64</v>
      </c>
      <c r="S117">
        <f>Mall_spending!E115</f>
        <v>1</v>
      </c>
      <c r="T117">
        <f>Mall_spending!F115</f>
        <v>46</v>
      </c>
      <c r="U117">
        <v>61.017231356790852</v>
      </c>
      <c r="V117">
        <f t="shared" si="13"/>
        <v>-15.017231356790852</v>
      </c>
      <c r="W117">
        <v>2.2563555090895932E-2</v>
      </c>
      <c r="X117">
        <f t="shared" si="14"/>
        <v>-0.61128128885881516</v>
      </c>
      <c r="Y117">
        <f t="shared" si="15"/>
        <v>605.43998019918104</v>
      </c>
      <c r="Z117">
        <f t="shared" si="16"/>
        <v>-0.61731959047702922</v>
      </c>
      <c r="AA117">
        <f t="shared" si="17"/>
        <v>0.53774044820921274</v>
      </c>
      <c r="AB117">
        <f t="shared" si="18"/>
        <v>2.2062396467638192E-3</v>
      </c>
      <c r="AC117">
        <f t="shared" si="19"/>
        <v>-9.3792812547631083E-2</v>
      </c>
      <c r="AD117" t="str">
        <f t="shared" si="20"/>
        <v/>
      </c>
    </row>
    <row r="118" spans="16:30" x14ac:dyDescent="0.2">
      <c r="P118">
        <f t="shared" si="21"/>
        <v>115</v>
      </c>
      <c r="Q118">
        <f>Mall_spending!C116</f>
        <v>18</v>
      </c>
      <c r="R118">
        <f>Mall_spending!D116</f>
        <v>65</v>
      </c>
      <c r="S118">
        <f>Mall_spending!E116</f>
        <v>0</v>
      </c>
      <c r="T118">
        <f>Mall_spending!F116</f>
        <v>48</v>
      </c>
      <c r="U118">
        <v>63.638765543708033</v>
      </c>
      <c r="V118">
        <f t="shared" si="13"/>
        <v>-15.638765543708033</v>
      </c>
      <c r="W118">
        <v>1.9563420519025373E-2</v>
      </c>
      <c r="X118">
        <f t="shared" si="14"/>
        <v>-0.63658104017927031</v>
      </c>
      <c r="Y118">
        <f t="shared" si="15"/>
        <v>605.34393952251901</v>
      </c>
      <c r="Z118">
        <f t="shared" si="16"/>
        <v>-0.64193582933747018</v>
      </c>
      <c r="AA118">
        <f t="shared" si="17"/>
        <v>0.52166491067605447</v>
      </c>
      <c r="AB118">
        <f t="shared" si="18"/>
        <v>2.0618315728825462E-3</v>
      </c>
      <c r="AC118">
        <f t="shared" si="19"/>
        <v>-9.0678485577420753E-2</v>
      </c>
      <c r="AD118" t="str">
        <f t="shared" si="20"/>
        <v/>
      </c>
    </row>
    <row r="119" spans="16:30" x14ac:dyDescent="0.2">
      <c r="P119">
        <f t="shared" si="21"/>
        <v>116</v>
      </c>
      <c r="Q119">
        <f>Mall_spending!C117</f>
        <v>19</v>
      </c>
      <c r="R119">
        <f>Mall_spending!D117</f>
        <v>65</v>
      </c>
      <c r="S119">
        <f>Mall_spending!E117</f>
        <v>0</v>
      </c>
      <c r="T119">
        <f>Mall_spending!F117</f>
        <v>50</v>
      </c>
      <c r="U119">
        <v>63.038394503968824</v>
      </c>
      <c r="V119">
        <f t="shared" si="13"/>
        <v>-13.038394503968824</v>
      </c>
      <c r="W119">
        <v>1.8552524969545129E-2</v>
      </c>
      <c r="X119">
        <f t="shared" si="14"/>
        <v>-0.53073209086784379</v>
      </c>
      <c r="Y119">
        <f t="shared" si="15"/>
        <v>605.73490275196161</v>
      </c>
      <c r="Z119">
        <f t="shared" si="16"/>
        <v>-0.53474814540857496</v>
      </c>
      <c r="AA119">
        <f t="shared" si="17"/>
        <v>0.59343013124141741</v>
      </c>
      <c r="AB119">
        <f t="shared" si="18"/>
        <v>1.3563120046129402E-3</v>
      </c>
      <c r="AC119">
        <f t="shared" si="19"/>
        <v>-7.3521992528701494E-2</v>
      </c>
      <c r="AD119" t="str">
        <f t="shared" si="20"/>
        <v/>
      </c>
    </row>
    <row r="120" spans="16:30" x14ac:dyDescent="0.2">
      <c r="P120">
        <f t="shared" si="21"/>
        <v>117</v>
      </c>
      <c r="Q120">
        <f>Mall_spending!C118</f>
        <v>63</v>
      </c>
      <c r="R120">
        <f>Mall_spending!D118</f>
        <v>65</v>
      </c>
      <c r="S120">
        <f>Mall_spending!E118</f>
        <v>0</v>
      </c>
      <c r="T120">
        <f>Mall_spending!F118</f>
        <v>43</v>
      </c>
      <c r="U120">
        <v>36.622068755443571</v>
      </c>
      <c r="V120">
        <f t="shared" si="13"/>
        <v>6.3779312445564287</v>
      </c>
      <c r="W120">
        <v>2.5265182473773483E-2</v>
      </c>
      <c r="X120">
        <f t="shared" si="14"/>
        <v>0.25961576663479641</v>
      </c>
      <c r="Y120">
        <f t="shared" si="15"/>
        <v>606.40916373457662</v>
      </c>
      <c r="Z120">
        <f t="shared" si="16"/>
        <v>0.26233347714777894</v>
      </c>
      <c r="AA120">
        <f t="shared" si="17"/>
        <v>0.79333986906553888</v>
      </c>
      <c r="AB120">
        <f t="shared" si="18"/>
        <v>4.4807593224297724E-4</v>
      </c>
      <c r="AC120">
        <f t="shared" si="19"/>
        <v>4.2234921922261949E-2</v>
      </c>
      <c r="AD120" t="str">
        <f t="shared" si="20"/>
        <v/>
      </c>
    </row>
    <row r="121" spans="16:30" x14ac:dyDescent="0.2">
      <c r="P121">
        <f t="shared" si="21"/>
        <v>118</v>
      </c>
      <c r="Q121">
        <f>Mall_spending!C119</f>
        <v>49</v>
      </c>
      <c r="R121">
        <f>Mall_spending!D119</f>
        <v>65</v>
      </c>
      <c r="S121">
        <f>Mall_spending!E119</f>
        <v>0</v>
      </c>
      <c r="T121">
        <f>Mall_spending!F119</f>
        <v>59</v>
      </c>
      <c r="U121">
        <v>45.02726331179251</v>
      </c>
      <c r="V121">
        <f t="shared" si="13"/>
        <v>13.97273668820749</v>
      </c>
      <c r="W121">
        <v>1.2270414729412565E-2</v>
      </c>
      <c r="X121">
        <f t="shared" si="14"/>
        <v>0.5687647935043586</v>
      </c>
      <c r="Y121">
        <f t="shared" si="15"/>
        <v>605.60952070102144</v>
      </c>
      <c r="Z121">
        <f t="shared" si="16"/>
        <v>0.57130246356531011</v>
      </c>
      <c r="AA121">
        <f t="shared" si="17"/>
        <v>0.56844914421935333</v>
      </c>
      <c r="AB121">
        <f t="shared" si="18"/>
        <v>1.0171582767142774E-3</v>
      </c>
      <c r="AC121">
        <f t="shared" si="19"/>
        <v>6.3676133787831712E-2</v>
      </c>
      <c r="AD121" t="str">
        <f t="shared" si="20"/>
        <v/>
      </c>
    </row>
    <row r="122" spans="16:30" x14ac:dyDescent="0.2">
      <c r="P122">
        <f t="shared" si="21"/>
        <v>119</v>
      </c>
      <c r="Q122">
        <f>Mall_spending!C120</f>
        <v>51</v>
      </c>
      <c r="R122">
        <f>Mall_spending!D120</f>
        <v>67</v>
      </c>
      <c r="S122">
        <f>Mall_spending!E120</f>
        <v>0</v>
      </c>
      <c r="T122">
        <f>Mall_spending!F120</f>
        <v>43</v>
      </c>
      <c r="U122">
        <v>43.842380022507683</v>
      </c>
      <c r="V122">
        <f t="shared" si="13"/>
        <v>-0.84238002250768318</v>
      </c>
      <c r="W122">
        <v>1.3714930785568399E-2</v>
      </c>
      <c r="X122">
        <f t="shared" si="14"/>
        <v>-3.4289352919542014E-2</v>
      </c>
      <c r="Y122">
        <f t="shared" si="15"/>
        <v>606.61948635833187</v>
      </c>
      <c r="Z122">
        <f t="shared" si="16"/>
        <v>-3.4438850802698651E-2</v>
      </c>
      <c r="AA122">
        <f t="shared" si="17"/>
        <v>0.97256225037349009</v>
      </c>
      <c r="AB122">
        <f t="shared" si="18"/>
        <v>4.1442628302496497E-6</v>
      </c>
      <c r="AC122">
        <f t="shared" si="19"/>
        <v>-4.0611051253979609E-3</v>
      </c>
      <c r="AD122" t="str">
        <f t="shared" si="20"/>
        <v/>
      </c>
    </row>
    <row r="123" spans="16:30" x14ac:dyDescent="0.2">
      <c r="P123">
        <f t="shared" si="21"/>
        <v>120</v>
      </c>
      <c r="Q123">
        <f>Mall_spending!C121</f>
        <v>50</v>
      </c>
      <c r="R123">
        <f>Mall_spending!D121</f>
        <v>67</v>
      </c>
      <c r="S123">
        <f>Mall_spending!E121</f>
        <v>0</v>
      </c>
      <c r="T123">
        <f>Mall_spending!F121</f>
        <v>57</v>
      </c>
      <c r="U123">
        <v>44.442751062246892</v>
      </c>
      <c r="V123">
        <f t="shared" si="13"/>
        <v>12.557248937753108</v>
      </c>
      <c r="W123">
        <v>1.3070259861527914E-2</v>
      </c>
      <c r="X123">
        <f t="shared" si="14"/>
        <v>0.51114690403431684</v>
      </c>
      <c r="Y123">
        <f t="shared" si="15"/>
        <v>605.803828404819</v>
      </c>
      <c r="Z123">
        <f t="shared" si="16"/>
        <v>0.51355312824676458</v>
      </c>
      <c r="AA123">
        <f t="shared" si="17"/>
        <v>0.60814288295481345</v>
      </c>
      <c r="AB123">
        <f t="shared" si="18"/>
        <v>8.7648245668858586E-4</v>
      </c>
      <c r="AC123">
        <f t="shared" si="19"/>
        <v>5.9099576942833153E-2</v>
      </c>
      <c r="AD123" t="str">
        <f t="shared" si="20"/>
        <v/>
      </c>
    </row>
    <row r="124" spans="16:30" x14ac:dyDescent="0.2">
      <c r="P124">
        <f t="shared" si="21"/>
        <v>121</v>
      </c>
      <c r="Q124">
        <f>Mall_spending!C122</f>
        <v>27</v>
      </c>
      <c r="R124">
        <f>Mall_spending!D122</f>
        <v>67</v>
      </c>
      <c r="S124">
        <f>Mall_spending!E122</f>
        <v>1</v>
      </c>
      <c r="T124">
        <f>Mall_spending!F122</f>
        <v>56</v>
      </c>
      <c r="U124">
        <v>56.238051224167563</v>
      </c>
      <c r="V124">
        <f t="shared" si="13"/>
        <v>-0.23805122416756319</v>
      </c>
      <c r="W124">
        <v>1.5743971777389378E-2</v>
      </c>
      <c r="X124">
        <f t="shared" si="14"/>
        <v>-9.6899525396046942E-3</v>
      </c>
      <c r="Y124">
        <f t="shared" si="15"/>
        <v>606.62288070070917</v>
      </c>
      <c r="Z124">
        <f t="shared" si="16"/>
        <v>-9.7421987184140683E-3</v>
      </c>
      <c r="AA124">
        <f t="shared" si="17"/>
        <v>0.99223688184979975</v>
      </c>
      <c r="AB124">
        <f t="shared" si="18"/>
        <v>3.8148849447097155E-7</v>
      </c>
      <c r="AC124">
        <f t="shared" si="19"/>
        <v>-1.2321401045855692E-3</v>
      </c>
      <c r="AD124" t="str">
        <f t="shared" si="20"/>
        <v/>
      </c>
    </row>
    <row r="125" spans="16:30" x14ac:dyDescent="0.2">
      <c r="P125">
        <f t="shared" si="21"/>
        <v>122</v>
      </c>
      <c r="Q125">
        <f>Mall_spending!C123</f>
        <v>38</v>
      </c>
      <c r="R125">
        <f>Mall_spending!D123</f>
        <v>67</v>
      </c>
      <c r="S125">
        <f>Mall_spending!E123</f>
        <v>0</v>
      </c>
      <c r="T125">
        <f>Mall_spending!F123</f>
        <v>40</v>
      </c>
      <c r="U125">
        <v>51.647203539117413</v>
      </c>
      <c r="V125">
        <f t="shared" si="13"/>
        <v>-11.647203539117413</v>
      </c>
      <c r="W125">
        <v>9.367522723694649E-3</v>
      </c>
      <c r="X125">
        <f t="shared" si="14"/>
        <v>-0.47410320996174043</v>
      </c>
      <c r="Y125">
        <f t="shared" si="15"/>
        <v>605.92091882730233</v>
      </c>
      <c r="Z125">
        <f t="shared" si="16"/>
        <v>-0.47539806624845493</v>
      </c>
      <c r="AA125">
        <f t="shared" si="17"/>
        <v>0.63503264351074173</v>
      </c>
      <c r="AB125">
        <f t="shared" si="18"/>
        <v>5.36395877697134E-4</v>
      </c>
      <c r="AC125">
        <f t="shared" si="19"/>
        <v>-4.6228894445472672E-2</v>
      </c>
      <c r="AD125" t="str">
        <f t="shared" si="20"/>
        <v/>
      </c>
    </row>
    <row r="126" spans="16:30" x14ac:dyDescent="0.2">
      <c r="P126">
        <f t="shared" si="21"/>
        <v>123</v>
      </c>
      <c r="Q126">
        <f>Mall_spending!C124</f>
        <v>40</v>
      </c>
      <c r="R126">
        <f>Mall_spending!D124</f>
        <v>69</v>
      </c>
      <c r="S126">
        <f>Mall_spending!E124</f>
        <v>0</v>
      </c>
      <c r="T126">
        <f>Mall_spending!F124</f>
        <v>58</v>
      </c>
      <c r="U126">
        <v>50.462320249832587</v>
      </c>
      <c r="V126">
        <f t="shared" si="13"/>
        <v>7.5376797501674133</v>
      </c>
      <c r="W126">
        <v>9.7250522746811976E-3</v>
      </c>
      <c r="X126">
        <f t="shared" si="14"/>
        <v>0.30682370692809058</v>
      </c>
      <c r="Y126">
        <f t="shared" si="15"/>
        <v>606.32894730568034</v>
      </c>
      <c r="Z126">
        <f t="shared" si="16"/>
        <v>0.30761367226966485</v>
      </c>
      <c r="AA126">
        <f t="shared" si="17"/>
        <v>0.75870293926186105</v>
      </c>
      <c r="AB126">
        <f t="shared" si="18"/>
        <v>2.333985715780219E-4</v>
      </c>
      <c r="AC126">
        <f t="shared" si="19"/>
        <v>3.0484123358857914E-2</v>
      </c>
      <c r="AD126" t="str">
        <f t="shared" si="20"/>
        <v/>
      </c>
    </row>
    <row r="127" spans="16:30" x14ac:dyDescent="0.2">
      <c r="P127">
        <f t="shared" si="21"/>
        <v>124</v>
      </c>
      <c r="Q127">
        <f>Mall_spending!C125</f>
        <v>39</v>
      </c>
      <c r="R127">
        <f>Mall_spending!D125</f>
        <v>69</v>
      </c>
      <c r="S127">
        <f>Mall_spending!E125</f>
        <v>1</v>
      </c>
      <c r="T127">
        <f>Mall_spending!F125</f>
        <v>91</v>
      </c>
      <c r="U127">
        <v>49.049457537490625</v>
      </c>
      <c r="V127">
        <f t="shared" si="13"/>
        <v>41.950542462509375</v>
      </c>
      <c r="W127">
        <v>1.171337109281486E-2</v>
      </c>
      <c r="X127">
        <f t="shared" si="14"/>
        <v>1.7076104812897521</v>
      </c>
      <c r="Y127">
        <f t="shared" si="15"/>
        <v>597.49134988416188</v>
      </c>
      <c r="Z127">
        <f t="shared" si="16"/>
        <v>1.7263558077562511</v>
      </c>
      <c r="AA127">
        <f t="shared" si="17"/>
        <v>8.5859157301884093E-2</v>
      </c>
      <c r="AB127">
        <f t="shared" si="18"/>
        <v>8.7424608390448445E-3</v>
      </c>
      <c r="AC127">
        <f t="shared" si="19"/>
        <v>0.18794457812596418</v>
      </c>
      <c r="AD127" t="str">
        <f t="shared" si="20"/>
        <v/>
      </c>
    </row>
    <row r="128" spans="16:30" x14ac:dyDescent="0.2">
      <c r="P128">
        <f t="shared" si="21"/>
        <v>125</v>
      </c>
      <c r="Q128">
        <f>Mall_spending!C126</f>
        <v>23</v>
      </c>
      <c r="R128">
        <f>Mall_spending!D126</f>
        <v>70</v>
      </c>
      <c r="S128">
        <f>Mall_spending!E126</f>
        <v>0</v>
      </c>
      <c r="T128">
        <f>Mall_spending!F126</f>
        <v>29</v>
      </c>
      <c r="U128">
        <v>60.676557320495959</v>
      </c>
      <c r="V128">
        <f t="shared" si="13"/>
        <v>-31.676557320495959</v>
      </c>
      <c r="W128">
        <v>1.5596104990439973E-2</v>
      </c>
      <c r="X128">
        <f t="shared" si="14"/>
        <v>-1.2894045730158343</v>
      </c>
      <c r="Y128">
        <f t="shared" si="15"/>
        <v>601.39598920978187</v>
      </c>
      <c r="Z128">
        <f t="shared" si="16"/>
        <v>-1.3018802839527615</v>
      </c>
      <c r="AA128">
        <f t="shared" si="17"/>
        <v>0.1944852761327833</v>
      </c>
      <c r="AB128">
        <f t="shared" si="18"/>
        <v>6.6894116819781928E-3</v>
      </c>
      <c r="AC128">
        <f t="shared" si="19"/>
        <v>-0.16386736237663102</v>
      </c>
      <c r="AD128" t="str">
        <f t="shared" si="20"/>
        <v/>
      </c>
    </row>
    <row r="129" spans="16:30" x14ac:dyDescent="0.2">
      <c r="P129">
        <f t="shared" si="21"/>
        <v>126</v>
      </c>
      <c r="Q129">
        <f>Mall_spending!C127</f>
        <v>31</v>
      </c>
      <c r="R129">
        <f>Mall_spending!D127</f>
        <v>70</v>
      </c>
      <c r="S129">
        <f>Mall_spending!E127</f>
        <v>0</v>
      </c>
      <c r="T129">
        <f>Mall_spending!F127</f>
        <v>77</v>
      </c>
      <c r="U129">
        <v>55.873589002582278</v>
      </c>
      <c r="V129">
        <f t="shared" si="13"/>
        <v>21.126410997417722</v>
      </c>
      <c r="W129">
        <v>1.1042634426894023E-2</v>
      </c>
      <c r="X129">
        <f t="shared" si="14"/>
        <v>0.85995743400614977</v>
      </c>
      <c r="Y129">
        <f t="shared" si="15"/>
        <v>604.3087714403398</v>
      </c>
      <c r="Z129">
        <f t="shared" si="16"/>
        <v>0.86418652599718737</v>
      </c>
      <c r="AA129">
        <f t="shared" si="17"/>
        <v>0.38854179395880972</v>
      </c>
      <c r="AB129">
        <f t="shared" si="18"/>
        <v>2.0874278580030989E-3</v>
      </c>
      <c r="AC129">
        <f t="shared" si="19"/>
        <v>9.1317718707017215E-2</v>
      </c>
      <c r="AD129" t="str">
        <f t="shared" si="20"/>
        <v/>
      </c>
    </row>
    <row r="130" spans="16:30" x14ac:dyDescent="0.2">
      <c r="P130">
        <f t="shared" si="21"/>
        <v>127</v>
      </c>
      <c r="Q130">
        <f>Mall_spending!C128</f>
        <v>43</v>
      </c>
      <c r="R130">
        <f>Mall_spending!D128</f>
        <v>71</v>
      </c>
      <c r="S130">
        <f>Mall_spending!E128</f>
        <v>1</v>
      </c>
      <c r="T130">
        <f>Mall_spending!F128</f>
        <v>35</v>
      </c>
      <c r="U130">
        <v>46.663832168727374</v>
      </c>
      <c r="V130">
        <f t="shared" si="13"/>
        <v>-11.663832168727374</v>
      </c>
      <c r="W130">
        <v>1.2202050053784974E-2</v>
      </c>
      <c r="X130">
        <f t="shared" si="14"/>
        <v>-0.47478008374082997</v>
      </c>
      <c r="Y130">
        <f t="shared" si="15"/>
        <v>605.91689126665983</v>
      </c>
      <c r="Z130">
        <f t="shared" si="16"/>
        <v>-0.47676094496759025</v>
      </c>
      <c r="AA130">
        <f t="shared" si="17"/>
        <v>0.63406346453470319</v>
      </c>
      <c r="AB130">
        <f t="shared" si="18"/>
        <v>7.0472804574347753E-4</v>
      </c>
      <c r="AC130">
        <f t="shared" si="19"/>
        <v>-5.298866923712487E-2</v>
      </c>
      <c r="AD130" t="str">
        <f t="shared" si="20"/>
        <v/>
      </c>
    </row>
    <row r="131" spans="16:30" x14ac:dyDescent="0.2">
      <c r="P131">
        <f t="shared" si="21"/>
        <v>128</v>
      </c>
      <c r="Q131">
        <f>Mall_spending!C129</f>
        <v>40</v>
      </c>
      <c r="R131">
        <f>Mall_spending!D129</f>
        <v>71</v>
      </c>
      <c r="S131">
        <f>Mall_spending!E129</f>
        <v>1</v>
      </c>
      <c r="T131">
        <f>Mall_spending!F129</f>
        <v>95</v>
      </c>
      <c r="U131">
        <v>48.464945287945007</v>
      </c>
      <c r="V131">
        <f t="shared" si="13"/>
        <v>46.535054712054993</v>
      </c>
      <c r="W131">
        <v>1.192789566350997E-2</v>
      </c>
      <c r="X131">
        <f t="shared" si="14"/>
        <v>1.8942245441691925</v>
      </c>
      <c r="Y131">
        <f t="shared" si="15"/>
        <v>595.38392915178611</v>
      </c>
      <c r="Z131">
        <f t="shared" si="16"/>
        <v>1.918612880730014</v>
      </c>
      <c r="AA131">
        <f t="shared" si="17"/>
        <v>5.6486341607042918E-2</v>
      </c>
      <c r="AB131">
        <f t="shared" si="18"/>
        <v>1.0959468252566473E-2</v>
      </c>
      <c r="AC131">
        <f t="shared" si="19"/>
        <v>0.21080210944999245</v>
      </c>
      <c r="AD131" t="str">
        <f t="shared" si="20"/>
        <v/>
      </c>
    </row>
    <row r="132" spans="16:30" x14ac:dyDescent="0.2">
      <c r="P132">
        <f t="shared" si="21"/>
        <v>129</v>
      </c>
      <c r="Q132">
        <f>Mall_spending!C130</f>
        <v>59</v>
      </c>
      <c r="R132">
        <f>Mall_spending!D130</f>
        <v>71</v>
      </c>
      <c r="S132">
        <f>Mall_spending!E130</f>
        <v>1</v>
      </c>
      <c r="T132">
        <f>Mall_spending!F130</f>
        <v>11</v>
      </c>
      <c r="U132">
        <v>37.057895532900012</v>
      </c>
      <c r="V132">
        <f t="shared" si="13"/>
        <v>-26.057895532900012</v>
      </c>
      <c r="W132">
        <v>2.1523998090369409E-2</v>
      </c>
      <c r="X132">
        <f t="shared" si="14"/>
        <v>-1.0606951166865028</v>
      </c>
      <c r="Y132">
        <f t="shared" si="15"/>
        <v>603.06445539715639</v>
      </c>
      <c r="Z132">
        <f t="shared" si="16"/>
        <v>-1.072710133775501</v>
      </c>
      <c r="AA132">
        <f t="shared" si="17"/>
        <v>0.28472016730274669</v>
      </c>
      <c r="AB132">
        <f t="shared" si="18"/>
        <v>6.3232992474477577E-3</v>
      </c>
      <c r="AC132">
        <f t="shared" si="19"/>
        <v>-0.15909948230114526</v>
      </c>
      <c r="AD132" t="str">
        <f t="shared" si="20"/>
        <v/>
      </c>
    </row>
    <row r="133" spans="16:30" x14ac:dyDescent="0.2">
      <c r="P133">
        <f t="shared" si="21"/>
        <v>130</v>
      </c>
      <c r="Q133">
        <f>Mall_spending!C131</f>
        <v>38</v>
      </c>
      <c r="R133">
        <f>Mall_spending!D131</f>
        <v>71</v>
      </c>
      <c r="S133">
        <f>Mall_spending!E131</f>
        <v>1</v>
      </c>
      <c r="T133">
        <f>Mall_spending!F131</f>
        <v>75</v>
      </c>
      <c r="U133">
        <v>49.66568736742343</v>
      </c>
      <c r="V133">
        <f t="shared" ref="V133:V196" si="22">T133-U133</f>
        <v>25.33431263257657</v>
      </c>
      <c r="W133">
        <v>1.2003671836060763E-2</v>
      </c>
      <c r="X133">
        <f t="shared" ref="X133:X196" si="23">V133/SQRT($AF$6)</f>
        <v>1.0312414392810536</v>
      </c>
      <c r="Y133">
        <f t="shared" ref="Y133:Y196" si="24">($AF$6-V133^2/((1-W133)*$AF$5))*$AF$5/($AF$5-1)</f>
        <v>603.29176423678939</v>
      </c>
      <c r="Z133">
        <f t="shared" ref="Z133:Z196" si="25">V133/SQRT(Y133*(1-W133))</f>
        <v>1.0376903116076792</v>
      </c>
      <c r="AA133">
        <f t="shared" ref="AA133:AA196" si="26">_xlfn.T.DIST.2T(ABS(Z133),$AF$5)</f>
        <v>0.30069273852753459</v>
      </c>
      <c r="AB133">
        <f t="shared" ref="AB133:AB196" si="27">(V133^2/$AF$6)*(W133/(1-W133)^2)/($AF$7+1)</f>
        <v>3.2693707598408527E-3</v>
      </c>
      <c r="AC133">
        <f t="shared" ref="AC133:AC196" si="28">Z133*SQRT(W133/(1-W133))</f>
        <v>0.11437922607070952</v>
      </c>
      <c r="AD133" t="str">
        <f t="shared" ref="AD133:AD196" si="29">IF(OR(AA133&lt;0.05,AB133&gt;=1,ABS(AC133)&gt;=1),"*","")</f>
        <v/>
      </c>
    </row>
    <row r="134" spans="16:30" x14ac:dyDescent="0.2">
      <c r="P134">
        <f t="shared" ref="P134:P197" si="30">P133+1</f>
        <v>131</v>
      </c>
      <c r="Q134">
        <f>Mall_spending!C132</f>
        <v>47</v>
      </c>
      <c r="R134">
        <f>Mall_spending!D132</f>
        <v>71</v>
      </c>
      <c r="S134">
        <f>Mall_spending!E132</f>
        <v>1</v>
      </c>
      <c r="T134">
        <f>Mall_spending!F132</f>
        <v>9</v>
      </c>
      <c r="U134">
        <v>44.262348009770534</v>
      </c>
      <c r="V134">
        <f t="shared" si="22"/>
        <v>-35.262348009770534</v>
      </c>
      <c r="W134">
        <v>1.3291517385807222E-2</v>
      </c>
      <c r="X134">
        <f t="shared" si="23"/>
        <v>-1.435365349808855</v>
      </c>
      <c r="Y134">
        <f t="shared" si="24"/>
        <v>600.16069938968303</v>
      </c>
      <c r="Z134">
        <f t="shared" si="25"/>
        <v>-1.4490488277677276</v>
      </c>
      <c r="AA134">
        <f t="shared" si="26"/>
        <v>0.1489219720452033</v>
      </c>
      <c r="AB134">
        <f t="shared" si="27"/>
        <v>7.0317231701450536E-3</v>
      </c>
      <c r="AC134">
        <f t="shared" si="28"/>
        <v>-0.16818058966139221</v>
      </c>
      <c r="AD134" t="str">
        <f t="shared" si="29"/>
        <v/>
      </c>
    </row>
    <row r="135" spans="16:30" x14ac:dyDescent="0.2">
      <c r="P135">
        <f t="shared" si="30"/>
        <v>132</v>
      </c>
      <c r="Q135">
        <f>Mall_spending!C133</f>
        <v>39</v>
      </c>
      <c r="R135">
        <f>Mall_spending!D133</f>
        <v>71</v>
      </c>
      <c r="S135">
        <f>Mall_spending!E133</f>
        <v>1</v>
      </c>
      <c r="T135">
        <f>Mall_spending!F133</f>
        <v>75</v>
      </c>
      <c r="U135">
        <v>49.065316327684215</v>
      </c>
      <c r="V135">
        <f t="shared" si="22"/>
        <v>25.934683672315785</v>
      </c>
      <c r="W135">
        <v>1.1939929173178619E-2</v>
      </c>
      <c r="X135">
        <f t="shared" si="23"/>
        <v>1.0556797378093199</v>
      </c>
      <c r="Y135">
        <f t="shared" si="24"/>
        <v>603.13222337236084</v>
      </c>
      <c r="Z135">
        <f t="shared" si="25"/>
        <v>1.0623876529372842</v>
      </c>
      <c r="AA135">
        <f t="shared" si="26"/>
        <v>0.28936696821552937</v>
      </c>
      <c r="AB135">
        <f t="shared" si="27"/>
        <v>3.4075279996693651E-3</v>
      </c>
      <c r="AC135">
        <f t="shared" si="28"/>
        <v>0.11678638498100712</v>
      </c>
      <c r="AD135" t="str">
        <f t="shared" si="29"/>
        <v/>
      </c>
    </row>
    <row r="136" spans="16:30" x14ac:dyDescent="0.2">
      <c r="P136">
        <f t="shared" si="30"/>
        <v>133</v>
      </c>
      <c r="Q136">
        <f>Mall_spending!C134</f>
        <v>25</v>
      </c>
      <c r="R136">
        <f>Mall_spending!D134</f>
        <v>72</v>
      </c>
      <c r="S136">
        <f>Mall_spending!E134</f>
        <v>0</v>
      </c>
      <c r="T136">
        <f>Mall_spending!F134</f>
        <v>34</v>
      </c>
      <c r="U136">
        <v>59.491674031211126</v>
      </c>
      <c r="V136">
        <f t="shared" si="22"/>
        <v>-25.491674031211126</v>
      </c>
      <c r="W136">
        <v>1.4479592599346447E-2</v>
      </c>
      <c r="X136">
        <f t="shared" si="23"/>
        <v>-1.0376468862165473</v>
      </c>
      <c r="Y136">
        <f t="shared" si="24"/>
        <v>603.24177649058618</v>
      </c>
      <c r="Z136">
        <f t="shared" si="25"/>
        <v>-1.045489897018191</v>
      </c>
      <c r="AA136">
        <f t="shared" si="26"/>
        <v>0.2970842651642141</v>
      </c>
      <c r="AB136">
        <f t="shared" si="27"/>
        <v>4.012954930220013E-3</v>
      </c>
      <c r="AC136">
        <f t="shared" si="28"/>
        <v>-0.12672584649043192</v>
      </c>
      <c r="AD136" t="str">
        <f t="shared" si="29"/>
        <v/>
      </c>
    </row>
    <row r="137" spans="16:30" x14ac:dyDescent="0.2">
      <c r="P137">
        <f t="shared" si="30"/>
        <v>134</v>
      </c>
      <c r="Q137">
        <f>Mall_spending!C135</f>
        <v>31</v>
      </c>
      <c r="R137">
        <f>Mall_spending!D135</f>
        <v>72</v>
      </c>
      <c r="S137">
        <f>Mall_spending!E135</f>
        <v>0</v>
      </c>
      <c r="T137">
        <f>Mall_spending!F135</f>
        <v>71</v>
      </c>
      <c r="U137">
        <v>55.889447792775869</v>
      </c>
      <c r="V137">
        <f t="shared" si="22"/>
        <v>15.110552207224131</v>
      </c>
      <c r="W137">
        <v>1.1379986020101467E-2</v>
      </c>
      <c r="X137">
        <f t="shared" si="23"/>
        <v>0.61507994444152081</v>
      </c>
      <c r="Y137">
        <f t="shared" si="24"/>
        <v>605.43878069319715</v>
      </c>
      <c r="Z137">
        <f t="shared" si="25"/>
        <v>0.61763303767945876</v>
      </c>
      <c r="AA137">
        <f t="shared" si="26"/>
        <v>0.53753418789000618</v>
      </c>
      <c r="AB137">
        <f t="shared" si="27"/>
        <v>1.1012503861107228E-3</v>
      </c>
      <c r="AC137">
        <f t="shared" si="28"/>
        <v>6.6265378639141198E-2</v>
      </c>
      <c r="AD137" t="str">
        <f t="shared" si="29"/>
        <v/>
      </c>
    </row>
    <row r="138" spans="16:30" x14ac:dyDescent="0.2">
      <c r="P138">
        <f t="shared" si="30"/>
        <v>135</v>
      </c>
      <c r="Q138">
        <f>Mall_spending!C136</f>
        <v>20</v>
      </c>
      <c r="R138">
        <f>Mall_spending!D136</f>
        <v>73</v>
      </c>
      <c r="S138">
        <f>Mall_spending!E136</f>
        <v>1</v>
      </c>
      <c r="T138">
        <f>Mall_spending!F136</f>
        <v>5</v>
      </c>
      <c r="U138">
        <v>60.4882248729228</v>
      </c>
      <c r="V138">
        <f t="shared" si="22"/>
        <v>-55.4882248729228</v>
      </c>
      <c r="W138">
        <v>2.2261742206448998E-2</v>
      </c>
      <c r="X138">
        <f t="shared" si="23"/>
        <v>-2.2586662488535043</v>
      </c>
      <c r="Y138">
        <f t="shared" si="24"/>
        <v>590.47422027548521</v>
      </c>
      <c r="Z138">
        <f t="shared" si="25"/>
        <v>-2.3093462656334309</v>
      </c>
      <c r="AA138">
        <f t="shared" si="26"/>
        <v>2.1966471684881018E-2</v>
      </c>
      <c r="AB138">
        <f t="shared" si="27"/>
        <v>2.9700110459310827E-2</v>
      </c>
      <c r="AC138">
        <f t="shared" si="28"/>
        <v>-0.34846352574155248</v>
      </c>
      <c r="AD138" t="str">
        <f t="shared" si="29"/>
        <v>*</v>
      </c>
    </row>
    <row r="139" spans="16:30" x14ac:dyDescent="0.2">
      <c r="P139">
        <f t="shared" si="30"/>
        <v>136</v>
      </c>
      <c r="Q139">
        <f>Mall_spending!C137</f>
        <v>29</v>
      </c>
      <c r="R139">
        <f>Mall_spending!D137</f>
        <v>73</v>
      </c>
      <c r="S139">
        <f>Mall_spending!E137</f>
        <v>0</v>
      </c>
      <c r="T139">
        <f>Mall_spending!F137</f>
        <v>88</v>
      </c>
      <c r="U139">
        <v>57.09811926735108</v>
      </c>
      <c r="V139">
        <f t="shared" si="22"/>
        <v>30.90188073264892</v>
      </c>
      <c r="W139">
        <v>1.2396082701891881E-2</v>
      </c>
      <c r="X139">
        <f t="shared" si="23"/>
        <v>1.2578711104342815</v>
      </c>
      <c r="Y139">
        <f t="shared" si="24"/>
        <v>601.6646520800814</v>
      </c>
      <c r="Z139">
        <f t="shared" si="25"/>
        <v>1.2676993317530465</v>
      </c>
      <c r="AA139">
        <f t="shared" si="26"/>
        <v>0.20640928762040309</v>
      </c>
      <c r="AB139">
        <f t="shared" si="27"/>
        <v>5.0272577408711234E-3</v>
      </c>
      <c r="AC139">
        <f t="shared" si="28"/>
        <v>0.14202575020310937</v>
      </c>
      <c r="AD139" t="str">
        <f t="shared" si="29"/>
        <v/>
      </c>
    </row>
    <row r="140" spans="16:30" x14ac:dyDescent="0.2">
      <c r="P140">
        <f t="shared" si="30"/>
        <v>137</v>
      </c>
      <c r="Q140">
        <f>Mall_spending!C138</f>
        <v>44</v>
      </c>
      <c r="R140">
        <f>Mall_spending!D138</f>
        <v>73</v>
      </c>
      <c r="S140">
        <f>Mall_spending!E138</f>
        <v>0</v>
      </c>
      <c r="T140">
        <f>Mall_spending!F138</f>
        <v>7</v>
      </c>
      <c r="U140">
        <v>48.092553671262934</v>
      </c>
      <c r="V140">
        <f t="shared" si="22"/>
        <v>-41.092553671262934</v>
      </c>
      <c r="W140">
        <v>1.1246535068666779E-2</v>
      </c>
      <c r="X140">
        <f t="shared" si="23"/>
        <v>-1.6726857683597371</v>
      </c>
      <c r="Y140">
        <f t="shared" si="24"/>
        <v>597.86520234394413</v>
      </c>
      <c r="Z140">
        <f t="shared" si="25"/>
        <v>-1.6901197759748356</v>
      </c>
      <c r="AA140">
        <f t="shared" si="26"/>
        <v>9.2594834106018431E-2</v>
      </c>
      <c r="AB140">
        <f t="shared" si="27"/>
        <v>8.0465819238479622E-3</v>
      </c>
      <c r="AC140">
        <f t="shared" si="28"/>
        <v>-0.18025314260326006</v>
      </c>
      <c r="AD140" t="str">
        <f t="shared" si="29"/>
        <v/>
      </c>
    </row>
    <row r="141" spans="16:30" x14ac:dyDescent="0.2">
      <c r="P141">
        <f t="shared" si="30"/>
        <v>138</v>
      </c>
      <c r="Q141">
        <f>Mall_spending!C139</f>
        <v>32</v>
      </c>
      <c r="R141">
        <f>Mall_spending!D139</f>
        <v>73</v>
      </c>
      <c r="S141">
        <f>Mall_spending!E139</f>
        <v>1</v>
      </c>
      <c r="T141">
        <f>Mall_spending!F139</f>
        <v>73</v>
      </c>
      <c r="U141">
        <v>53.283772396052278</v>
      </c>
      <c r="V141">
        <f t="shared" si="22"/>
        <v>19.716227603947722</v>
      </c>
      <c r="W141">
        <v>1.3750940118106184E-2</v>
      </c>
      <c r="X141">
        <f t="shared" si="23"/>
        <v>0.80255546011315038</v>
      </c>
      <c r="Y141">
        <f t="shared" si="24"/>
        <v>604.60189617221226</v>
      </c>
      <c r="Z141">
        <f t="shared" si="25"/>
        <v>0.80741305915146266</v>
      </c>
      <c r="AA141">
        <f t="shared" si="26"/>
        <v>0.42040730323679043</v>
      </c>
      <c r="AB141">
        <f t="shared" si="27"/>
        <v>2.2764038035218872E-3</v>
      </c>
      <c r="AC141">
        <f t="shared" si="28"/>
        <v>9.5338576619837273E-2</v>
      </c>
      <c r="AD141" t="str">
        <f t="shared" si="29"/>
        <v/>
      </c>
    </row>
    <row r="142" spans="16:30" x14ac:dyDescent="0.2">
      <c r="P142">
        <f t="shared" si="30"/>
        <v>139</v>
      </c>
      <c r="Q142">
        <f>Mall_spending!C140</f>
        <v>19</v>
      </c>
      <c r="R142">
        <f>Mall_spending!D140</f>
        <v>74</v>
      </c>
      <c r="S142">
        <f>Mall_spending!E140</f>
        <v>1</v>
      </c>
      <c r="T142">
        <f>Mall_spending!F140</f>
        <v>10</v>
      </c>
      <c r="U142">
        <v>61.09652530775881</v>
      </c>
      <c r="V142">
        <f t="shared" si="22"/>
        <v>-51.09652530775881</v>
      </c>
      <c r="W142">
        <v>2.3462795919503156E-2</v>
      </c>
      <c r="X142">
        <f t="shared" si="23"/>
        <v>-2.079900689031442</v>
      </c>
      <c r="Y142">
        <f t="shared" si="24"/>
        <v>592.91248534086071</v>
      </c>
      <c r="Z142">
        <f t="shared" si="25"/>
        <v>-2.1234971055276448</v>
      </c>
      <c r="AA142">
        <f t="shared" si="26"/>
        <v>3.4966407662955105E-2</v>
      </c>
      <c r="AB142">
        <f t="shared" si="27"/>
        <v>2.6608928222639421E-2</v>
      </c>
      <c r="AC142">
        <f t="shared" si="28"/>
        <v>-0.32915250003775348</v>
      </c>
      <c r="AD142" t="str">
        <f t="shared" si="29"/>
        <v>*</v>
      </c>
    </row>
    <row r="143" spans="16:30" x14ac:dyDescent="0.2">
      <c r="P143">
        <f t="shared" si="30"/>
        <v>140</v>
      </c>
      <c r="Q143">
        <f>Mall_spending!C141</f>
        <v>35</v>
      </c>
      <c r="R143">
        <f>Mall_spending!D141</f>
        <v>74</v>
      </c>
      <c r="S143">
        <f>Mall_spending!E141</f>
        <v>0</v>
      </c>
      <c r="T143">
        <f>Mall_spending!F141</f>
        <v>72</v>
      </c>
      <c r="U143">
        <v>53.503822424012611</v>
      </c>
      <c r="V143">
        <f t="shared" si="22"/>
        <v>18.496177575987389</v>
      </c>
      <c r="W143">
        <v>1.0747087575898966E-2</v>
      </c>
      <c r="X143">
        <f t="shared" si="23"/>
        <v>0.75289292673101837</v>
      </c>
      <c r="Y143">
        <f t="shared" si="24"/>
        <v>604.84971339929405</v>
      </c>
      <c r="Z143">
        <f t="shared" si="25"/>
        <v>0.75614411758958111</v>
      </c>
      <c r="AA143">
        <f t="shared" si="26"/>
        <v>0.45047063785200148</v>
      </c>
      <c r="AB143">
        <f t="shared" si="27"/>
        <v>1.5562614352142578E-3</v>
      </c>
      <c r="AC143">
        <f t="shared" si="28"/>
        <v>7.8812717617317743E-2</v>
      </c>
      <c r="AD143" t="str">
        <f t="shared" si="29"/>
        <v/>
      </c>
    </row>
    <row r="144" spans="16:30" x14ac:dyDescent="0.2">
      <c r="P144">
        <f t="shared" si="30"/>
        <v>141</v>
      </c>
      <c r="Q144">
        <f>Mall_spending!C142</f>
        <v>57</v>
      </c>
      <c r="R144">
        <f>Mall_spending!D142</f>
        <v>75</v>
      </c>
      <c r="S144">
        <f>Mall_spending!E142</f>
        <v>0</v>
      </c>
      <c r="T144">
        <f>Mall_spending!F142</f>
        <v>5</v>
      </c>
      <c r="U144">
        <v>40.303588944846787</v>
      </c>
      <c r="V144">
        <f t="shared" si="22"/>
        <v>-35.303588944846787</v>
      </c>
      <c r="W144">
        <v>2.010910627177203E-2</v>
      </c>
      <c r="X144">
        <f t="shared" si="23"/>
        <v>-1.4370440754905869</v>
      </c>
      <c r="Y144">
        <f t="shared" si="24"/>
        <v>600.10050632313801</v>
      </c>
      <c r="Z144">
        <f t="shared" si="25"/>
        <v>-1.455854590982623</v>
      </c>
      <c r="AA144">
        <f t="shared" si="26"/>
        <v>0.14703272114944355</v>
      </c>
      <c r="AB144">
        <f t="shared" si="27"/>
        <v>1.0812285669634771E-2</v>
      </c>
      <c r="AC144">
        <f t="shared" si="28"/>
        <v>-0.20855736161874219</v>
      </c>
      <c r="AD144" t="str">
        <f t="shared" si="29"/>
        <v/>
      </c>
    </row>
    <row r="145" spans="16:30" x14ac:dyDescent="0.2">
      <c r="P145">
        <f t="shared" si="30"/>
        <v>142</v>
      </c>
      <c r="Q145">
        <f>Mall_spending!C143</f>
        <v>32</v>
      </c>
      <c r="R145">
        <f>Mall_spending!D143</f>
        <v>75</v>
      </c>
      <c r="S145">
        <f>Mall_spending!E143</f>
        <v>1</v>
      </c>
      <c r="T145">
        <f>Mall_spending!F143</f>
        <v>93</v>
      </c>
      <c r="U145">
        <v>53.299631186245868</v>
      </c>
      <c r="V145">
        <f t="shared" si="22"/>
        <v>39.700368813754132</v>
      </c>
      <c r="W145">
        <v>1.40883372071032E-2</v>
      </c>
      <c r="X145">
        <f t="shared" si="23"/>
        <v>1.6160164307296103</v>
      </c>
      <c r="Y145">
        <f t="shared" si="24"/>
        <v>598.42501449860924</v>
      </c>
      <c r="Z145">
        <f t="shared" si="25"/>
        <v>1.6344463506771214</v>
      </c>
      <c r="AA145">
        <f t="shared" si="26"/>
        <v>0.10377026962200446</v>
      </c>
      <c r="AB145">
        <f t="shared" si="27"/>
        <v>9.4627045976433313E-3</v>
      </c>
      <c r="AC145">
        <f t="shared" si="28"/>
        <v>0.19538064399481933</v>
      </c>
      <c r="AD145" t="str">
        <f t="shared" si="29"/>
        <v/>
      </c>
    </row>
    <row r="146" spans="16:30" x14ac:dyDescent="0.2">
      <c r="P146">
        <f t="shared" si="30"/>
        <v>143</v>
      </c>
      <c r="Q146">
        <f>Mall_spending!C144</f>
        <v>28</v>
      </c>
      <c r="R146">
        <f>Mall_spending!D144</f>
        <v>76</v>
      </c>
      <c r="S146">
        <f>Mall_spending!E144</f>
        <v>0</v>
      </c>
      <c r="T146">
        <f>Mall_spending!F144</f>
        <v>40</v>
      </c>
      <c r="U146">
        <v>57.722278492380681</v>
      </c>
      <c r="V146">
        <f t="shared" si="22"/>
        <v>-17.722278492380681</v>
      </c>
      <c r="W146">
        <v>1.354199088772812E-2</v>
      </c>
      <c r="X146">
        <f t="shared" si="23"/>
        <v>-0.72139111271256151</v>
      </c>
      <c r="Y146">
        <f t="shared" si="24"/>
        <v>604.99040262155233</v>
      </c>
      <c r="Z146">
        <f t="shared" si="25"/>
        <v>-0.72544754055586713</v>
      </c>
      <c r="AA146">
        <f t="shared" si="26"/>
        <v>0.46904278515997033</v>
      </c>
      <c r="AB146">
        <f t="shared" si="27"/>
        <v>1.8105348751789093E-3</v>
      </c>
      <c r="AC146">
        <f t="shared" si="28"/>
        <v>-8.4997855715279402E-2</v>
      </c>
      <c r="AD146" t="str">
        <f t="shared" si="29"/>
        <v/>
      </c>
    </row>
    <row r="147" spans="16:30" x14ac:dyDescent="0.2">
      <c r="P147">
        <f t="shared" si="30"/>
        <v>144</v>
      </c>
      <c r="Q147">
        <f>Mall_spending!C145</f>
        <v>32</v>
      </c>
      <c r="R147">
        <f>Mall_spending!D145</f>
        <v>76</v>
      </c>
      <c r="S147">
        <f>Mall_spending!E145</f>
        <v>0</v>
      </c>
      <c r="T147">
        <f>Mall_spending!F145</f>
        <v>87</v>
      </c>
      <c r="U147">
        <v>55.320794333423834</v>
      </c>
      <c r="V147">
        <f t="shared" si="22"/>
        <v>31.679205666576166</v>
      </c>
      <c r="W147">
        <v>1.1896248292784104E-2</v>
      </c>
      <c r="X147">
        <f t="shared" si="23"/>
        <v>1.2895123748047785</v>
      </c>
      <c r="Y147">
        <f t="shared" si="24"/>
        <v>601.41469108258514</v>
      </c>
      <c r="Z147">
        <f t="shared" si="25"/>
        <v>1.2995290521132925</v>
      </c>
      <c r="AA147">
        <f t="shared" si="26"/>
        <v>0.19528883004595812</v>
      </c>
      <c r="AB147">
        <f t="shared" si="27"/>
        <v>5.0651925630123109E-3</v>
      </c>
      <c r="AC147">
        <f t="shared" si="28"/>
        <v>0.14259021664022462</v>
      </c>
      <c r="AD147" t="str">
        <f t="shared" si="29"/>
        <v/>
      </c>
    </row>
    <row r="148" spans="16:30" x14ac:dyDescent="0.2">
      <c r="P148">
        <f t="shared" si="30"/>
        <v>145</v>
      </c>
      <c r="Q148">
        <f>Mall_spending!C146</f>
        <v>25</v>
      </c>
      <c r="R148">
        <f>Mall_spending!D146</f>
        <v>77</v>
      </c>
      <c r="S148">
        <f>Mall_spending!E146</f>
        <v>1</v>
      </c>
      <c r="T148">
        <f>Mall_spending!F146</f>
        <v>12</v>
      </c>
      <c r="U148">
        <v>57.518087254613931</v>
      </c>
      <c r="V148">
        <f t="shared" si="22"/>
        <v>-45.518087254613931</v>
      </c>
      <c r="W148">
        <v>1.8531705678480351E-2</v>
      </c>
      <c r="X148">
        <f t="shared" si="23"/>
        <v>-1.8528285529014059</v>
      </c>
      <c r="Y148">
        <f t="shared" si="24"/>
        <v>595.79744768302089</v>
      </c>
      <c r="Z148">
        <f t="shared" si="25"/>
        <v>-1.8823333961099309</v>
      </c>
      <c r="AA148">
        <f t="shared" si="26"/>
        <v>6.1272532338800312E-2</v>
      </c>
      <c r="AB148">
        <f t="shared" si="27"/>
        <v>1.6510997938116341E-2</v>
      </c>
      <c r="AC148">
        <f t="shared" si="28"/>
        <v>-0.25865215864164082</v>
      </c>
      <c r="AD148" t="str">
        <f t="shared" si="29"/>
        <v/>
      </c>
    </row>
    <row r="149" spans="16:30" x14ac:dyDescent="0.2">
      <c r="P149">
        <f t="shared" si="30"/>
        <v>146</v>
      </c>
      <c r="Q149">
        <f>Mall_spending!C147</f>
        <v>28</v>
      </c>
      <c r="R149">
        <f>Mall_spending!D147</f>
        <v>77</v>
      </c>
      <c r="S149">
        <f>Mall_spending!E147</f>
        <v>1</v>
      </c>
      <c r="T149">
        <f>Mall_spending!F147</f>
        <v>97</v>
      </c>
      <c r="U149">
        <v>55.716974135396299</v>
      </c>
      <c r="V149">
        <f t="shared" si="22"/>
        <v>41.283025864603701</v>
      </c>
      <c r="W149">
        <v>1.6486810310348401E-2</v>
      </c>
      <c r="X149">
        <f t="shared" si="23"/>
        <v>1.680439000967721</v>
      </c>
      <c r="Y149">
        <f t="shared" si="24"/>
        <v>597.73672714745203</v>
      </c>
      <c r="Z149">
        <f t="shared" si="25"/>
        <v>1.7026542106887128</v>
      </c>
      <c r="AA149">
        <f t="shared" si="26"/>
        <v>9.0218085504112824E-2</v>
      </c>
      <c r="AB149">
        <f t="shared" si="27"/>
        <v>1.2032663668308442E-2</v>
      </c>
      <c r="AC149">
        <f t="shared" si="28"/>
        <v>0.22044724875288288</v>
      </c>
      <c r="AD149" t="str">
        <f t="shared" si="29"/>
        <v/>
      </c>
    </row>
    <row r="150" spans="16:30" x14ac:dyDescent="0.2">
      <c r="P150">
        <f t="shared" si="30"/>
        <v>147</v>
      </c>
      <c r="Q150">
        <f>Mall_spending!C148</f>
        <v>48</v>
      </c>
      <c r="R150">
        <f>Mall_spending!D148</f>
        <v>77</v>
      </c>
      <c r="S150">
        <f>Mall_spending!E148</f>
        <v>1</v>
      </c>
      <c r="T150">
        <f>Mall_spending!F148</f>
        <v>36</v>
      </c>
      <c r="U150">
        <v>43.709553340612089</v>
      </c>
      <c r="V150">
        <f t="shared" si="22"/>
        <v>-7.7095533406120893</v>
      </c>
      <c r="W150">
        <v>1.474727976190569E-2</v>
      </c>
      <c r="X150">
        <f t="shared" si="23"/>
        <v>-0.31381987735336031</v>
      </c>
      <c r="Y150">
        <f t="shared" si="24"/>
        <v>606.31380739251483</v>
      </c>
      <c r="Z150">
        <f t="shared" si="25"/>
        <v>-0.31543266635699896</v>
      </c>
      <c r="AA150">
        <f t="shared" si="26"/>
        <v>0.75276876488124378</v>
      </c>
      <c r="AB150">
        <f t="shared" si="27"/>
        <v>3.7403956151646977E-4</v>
      </c>
      <c r="AC150">
        <f t="shared" si="28"/>
        <v>-3.8591246389498492E-2</v>
      </c>
      <c r="AD150" t="str">
        <f t="shared" si="29"/>
        <v/>
      </c>
    </row>
    <row r="151" spans="16:30" x14ac:dyDescent="0.2">
      <c r="P151">
        <f t="shared" si="30"/>
        <v>148</v>
      </c>
      <c r="Q151">
        <f>Mall_spending!C149</f>
        <v>32</v>
      </c>
      <c r="R151">
        <f>Mall_spending!D149</f>
        <v>77</v>
      </c>
      <c r="S151">
        <f>Mall_spending!E149</f>
        <v>0</v>
      </c>
      <c r="T151">
        <f>Mall_spending!F149</f>
        <v>74</v>
      </c>
      <c r="U151">
        <v>55.328723728520629</v>
      </c>
      <c r="V151">
        <f t="shared" si="22"/>
        <v>18.671276271479371</v>
      </c>
      <c r="W151">
        <v>1.2145766752108069E-2</v>
      </c>
      <c r="X151">
        <f t="shared" si="23"/>
        <v>0.76002037610666073</v>
      </c>
      <c r="Y151">
        <f t="shared" si="24"/>
        <v>604.81341783783262</v>
      </c>
      <c r="Z151">
        <f t="shared" si="25"/>
        <v>0.76386544400149314</v>
      </c>
      <c r="AA151">
        <f t="shared" si="26"/>
        <v>0.44586598154032964</v>
      </c>
      <c r="AB151">
        <f t="shared" si="27"/>
        <v>1.7973377105562239E-3</v>
      </c>
      <c r="AC151">
        <f t="shared" si="28"/>
        <v>8.4699900355079377E-2</v>
      </c>
      <c r="AD151" t="str">
        <f t="shared" si="29"/>
        <v/>
      </c>
    </row>
    <row r="152" spans="16:30" x14ac:dyDescent="0.2">
      <c r="P152">
        <f t="shared" si="30"/>
        <v>149</v>
      </c>
      <c r="Q152">
        <f>Mall_spending!C150</f>
        <v>34</v>
      </c>
      <c r="R152">
        <f>Mall_spending!D150</f>
        <v>78</v>
      </c>
      <c r="S152">
        <f>Mall_spending!E150</f>
        <v>0</v>
      </c>
      <c r="T152">
        <f>Mall_spending!F150</f>
        <v>22</v>
      </c>
      <c r="U152">
        <v>54.135911044139007</v>
      </c>
      <c r="V152">
        <f t="shared" si="22"/>
        <v>-32.135911044139007</v>
      </c>
      <c r="W152">
        <v>1.1899035225050798E-2</v>
      </c>
      <c r="X152">
        <f t="shared" si="23"/>
        <v>-1.3081027158065586</v>
      </c>
      <c r="Y152">
        <f t="shared" si="24"/>
        <v>601.26341650966697</v>
      </c>
      <c r="Z152">
        <f t="shared" si="25"/>
        <v>-1.3184314820560676</v>
      </c>
      <c r="AA152">
        <f t="shared" si="26"/>
        <v>0.18889783026217469</v>
      </c>
      <c r="AB152">
        <f t="shared" si="27"/>
        <v>5.2135411629626221E-3</v>
      </c>
      <c r="AC152">
        <f t="shared" si="28"/>
        <v>-0.14468142519595473</v>
      </c>
      <c r="AD152" t="str">
        <f t="shared" si="29"/>
        <v/>
      </c>
    </row>
    <row r="153" spans="16:30" x14ac:dyDescent="0.2">
      <c r="P153">
        <f t="shared" si="30"/>
        <v>150</v>
      </c>
      <c r="Q153">
        <f>Mall_spending!C151</f>
        <v>34</v>
      </c>
      <c r="R153">
        <f>Mall_spending!D151</f>
        <v>78</v>
      </c>
      <c r="S153">
        <f>Mall_spending!E151</f>
        <v>1</v>
      </c>
      <c r="T153">
        <f>Mall_spending!F151</f>
        <v>90</v>
      </c>
      <c r="U153">
        <v>52.12267729205783</v>
      </c>
      <c r="V153">
        <f t="shared" si="22"/>
        <v>37.87732270794217</v>
      </c>
      <c r="W153">
        <v>1.401390620254815E-2</v>
      </c>
      <c r="X153">
        <f t="shared" si="23"/>
        <v>1.5418087457886811</v>
      </c>
      <c r="Y153">
        <f t="shared" si="24"/>
        <v>599.16121199833276</v>
      </c>
      <c r="Z153">
        <f t="shared" si="25"/>
        <v>1.558375220340106</v>
      </c>
      <c r="AA153">
        <f t="shared" si="26"/>
        <v>0.12075753252944504</v>
      </c>
      <c r="AB153">
        <f t="shared" si="27"/>
        <v>8.5668003391847908E-3</v>
      </c>
      <c r="AC153">
        <f t="shared" si="28"/>
        <v>0.1857873936472498</v>
      </c>
      <c r="AD153" t="str">
        <f t="shared" si="29"/>
        <v/>
      </c>
    </row>
    <row r="154" spans="16:30" x14ac:dyDescent="0.2">
      <c r="P154">
        <f t="shared" si="30"/>
        <v>151</v>
      </c>
      <c r="Q154">
        <f>Mall_spending!C152</f>
        <v>43</v>
      </c>
      <c r="R154">
        <f>Mall_spending!D152</f>
        <v>78</v>
      </c>
      <c r="S154">
        <f>Mall_spending!E152</f>
        <v>1</v>
      </c>
      <c r="T154">
        <f>Mall_spending!F152</f>
        <v>17</v>
      </c>
      <c r="U154">
        <v>46.71933793440494</v>
      </c>
      <c r="V154">
        <f t="shared" si="22"/>
        <v>-29.71933793440494</v>
      </c>
      <c r="W154">
        <v>1.3467739713309794E-2</v>
      </c>
      <c r="X154">
        <f t="shared" si="23"/>
        <v>-1.2097353210422903</v>
      </c>
      <c r="Y154">
        <f t="shared" si="24"/>
        <v>602.0319109831089</v>
      </c>
      <c r="Z154">
        <f t="shared" si="25"/>
        <v>-1.2194773226498179</v>
      </c>
      <c r="AA154">
        <f t="shared" si="26"/>
        <v>0.22412853713109993</v>
      </c>
      <c r="AB154">
        <f t="shared" si="27"/>
        <v>5.0628243714599215E-3</v>
      </c>
      <c r="AC154">
        <f t="shared" si="28"/>
        <v>-0.1424837838841016</v>
      </c>
      <c r="AD154" t="str">
        <f t="shared" si="29"/>
        <v/>
      </c>
    </row>
    <row r="155" spans="16:30" x14ac:dyDescent="0.2">
      <c r="P155">
        <f t="shared" si="30"/>
        <v>152</v>
      </c>
      <c r="Q155">
        <f>Mall_spending!C153</f>
        <v>39</v>
      </c>
      <c r="R155">
        <f>Mall_spending!D153</f>
        <v>78</v>
      </c>
      <c r="S155">
        <f>Mall_spending!E153</f>
        <v>1</v>
      </c>
      <c r="T155">
        <f>Mall_spending!F153</f>
        <v>88</v>
      </c>
      <c r="U155">
        <v>49.120822093361781</v>
      </c>
      <c r="V155">
        <f t="shared" si="22"/>
        <v>38.879177906638219</v>
      </c>
      <c r="W155">
        <v>1.3193388843058566E-2</v>
      </c>
      <c r="X155">
        <f t="shared" si="23"/>
        <v>1.5825895876468501</v>
      </c>
      <c r="Y155">
        <f t="shared" si="24"/>
        <v>598.76779078109848</v>
      </c>
      <c r="Z155">
        <f t="shared" si="25"/>
        <v>1.5994542888938794</v>
      </c>
      <c r="AA155">
        <f t="shared" si="26"/>
        <v>0.11133040306455183</v>
      </c>
      <c r="AB155">
        <f t="shared" si="27"/>
        <v>8.4833791669901518E-3</v>
      </c>
      <c r="AC155">
        <f t="shared" si="28"/>
        <v>0.18494133523459555</v>
      </c>
      <c r="AD155" t="str">
        <f t="shared" si="29"/>
        <v/>
      </c>
    </row>
    <row r="156" spans="16:30" x14ac:dyDescent="0.2">
      <c r="P156">
        <f t="shared" si="30"/>
        <v>153</v>
      </c>
      <c r="Q156">
        <f>Mall_spending!C154</f>
        <v>44</v>
      </c>
      <c r="R156">
        <f>Mall_spending!D154</f>
        <v>78</v>
      </c>
      <c r="S156">
        <f>Mall_spending!E154</f>
        <v>0</v>
      </c>
      <c r="T156">
        <f>Mall_spending!F154</f>
        <v>20</v>
      </c>
      <c r="U156">
        <v>48.132200646746909</v>
      </c>
      <c r="V156">
        <f t="shared" si="22"/>
        <v>-28.132200646746909</v>
      </c>
      <c r="W156">
        <v>1.2447238233794389E-2</v>
      </c>
      <c r="X156">
        <f t="shared" si="23"/>
        <v>-1.1451303813070599</v>
      </c>
      <c r="Y156">
        <f t="shared" si="24"/>
        <v>602.51345350169402</v>
      </c>
      <c r="Z156">
        <f t="shared" si="25"/>
        <v>-1.1532943859929354</v>
      </c>
      <c r="AA156">
        <f t="shared" si="26"/>
        <v>0.25019405996176836</v>
      </c>
      <c r="AB156">
        <f t="shared" si="27"/>
        <v>4.1841020537159712E-3</v>
      </c>
      <c r="AC156">
        <f t="shared" si="28"/>
        <v>-0.12947816175168528</v>
      </c>
      <c r="AD156" t="str">
        <f t="shared" si="29"/>
        <v/>
      </c>
    </row>
    <row r="157" spans="16:30" x14ac:dyDescent="0.2">
      <c r="P157">
        <f t="shared" si="30"/>
        <v>154</v>
      </c>
      <c r="Q157">
        <f>Mall_spending!C155</f>
        <v>38</v>
      </c>
      <c r="R157">
        <f>Mall_spending!D155</f>
        <v>78</v>
      </c>
      <c r="S157">
        <f>Mall_spending!E155</f>
        <v>0</v>
      </c>
      <c r="T157">
        <f>Mall_spending!F155</f>
        <v>76</v>
      </c>
      <c r="U157">
        <v>51.734426885182167</v>
      </c>
      <c r="V157">
        <f t="shared" si="22"/>
        <v>24.265573114817833</v>
      </c>
      <c r="W157">
        <v>1.1497806589986311E-2</v>
      </c>
      <c r="X157">
        <f t="shared" si="23"/>
        <v>0.98773804945184362</v>
      </c>
      <c r="Y157">
        <f t="shared" si="24"/>
        <v>603.56847389777022</v>
      </c>
      <c r="Z157">
        <f t="shared" si="25"/>
        <v>0.99343272204016209</v>
      </c>
      <c r="AA157">
        <f t="shared" si="26"/>
        <v>0.32172397356840748</v>
      </c>
      <c r="AB157">
        <f t="shared" si="27"/>
        <v>2.8700092782361509E-3</v>
      </c>
      <c r="AC157">
        <f t="shared" si="28"/>
        <v>0.10714135675310997</v>
      </c>
      <c r="AD157" t="str">
        <f t="shared" si="29"/>
        <v/>
      </c>
    </row>
    <row r="158" spans="16:30" x14ac:dyDescent="0.2">
      <c r="P158">
        <f t="shared" si="30"/>
        <v>155</v>
      </c>
      <c r="Q158">
        <f>Mall_spending!C156</f>
        <v>47</v>
      </c>
      <c r="R158">
        <f>Mall_spending!D156</f>
        <v>78</v>
      </c>
      <c r="S158">
        <f>Mall_spending!E156</f>
        <v>0</v>
      </c>
      <c r="T158">
        <f>Mall_spending!F156</f>
        <v>16</v>
      </c>
      <c r="U158">
        <v>46.331087527529277</v>
      </c>
      <c r="V158">
        <f t="shared" si="22"/>
        <v>-30.331087527529277</v>
      </c>
      <c r="W158">
        <v>1.3620027624080608E-2</v>
      </c>
      <c r="X158">
        <f t="shared" si="23"/>
        <v>-1.2346367872885833</v>
      </c>
      <c r="Y158">
        <f t="shared" si="24"/>
        <v>601.84021200593577</v>
      </c>
      <c r="Z158">
        <f t="shared" si="25"/>
        <v>-1.2448736045872673</v>
      </c>
      <c r="AA158">
        <f t="shared" si="26"/>
        <v>0.21466459661806098</v>
      </c>
      <c r="AB158">
        <f t="shared" si="27"/>
        <v>5.3346745757660427E-3</v>
      </c>
      <c r="AC158">
        <f t="shared" si="28"/>
        <v>-0.14628241781760845</v>
      </c>
      <c r="AD158" t="str">
        <f t="shared" si="29"/>
        <v/>
      </c>
    </row>
    <row r="159" spans="16:30" x14ac:dyDescent="0.2">
      <c r="P159">
        <f t="shared" si="30"/>
        <v>156</v>
      </c>
      <c r="Q159">
        <f>Mall_spending!C157</f>
        <v>27</v>
      </c>
      <c r="R159">
        <f>Mall_spending!D157</f>
        <v>78</v>
      </c>
      <c r="S159">
        <f>Mall_spending!E157</f>
        <v>0</v>
      </c>
      <c r="T159">
        <f>Mall_spending!F157</f>
        <v>89</v>
      </c>
      <c r="U159">
        <v>58.33850832231348</v>
      </c>
      <c r="V159">
        <f t="shared" si="22"/>
        <v>30.66149167768652</v>
      </c>
      <c r="W159">
        <v>1.4591987735133167E-2</v>
      </c>
      <c r="X159">
        <f t="shared" si="23"/>
        <v>1.2480859957314625</v>
      </c>
      <c r="Y159">
        <f t="shared" si="24"/>
        <v>601.73061935916382</v>
      </c>
      <c r="Z159">
        <f t="shared" si="25"/>
        <v>1.2591694525268151</v>
      </c>
      <c r="AA159">
        <f t="shared" si="26"/>
        <v>0.20946665398518924</v>
      </c>
      <c r="AB159">
        <f t="shared" si="27"/>
        <v>5.8520941782172972E-3</v>
      </c>
      <c r="AC159">
        <f t="shared" si="28"/>
        <v>0.15322631688977068</v>
      </c>
      <c r="AD159" t="str">
        <f t="shared" si="29"/>
        <v/>
      </c>
    </row>
    <row r="160" spans="16:30" x14ac:dyDescent="0.2">
      <c r="P160">
        <f t="shared" si="30"/>
        <v>157</v>
      </c>
      <c r="Q160">
        <f>Mall_spending!C158</f>
        <v>37</v>
      </c>
      <c r="R160">
        <f>Mall_spending!D158</f>
        <v>78</v>
      </c>
      <c r="S160">
        <f>Mall_spending!E158</f>
        <v>1</v>
      </c>
      <c r="T160">
        <f>Mall_spending!F158</f>
        <v>1</v>
      </c>
      <c r="U160">
        <v>50.321564172840198</v>
      </c>
      <c r="V160">
        <f t="shared" si="22"/>
        <v>-49.321564172840198</v>
      </c>
      <c r="W160">
        <v>1.3366468327213915E-2</v>
      </c>
      <c r="X160">
        <f t="shared" si="23"/>
        <v>-2.0076503184771712</v>
      </c>
      <c r="Y160">
        <f t="shared" si="24"/>
        <v>593.9792134345231</v>
      </c>
      <c r="Z160">
        <f t="shared" si="25"/>
        <v>-2.0373858339277438</v>
      </c>
      <c r="AA160">
        <f t="shared" si="26"/>
        <v>4.295555955002979E-2</v>
      </c>
      <c r="AB160">
        <f t="shared" si="27"/>
        <v>1.3836335489109695E-2</v>
      </c>
      <c r="AC160">
        <f t="shared" si="28"/>
        <v>-0.23713938177961161</v>
      </c>
      <c r="AD160" t="str">
        <f t="shared" si="29"/>
        <v>*</v>
      </c>
    </row>
    <row r="161" spans="16:30" x14ac:dyDescent="0.2">
      <c r="P161">
        <f t="shared" si="30"/>
        <v>158</v>
      </c>
      <c r="Q161">
        <f>Mall_spending!C159</f>
        <v>30</v>
      </c>
      <c r="R161">
        <f>Mall_spending!D159</f>
        <v>78</v>
      </c>
      <c r="S161">
        <f>Mall_spending!E159</f>
        <v>0</v>
      </c>
      <c r="T161">
        <f>Mall_spending!F159</f>
        <v>78</v>
      </c>
      <c r="U161">
        <v>56.537395203095848</v>
      </c>
      <c r="V161">
        <f t="shared" si="22"/>
        <v>21.462604796904152</v>
      </c>
      <c r="W161">
        <v>1.3127610311531184E-2</v>
      </c>
      <c r="X161">
        <f t="shared" si="23"/>
        <v>0.87364231200887665</v>
      </c>
      <c r="Y161">
        <f t="shared" si="24"/>
        <v>604.22947855958853</v>
      </c>
      <c r="Z161">
        <f t="shared" si="25"/>
        <v>0.87892329408659708</v>
      </c>
      <c r="AA161">
        <f t="shared" si="26"/>
        <v>0.38051911249872539</v>
      </c>
      <c r="AB161">
        <f t="shared" si="27"/>
        <v>2.572000251841804E-3</v>
      </c>
      <c r="AC161">
        <f t="shared" si="28"/>
        <v>0.10137090263384435</v>
      </c>
      <c r="AD161" t="str">
        <f t="shared" si="29"/>
        <v/>
      </c>
    </row>
    <row r="162" spans="16:30" x14ac:dyDescent="0.2">
      <c r="P162">
        <f t="shared" si="30"/>
        <v>159</v>
      </c>
      <c r="Q162">
        <f>Mall_spending!C160</f>
        <v>34</v>
      </c>
      <c r="R162">
        <f>Mall_spending!D160</f>
        <v>78</v>
      </c>
      <c r="S162">
        <f>Mall_spending!E160</f>
        <v>1</v>
      </c>
      <c r="T162">
        <f>Mall_spending!F160</f>
        <v>1</v>
      </c>
      <c r="U162">
        <v>52.12267729205783</v>
      </c>
      <c r="V162">
        <f t="shared" si="22"/>
        <v>-51.12267729205783</v>
      </c>
      <c r="W162">
        <v>1.401390620254815E-2</v>
      </c>
      <c r="X162">
        <f t="shared" si="23"/>
        <v>-2.0809652140619694</v>
      </c>
      <c r="Y162">
        <f t="shared" si="24"/>
        <v>593.02997371818844</v>
      </c>
      <c r="Z162">
        <f t="shared" si="25"/>
        <v>-2.1141698375472116</v>
      </c>
      <c r="AA162">
        <f t="shared" si="26"/>
        <v>3.5765050610917996E-2</v>
      </c>
      <c r="AB162">
        <f t="shared" si="27"/>
        <v>1.5605844547086347E-2</v>
      </c>
      <c r="AC162">
        <f t="shared" si="28"/>
        <v>-0.2520484789021496</v>
      </c>
      <c r="AD162" t="str">
        <f t="shared" si="29"/>
        <v>*</v>
      </c>
    </row>
    <row r="163" spans="16:30" x14ac:dyDescent="0.2">
      <c r="P163">
        <f t="shared" si="30"/>
        <v>160</v>
      </c>
      <c r="Q163">
        <f>Mall_spending!C161</f>
        <v>30</v>
      </c>
      <c r="R163">
        <f>Mall_spending!D161</f>
        <v>78</v>
      </c>
      <c r="S163">
        <f>Mall_spending!E161</f>
        <v>0</v>
      </c>
      <c r="T163">
        <f>Mall_spending!F161</f>
        <v>73</v>
      </c>
      <c r="U163">
        <v>56.537395203095848</v>
      </c>
      <c r="V163">
        <f t="shared" si="22"/>
        <v>16.462604796904152</v>
      </c>
      <c r="W163">
        <v>1.3127610311531184E-2</v>
      </c>
      <c r="X163">
        <f t="shared" si="23"/>
        <v>0.67011568505097485</v>
      </c>
      <c r="Y163">
        <f t="shared" si="24"/>
        <v>605.21485547538521</v>
      </c>
      <c r="Z163">
        <f t="shared" si="25"/>
        <v>0.6736173483861736</v>
      </c>
      <c r="AA163">
        <f t="shared" si="26"/>
        <v>0.5013481950883234</v>
      </c>
      <c r="AB163">
        <f t="shared" si="27"/>
        <v>1.5132241178742378E-3</v>
      </c>
      <c r="AC163">
        <f t="shared" si="28"/>
        <v>7.7691874928274826E-2</v>
      </c>
      <c r="AD163" t="str">
        <f t="shared" si="29"/>
        <v/>
      </c>
    </row>
    <row r="164" spans="16:30" x14ac:dyDescent="0.2">
      <c r="P164">
        <f t="shared" si="30"/>
        <v>161</v>
      </c>
      <c r="Q164">
        <f>Mall_spending!C162</f>
        <v>56</v>
      </c>
      <c r="R164">
        <f>Mall_spending!D162</f>
        <v>79</v>
      </c>
      <c r="S164">
        <f>Mall_spending!E162</f>
        <v>0</v>
      </c>
      <c r="T164">
        <f>Mall_spending!F162</f>
        <v>35</v>
      </c>
      <c r="U164">
        <v>40.935677564973176</v>
      </c>
      <c r="V164">
        <f t="shared" si="22"/>
        <v>-5.9356775649731759</v>
      </c>
      <c r="W164">
        <v>2.0219929876922824E-2</v>
      </c>
      <c r="X164">
        <f t="shared" si="23"/>
        <v>-0.24161368670173639</v>
      </c>
      <c r="Y164">
        <f t="shared" si="24"/>
        <v>606.43876896157451</v>
      </c>
      <c r="Z164">
        <f t="shared" si="25"/>
        <v>-0.24350760097554738</v>
      </c>
      <c r="AA164">
        <f t="shared" si="26"/>
        <v>0.80786687279539726</v>
      </c>
      <c r="AB164">
        <f t="shared" si="27"/>
        <v>3.0740116974741378E-4</v>
      </c>
      <c r="AC164">
        <f t="shared" si="28"/>
        <v>-3.4981469072682667E-2</v>
      </c>
      <c r="AD164" t="str">
        <f t="shared" si="29"/>
        <v/>
      </c>
    </row>
    <row r="165" spans="16:30" x14ac:dyDescent="0.2">
      <c r="P165">
        <f t="shared" si="30"/>
        <v>162</v>
      </c>
      <c r="Q165">
        <f>Mall_spending!C163</f>
        <v>29</v>
      </c>
      <c r="R165">
        <f>Mall_spending!D163</f>
        <v>79</v>
      </c>
      <c r="S165">
        <f>Mall_spending!E163</f>
        <v>0</v>
      </c>
      <c r="T165">
        <f>Mall_spending!F163</f>
        <v>83</v>
      </c>
      <c r="U165">
        <v>57.145695637931851</v>
      </c>
      <c r="V165">
        <f t="shared" si="22"/>
        <v>25.854304362068149</v>
      </c>
      <c r="W165">
        <v>1.3841473570339533E-2</v>
      </c>
      <c r="X165">
        <f t="shared" si="23"/>
        <v>1.0524078718309389</v>
      </c>
      <c r="Y165">
        <f t="shared" si="24"/>
        <v>603.14713913036906</v>
      </c>
      <c r="Z165">
        <f t="shared" si="25"/>
        <v>1.0601024885214665</v>
      </c>
      <c r="AA165">
        <f t="shared" si="26"/>
        <v>0.29040258530195256</v>
      </c>
      <c r="AB165">
        <f t="shared" si="27"/>
        <v>3.9409147850640808E-3</v>
      </c>
      <c r="AC165">
        <f t="shared" si="28"/>
        <v>0.12559306259651795</v>
      </c>
      <c r="AD165" t="str">
        <f t="shared" si="29"/>
        <v/>
      </c>
    </row>
    <row r="166" spans="16:30" x14ac:dyDescent="0.2">
      <c r="P166">
        <f t="shared" si="30"/>
        <v>163</v>
      </c>
      <c r="Q166">
        <f>Mall_spending!C164</f>
        <v>19</v>
      </c>
      <c r="R166">
        <f>Mall_spending!D164</f>
        <v>81</v>
      </c>
      <c r="S166">
        <f>Mall_spending!E164</f>
        <v>1</v>
      </c>
      <c r="T166">
        <f>Mall_spending!F164</f>
        <v>5</v>
      </c>
      <c r="U166">
        <v>61.152031073436376</v>
      </c>
      <c r="V166">
        <f t="shared" si="22"/>
        <v>-56.152031073436376</v>
      </c>
      <c r="W166">
        <v>2.4962109900229942E-2</v>
      </c>
      <c r="X166">
        <f t="shared" si="23"/>
        <v>-2.2856866962423581</v>
      </c>
      <c r="Y166">
        <f t="shared" si="24"/>
        <v>590.03972787891678</v>
      </c>
      <c r="Z166">
        <f t="shared" si="25"/>
        <v>-2.3410683648439252</v>
      </c>
      <c r="AA166">
        <f t="shared" si="26"/>
        <v>2.0233500042516242E-2</v>
      </c>
      <c r="AB166">
        <f t="shared" si="27"/>
        <v>3.4293492382042101E-2</v>
      </c>
      <c r="AC166">
        <f t="shared" si="28"/>
        <v>-0.3745794912009151</v>
      </c>
      <c r="AD166" t="str">
        <f t="shared" si="29"/>
        <v>*</v>
      </c>
    </row>
    <row r="167" spans="16:30" x14ac:dyDescent="0.2">
      <c r="P167">
        <f t="shared" si="30"/>
        <v>164</v>
      </c>
      <c r="Q167">
        <f>Mall_spending!C165</f>
        <v>31</v>
      </c>
      <c r="R167">
        <f>Mall_spending!D165</f>
        <v>81</v>
      </c>
      <c r="S167">
        <f>Mall_spending!E165</f>
        <v>0</v>
      </c>
      <c r="T167">
        <f>Mall_spending!F165</f>
        <v>93</v>
      </c>
      <c r="U167">
        <v>55.960812348647025</v>
      </c>
      <c r="V167">
        <f t="shared" si="22"/>
        <v>37.039187651352975</v>
      </c>
      <c r="W167">
        <v>1.3621721085917034E-2</v>
      </c>
      <c r="X167">
        <f t="shared" si="23"/>
        <v>1.5076921855881273</v>
      </c>
      <c r="Y167">
        <f t="shared" si="24"/>
        <v>599.49062644925607</v>
      </c>
      <c r="Z167">
        <f t="shared" si="25"/>
        <v>1.5231704462891458</v>
      </c>
      <c r="AA167">
        <f t="shared" si="26"/>
        <v>0.12932786483276726</v>
      </c>
      <c r="AB167">
        <f t="shared" si="27"/>
        <v>7.9562855195990032E-3</v>
      </c>
      <c r="AC167">
        <f t="shared" si="28"/>
        <v>0.1789957611108777</v>
      </c>
      <c r="AD167" t="str">
        <f t="shared" si="29"/>
        <v/>
      </c>
    </row>
    <row r="168" spans="16:30" x14ac:dyDescent="0.2">
      <c r="P168">
        <f t="shared" si="30"/>
        <v>165</v>
      </c>
      <c r="Q168">
        <f>Mall_spending!C166</f>
        <v>50</v>
      </c>
      <c r="R168">
        <f>Mall_spending!D166</f>
        <v>85</v>
      </c>
      <c r="S168">
        <f>Mall_spending!E166</f>
        <v>1</v>
      </c>
      <c r="T168">
        <f>Mall_spending!F166</f>
        <v>26</v>
      </c>
      <c r="U168">
        <v>42.572246421908034</v>
      </c>
      <c r="V168">
        <f t="shared" si="22"/>
        <v>-16.572246421908034</v>
      </c>
      <c r="W168">
        <v>1.7942091547538418E-2</v>
      </c>
      <c r="X168">
        <f t="shared" si="23"/>
        <v>-0.67457868307321955</v>
      </c>
      <c r="Y168">
        <f t="shared" si="24"/>
        <v>605.18903758372915</v>
      </c>
      <c r="Z168">
        <f t="shared" si="25"/>
        <v>-0.67977831663357424</v>
      </c>
      <c r="AA168">
        <f t="shared" si="26"/>
        <v>0.49744690805041358</v>
      </c>
      <c r="AB168">
        <f t="shared" si="27"/>
        <v>2.1164309734431198E-3</v>
      </c>
      <c r="AC168">
        <f t="shared" si="28"/>
        <v>-9.1883026738201409E-2</v>
      </c>
      <c r="AD168" t="str">
        <f t="shared" si="29"/>
        <v/>
      </c>
    </row>
    <row r="169" spans="16:30" x14ac:dyDescent="0.2">
      <c r="P169">
        <f t="shared" si="30"/>
        <v>166</v>
      </c>
      <c r="Q169">
        <f>Mall_spending!C167</f>
        <v>36</v>
      </c>
      <c r="R169">
        <f>Mall_spending!D167</f>
        <v>85</v>
      </c>
      <c r="S169">
        <f>Mall_spending!E167</f>
        <v>0</v>
      </c>
      <c r="T169">
        <f>Mall_spending!F167</f>
        <v>75</v>
      </c>
      <c r="U169">
        <v>52.990674730338156</v>
      </c>
      <c r="V169">
        <f t="shared" si="22"/>
        <v>22.009325269661844</v>
      </c>
      <c r="W169">
        <v>1.386553557112288E-2</v>
      </c>
      <c r="X169">
        <f t="shared" si="23"/>
        <v>0.89589674675071707</v>
      </c>
      <c r="Y169">
        <f t="shared" si="24"/>
        <v>604.10409161130258</v>
      </c>
      <c r="Z169">
        <f t="shared" si="25"/>
        <v>0.90174298310799594</v>
      </c>
      <c r="AA169">
        <f t="shared" si="26"/>
        <v>0.3683001722050866</v>
      </c>
      <c r="AB169">
        <f t="shared" si="27"/>
        <v>2.8610161058470226E-3</v>
      </c>
      <c r="AC169">
        <f t="shared" si="28"/>
        <v>0.10692592786526872</v>
      </c>
      <c r="AD169" t="str">
        <f t="shared" si="29"/>
        <v/>
      </c>
    </row>
    <row r="170" spans="16:30" x14ac:dyDescent="0.2">
      <c r="P170">
        <f t="shared" si="30"/>
        <v>167</v>
      </c>
      <c r="Q170">
        <f>Mall_spending!C168</f>
        <v>42</v>
      </c>
      <c r="R170">
        <f>Mall_spending!D168</f>
        <v>86</v>
      </c>
      <c r="S170">
        <f>Mall_spending!E168</f>
        <v>1</v>
      </c>
      <c r="T170">
        <f>Mall_spending!F168</f>
        <v>20</v>
      </c>
      <c r="U170">
        <v>47.383144134918517</v>
      </c>
      <c r="V170">
        <f t="shared" si="22"/>
        <v>-27.383144134918517</v>
      </c>
      <c r="W170">
        <v>1.564175147711714E-2</v>
      </c>
      <c r="X170">
        <f t="shared" si="23"/>
        <v>-1.1146397922564031</v>
      </c>
      <c r="Y170">
        <f t="shared" si="24"/>
        <v>602.71675691165899</v>
      </c>
      <c r="Z170">
        <f t="shared" si="25"/>
        <v>-1.124216841324521</v>
      </c>
      <c r="AA170">
        <f t="shared" si="26"/>
        <v>0.26229600661499813</v>
      </c>
      <c r="AB170">
        <f t="shared" si="27"/>
        <v>5.0140436063651561E-3</v>
      </c>
      <c r="AC170">
        <f t="shared" si="28"/>
        <v>-0.14171511880330992</v>
      </c>
      <c r="AD170" t="str">
        <f t="shared" si="29"/>
        <v/>
      </c>
    </row>
    <row r="171" spans="16:30" x14ac:dyDescent="0.2">
      <c r="P171">
        <f t="shared" si="30"/>
        <v>168</v>
      </c>
      <c r="Q171">
        <f>Mall_spending!C169</f>
        <v>33</v>
      </c>
      <c r="R171">
        <f>Mall_spending!D169</f>
        <v>86</v>
      </c>
      <c r="S171">
        <f>Mall_spending!E169</f>
        <v>0</v>
      </c>
      <c r="T171">
        <f>Mall_spending!F169</f>
        <v>95</v>
      </c>
      <c r="U171">
        <v>54.799717244652584</v>
      </c>
      <c r="V171">
        <f t="shared" si="22"/>
        <v>40.200282755347416</v>
      </c>
      <c r="W171">
        <v>1.4771504243204397E-2</v>
      </c>
      <c r="X171">
        <f t="shared" si="23"/>
        <v>1.6363655903899526</v>
      </c>
      <c r="Y171">
        <f t="shared" si="24"/>
        <v>598.21142047654769</v>
      </c>
      <c r="Z171">
        <f t="shared" si="25"/>
        <v>1.6558968332658863</v>
      </c>
      <c r="AA171">
        <f t="shared" si="26"/>
        <v>9.9342838823597679E-2</v>
      </c>
      <c r="AB171">
        <f t="shared" si="27"/>
        <v>1.0187121370915287E-2</v>
      </c>
      <c r="AC171">
        <f t="shared" si="28"/>
        <v>0.20275760617803623</v>
      </c>
      <c r="AD171" t="str">
        <f t="shared" si="29"/>
        <v/>
      </c>
    </row>
    <row r="172" spans="16:30" x14ac:dyDescent="0.2">
      <c r="P172">
        <f t="shared" si="30"/>
        <v>169</v>
      </c>
      <c r="Q172">
        <f>Mall_spending!C170</f>
        <v>36</v>
      </c>
      <c r="R172">
        <f>Mall_spending!D170</f>
        <v>87</v>
      </c>
      <c r="S172">
        <f>Mall_spending!E170</f>
        <v>0</v>
      </c>
      <c r="T172">
        <f>Mall_spending!F170</f>
        <v>27</v>
      </c>
      <c r="U172">
        <v>53.006533520531747</v>
      </c>
      <c r="V172">
        <f t="shared" si="22"/>
        <v>-26.006533520531747</v>
      </c>
      <c r="W172">
        <v>1.4645832530733772E-2</v>
      </c>
      <c r="X172">
        <f t="shared" si="23"/>
        <v>-1.0586044092602862</v>
      </c>
      <c r="Y172">
        <f t="shared" si="24"/>
        <v>603.1032140256425</v>
      </c>
      <c r="Z172">
        <f t="shared" si="25"/>
        <v>-1.0668183260181154</v>
      </c>
      <c r="AA172">
        <f t="shared" si="26"/>
        <v>0.2873661739650395</v>
      </c>
      <c r="AB172">
        <f t="shared" si="27"/>
        <v>4.2260706598354148E-3</v>
      </c>
      <c r="AC172">
        <f t="shared" si="28"/>
        <v>-0.13006226729735296</v>
      </c>
      <c r="AD172" t="str">
        <f t="shared" si="29"/>
        <v/>
      </c>
    </row>
    <row r="173" spans="16:30" x14ac:dyDescent="0.2">
      <c r="P173">
        <f t="shared" si="30"/>
        <v>170</v>
      </c>
      <c r="Q173">
        <f>Mall_spending!C171</f>
        <v>32</v>
      </c>
      <c r="R173">
        <f>Mall_spending!D171</f>
        <v>87</v>
      </c>
      <c r="S173">
        <f>Mall_spending!E171</f>
        <v>1</v>
      </c>
      <c r="T173">
        <f>Mall_spending!F171</f>
        <v>63</v>
      </c>
      <c r="U173">
        <v>53.394783927407417</v>
      </c>
      <c r="V173">
        <f t="shared" si="22"/>
        <v>9.605216072592583</v>
      </c>
      <c r="W173">
        <v>1.7340736777370094E-2</v>
      </c>
      <c r="X173">
        <f t="shared" si="23"/>
        <v>0.39098344569131849</v>
      </c>
      <c r="Y173">
        <f t="shared" si="24"/>
        <v>606.14169766125792</v>
      </c>
      <c r="Z173">
        <f t="shared" si="25"/>
        <v>0.39356691466153221</v>
      </c>
      <c r="AA173">
        <f t="shared" si="26"/>
        <v>0.69432860545374109</v>
      </c>
      <c r="AB173">
        <f t="shared" si="27"/>
        <v>6.8630693763012743E-4</v>
      </c>
      <c r="AC173">
        <f t="shared" si="28"/>
        <v>5.228184183425999E-2</v>
      </c>
      <c r="AD173" t="str">
        <f t="shared" si="29"/>
        <v/>
      </c>
    </row>
    <row r="174" spans="16:30" x14ac:dyDescent="0.2">
      <c r="P174">
        <f t="shared" si="30"/>
        <v>171</v>
      </c>
      <c r="Q174">
        <f>Mall_spending!C172</f>
        <v>40</v>
      </c>
      <c r="R174">
        <f>Mall_spending!D172</f>
        <v>87</v>
      </c>
      <c r="S174">
        <f>Mall_spending!E172</f>
        <v>1</v>
      </c>
      <c r="T174">
        <f>Mall_spending!F172</f>
        <v>13</v>
      </c>
      <c r="U174">
        <v>48.591815609493736</v>
      </c>
      <c r="V174">
        <f t="shared" si="22"/>
        <v>-35.591815609493736</v>
      </c>
      <c r="W174">
        <v>1.585252093413389E-2</v>
      </c>
      <c r="X174">
        <f t="shared" si="23"/>
        <v>-1.4487764356615709</v>
      </c>
      <c r="Y174">
        <f t="shared" si="24"/>
        <v>600.02224044495529</v>
      </c>
      <c r="Z174">
        <f t="shared" si="25"/>
        <v>-1.464658500564838</v>
      </c>
      <c r="AA174">
        <f t="shared" si="26"/>
        <v>0.14461625613735765</v>
      </c>
      <c r="AB174">
        <f t="shared" si="27"/>
        <v>8.5885672869376612E-3</v>
      </c>
      <c r="AC174">
        <f t="shared" si="28"/>
        <v>-0.18588975370630773</v>
      </c>
      <c r="AD174" t="str">
        <f t="shared" si="29"/>
        <v/>
      </c>
    </row>
    <row r="175" spans="16:30" x14ac:dyDescent="0.2">
      <c r="P175">
        <f t="shared" si="30"/>
        <v>172</v>
      </c>
      <c r="Q175">
        <f>Mall_spending!C173</f>
        <v>28</v>
      </c>
      <c r="R175">
        <f>Mall_spending!D173</f>
        <v>87</v>
      </c>
      <c r="S175">
        <f>Mall_spending!E173</f>
        <v>1</v>
      </c>
      <c r="T175">
        <f>Mall_spending!F173</f>
        <v>75</v>
      </c>
      <c r="U175">
        <v>55.79626808636425</v>
      </c>
      <c r="V175">
        <f t="shared" si="22"/>
        <v>19.20373191363575</v>
      </c>
      <c r="W175">
        <v>1.9325864376112049E-2</v>
      </c>
      <c r="X175">
        <f t="shared" si="23"/>
        <v>0.78169415627721905</v>
      </c>
      <c r="Y175">
        <f t="shared" si="24"/>
        <v>604.69471017843307</v>
      </c>
      <c r="Z175">
        <f t="shared" si="25"/>
        <v>0.78859712449010322</v>
      </c>
      <c r="AA175">
        <f t="shared" si="26"/>
        <v>0.43130030100663208</v>
      </c>
      <c r="AB175">
        <f t="shared" si="27"/>
        <v>3.0697515269728416E-3</v>
      </c>
      <c r="AC175">
        <f t="shared" si="28"/>
        <v>0.11070373972739825</v>
      </c>
      <c r="AD175" t="str">
        <f t="shared" si="29"/>
        <v/>
      </c>
    </row>
    <row r="176" spans="16:30" x14ac:dyDescent="0.2">
      <c r="P176">
        <f t="shared" si="30"/>
        <v>173</v>
      </c>
      <c r="Q176">
        <f>Mall_spending!C174</f>
        <v>36</v>
      </c>
      <c r="R176">
        <f>Mall_spending!D174</f>
        <v>87</v>
      </c>
      <c r="S176">
        <f>Mall_spending!E174</f>
        <v>1</v>
      </c>
      <c r="T176">
        <f>Mall_spending!F174</f>
        <v>10</v>
      </c>
      <c r="U176">
        <v>50.993299768450569</v>
      </c>
      <c r="V176">
        <f t="shared" si="22"/>
        <v>-40.993299768450569</v>
      </c>
      <c r="W176">
        <v>1.618295563004404E-2</v>
      </c>
      <c r="X176">
        <f t="shared" si="23"/>
        <v>-1.6686456059493755</v>
      </c>
      <c r="Y176">
        <f t="shared" si="24"/>
        <v>597.86372665952877</v>
      </c>
      <c r="Z176">
        <f t="shared" si="25"/>
        <v>-1.6902642452782031</v>
      </c>
      <c r="AA176">
        <f t="shared" si="26"/>
        <v>9.2567154384850761E-2</v>
      </c>
      <c r="AB176">
        <f t="shared" si="27"/>
        <v>1.1638510044642718E-2</v>
      </c>
      <c r="AC176">
        <f t="shared" si="28"/>
        <v>-0.21678356567448187</v>
      </c>
      <c r="AD176" t="str">
        <f t="shared" si="29"/>
        <v/>
      </c>
    </row>
    <row r="177" spans="16:30" x14ac:dyDescent="0.2">
      <c r="P177">
        <f t="shared" si="30"/>
        <v>174</v>
      </c>
      <c r="Q177">
        <f>Mall_spending!C175</f>
        <v>36</v>
      </c>
      <c r="R177">
        <f>Mall_spending!D175</f>
        <v>87</v>
      </c>
      <c r="S177">
        <f>Mall_spending!E175</f>
        <v>1</v>
      </c>
      <c r="T177">
        <f>Mall_spending!F175</f>
        <v>92</v>
      </c>
      <c r="U177">
        <v>50.993299768450569</v>
      </c>
      <c r="V177">
        <f t="shared" si="22"/>
        <v>41.006700231549431</v>
      </c>
      <c r="W177">
        <v>1.618295563004404E-2</v>
      </c>
      <c r="X177">
        <f t="shared" si="23"/>
        <v>1.6691910761602125</v>
      </c>
      <c r="Y177">
        <f t="shared" si="24"/>
        <v>597.85799890093176</v>
      </c>
      <c r="Z177">
        <f t="shared" si="25"/>
        <v>1.6908248818796561</v>
      </c>
      <c r="AA177">
        <f t="shared" si="26"/>
        <v>9.2459802124876617E-2</v>
      </c>
      <c r="AB177">
        <f t="shared" si="27"/>
        <v>1.1646120406174272E-2</v>
      </c>
      <c r="AC177">
        <f t="shared" si="28"/>
        <v>0.21685546969886749</v>
      </c>
      <c r="AD177" t="str">
        <f t="shared" si="29"/>
        <v/>
      </c>
    </row>
    <row r="178" spans="16:30" x14ac:dyDescent="0.2">
      <c r="P178">
        <f t="shared" si="30"/>
        <v>175</v>
      </c>
      <c r="Q178">
        <f>Mall_spending!C176</f>
        <v>52</v>
      </c>
      <c r="R178">
        <f>Mall_spending!D176</f>
        <v>88</v>
      </c>
      <c r="S178">
        <f>Mall_spending!E176</f>
        <v>0</v>
      </c>
      <c r="T178">
        <f>Mall_spending!F176</f>
        <v>13</v>
      </c>
      <c r="U178">
        <v>43.40852627980118</v>
      </c>
      <c r="V178">
        <f t="shared" si="22"/>
        <v>-30.40852627980118</v>
      </c>
      <c r="W178">
        <v>2.0141652612369974E-2</v>
      </c>
      <c r="X178">
        <f t="shared" si="23"/>
        <v>-1.2377889568977289</v>
      </c>
      <c r="Y178">
        <f t="shared" si="24"/>
        <v>601.78376127249373</v>
      </c>
      <c r="Z178">
        <f t="shared" si="25"/>
        <v>-1.2522570703081972</v>
      </c>
      <c r="AA178">
        <f t="shared" si="26"/>
        <v>0.21196839976661652</v>
      </c>
      <c r="AB178">
        <f t="shared" si="27"/>
        <v>8.0352931204404603E-3</v>
      </c>
      <c r="AC178">
        <f t="shared" si="28"/>
        <v>-0.17953924506887092</v>
      </c>
      <c r="AD178" t="str">
        <f t="shared" si="29"/>
        <v/>
      </c>
    </row>
    <row r="179" spans="16:30" x14ac:dyDescent="0.2">
      <c r="P179">
        <f t="shared" si="30"/>
        <v>176</v>
      </c>
      <c r="Q179">
        <f>Mall_spending!C177</f>
        <v>30</v>
      </c>
      <c r="R179">
        <f>Mall_spending!D177</f>
        <v>88</v>
      </c>
      <c r="S179">
        <f>Mall_spending!E177</f>
        <v>0</v>
      </c>
      <c r="T179">
        <f>Mall_spending!F177</f>
        <v>86</v>
      </c>
      <c r="U179">
        <v>56.616689154063806</v>
      </c>
      <c r="V179">
        <f t="shared" si="22"/>
        <v>29.383310845936194</v>
      </c>
      <c r="W179">
        <v>1.6564310475959191E-2</v>
      </c>
      <c r="X179">
        <f t="shared" si="23"/>
        <v>1.1960572290657845</v>
      </c>
      <c r="Y179">
        <f t="shared" si="24"/>
        <v>602.12101639642424</v>
      </c>
      <c r="Z179">
        <f t="shared" si="25"/>
        <v>1.2074964259928729</v>
      </c>
      <c r="AA179">
        <f t="shared" si="26"/>
        <v>0.22869611862300332</v>
      </c>
      <c r="AB179">
        <f t="shared" si="27"/>
        <v>6.1252717533401861E-3</v>
      </c>
      <c r="AC179">
        <f t="shared" si="28"/>
        <v>0.15671102547694232</v>
      </c>
      <c r="AD179" t="str">
        <f t="shared" si="29"/>
        <v/>
      </c>
    </row>
    <row r="180" spans="16:30" x14ac:dyDescent="0.2">
      <c r="P180">
        <f t="shared" si="30"/>
        <v>177</v>
      </c>
      <c r="Q180">
        <f>Mall_spending!C178</f>
        <v>58</v>
      </c>
      <c r="R180">
        <f>Mall_spending!D178</f>
        <v>88</v>
      </c>
      <c r="S180">
        <f>Mall_spending!E178</f>
        <v>1</v>
      </c>
      <c r="T180">
        <f>Mall_spending!F178</f>
        <v>15</v>
      </c>
      <c r="U180">
        <v>37.793066289284752</v>
      </c>
      <c r="V180">
        <f t="shared" si="22"/>
        <v>-22.793066289284752</v>
      </c>
      <c r="W180">
        <v>2.4981391983095919E-2</v>
      </c>
      <c r="X180">
        <f t="shared" si="23"/>
        <v>-0.92779917997719652</v>
      </c>
      <c r="Y180">
        <f t="shared" si="24"/>
        <v>603.89068966640377</v>
      </c>
      <c r="Z180">
        <f t="shared" si="25"/>
        <v>-0.93932771068966692</v>
      </c>
      <c r="AA180">
        <f t="shared" si="26"/>
        <v>0.34871865644902367</v>
      </c>
      <c r="AB180">
        <f t="shared" si="27"/>
        <v>5.6550806487941892E-3</v>
      </c>
      <c r="AC180">
        <f t="shared" si="28"/>
        <v>-0.15035538925706807</v>
      </c>
      <c r="AD180" t="str">
        <f t="shared" si="29"/>
        <v/>
      </c>
    </row>
    <row r="181" spans="16:30" x14ac:dyDescent="0.2">
      <c r="P181">
        <f t="shared" si="30"/>
        <v>178</v>
      </c>
      <c r="Q181">
        <f>Mall_spending!C179</f>
        <v>27</v>
      </c>
      <c r="R181">
        <f>Mall_spending!D179</f>
        <v>88</v>
      </c>
      <c r="S181">
        <f>Mall_spending!E179</f>
        <v>1</v>
      </c>
      <c r="T181">
        <f>Mall_spending!F179</f>
        <v>69</v>
      </c>
      <c r="U181">
        <v>56.404568521200261</v>
      </c>
      <c r="V181">
        <f t="shared" si="22"/>
        <v>12.595431478799739</v>
      </c>
      <c r="W181">
        <v>2.0315293657438976E-2</v>
      </c>
      <c r="X181">
        <f t="shared" si="23"/>
        <v>0.51270113679189733</v>
      </c>
      <c r="Y181">
        <f t="shared" si="24"/>
        <v>605.7927418846017</v>
      </c>
      <c r="Z181">
        <f t="shared" si="25"/>
        <v>0.51702060624598956</v>
      </c>
      <c r="AA181">
        <f t="shared" si="26"/>
        <v>0.60572470830257852</v>
      </c>
      <c r="AB181">
        <f t="shared" si="27"/>
        <v>1.3909740152877547E-3</v>
      </c>
      <c r="AC181">
        <f t="shared" si="28"/>
        <v>7.4451978040438294E-2</v>
      </c>
      <c r="AD181" t="str">
        <f t="shared" si="29"/>
        <v/>
      </c>
    </row>
    <row r="182" spans="16:30" x14ac:dyDescent="0.2">
      <c r="P182">
        <f t="shared" si="30"/>
        <v>179</v>
      </c>
      <c r="Q182">
        <f>Mall_spending!C180</f>
        <v>59</v>
      </c>
      <c r="R182">
        <f>Mall_spending!D180</f>
        <v>93</v>
      </c>
      <c r="S182">
        <f>Mall_spending!E180</f>
        <v>1</v>
      </c>
      <c r="T182">
        <f>Mall_spending!F180</f>
        <v>14</v>
      </c>
      <c r="U182">
        <v>37.232342225029512</v>
      </c>
      <c r="V182">
        <f t="shared" si="22"/>
        <v>-23.232342225029512</v>
      </c>
      <c r="W182">
        <v>2.8067804639970925E-2</v>
      </c>
      <c r="X182">
        <f t="shared" si="23"/>
        <v>-0.94568004987837795</v>
      </c>
      <c r="Y182">
        <f t="shared" si="24"/>
        <v>603.77533708791589</v>
      </c>
      <c r="Z182">
        <f t="shared" si="25"/>
        <v>-0.95904133922076307</v>
      </c>
      <c r="AA182">
        <f t="shared" si="26"/>
        <v>0.33871945364532696</v>
      </c>
      <c r="AB182">
        <f t="shared" si="27"/>
        <v>6.6430109965590805E-3</v>
      </c>
      <c r="AC182">
        <f t="shared" si="28"/>
        <v>-0.16297596680542023</v>
      </c>
      <c r="AD182" t="str">
        <f t="shared" si="29"/>
        <v/>
      </c>
    </row>
    <row r="183" spans="16:30" x14ac:dyDescent="0.2">
      <c r="P183">
        <f t="shared" si="30"/>
        <v>180</v>
      </c>
      <c r="Q183">
        <f>Mall_spending!C181</f>
        <v>35</v>
      </c>
      <c r="R183">
        <f>Mall_spending!D181</f>
        <v>93</v>
      </c>
      <c r="S183">
        <f>Mall_spending!E181</f>
        <v>1</v>
      </c>
      <c r="T183">
        <f>Mall_spending!F181</f>
        <v>90</v>
      </c>
      <c r="U183">
        <v>51.641247178770556</v>
      </c>
      <c r="V183">
        <f t="shared" si="22"/>
        <v>38.358752821229444</v>
      </c>
      <c r="W183">
        <v>1.8818338631714969E-2</v>
      </c>
      <c r="X183">
        <f t="shared" si="23"/>
        <v>1.561405515203345</v>
      </c>
      <c r="Y183">
        <f t="shared" si="24"/>
        <v>598.93284690411747</v>
      </c>
      <c r="Z183">
        <f t="shared" si="25"/>
        <v>1.5823432592061664</v>
      </c>
      <c r="AA183">
        <f t="shared" si="26"/>
        <v>0.11518351571457518</v>
      </c>
      <c r="AB183">
        <f t="shared" si="27"/>
        <v>1.1913897546878759E-2</v>
      </c>
      <c r="AC183">
        <f t="shared" si="28"/>
        <v>0.21913746313539043</v>
      </c>
      <c r="AD183" t="str">
        <f t="shared" si="29"/>
        <v/>
      </c>
    </row>
    <row r="184" spans="16:30" x14ac:dyDescent="0.2">
      <c r="P184">
        <f t="shared" si="30"/>
        <v>181</v>
      </c>
      <c r="Q184">
        <f>Mall_spending!C182</f>
        <v>37</v>
      </c>
      <c r="R184">
        <f>Mall_spending!D182</f>
        <v>97</v>
      </c>
      <c r="S184">
        <f>Mall_spending!E182</f>
        <v>0</v>
      </c>
      <c r="T184">
        <f>Mall_spending!F182</f>
        <v>32</v>
      </c>
      <c r="U184">
        <v>52.48545643176049</v>
      </c>
      <c r="V184">
        <f t="shared" si="22"/>
        <v>-20.48545643176049</v>
      </c>
      <c r="W184">
        <v>1.935831869409128E-2</v>
      </c>
      <c r="X184">
        <f t="shared" si="23"/>
        <v>-0.8338671698498531</v>
      </c>
      <c r="Y184">
        <f t="shared" si="24"/>
        <v>604.42862166354632</v>
      </c>
      <c r="Z184">
        <f t="shared" si="25"/>
        <v>-0.84142993740093541</v>
      </c>
      <c r="AA184">
        <f t="shared" si="26"/>
        <v>0.40113254284423006</v>
      </c>
      <c r="AB184">
        <f t="shared" si="27"/>
        <v>3.4992961420239172E-3</v>
      </c>
      <c r="AC184">
        <f t="shared" si="28"/>
        <v>-0.11822153750295814</v>
      </c>
      <c r="AD184" t="str">
        <f t="shared" si="29"/>
        <v/>
      </c>
    </row>
    <row r="185" spans="16:30" x14ac:dyDescent="0.2">
      <c r="P185">
        <f t="shared" si="30"/>
        <v>182</v>
      </c>
      <c r="Q185">
        <f>Mall_spending!C183</f>
        <v>32</v>
      </c>
      <c r="R185">
        <f>Mall_spending!D183</f>
        <v>97</v>
      </c>
      <c r="S185">
        <f>Mall_spending!E183</f>
        <v>0</v>
      </c>
      <c r="T185">
        <f>Mall_spending!F183</f>
        <v>86</v>
      </c>
      <c r="U185">
        <v>55.487311630456546</v>
      </c>
      <c r="V185">
        <f t="shared" si="22"/>
        <v>30.512688369543454</v>
      </c>
      <c r="W185">
        <v>2.0206178529299422E-2</v>
      </c>
      <c r="X185">
        <f t="shared" si="23"/>
        <v>1.2420289086541554</v>
      </c>
      <c r="Y185">
        <f t="shared" si="24"/>
        <v>601.75022950189339</v>
      </c>
      <c r="Z185">
        <f t="shared" si="25"/>
        <v>1.2566229671634173</v>
      </c>
      <c r="AA185">
        <f t="shared" si="26"/>
        <v>0.21038576541997431</v>
      </c>
      <c r="AB185">
        <f t="shared" si="27"/>
        <v>8.1174236064267893E-3</v>
      </c>
      <c r="AC185">
        <f t="shared" si="28"/>
        <v>0.18045949499018082</v>
      </c>
      <c r="AD185" t="str">
        <f t="shared" si="29"/>
        <v/>
      </c>
    </row>
    <row r="186" spans="16:30" x14ac:dyDescent="0.2">
      <c r="P186">
        <f t="shared" si="30"/>
        <v>183</v>
      </c>
      <c r="Q186">
        <f>Mall_spending!C184</f>
        <v>46</v>
      </c>
      <c r="R186">
        <f>Mall_spending!D184</f>
        <v>98</v>
      </c>
      <c r="S186">
        <f>Mall_spending!E184</f>
        <v>1</v>
      </c>
      <c r="T186">
        <f>Mall_spending!F184</f>
        <v>15</v>
      </c>
      <c r="U186">
        <v>45.076812717123218</v>
      </c>
      <c r="V186">
        <f t="shared" si="22"/>
        <v>-30.076812717123218</v>
      </c>
      <c r="W186">
        <v>2.1806109882108096E-2</v>
      </c>
      <c r="X186">
        <f t="shared" si="23"/>
        <v>-1.2242864483921223</v>
      </c>
      <c r="Y186">
        <f t="shared" si="24"/>
        <v>601.88071170474871</v>
      </c>
      <c r="Z186">
        <f t="shared" si="25"/>
        <v>-1.2395502169597143</v>
      </c>
      <c r="AA186">
        <f t="shared" si="26"/>
        <v>0.21662391905545245</v>
      </c>
      <c r="AB186">
        <f t="shared" si="27"/>
        <v>8.5395384396602051E-3</v>
      </c>
      <c r="AC186">
        <f t="shared" si="28"/>
        <v>-0.18507201390633782</v>
      </c>
      <c r="AD186" t="str">
        <f t="shared" si="29"/>
        <v/>
      </c>
    </row>
    <row r="187" spans="16:30" x14ac:dyDescent="0.2">
      <c r="P187">
        <f t="shared" si="30"/>
        <v>184</v>
      </c>
      <c r="Q187">
        <f>Mall_spending!C185</f>
        <v>29</v>
      </c>
      <c r="R187">
        <f>Mall_spending!D185</f>
        <v>98</v>
      </c>
      <c r="S187">
        <f>Mall_spending!E185</f>
        <v>0</v>
      </c>
      <c r="T187">
        <f>Mall_spending!F185</f>
        <v>88</v>
      </c>
      <c r="U187">
        <v>57.296354144770973</v>
      </c>
      <c r="V187">
        <f t="shared" si="22"/>
        <v>30.703645855229027</v>
      </c>
      <c r="W187">
        <v>2.1890616631348028E-2</v>
      </c>
      <c r="X187">
        <f t="shared" si="23"/>
        <v>1.2498018952449446</v>
      </c>
      <c r="Y187">
        <f t="shared" si="24"/>
        <v>601.68054870149513</v>
      </c>
      <c r="Z187">
        <f t="shared" si="25"/>
        <v>1.26564891057572</v>
      </c>
      <c r="AA187">
        <f t="shared" si="26"/>
        <v>0.20714122244402872</v>
      </c>
      <c r="AB187">
        <f t="shared" si="27"/>
        <v>8.9352253737871225E-3</v>
      </c>
      <c r="AC187">
        <f t="shared" si="28"/>
        <v>0.1893426864140092</v>
      </c>
      <c r="AD187" t="str">
        <f t="shared" si="29"/>
        <v/>
      </c>
    </row>
    <row r="188" spans="16:30" x14ac:dyDescent="0.2">
      <c r="P188">
        <f t="shared" si="30"/>
        <v>185</v>
      </c>
      <c r="Q188">
        <f>Mall_spending!C186</f>
        <v>41</v>
      </c>
      <c r="R188">
        <f>Mall_spending!D186</f>
        <v>99</v>
      </c>
      <c r="S188">
        <f>Mall_spending!E186</f>
        <v>0</v>
      </c>
      <c r="T188">
        <f>Mall_spending!F186</f>
        <v>39</v>
      </c>
      <c r="U188">
        <v>50.099831062997239</v>
      </c>
      <c r="V188">
        <f t="shared" si="22"/>
        <v>-11.099831062997239</v>
      </c>
      <c r="W188">
        <v>2.0746322407190231E-2</v>
      </c>
      <c r="X188">
        <f t="shared" si="23"/>
        <v>-0.45182223521087372</v>
      </c>
      <c r="Y188">
        <f t="shared" si="24"/>
        <v>605.97796324419812</v>
      </c>
      <c r="Z188">
        <f t="shared" si="25"/>
        <v>-0.45565941455168413</v>
      </c>
      <c r="AA188">
        <f t="shared" si="26"/>
        <v>0.64913931680292802</v>
      </c>
      <c r="AB188">
        <f t="shared" si="27"/>
        <v>1.1041444872578203E-3</v>
      </c>
      <c r="AC188">
        <f t="shared" si="28"/>
        <v>-6.6322868831011017E-2</v>
      </c>
      <c r="AD188" t="str">
        <f t="shared" si="29"/>
        <v/>
      </c>
    </row>
    <row r="189" spans="16:30" x14ac:dyDescent="0.2">
      <c r="P189">
        <f t="shared" si="30"/>
        <v>186</v>
      </c>
      <c r="Q189">
        <f>Mall_spending!C187</f>
        <v>30</v>
      </c>
      <c r="R189">
        <f>Mall_spending!D187</f>
        <v>99</v>
      </c>
      <c r="S189">
        <f>Mall_spending!E187</f>
        <v>1</v>
      </c>
      <c r="T189">
        <f>Mall_spending!F187</f>
        <v>97</v>
      </c>
      <c r="U189">
        <v>54.690678748047375</v>
      </c>
      <c r="V189">
        <f t="shared" si="22"/>
        <v>42.309321251952625</v>
      </c>
      <c r="W189">
        <v>2.3576971054516456E-2</v>
      </c>
      <c r="X189">
        <f t="shared" si="23"/>
        <v>1.7222146886576368</v>
      </c>
      <c r="Y189">
        <f t="shared" si="24"/>
        <v>597.22162527940975</v>
      </c>
      <c r="Z189">
        <f t="shared" si="25"/>
        <v>1.7520612673782074</v>
      </c>
      <c r="AA189">
        <f t="shared" si="26"/>
        <v>8.1327159443620081E-2</v>
      </c>
      <c r="AB189">
        <f t="shared" si="27"/>
        <v>1.8336927569376979E-2</v>
      </c>
      <c r="AC189">
        <f t="shared" si="28"/>
        <v>0.27225401124112486</v>
      </c>
      <c r="AD189" t="str">
        <f t="shared" si="29"/>
        <v/>
      </c>
    </row>
    <row r="190" spans="16:30" x14ac:dyDescent="0.2">
      <c r="P190">
        <f t="shared" si="30"/>
        <v>187</v>
      </c>
      <c r="Q190">
        <f>Mall_spending!C188</f>
        <v>54</v>
      </c>
      <c r="R190">
        <f>Mall_spending!D188</f>
        <v>101</v>
      </c>
      <c r="S190">
        <f>Mall_spending!E188</f>
        <v>0</v>
      </c>
      <c r="T190">
        <f>Mall_spending!F188</f>
        <v>24</v>
      </c>
      <c r="U190">
        <v>42.3108663365811</v>
      </c>
      <c r="V190">
        <f t="shared" si="22"/>
        <v>-18.3108663365811</v>
      </c>
      <c r="W190">
        <v>2.849745039179185E-2</v>
      </c>
      <c r="X190">
        <f t="shared" si="23"/>
        <v>-0.7453497724322683</v>
      </c>
      <c r="Y190">
        <f t="shared" si="24"/>
        <v>604.85331467350386</v>
      </c>
      <c r="Z190">
        <f t="shared" si="25"/>
        <v>-0.75537374828193293</v>
      </c>
      <c r="AA190">
        <f t="shared" si="26"/>
        <v>0.45093153629917215</v>
      </c>
      <c r="AB190">
        <f t="shared" si="27"/>
        <v>4.1935166529982679E-3</v>
      </c>
      <c r="AC190">
        <f t="shared" si="28"/>
        <v>-0.12937278235529956</v>
      </c>
      <c r="AD190" t="str">
        <f t="shared" si="29"/>
        <v/>
      </c>
    </row>
    <row r="191" spans="16:30" x14ac:dyDescent="0.2">
      <c r="P191">
        <f t="shared" si="30"/>
        <v>188</v>
      </c>
      <c r="Q191">
        <f>Mall_spending!C189</f>
        <v>28</v>
      </c>
      <c r="R191">
        <f>Mall_spending!D189</f>
        <v>101</v>
      </c>
      <c r="S191">
        <f>Mall_spending!E189</f>
        <v>1</v>
      </c>
      <c r="T191">
        <f>Mall_spending!F189</f>
        <v>68</v>
      </c>
      <c r="U191">
        <v>55.907279617719389</v>
      </c>
      <c r="V191">
        <f t="shared" si="22"/>
        <v>12.092720382280611</v>
      </c>
      <c r="W191">
        <v>2.5756574140750742E-2</v>
      </c>
      <c r="X191">
        <f t="shared" si="23"/>
        <v>0.49223811803012807</v>
      </c>
      <c r="Y191">
        <f t="shared" si="24"/>
        <v>605.85343264016365</v>
      </c>
      <c r="Z191">
        <f t="shared" si="25"/>
        <v>0.49774451452358975</v>
      </c>
      <c r="AA191">
        <f t="shared" si="26"/>
        <v>0.61922210523945387</v>
      </c>
      <c r="AB191">
        <f t="shared" si="27"/>
        <v>1.6437797334047525E-3</v>
      </c>
      <c r="AC191">
        <f t="shared" si="28"/>
        <v>8.0931350827095641E-2</v>
      </c>
      <c r="AD191" t="str">
        <f t="shared" si="29"/>
        <v/>
      </c>
    </row>
    <row r="192" spans="16:30" x14ac:dyDescent="0.2">
      <c r="P192">
        <f t="shared" si="30"/>
        <v>189</v>
      </c>
      <c r="Q192">
        <f>Mall_spending!C190</f>
        <v>41</v>
      </c>
      <c r="R192">
        <f>Mall_spending!D190</f>
        <v>103</v>
      </c>
      <c r="S192">
        <f>Mall_spending!E190</f>
        <v>0</v>
      </c>
      <c r="T192">
        <f>Mall_spending!F190</f>
        <v>17</v>
      </c>
      <c r="U192">
        <v>50.13154864338442</v>
      </c>
      <c r="V192">
        <f t="shared" si="22"/>
        <v>-33.13154864338442</v>
      </c>
      <c r="W192">
        <v>2.3192807059218907E-2</v>
      </c>
      <c r="X192">
        <f t="shared" si="23"/>
        <v>-1.3486304682559349</v>
      </c>
      <c r="Y192">
        <f t="shared" si="24"/>
        <v>600.86029017358487</v>
      </c>
      <c r="Z192">
        <f t="shared" si="25"/>
        <v>-1.3675731330453214</v>
      </c>
      <c r="AA192">
        <f t="shared" si="26"/>
        <v>0.17301183099138162</v>
      </c>
      <c r="AB192">
        <f t="shared" si="27"/>
        <v>1.1052526373694617E-2</v>
      </c>
      <c r="AC192">
        <f t="shared" si="28"/>
        <v>-0.2107282658639289</v>
      </c>
      <c r="AD192" t="str">
        <f t="shared" si="29"/>
        <v/>
      </c>
    </row>
    <row r="193" spans="16:30" x14ac:dyDescent="0.2">
      <c r="P193">
        <f t="shared" si="30"/>
        <v>190</v>
      </c>
      <c r="Q193">
        <f>Mall_spending!C191</f>
        <v>36</v>
      </c>
      <c r="R193">
        <f>Mall_spending!D191</f>
        <v>103</v>
      </c>
      <c r="S193">
        <f>Mall_spending!E191</f>
        <v>0</v>
      </c>
      <c r="T193">
        <f>Mall_spending!F191</f>
        <v>85</v>
      </c>
      <c r="U193">
        <v>53.133403842080469</v>
      </c>
      <c r="V193">
        <f t="shared" si="22"/>
        <v>31.866596157919531</v>
      </c>
      <c r="W193">
        <v>2.2993380269823387E-2</v>
      </c>
      <c r="X193">
        <f t="shared" si="23"/>
        <v>1.2971401657301984</v>
      </c>
      <c r="Y193">
        <f t="shared" si="24"/>
        <v>601.29302835488761</v>
      </c>
      <c r="Z193">
        <f t="shared" si="25"/>
        <v>1.3147519972823551</v>
      </c>
      <c r="AA193">
        <f t="shared" si="26"/>
        <v>0.1901295445941226</v>
      </c>
      <c r="AB193">
        <f t="shared" si="27"/>
        <v>1.0132617128844008E-2</v>
      </c>
      <c r="AC193">
        <f t="shared" si="28"/>
        <v>0.2016956338317005</v>
      </c>
      <c r="AD193" t="str">
        <f t="shared" si="29"/>
        <v/>
      </c>
    </row>
    <row r="194" spans="16:30" x14ac:dyDescent="0.2">
      <c r="P194">
        <f t="shared" si="30"/>
        <v>191</v>
      </c>
      <c r="Q194">
        <f>Mall_spending!C192</f>
        <v>34</v>
      </c>
      <c r="R194">
        <f>Mall_spending!D192</f>
        <v>103</v>
      </c>
      <c r="S194">
        <f>Mall_spending!E192</f>
        <v>0</v>
      </c>
      <c r="T194">
        <f>Mall_spending!F192</f>
        <v>23</v>
      </c>
      <c r="U194">
        <v>54.334145921558893</v>
      </c>
      <c r="V194">
        <f t="shared" si="22"/>
        <v>-31.334145921558893</v>
      </c>
      <c r="W194">
        <v>2.3275573626559628E-2</v>
      </c>
      <c r="X194">
        <f t="shared" si="23"/>
        <v>-1.2754666056043147</v>
      </c>
      <c r="Y194">
        <f t="shared" si="24"/>
        <v>601.46817128799876</v>
      </c>
      <c r="Z194">
        <f t="shared" si="25"/>
        <v>-1.2927826414333328</v>
      </c>
      <c r="AA194">
        <f t="shared" si="26"/>
        <v>0.19760808783244857</v>
      </c>
      <c r="AB194">
        <f t="shared" si="27"/>
        <v>9.9228057255589027E-3</v>
      </c>
      <c r="AC194">
        <f t="shared" si="28"/>
        <v>-0.19956743897637119</v>
      </c>
      <c r="AD194" t="str">
        <f t="shared" si="29"/>
        <v/>
      </c>
    </row>
    <row r="195" spans="16:30" x14ac:dyDescent="0.2">
      <c r="P195">
        <f t="shared" si="30"/>
        <v>192</v>
      </c>
      <c r="Q195">
        <f>Mall_spending!C193</f>
        <v>32</v>
      </c>
      <c r="R195">
        <f>Mall_spending!D193</f>
        <v>103</v>
      </c>
      <c r="S195">
        <f>Mall_spending!E193</f>
        <v>0</v>
      </c>
      <c r="T195">
        <f>Mall_spending!F193</f>
        <v>69</v>
      </c>
      <c r="U195">
        <v>55.534888001037316</v>
      </c>
      <c r="V195">
        <f t="shared" si="22"/>
        <v>13.465111998962684</v>
      </c>
      <c r="W195">
        <v>2.376460359614985E-2</v>
      </c>
      <c r="X195">
        <f t="shared" si="23"/>
        <v>0.54810176535184885</v>
      </c>
      <c r="Y195">
        <f t="shared" si="24"/>
        <v>605.67075097391887</v>
      </c>
      <c r="Z195">
        <f t="shared" si="25"/>
        <v>0.55375083530081737</v>
      </c>
      <c r="AA195">
        <f t="shared" si="26"/>
        <v>0.58038054922420768</v>
      </c>
      <c r="AB195">
        <f t="shared" si="27"/>
        <v>1.8727675875840756E-3</v>
      </c>
      <c r="AC195">
        <f t="shared" si="28"/>
        <v>8.6397744798695164E-2</v>
      </c>
      <c r="AD195" t="str">
        <f t="shared" si="29"/>
        <v/>
      </c>
    </row>
    <row r="196" spans="16:30" x14ac:dyDescent="0.2">
      <c r="P196">
        <f t="shared" si="30"/>
        <v>193</v>
      </c>
      <c r="Q196">
        <f>Mall_spending!C194</f>
        <v>33</v>
      </c>
      <c r="R196">
        <f>Mall_spending!D194</f>
        <v>113</v>
      </c>
      <c r="S196">
        <f>Mall_spending!E194</f>
        <v>1</v>
      </c>
      <c r="T196">
        <f>Mall_spending!F194</f>
        <v>8</v>
      </c>
      <c r="U196">
        <v>53.000577160184882</v>
      </c>
      <c r="V196">
        <f t="shared" si="22"/>
        <v>-45.000577160184882</v>
      </c>
      <c r="W196">
        <v>3.1253859628641731E-2</v>
      </c>
      <c r="X196">
        <f t="shared" si="23"/>
        <v>-1.8317631361142439</v>
      </c>
      <c r="Y196">
        <f t="shared" si="24"/>
        <v>595.90325529271149</v>
      </c>
      <c r="Z196">
        <f t="shared" si="25"/>
        <v>-1.8729458110694264</v>
      </c>
      <c r="AA196">
        <f t="shared" si="26"/>
        <v>6.2564695299896625E-2</v>
      </c>
      <c r="AB196">
        <f t="shared" si="27"/>
        <v>2.7935877963631325E-2</v>
      </c>
      <c r="AC196">
        <f t="shared" si="28"/>
        <v>-0.33641244110140506</v>
      </c>
      <c r="AD196" t="str">
        <f t="shared" si="29"/>
        <v/>
      </c>
    </row>
    <row r="197" spans="16:30" x14ac:dyDescent="0.2">
      <c r="P197">
        <f t="shared" si="30"/>
        <v>194</v>
      </c>
      <c r="Q197">
        <f>Mall_spending!C195</f>
        <v>38</v>
      </c>
      <c r="R197">
        <f>Mall_spending!D195</f>
        <v>113</v>
      </c>
      <c r="S197">
        <f>Mall_spending!E195</f>
        <v>0</v>
      </c>
      <c r="T197">
        <f>Mall_spending!F195</f>
        <v>91</v>
      </c>
      <c r="U197">
        <v>52.011955713570003</v>
      </c>
      <c r="V197">
        <f t="shared" ref="V197:V203" si="31">T197-U197</f>
        <v>38.988044286429997</v>
      </c>
      <c r="W197">
        <v>3.0044479125916367E-2</v>
      </c>
      <c r="X197">
        <f t="shared" ref="X197:X203" si="32">V197/SQRT($AF$6)</f>
        <v>1.5870210290604778</v>
      </c>
      <c r="Y197">
        <f t="shared" ref="Y197:Y203" si="33">($AF$6-V197^2/((1-W197)*$AF$5))*$AF$5/($AF$5-1)</f>
        <v>598.58649975844787</v>
      </c>
      <c r="Z197">
        <f t="shared" ref="Z197:Z203" si="34">V197/SQRT(Y197*(1-W197))</f>
        <v>1.6180505379199226</v>
      </c>
      <c r="AA197">
        <f t="shared" ref="AA197:AA203" si="35">_xlfn.T.DIST.2T(ABS(Z197),$AF$5)</f>
        <v>0.10725983025402494</v>
      </c>
      <c r="AB197">
        <f t="shared" ref="AB197:AB203" si="36">(V197^2/$AF$6)*(W197/(1-W197)^2)/($AF$7+1)</f>
        <v>2.0107885895370957E-2</v>
      </c>
      <c r="AC197">
        <f t="shared" ref="AC197:AC203" si="37">Z197*SQRT(W197/(1-W197))</f>
        <v>0.28477280436471114</v>
      </c>
      <c r="AD197" t="str">
        <f t="shared" ref="AD197:AD203" si="38">IF(OR(AA197&lt;0.05,AB197&gt;=1,ABS(AC197)&gt;=1),"*","")</f>
        <v/>
      </c>
    </row>
    <row r="198" spans="16:30" x14ac:dyDescent="0.2">
      <c r="P198">
        <f t="shared" ref="P198:P203" si="39">P197+1</f>
        <v>195</v>
      </c>
      <c r="Q198">
        <f>Mall_spending!C196</f>
        <v>47</v>
      </c>
      <c r="R198">
        <f>Mall_spending!D196</f>
        <v>120</v>
      </c>
      <c r="S198">
        <f>Mall_spending!E196</f>
        <v>0</v>
      </c>
      <c r="T198">
        <f>Mall_spending!F196</f>
        <v>16</v>
      </c>
      <c r="U198">
        <v>46.664122121594687</v>
      </c>
      <c r="V198">
        <f t="shared" si="31"/>
        <v>-30.664122121594687</v>
      </c>
      <c r="W198">
        <v>3.8190169340900838E-2</v>
      </c>
      <c r="X198">
        <f t="shared" si="32"/>
        <v>-1.2481930688066687</v>
      </c>
      <c r="Y198">
        <f t="shared" si="33"/>
        <v>601.60971948420467</v>
      </c>
      <c r="Z198">
        <f t="shared" si="34"/>
        <v>-1.2747602362209338</v>
      </c>
      <c r="AA198">
        <f t="shared" si="35"/>
        <v>0.2039032515517705</v>
      </c>
      <c r="AB198">
        <f t="shared" si="36"/>
        <v>1.6079654119695263E-2</v>
      </c>
      <c r="AC198">
        <f t="shared" si="37"/>
        <v>-0.25401519362121505</v>
      </c>
      <c r="AD198" t="str">
        <f t="shared" si="38"/>
        <v/>
      </c>
    </row>
    <row r="199" spans="16:30" x14ac:dyDescent="0.2">
      <c r="P199">
        <f t="shared" si="39"/>
        <v>196</v>
      </c>
      <c r="Q199">
        <f>Mall_spending!C197</f>
        <v>35</v>
      </c>
      <c r="R199">
        <f>Mall_spending!D197</f>
        <v>120</v>
      </c>
      <c r="S199">
        <f>Mall_spending!E197</f>
        <v>0</v>
      </c>
      <c r="T199">
        <f>Mall_spending!F197</f>
        <v>79</v>
      </c>
      <c r="U199">
        <v>53.868574598465202</v>
      </c>
      <c r="V199">
        <f t="shared" si="31"/>
        <v>25.131425401534798</v>
      </c>
      <c r="W199">
        <v>3.6071166239676974E-2</v>
      </c>
      <c r="X199">
        <f t="shared" si="32"/>
        <v>1.0229828485237016</v>
      </c>
      <c r="Y199">
        <f t="shared" si="33"/>
        <v>603.26305694106952</v>
      </c>
      <c r="Z199">
        <f t="shared" si="34"/>
        <v>1.0421764869454242</v>
      </c>
      <c r="AA199">
        <f t="shared" si="35"/>
        <v>0.29861363235693567</v>
      </c>
      <c r="AB199">
        <f t="shared" si="36"/>
        <v>1.0156567391314635E-2</v>
      </c>
      <c r="AC199">
        <f t="shared" si="37"/>
        <v>0.20160387571352514</v>
      </c>
      <c r="AD199" t="str">
        <f t="shared" si="38"/>
        <v/>
      </c>
    </row>
    <row r="200" spans="16:30" x14ac:dyDescent="0.2">
      <c r="P200">
        <f t="shared" si="39"/>
        <v>197</v>
      </c>
      <c r="Q200">
        <f>Mall_spending!C198</f>
        <v>45</v>
      </c>
      <c r="R200">
        <f>Mall_spending!D198</f>
        <v>126</v>
      </c>
      <c r="S200">
        <f>Mall_spending!E198</f>
        <v>0</v>
      </c>
      <c r="T200">
        <f>Mall_spending!F198</f>
        <v>28</v>
      </c>
      <c r="U200">
        <v>47.912440571653875</v>
      </c>
      <c r="V200">
        <f t="shared" si="31"/>
        <v>-19.912440571653875</v>
      </c>
      <c r="W200">
        <v>4.2929861508557626E-2</v>
      </c>
      <c r="X200">
        <f t="shared" si="32"/>
        <v>-0.810542372809677</v>
      </c>
      <c r="Y200">
        <f t="shared" si="33"/>
        <v>604.49860809310098</v>
      </c>
      <c r="Z200">
        <f t="shared" si="34"/>
        <v>-0.82785629795494764</v>
      </c>
      <c r="AA200">
        <f t="shared" si="35"/>
        <v>0.40875874148996905</v>
      </c>
      <c r="AB200">
        <f t="shared" si="36"/>
        <v>7.6977430612879053E-3</v>
      </c>
      <c r="AC200">
        <f t="shared" si="37"/>
        <v>-0.17533265844502563</v>
      </c>
      <c r="AD200" t="str">
        <f t="shared" si="38"/>
        <v/>
      </c>
    </row>
    <row r="201" spans="16:30" x14ac:dyDescent="0.2">
      <c r="P201">
        <f t="shared" si="39"/>
        <v>198</v>
      </c>
      <c r="Q201">
        <f>Mall_spending!C199</f>
        <v>32</v>
      </c>
      <c r="R201">
        <f>Mall_spending!D199</f>
        <v>126</v>
      </c>
      <c r="S201">
        <f>Mall_spending!E199</f>
        <v>1</v>
      </c>
      <c r="T201">
        <f>Mall_spending!F199</f>
        <v>74</v>
      </c>
      <c r="U201">
        <v>53.704030336182434</v>
      </c>
      <c r="V201">
        <f t="shared" si="31"/>
        <v>20.295969663817566</v>
      </c>
      <c r="W201">
        <v>4.2449879935323585E-2</v>
      </c>
      <c r="X201">
        <f t="shared" si="32"/>
        <v>0.82615404930333747</v>
      </c>
      <c r="Y201">
        <f t="shared" si="33"/>
        <v>604.41708464718977</v>
      </c>
      <c r="Z201">
        <f t="shared" si="34"/>
        <v>0.84364683520278494</v>
      </c>
      <c r="AA201">
        <f t="shared" si="35"/>
        <v>0.39989523239649982</v>
      </c>
      <c r="AB201">
        <f t="shared" si="36"/>
        <v>7.8997894518499923E-3</v>
      </c>
      <c r="AC201">
        <f t="shared" si="37"/>
        <v>0.17763075317011529</v>
      </c>
      <c r="AD201" t="str">
        <f t="shared" si="38"/>
        <v/>
      </c>
    </row>
    <row r="202" spans="16:30" x14ac:dyDescent="0.2">
      <c r="P202">
        <f t="shared" si="39"/>
        <v>199</v>
      </c>
      <c r="Q202">
        <f>Mall_spending!C200</f>
        <v>32</v>
      </c>
      <c r="R202">
        <f>Mall_spending!D200</f>
        <v>137</v>
      </c>
      <c r="S202">
        <f>Mall_spending!E200</f>
        <v>1</v>
      </c>
      <c r="T202">
        <f>Mall_spending!F200</f>
        <v>18</v>
      </c>
      <c r="U202">
        <v>53.791253682247188</v>
      </c>
      <c r="V202">
        <f t="shared" si="31"/>
        <v>-35.791253682247188</v>
      </c>
      <c r="W202">
        <v>5.3552239823023054E-2</v>
      </c>
      <c r="X202">
        <f t="shared" si="32"/>
        <v>-1.4568946273084697</v>
      </c>
      <c r="Y202">
        <f t="shared" si="33"/>
        <v>599.6821676716944</v>
      </c>
      <c r="Z202">
        <f t="shared" si="34"/>
        <v>-1.502339270640568</v>
      </c>
      <c r="AA202">
        <f t="shared" si="35"/>
        <v>0.13461891986788574</v>
      </c>
      <c r="AB202">
        <f t="shared" si="36"/>
        <v>3.1723466414357693E-2</v>
      </c>
      <c r="AC202">
        <f t="shared" si="37"/>
        <v>-0.35736211992621031</v>
      </c>
      <c r="AD202" t="str">
        <f t="shared" si="38"/>
        <v/>
      </c>
    </row>
    <row r="203" spans="16:30" x14ac:dyDescent="0.2">
      <c r="P203" s="4">
        <f t="shared" si="39"/>
        <v>200</v>
      </c>
      <c r="Q203" s="4">
        <f>Mall_spending!C201</f>
        <v>30</v>
      </c>
      <c r="R203" s="4">
        <f>Mall_spending!D201</f>
        <v>137</v>
      </c>
      <c r="S203" s="4">
        <f>Mall_spending!E201</f>
        <v>1</v>
      </c>
      <c r="T203" s="4">
        <f>Mall_spending!F201</f>
        <v>83</v>
      </c>
      <c r="U203" s="4">
        <v>54.991995761725605</v>
      </c>
      <c r="V203" s="4">
        <f t="shared" si="31"/>
        <v>28.008004238274395</v>
      </c>
      <c r="W203" s="4">
        <v>5.4397706781521088E-2</v>
      </c>
      <c r="X203" s="4">
        <f t="shared" si="32"/>
        <v>1.1400749260877205</v>
      </c>
      <c r="Y203" s="4">
        <f t="shared" si="33"/>
        <v>602.36894367392279</v>
      </c>
      <c r="Z203" s="4">
        <f t="shared" si="34"/>
        <v>1.1735365455244342</v>
      </c>
      <c r="AA203" s="4">
        <f t="shared" si="35"/>
        <v>0.24200479456081925</v>
      </c>
      <c r="AB203" s="4">
        <f t="shared" si="36"/>
        <v>1.9768346982037034E-2</v>
      </c>
      <c r="AC203" s="4">
        <f t="shared" si="37"/>
        <v>0.28147035194611647</v>
      </c>
      <c r="AD203" t="str">
        <f t="shared" si="38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CD4D-D67C-064F-A9F5-85BA9243C51E}">
  <dimension ref="A1:H20"/>
  <sheetViews>
    <sheetView workbookViewId="0"/>
  </sheetViews>
  <sheetFormatPr baseColWidth="10" defaultRowHeight="15" x14ac:dyDescent="0.2"/>
  <sheetData>
    <row r="1" spans="1:8" x14ac:dyDescent="0.2">
      <c r="A1" t="s">
        <v>27</v>
      </c>
    </row>
    <row r="3" spans="1:8" ht="16" thickBot="1" x14ac:dyDescent="0.25">
      <c r="A3" s="3" t="s">
        <v>28</v>
      </c>
      <c r="B3" s="3"/>
      <c r="D3" s="3"/>
      <c r="E3" s="3"/>
    </row>
    <row r="4" spans="1:8" ht="16" thickTop="1" x14ac:dyDescent="0.2">
      <c r="A4" t="s">
        <v>29</v>
      </c>
      <c r="B4">
        <f>SQRT(B5)</f>
        <v>0.2517637973237421</v>
      </c>
      <c r="D4" t="s">
        <v>34</v>
      </c>
      <c r="E4">
        <f>B8*LN(C13/B8)+2*(B12+1)</f>
        <v>-79.03269569380582</v>
      </c>
    </row>
    <row r="5" spans="1:8" x14ac:dyDescent="0.2">
      <c r="A5" t="s">
        <v>30</v>
      </c>
      <c r="B5">
        <f>C12/C14</f>
        <v>6.3385009642870291E-2</v>
      </c>
      <c r="D5" t="s">
        <v>35</v>
      </c>
      <c r="E5">
        <f>E4+2*(B12+2)*(B12+3)/(B8-B12-3)</f>
        <v>-78.72341734329035</v>
      </c>
    </row>
    <row r="6" spans="1:8" x14ac:dyDescent="0.2">
      <c r="A6" t="s">
        <v>31</v>
      </c>
      <c r="B6">
        <f>1-(1-B5)*(B8-1)/(B8-B12-1)</f>
        <v>4.9049065912914247E-2</v>
      </c>
      <c r="D6" s="4" t="s">
        <v>36</v>
      </c>
      <c r="E6" s="4">
        <f>B8*LN(C13/B8)+(B12+1)*LN(B8)</f>
        <v>-65.839426227613671</v>
      </c>
    </row>
    <row r="7" spans="1:8" x14ac:dyDescent="0.2">
      <c r="A7" t="s">
        <v>32</v>
      </c>
      <c r="B7">
        <f>SQRT(D13)</f>
        <v>0.81262918087028668</v>
      </c>
    </row>
    <row r="8" spans="1:8" x14ac:dyDescent="0.2">
      <c r="A8" s="4" t="s">
        <v>33</v>
      </c>
      <c r="B8" s="4">
        <f>COUNT(Mall_spending!G2:G201)</f>
        <v>200</v>
      </c>
    </row>
    <row r="10" spans="1:8" ht="16" thickBot="1" x14ac:dyDescent="0.25">
      <c r="A10" t="s">
        <v>37</v>
      </c>
      <c r="E10" s="5" t="s">
        <v>38</v>
      </c>
      <c r="F10" s="5">
        <v>0.05</v>
      </c>
    </row>
    <row r="11" spans="1:8" ht="16" thickTop="1" x14ac:dyDescent="0.2">
      <c r="A11" s="7"/>
      <c r="B11" s="7" t="s">
        <v>39</v>
      </c>
      <c r="C11" s="7" t="s">
        <v>13</v>
      </c>
      <c r="D11" s="7" t="s">
        <v>40</v>
      </c>
      <c r="E11" s="7" t="s">
        <v>41</v>
      </c>
      <c r="F11" s="7" t="s">
        <v>42</v>
      </c>
      <c r="G11" s="7" t="s">
        <v>43</v>
      </c>
    </row>
    <row r="12" spans="1:8" x14ac:dyDescent="0.2">
      <c r="A12" t="s">
        <v>44</v>
      </c>
      <c r="B12">
        <f>COUNT(Mall_spending!C2:E2)</f>
        <v>3</v>
      </c>
      <c r="C12">
        <f>DEVSQ(MMULT([1]!DESIGN(Mall_spending!C2:E201),B17:B20))</f>
        <v>8.759238560919842</v>
      </c>
      <c r="D12">
        <f>C12/B12</f>
        <v>2.9197461869732808</v>
      </c>
      <c r="E12">
        <f>D12/D13</f>
        <v>4.4214047457805243</v>
      </c>
      <c r="F12">
        <f>_xlfn.F.DIST.RT(E12,B12,B13)</f>
        <v>4.9328731803813027E-3</v>
      </c>
      <c r="G12" s="5" t="str">
        <f>IF(F12&lt;F10,"yes","no")</f>
        <v>yes</v>
      </c>
    </row>
    <row r="13" spans="1:8" x14ac:dyDescent="0.2">
      <c r="A13" t="s">
        <v>45</v>
      </c>
      <c r="B13">
        <f>B14-B12</f>
        <v>196</v>
      </c>
      <c r="C13">
        <f>C14-C12</f>
        <v>129.43177237797497</v>
      </c>
      <c r="D13">
        <f>C13/B13</f>
        <v>0.66036618560191307</v>
      </c>
    </row>
    <row r="14" spans="1:8" x14ac:dyDescent="0.2">
      <c r="A14" s="4" t="s">
        <v>46</v>
      </c>
      <c r="B14" s="4">
        <f>B8-1</f>
        <v>199</v>
      </c>
      <c r="C14" s="4">
        <f>DEVSQ(Mall_spending!G2:G201)</f>
        <v>138.19101093889481</v>
      </c>
      <c r="D14" s="4"/>
      <c r="E14" s="4"/>
      <c r="F14" s="4"/>
      <c r="G14" s="4"/>
    </row>
    <row r="15" spans="1:8" ht="16" thickBot="1" x14ac:dyDescent="0.25"/>
    <row r="16" spans="1:8" ht="16" thickTop="1" x14ac:dyDescent="0.2">
      <c r="A16" s="7"/>
      <c r="B16" s="7" t="s">
        <v>47</v>
      </c>
      <c r="C16" s="7" t="s">
        <v>48</v>
      </c>
      <c r="D16" s="7" t="s">
        <v>49</v>
      </c>
      <c r="E16" s="7" t="s">
        <v>42</v>
      </c>
      <c r="F16" s="7" t="s">
        <v>50</v>
      </c>
      <c r="G16" s="7" t="s">
        <v>51</v>
      </c>
      <c r="H16" s="7" t="s">
        <v>52</v>
      </c>
    </row>
    <row r="17" spans="1:8" x14ac:dyDescent="0.2">
      <c r="A17" t="s">
        <v>53</v>
      </c>
      <c r="B17">
        <f t="array" ref="B17:C20">[1]!RegCoeff(Mall_spending!C2:E201,Mall_spending!G2:G201)</f>
        <v>4.3018652280068377</v>
      </c>
      <c r="C17">
        <v>0.21971466719483157</v>
      </c>
      <c r="D17">
        <f>B17/C17</f>
        <v>19.579326600859861</v>
      </c>
      <c r="E17">
        <f>_xlfn.T.DIST.2T(ABS(D17),$B$13)</f>
        <v>5.2082297509097097E-48</v>
      </c>
      <c r="F17">
        <f>B17-_xlfn.T.INV.2T(F$10,$B$13)*C17</f>
        <v>3.8685568758281539</v>
      </c>
      <c r="G17">
        <f>B17+_xlfn.T.INV.2T(F$10,$B$13)*C17</f>
        <v>4.7351735801855215</v>
      </c>
    </row>
    <row r="18" spans="1:8" x14ac:dyDescent="0.2">
      <c r="A18" t="str">
        <f t="array" ref="A18:A20">TRANSPOSE(Mall_spending!C1:E1)</f>
        <v>Age</v>
      </c>
      <c r="B18">
        <v>-1.2907841190482421E-2</v>
      </c>
      <c r="C18">
        <v>4.132007760659453E-3</v>
      </c>
      <c r="D18">
        <f t="shared" ref="D18:D20" si="0">B18/C18</f>
        <v>-3.1238666377582938</v>
      </c>
      <c r="E18">
        <f t="shared" ref="E18:E20" si="1">_xlfn.T.DIST.2T(ABS(D18),$B$13)</f>
        <v>2.0555923962332556E-3</v>
      </c>
      <c r="F18">
        <f t="shared" ref="F18:F20" si="2">B18-_xlfn.T.INV.2T(F$10,$B$13)*C18</f>
        <v>-2.1056744023506387E-2</v>
      </c>
      <c r="G18">
        <f t="shared" ref="G18:G20" si="3">B18+_xlfn.T.INV.2T(F$10,$B$13)*C18</f>
        <v>-4.7589383574584542E-3</v>
      </c>
      <c r="H18">
        <f>[1]!VIF(Mall_spending!C2:E201,1)</f>
        <v>1.003971991504895</v>
      </c>
    </row>
    <row r="19" spans="1:8" x14ac:dyDescent="0.2">
      <c r="A19" t="str">
        <v>AnnualIncome</v>
      </c>
      <c r="B19">
        <v>-4.7606848622784408E-4</v>
      </c>
      <c r="C19">
        <v>2.1970501409974458E-3</v>
      </c>
      <c r="D19">
        <f t="shared" si="0"/>
        <v>-0.21668530787909657</v>
      </c>
      <c r="E19">
        <f t="shared" si="1"/>
        <v>0.82867896878788294</v>
      </c>
      <c r="F19">
        <f t="shared" si="2"/>
        <v>-4.8089616353473056E-3</v>
      </c>
      <c r="G19">
        <f t="shared" si="3"/>
        <v>3.8568246628916175E-3</v>
      </c>
      <c r="H19">
        <f>[1]!VIF(Mall_spending!C2:E201,2)</f>
        <v>1.0034454674692765</v>
      </c>
    </row>
    <row r="20" spans="1:8" x14ac:dyDescent="0.2">
      <c r="A20" s="4" t="str">
        <v>Gender2</v>
      </c>
      <c r="B20" s="4">
        <v>-0.19240534162905845</v>
      </c>
      <c r="C20" s="4">
        <v>0.11616533804166801</v>
      </c>
      <c r="D20" s="4">
        <f t="shared" si="0"/>
        <v>-1.6563059590120031</v>
      </c>
      <c r="E20" s="4">
        <f t="shared" si="1"/>
        <v>9.9259893817605818E-2</v>
      </c>
      <c r="F20" s="4">
        <f t="shared" si="2"/>
        <v>-0.42149979330933751</v>
      </c>
      <c r="G20" s="4">
        <f t="shared" si="3"/>
        <v>3.6689110051220636E-2</v>
      </c>
      <c r="H20" s="4">
        <f>[1]!VIF(Mall_spending!C2:E201,3)</f>
        <v>1.0070220808803665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923C-FA7E-48F9-B05B-4AB8B6D71434}">
  <dimension ref="A1:S201"/>
  <sheetViews>
    <sheetView topLeftCell="B11" workbookViewId="0">
      <selection activeCell="S29" sqref="S29"/>
    </sheetView>
  </sheetViews>
  <sheetFormatPr baseColWidth="10" defaultColWidth="8.83203125" defaultRowHeight="15" x14ac:dyDescent="0.2"/>
  <cols>
    <col min="4" max="4" width="14" customWidth="1"/>
    <col min="6" max="6" width="14.1640625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17</v>
      </c>
      <c r="F1" t="s">
        <v>10</v>
      </c>
      <c r="G1" t="s">
        <v>13</v>
      </c>
      <c r="I1" s="1" t="s">
        <v>25</v>
      </c>
    </row>
    <row r="2" spans="1:14" x14ac:dyDescent="0.2">
      <c r="A2">
        <v>1</v>
      </c>
      <c r="B2" t="s">
        <v>11</v>
      </c>
      <c r="C2">
        <v>19</v>
      </c>
      <c r="D2">
        <v>15</v>
      </c>
      <c r="E2">
        <f t="shared" ref="E2:E33" si="0">IF(B2="Male",1,0)</f>
        <v>1</v>
      </c>
      <c r="F2">
        <v>39</v>
      </c>
      <c r="G2">
        <f>LN(F2)</f>
        <v>3.6635616461296463</v>
      </c>
      <c r="I2" t="s">
        <v>24</v>
      </c>
    </row>
    <row r="3" spans="1:14" x14ac:dyDescent="0.2">
      <c r="A3">
        <v>2</v>
      </c>
      <c r="B3" t="s">
        <v>11</v>
      </c>
      <c r="C3">
        <v>21</v>
      </c>
      <c r="D3">
        <v>15</v>
      </c>
      <c r="E3">
        <f t="shared" si="0"/>
        <v>1</v>
      </c>
      <c r="F3">
        <v>81</v>
      </c>
      <c r="G3">
        <f t="shared" ref="G3:G66" si="1">LN(F3)</f>
        <v>4.3944491546724391</v>
      </c>
    </row>
    <row r="4" spans="1:14" x14ac:dyDescent="0.2">
      <c r="A4">
        <v>3</v>
      </c>
      <c r="B4" t="s">
        <v>12</v>
      </c>
      <c r="C4">
        <v>20</v>
      </c>
      <c r="D4">
        <v>16</v>
      </c>
      <c r="E4">
        <f t="shared" si="0"/>
        <v>0</v>
      </c>
      <c r="F4">
        <v>6</v>
      </c>
      <c r="G4">
        <f t="shared" si="1"/>
        <v>1.791759469228055</v>
      </c>
      <c r="I4" t="s">
        <v>16</v>
      </c>
    </row>
    <row r="5" spans="1:14" x14ac:dyDescent="0.2">
      <c r="A5">
        <v>4</v>
      </c>
      <c r="B5" t="s">
        <v>12</v>
      </c>
      <c r="C5">
        <v>23</v>
      </c>
      <c r="D5">
        <v>16</v>
      </c>
      <c r="E5">
        <f t="shared" si="0"/>
        <v>0</v>
      </c>
      <c r="F5">
        <v>77</v>
      </c>
      <c r="G5">
        <f t="shared" si="1"/>
        <v>4.3438054218536841</v>
      </c>
      <c r="I5" s="2" t="s">
        <v>18</v>
      </c>
    </row>
    <row r="6" spans="1:14" x14ac:dyDescent="0.2">
      <c r="A6">
        <v>5</v>
      </c>
      <c r="B6" t="s">
        <v>12</v>
      </c>
      <c r="C6">
        <v>31</v>
      </c>
      <c r="D6">
        <v>17</v>
      </c>
      <c r="E6">
        <f t="shared" si="0"/>
        <v>0</v>
      </c>
      <c r="F6">
        <v>40</v>
      </c>
      <c r="G6">
        <f t="shared" si="1"/>
        <v>3.6888794541139363</v>
      </c>
      <c r="I6" t="s">
        <v>21</v>
      </c>
      <c r="J6" t="s">
        <v>74</v>
      </c>
    </row>
    <row r="7" spans="1:14" x14ac:dyDescent="0.2">
      <c r="A7">
        <v>6</v>
      </c>
      <c r="B7" t="s">
        <v>12</v>
      </c>
      <c r="C7">
        <v>22</v>
      </c>
      <c r="D7">
        <v>17</v>
      </c>
      <c r="E7">
        <f t="shared" si="0"/>
        <v>0</v>
      </c>
      <c r="F7">
        <v>76</v>
      </c>
      <c r="G7">
        <f t="shared" si="1"/>
        <v>4.3307333402863311</v>
      </c>
      <c r="I7" t="s">
        <v>22</v>
      </c>
    </row>
    <row r="8" spans="1:14" x14ac:dyDescent="0.2">
      <c r="A8">
        <v>7</v>
      </c>
      <c r="B8" t="s">
        <v>12</v>
      </c>
      <c r="C8">
        <v>35</v>
      </c>
      <c r="D8">
        <v>18</v>
      </c>
      <c r="E8">
        <f t="shared" si="0"/>
        <v>0</v>
      </c>
      <c r="F8">
        <v>6</v>
      </c>
      <c r="G8">
        <f t="shared" si="1"/>
        <v>1.791759469228055</v>
      </c>
      <c r="I8" s="22"/>
      <c r="J8" s="23"/>
      <c r="K8" s="23"/>
      <c r="L8" s="23"/>
      <c r="M8" s="23"/>
      <c r="N8" s="24"/>
    </row>
    <row r="9" spans="1:14" x14ac:dyDescent="0.2">
      <c r="A9">
        <v>8</v>
      </c>
      <c r="B9" t="s">
        <v>12</v>
      </c>
      <c r="C9">
        <v>23</v>
      </c>
      <c r="D9">
        <v>18</v>
      </c>
      <c r="E9">
        <f t="shared" si="0"/>
        <v>0</v>
      </c>
      <c r="F9">
        <v>94</v>
      </c>
      <c r="G9">
        <f t="shared" si="1"/>
        <v>4.5432947822700038</v>
      </c>
      <c r="I9" s="25"/>
      <c r="J9" s="26"/>
      <c r="K9" s="26"/>
      <c r="L9" s="26"/>
      <c r="M9" s="26"/>
      <c r="N9" s="27"/>
    </row>
    <row r="10" spans="1:14" x14ac:dyDescent="0.2">
      <c r="A10">
        <v>9</v>
      </c>
      <c r="B10" t="s">
        <v>11</v>
      </c>
      <c r="C10">
        <v>64</v>
      </c>
      <c r="D10">
        <v>19</v>
      </c>
      <c r="E10">
        <f t="shared" si="0"/>
        <v>1</v>
      </c>
      <c r="F10">
        <v>3</v>
      </c>
      <c r="G10">
        <f t="shared" si="1"/>
        <v>1.0986122886681098</v>
      </c>
      <c r="I10" s="25"/>
      <c r="J10" s="26"/>
      <c r="K10" s="26"/>
      <c r="L10" s="26"/>
      <c r="M10" s="26"/>
      <c r="N10" s="27"/>
    </row>
    <row r="11" spans="1:14" x14ac:dyDescent="0.2">
      <c r="A11">
        <v>10</v>
      </c>
      <c r="B11" t="s">
        <v>12</v>
      </c>
      <c r="C11">
        <v>30</v>
      </c>
      <c r="D11">
        <v>19</v>
      </c>
      <c r="E11">
        <f t="shared" si="0"/>
        <v>0</v>
      </c>
      <c r="F11">
        <v>72</v>
      </c>
      <c r="G11">
        <f t="shared" si="1"/>
        <v>4.2766661190160553</v>
      </c>
      <c r="I11" s="28"/>
      <c r="J11" s="29"/>
      <c r="K11" s="29"/>
      <c r="L11" s="29"/>
      <c r="M11" s="29"/>
      <c r="N11" s="30"/>
    </row>
    <row r="12" spans="1:14" x14ac:dyDescent="0.2">
      <c r="A12">
        <v>11</v>
      </c>
      <c r="B12" t="s">
        <v>11</v>
      </c>
      <c r="C12">
        <v>67</v>
      </c>
      <c r="D12">
        <v>19</v>
      </c>
      <c r="E12">
        <f t="shared" si="0"/>
        <v>1</v>
      </c>
      <c r="F12">
        <v>14</v>
      </c>
      <c r="G12">
        <f t="shared" si="1"/>
        <v>2.6390573296152584</v>
      </c>
    </row>
    <row r="13" spans="1:14" x14ac:dyDescent="0.2">
      <c r="A13">
        <v>12</v>
      </c>
      <c r="B13" t="s">
        <v>12</v>
      </c>
      <c r="C13">
        <v>35</v>
      </c>
      <c r="D13">
        <v>19</v>
      </c>
      <c r="E13">
        <f t="shared" si="0"/>
        <v>0</v>
      </c>
      <c r="F13">
        <v>99</v>
      </c>
      <c r="G13">
        <f t="shared" si="1"/>
        <v>4.5951198501345898</v>
      </c>
      <c r="I13" s="2" t="s">
        <v>20</v>
      </c>
    </row>
    <row r="14" spans="1:14" x14ac:dyDescent="0.2">
      <c r="A14">
        <v>13</v>
      </c>
      <c r="B14" t="s">
        <v>12</v>
      </c>
      <c r="C14">
        <v>58</v>
      </c>
      <c r="D14">
        <v>20</v>
      </c>
      <c r="E14">
        <f t="shared" si="0"/>
        <v>0</v>
      </c>
      <c r="F14">
        <v>15</v>
      </c>
      <c r="G14">
        <f t="shared" si="1"/>
        <v>2.7080502011022101</v>
      </c>
      <c r="I14" t="s">
        <v>21</v>
      </c>
      <c r="J14" t="s">
        <v>84</v>
      </c>
    </row>
    <row r="15" spans="1:14" x14ac:dyDescent="0.2">
      <c r="A15">
        <v>14</v>
      </c>
      <c r="B15" t="s">
        <v>12</v>
      </c>
      <c r="C15">
        <v>24</v>
      </c>
      <c r="D15">
        <v>20</v>
      </c>
      <c r="E15">
        <f t="shared" si="0"/>
        <v>0</v>
      </c>
      <c r="F15">
        <v>77</v>
      </c>
      <c r="G15">
        <f t="shared" si="1"/>
        <v>4.3438054218536841</v>
      </c>
      <c r="I15" t="s">
        <v>26</v>
      </c>
    </row>
    <row r="16" spans="1:14" x14ac:dyDescent="0.2">
      <c r="A16">
        <v>15</v>
      </c>
      <c r="B16" t="s">
        <v>11</v>
      </c>
      <c r="C16">
        <v>37</v>
      </c>
      <c r="D16">
        <v>20</v>
      </c>
      <c r="E16">
        <f t="shared" si="0"/>
        <v>1</v>
      </c>
      <c r="F16">
        <v>13</v>
      </c>
      <c r="G16">
        <f t="shared" si="1"/>
        <v>2.5649493574615367</v>
      </c>
      <c r="I16" s="22"/>
      <c r="J16" s="23"/>
      <c r="K16" s="23"/>
      <c r="L16" s="23"/>
      <c r="M16" s="23"/>
      <c r="N16" s="24"/>
    </row>
    <row r="17" spans="1:16" x14ac:dyDescent="0.2">
      <c r="A17">
        <v>16</v>
      </c>
      <c r="B17" t="s">
        <v>11</v>
      </c>
      <c r="C17">
        <v>22</v>
      </c>
      <c r="D17">
        <v>20</v>
      </c>
      <c r="E17">
        <f t="shared" si="0"/>
        <v>1</v>
      </c>
      <c r="F17">
        <v>79</v>
      </c>
      <c r="G17">
        <f t="shared" si="1"/>
        <v>4.3694478524670215</v>
      </c>
      <c r="I17" s="25"/>
      <c r="J17" s="26"/>
      <c r="K17" s="26"/>
      <c r="L17" s="26"/>
      <c r="M17" s="26"/>
      <c r="N17" s="27"/>
    </row>
    <row r="18" spans="1:16" x14ac:dyDescent="0.2">
      <c r="A18">
        <v>17</v>
      </c>
      <c r="B18" t="s">
        <v>12</v>
      </c>
      <c r="C18">
        <v>35</v>
      </c>
      <c r="D18">
        <v>21</v>
      </c>
      <c r="E18">
        <f t="shared" si="0"/>
        <v>0</v>
      </c>
      <c r="F18">
        <v>35</v>
      </c>
      <c r="G18">
        <f t="shared" si="1"/>
        <v>3.5553480614894135</v>
      </c>
      <c r="I18" s="25"/>
      <c r="J18" s="26"/>
      <c r="K18" s="26"/>
      <c r="L18" s="26"/>
      <c r="M18" s="26"/>
      <c r="N18" s="27"/>
    </row>
    <row r="19" spans="1:16" x14ac:dyDescent="0.2">
      <c r="A19">
        <v>18</v>
      </c>
      <c r="B19" t="s">
        <v>11</v>
      </c>
      <c r="C19">
        <v>20</v>
      </c>
      <c r="D19">
        <v>21</v>
      </c>
      <c r="E19">
        <f t="shared" si="0"/>
        <v>1</v>
      </c>
      <c r="F19">
        <v>66</v>
      </c>
      <c r="G19">
        <f t="shared" si="1"/>
        <v>4.1896547420264252</v>
      </c>
      <c r="I19" s="28"/>
      <c r="J19" s="29"/>
      <c r="K19" s="29"/>
      <c r="L19" s="29"/>
      <c r="M19" s="29"/>
      <c r="N19" s="30"/>
    </row>
    <row r="20" spans="1:16" x14ac:dyDescent="0.2">
      <c r="A20">
        <v>19</v>
      </c>
      <c r="B20" t="s">
        <v>11</v>
      </c>
      <c r="C20">
        <v>52</v>
      </c>
      <c r="D20">
        <v>23</v>
      </c>
      <c r="E20">
        <f t="shared" si="0"/>
        <v>1</v>
      </c>
      <c r="F20">
        <v>29</v>
      </c>
      <c r="G20">
        <f t="shared" si="1"/>
        <v>3.3672958299864741</v>
      </c>
    </row>
    <row r="21" spans="1:16" x14ac:dyDescent="0.2">
      <c r="A21">
        <v>20</v>
      </c>
      <c r="B21" t="s">
        <v>12</v>
      </c>
      <c r="C21">
        <v>35</v>
      </c>
      <c r="D21">
        <v>23</v>
      </c>
      <c r="E21">
        <f t="shared" si="0"/>
        <v>0</v>
      </c>
      <c r="F21">
        <v>98</v>
      </c>
      <c r="G21">
        <f t="shared" si="1"/>
        <v>4.5849674786705723</v>
      </c>
      <c r="I21" s="2" t="s">
        <v>19</v>
      </c>
    </row>
    <row r="22" spans="1:16" x14ac:dyDescent="0.2">
      <c r="A22">
        <v>21</v>
      </c>
      <c r="B22" t="s">
        <v>11</v>
      </c>
      <c r="C22">
        <v>35</v>
      </c>
      <c r="D22">
        <v>24</v>
      </c>
      <c r="E22">
        <f t="shared" si="0"/>
        <v>1</v>
      </c>
      <c r="F22">
        <v>35</v>
      </c>
      <c r="G22">
        <f t="shared" si="1"/>
        <v>3.5553480614894135</v>
      </c>
      <c r="I22" t="s">
        <v>21</v>
      </c>
      <c r="J22" t="s">
        <v>84</v>
      </c>
    </row>
    <row r="23" spans="1:16" x14ac:dyDescent="0.2">
      <c r="A23">
        <v>22</v>
      </c>
      <c r="B23" t="s">
        <v>11</v>
      </c>
      <c r="C23">
        <v>25</v>
      </c>
      <c r="D23">
        <v>24</v>
      </c>
      <c r="E23">
        <f t="shared" si="0"/>
        <v>1</v>
      </c>
      <c r="F23">
        <v>73</v>
      </c>
      <c r="G23">
        <f t="shared" si="1"/>
        <v>4.290459441148391</v>
      </c>
      <c r="I23" t="s">
        <v>23</v>
      </c>
    </row>
    <row r="24" spans="1:16" x14ac:dyDescent="0.2">
      <c r="A24">
        <v>23</v>
      </c>
      <c r="B24" t="s">
        <v>12</v>
      </c>
      <c r="C24">
        <v>46</v>
      </c>
      <c r="D24">
        <v>25</v>
      </c>
      <c r="E24">
        <f t="shared" si="0"/>
        <v>0</v>
      </c>
      <c r="F24">
        <v>5</v>
      </c>
      <c r="G24">
        <f t="shared" si="1"/>
        <v>1.6094379124341003</v>
      </c>
      <c r="I24" s="22"/>
      <c r="J24" s="23"/>
      <c r="K24" s="23"/>
      <c r="L24" s="23"/>
      <c r="M24" s="23"/>
      <c r="N24" s="24"/>
    </row>
    <row r="25" spans="1:16" x14ac:dyDescent="0.2">
      <c r="A25">
        <v>24</v>
      </c>
      <c r="B25" t="s">
        <v>11</v>
      </c>
      <c r="C25">
        <v>31</v>
      </c>
      <c r="D25">
        <v>25</v>
      </c>
      <c r="E25">
        <f t="shared" si="0"/>
        <v>1</v>
      </c>
      <c r="F25">
        <v>73</v>
      </c>
      <c r="G25">
        <f t="shared" si="1"/>
        <v>4.290459441148391</v>
      </c>
      <c r="I25" s="25"/>
      <c r="J25" s="26"/>
      <c r="K25" s="26"/>
      <c r="L25" s="26"/>
      <c r="M25" s="26"/>
      <c r="N25" s="27"/>
    </row>
    <row r="26" spans="1:16" x14ac:dyDescent="0.2">
      <c r="A26">
        <v>25</v>
      </c>
      <c r="B26" t="s">
        <v>12</v>
      </c>
      <c r="C26">
        <v>54</v>
      </c>
      <c r="D26">
        <v>28</v>
      </c>
      <c r="E26">
        <f t="shared" si="0"/>
        <v>0</v>
      </c>
      <c r="F26">
        <v>14</v>
      </c>
      <c r="G26">
        <f t="shared" si="1"/>
        <v>2.6390573296152584</v>
      </c>
      <c r="I26" s="25"/>
      <c r="J26" s="26"/>
      <c r="K26" s="26"/>
      <c r="L26" s="26"/>
      <c r="M26" s="26"/>
      <c r="N26" s="27"/>
    </row>
    <row r="27" spans="1:16" x14ac:dyDescent="0.2">
      <c r="A27">
        <v>26</v>
      </c>
      <c r="B27" t="s">
        <v>11</v>
      </c>
      <c r="C27">
        <v>29</v>
      </c>
      <c r="D27">
        <v>28</v>
      </c>
      <c r="E27">
        <f t="shared" si="0"/>
        <v>1</v>
      </c>
      <c r="F27">
        <v>82</v>
      </c>
      <c r="G27">
        <f t="shared" si="1"/>
        <v>4.4067192472642533</v>
      </c>
      <c r="I27" s="28"/>
      <c r="J27" s="29"/>
      <c r="K27" s="29"/>
      <c r="L27" s="29"/>
      <c r="M27" s="29"/>
      <c r="N27" s="30"/>
    </row>
    <row r="28" spans="1:16" x14ac:dyDescent="0.2">
      <c r="A28">
        <v>27</v>
      </c>
      <c r="B28" t="s">
        <v>12</v>
      </c>
      <c r="C28">
        <v>45</v>
      </c>
      <c r="D28">
        <v>28</v>
      </c>
      <c r="E28">
        <f t="shared" si="0"/>
        <v>0</v>
      </c>
      <c r="F28">
        <v>32</v>
      </c>
      <c r="G28">
        <f t="shared" si="1"/>
        <v>3.4657359027997265</v>
      </c>
    </row>
    <row r="29" spans="1:16" x14ac:dyDescent="0.2">
      <c r="A29">
        <v>28</v>
      </c>
      <c r="B29" t="s">
        <v>11</v>
      </c>
      <c r="C29">
        <v>35</v>
      </c>
      <c r="D29">
        <v>28</v>
      </c>
      <c r="E29">
        <f t="shared" si="0"/>
        <v>1</v>
      </c>
      <c r="F29">
        <v>61</v>
      </c>
      <c r="G29">
        <f t="shared" si="1"/>
        <v>4.1108738641733114</v>
      </c>
      <c r="I29" t="s">
        <v>75</v>
      </c>
      <c r="O29" t="s">
        <v>75</v>
      </c>
    </row>
    <row r="30" spans="1:16" x14ac:dyDescent="0.2">
      <c r="A30">
        <v>29</v>
      </c>
      <c r="B30" t="s">
        <v>12</v>
      </c>
      <c r="C30">
        <v>40</v>
      </c>
      <c r="D30">
        <v>29</v>
      </c>
      <c r="E30">
        <f t="shared" si="0"/>
        <v>0</v>
      </c>
      <c r="F30">
        <v>31</v>
      </c>
      <c r="G30">
        <f t="shared" si="1"/>
        <v>3.4339872044851463</v>
      </c>
    </row>
    <row r="31" spans="1:16" x14ac:dyDescent="0.2">
      <c r="A31">
        <v>30</v>
      </c>
      <c r="B31" t="s">
        <v>12</v>
      </c>
      <c r="C31">
        <v>23</v>
      </c>
      <c r="D31">
        <v>29</v>
      </c>
      <c r="E31">
        <f t="shared" si="0"/>
        <v>0</v>
      </c>
      <c r="F31">
        <v>87</v>
      </c>
      <c r="G31">
        <f t="shared" si="1"/>
        <v>4.4659081186545837</v>
      </c>
      <c r="I31" t="s">
        <v>76</v>
      </c>
      <c r="J31" s="11">
        <f>COUNT(F2:F201)</f>
        <v>200</v>
      </c>
      <c r="O31" t="s">
        <v>76</v>
      </c>
      <c r="P31" s="11">
        <f>COUNT(G2:G201)</f>
        <v>200</v>
      </c>
    </row>
    <row r="32" spans="1:16" x14ac:dyDescent="0.2">
      <c r="A32">
        <v>31</v>
      </c>
      <c r="B32" t="s">
        <v>11</v>
      </c>
      <c r="C32">
        <v>60</v>
      </c>
      <c r="D32">
        <v>30</v>
      </c>
      <c r="E32">
        <f t="shared" si="0"/>
        <v>1</v>
      </c>
      <c r="F32">
        <v>4</v>
      </c>
      <c r="G32">
        <f t="shared" si="1"/>
        <v>1.3862943611198906</v>
      </c>
      <c r="I32" t="s">
        <v>77</v>
      </c>
      <c r="J32" s="13">
        <f>COLUMNS(C2:E201)</f>
        <v>3</v>
      </c>
      <c r="O32" t="s">
        <v>77</v>
      </c>
      <c r="P32" s="13">
        <f>COLUMNS(C2:E201)</f>
        <v>3</v>
      </c>
    </row>
    <row r="33" spans="1:19" x14ac:dyDescent="0.2">
      <c r="A33">
        <v>32</v>
      </c>
      <c r="B33" t="s">
        <v>12</v>
      </c>
      <c r="C33">
        <v>21</v>
      </c>
      <c r="D33">
        <v>30</v>
      </c>
      <c r="E33">
        <f t="shared" si="0"/>
        <v>0</v>
      </c>
      <c r="F33">
        <v>73</v>
      </c>
      <c r="G33">
        <f t="shared" si="1"/>
        <v>4.290459441148391</v>
      </c>
    </row>
    <row r="34" spans="1:19" x14ac:dyDescent="0.2">
      <c r="A34">
        <v>33</v>
      </c>
      <c r="B34" t="s">
        <v>11</v>
      </c>
      <c r="C34">
        <v>53</v>
      </c>
      <c r="D34">
        <v>33</v>
      </c>
      <c r="E34">
        <f t="shared" ref="E34:E65" si="2">IF(B34="Male",1,0)</f>
        <v>1</v>
      </c>
      <c r="F34">
        <v>4</v>
      </c>
      <c r="G34">
        <f t="shared" si="1"/>
        <v>1.3862943611198906</v>
      </c>
      <c r="I34" t="s">
        <v>78</v>
      </c>
      <c r="L34" t="s">
        <v>83</v>
      </c>
      <c r="O34" t="s">
        <v>78</v>
      </c>
      <c r="R34" t="s">
        <v>83</v>
      </c>
    </row>
    <row r="35" spans="1:19" x14ac:dyDescent="0.2">
      <c r="A35">
        <v>34</v>
      </c>
      <c r="B35" t="s">
        <v>11</v>
      </c>
      <c r="C35">
        <v>18</v>
      </c>
      <c r="D35">
        <v>33</v>
      </c>
      <c r="E35">
        <f t="shared" si="2"/>
        <v>1</v>
      </c>
      <c r="F35">
        <v>92</v>
      </c>
      <c r="G35">
        <f t="shared" si="1"/>
        <v>4.5217885770490405</v>
      </c>
    </row>
    <row r="36" spans="1:19" x14ac:dyDescent="0.2">
      <c r="A36">
        <v>35</v>
      </c>
      <c r="B36" t="s">
        <v>12</v>
      </c>
      <c r="C36">
        <v>49</v>
      </c>
      <c r="D36">
        <v>33</v>
      </c>
      <c r="E36">
        <f t="shared" si="2"/>
        <v>0</v>
      </c>
      <c r="F36">
        <v>14</v>
      </c>
      <c r="G36">
        <f t="shared" si="1"/>
        <v>2.6390573296152584</v>
      </c>
      <c r="I36" t="s">
        <v>79</v>
      </c>
      <c r="J36" s="11">
        <f>[1]!BPagStat(C2:E201,F2:F201)</f>
        <v>18.421351365685485</v>
      </c>
      <c r="L36" t="s">
        <v>79</v>
      </c>
      <c r="M36" s="11">
        <f>[1]!WhiteStat(C2:E201,F2:F201)</f>
        <v>5.9247567300654582</v>
      </c>
      <c r="O36" t="s">
        <v>79</v>
      </c>
      <c r="P36" s="11">
        <f>[1]!BPagStat(C2:E201,G2:G201)</f>
        <v>7.0833293528205594</v>
      </c>
      <c r="R36" t="s">
        <v>79</v>
      </c>
      <c r="S36" s="11">
        <f>[1]!WhiteStat(C2:E201,G2:G201)</f>
        <v>2.9755286308649924</v>
      </c>
    </row>
    <row r="37" spans="1:19" x14ac:dyDescent="0.2">
      <c r="A37">
        <v>36</v>
      </c>
      <c r="B37" t="s">
        <v>12</v>
      </c>
      <c r="C37">
        <v>21</v>
      </c>
      <c r="D37">
        <v>33</v>
      </c>
      <c r="E37">
        <f t="shared" si="2"/>
        <v>0</v>
      </c>
      <c r="F37">
        <v>81</v>
      </c>
      <c r="G37">
        <f t="shared" si="1"/>
        <v>4.3944491546724391</v>
      </c>
      <c r="I37" t="s">
        <v>39</v>
      </c>
      <c r="J37" s="12">
        <f>J32</f>
        <v>3</v>
      </c>
      <c r="L37" t="s">
        <v>39</v>
      </c>
      <c r="M37" s="12">
        <v>2</v>
      </c>
      <c r="O37" t="s">
        <v>39</v>
      </c>
      <c r="P37" s="12">
        <f>P32</f>
        <v>3</v>
      </c>
      <c r="R37" t="s">
        <v>39</v>
      </c>
      <c r="S37" s="12">
        <v>2</v>
      </c>
    </row>
    <row r="38" spans="1:19" x14ac:dyDescent="0.2">
      <c r="A38">
        <v>37</v>
      </c>
      <c r="B38" t="s">
        <v>12</v>
      </c>
      <c r="C38">
        <v>42</v>
      </c>
      <c r="D38">
        <v>34</v>
      </c>
      <c r="E38">
        <f t="shared" si="2"/>
        <v>0</v>
      </c>
      <c r="F38">
        <v>17</v>
      </c>
      <c r="G38">
        <f t="shared" si="1"/>
        <v>2.8332133440562162</v>
      </c>
      <c r="I38" t="s">
        <v>42</v>
      </c>
      <c r="J38" s="21">
        <f>_xlfn.CHISQ.DIST.RT(J36,J37)</f>
        <v>3.6004433971648531E-4</v>
      </c>
      <c r="L38" t="s">
        <v>42</v>
      </c>
      <c r="M38" s="13">
        <f>_xlfn.CHISQ.DIST.RT(M36,M37)</f>
        <v>5.1695819315933915E-2</v>
      </c>
      <c r="O38" t="s">
        <v>42</v>
      </c>
      <c r="P38" s="21">
        <f>_xlfn.CHISQ.DIST.RT(P36,P37)</f>
        <v>6.9288679580363818E-2</v>
      </c>
      <c r="R38" t="s">
        <v>42</v>
      </c>
      <c r="S38" s="13">
        <f>_xlfn.CHISQ.DIST.RT(S36,S37)</f>
        <v>0.22587708136577794</v>
      </c>
    </row>
    <row r="39" spans="1:19" x14ac:dyDescent="0.2">
      <c r="A39">
        <v>38</v>
      </c>
      <c r="B39" t="s">
        <v>12</v>
      </c>
      <c r="C39">
        <v>30</v>
      </c>
      <c r="D39">
        <v>34</v>
      </c>
      <c r="E39">
        <f t="shared" si="2"/>
        <v>0</v>
      </c>
      <c r="F39">
        <v>73</v>
      </c>
      <c r="G39">
        <f t="shared" si="1"/>
        <v>4.290459441148391</v>
      </c>
    </row>
    <row r="40" spans="1:19" x14ac:dyDescent="0.2">
      <c r="A40">
        <v>39</v>
      </c>
      <c r="B40" t="s">
        <v>12</v>
      </c>
      <c r="C40">
        <v>36</v>
      </c>
      <c r="D40">
        <v>37</v>
      </c>
      <c r="E40">
        <f t="shared" si="2"/>
        <v>0</v>
      </c>
      <c r="F40">
        <v>26</v>
      </c>
      <c r="G40">
        <f t="shared" si="1"/>
        <v>3.2580965380214821</v>
      </c>
      <c r="I40" t="s">
        <v>80</v>
      </c>
      <c r="J40" s="11">
        <f>[1]!BPagStat(C2:E201,F2:F201,FALSE)</f>
        <v>6.6281377148510376</v>
      </c>
      <c r="L40" t="s">
        <v>80</v>
      </c>
      <c r="M40" s="11">
        <f>[1]!WhiteStat(C2:E201,F2:F201,FALSE)</f>
        <v>3.0070220605095339</v>
      </c>
      <c r="O40" t="s">
        <v>80</v>
      </c>
      <c r="P40" s="11">
        <f>[1]!BPagStat(C2:E201,G2:G201,FALSE)</f>
        <v>2.3988466946123714</v>
      </c>
      <c r="R40" t="s">
        <v>80</v>
      </c>
      <c r="S40" s="11">
        <f>[1]!WhiteStat(C2:E201,G2:G201,FALSE)</f>
        <v>1.4875795280835145</v>
      </c>
    </row>
    <row r="41" spans="1:19" x14ac:dyDescent="0.2">
      <c r="A41">
        <v>40</v>
      </c>
      <c r="B41" t="s">
        <v>12</v>
      </c>
      <c r="C41">
        <v>20</v>
      </c>
      <c r="D41">
        <v>37</v>
      </c>
      <c r="E41">
        <f t="shared" si="2"/>
        <v>0</v>
      </c>
      <c r="F41">
        <v>75</v>
      </c>
      <c r="G41">
        <f t="shared" si="1"/>
        <v>4.3174881135363101</v>
      </c>
      <c r="I41" t="s">
        <v>81</v>
      </c>
      <c r="J41" s="12">
        <f>J32</f>
        <v>3</v>
      </c>
      <c r="L41" t="s">
        <v>81</v>
      </c>
      <c r="M41" s="12">
        <v>2</v>
      </c>
      <c r="O41" t="s">
        <v>81</v>
      </c>
      <c r="P41" s="12">
        <f>P32</f>
        <v>3</v>
      </c>
      <c r="R41" t="s">
        <v>81</v>
      </c>
      <c r="S41" s="12">
        <v>2</v>
      </c>
    </row>
    <row r="42" spans="1:19" x14ac:dyDescent="0.2">
      <c r="A42">
        <v>41</v>
      </c>
      <c r="B42" t="s">
        <v>12</v>
      </c>
      <c r="C42">
        <v>65</v>
      </c>
      <c r="D42">
        <v>38</v>
      </c>
      <c r="E42">
        <f t="shared" si="2"/>
        <v>0</v>
      </c>
      <c r="F42">
        <v>35</v>
      </c>
      <c r="G42">
        <f t="shared" si="1"/>
        <v>3.5553480614894135</v>
      </c>
      <c r="I42" t="s">
        <v>82</v>
      </c>
      <c r="J42" s="12">
        <f>J31-J32-1</f>
        <v>196</v>
      </c>
      <c r="L42" t="s">
        <v>82</v>
      </c>
      <c r="M42" s="12">
        <f>J31-3</f>
        <v>197</v>
      </c>
      <c r="O42" t="s">
        <v>82</v>
      </c>
      <c r="P42" s="12">
        <f>P31-P32-1</f>
        <v>196</v>
      </c>
      <c r="R42" t="s">
        <v>82</v>
      </c>
      <c r="S42" s="12">
        <f>P31-3</f>
        <v>197</v>
      </c>
    </row>
    <row r="43" spans="1:19" x14ac:dyDescent="0.2">
      <c r="A43">
        <v>42</v>
      </c>
      <c r="B43" t="s">
        <v>11</v>
      </c>
      <c r="C43">
        <v>24</v>
      </c>
      <c r="D43">
        <v>38</v>
      </c>
      <c r="E43">
        <f t="shared" si="2"/>
        <v>1</v>
      </c>
      <c r="F43">
        <v>92</v>
      </c>
      <c r="G43">
        <f t="shared" si="1"/>
        <v>4.5217885770490405</v>
      </c>
      <c r="I43" t="s">
        <v>42</v>
      </c>
      <c r="J43" s="21">
        <f>_xlfn.F.DIST.RT(J40,J41,J42)</f>
        <v>2.7509557223125429E-4</v>
      </c>
      <c r="L43" t="s">
        <v>42</v>
      </c>
      <c r="M43" s="13">
        <f>_xlfn.F.DIST.RT(M40,M41,M42)</f>
        <v>5.1713524748167594E-2</v>
      </c>
      <c r="O43" t="s">
        <v>42</v>
      </c>
      <c r="P43" s="21">
        <f>_xlfn.F.DIST.RT(P40,P41,P42)</f>
        <v>6.9221744522005454E-2</v>
      </c>
      <c r="R43" t="s">
        <v>42</v>
      </c>
      <c r="S43" s="13">
        <f>_xlfn.F.DIST.RT(S40,S41,S42)</f>
        <v>0.22844531941683277</v>
      </c>
    </row>
    <row r="44" spans="1:19" x14ac:dyDescent="0.2">
      <c r="A44">
        <v>43</v>
      </c>
      <c r="B44" t="s">
        <v>11</v>
      </c>
      <c r="C44">
        <v>48</v>
      </c>
      <c r="D44">
        <v>39</v>
      </c>
      <c r="E44">
        <f t="shared" si="2"/>
        <v>1</v>
      </c>
      <c r="F44">
        <v>36</v>
      </c>
      <c r="G44">
        <f t="shared" si="1"/>
        <v>3.5835189384561099</v>
      </c>
    </row>
    <row r="45" spans="1:19" x14ac:dyDescent="0.2">
      <c r="A45">
        <v>44</v>
      </c>
      <c r="B45" t="s">
        <v>12</v>
      </c>
      <c r="C45">
        <v>31</v>
      </c>
      <c r="D45">
        <v>39</v>
      </c>
      <c r="E45">
        <f t="shared" si="2"/>
        <v>0</v>
      </c>
      <c r="F45">
        <v>61</v>
      </c>
      <c r="G45">
        <f t="shared" si="1"/>
        <v>4.1108738641733114</v>
      </c>
    </row>
    <row r="46" spans="1:19" x14ac:dyDescent="0.2">
      <c r="A46">
        <v>45</v>
      </c>
      <c r="B46" t="s">
        <v>12</v>
      </c>
      <c r="C46">
        <v>49</v>
      </c>
      <c r="D46">
        <v>39</v>
      </c>
      <c r="E46">
        <f t="shared" si="2"/>
        <v>0</v>
      </c>
      <c r="F46">
        <v>28</v>
      </c>
      <c r="G46">
        <f t="shared" si="1"/>
        <v>3.3322045101752038</v>
      </c>
    </row>
    <row r="47" spans="1:19" x14ac:dyDescent="0.2">
      <c r="A47">
        <v>46</v>
      </c>
      <c r="B47" t="s">
        <v>12</v>
      </c>
      <c r="C47">
        <v>24</v>
      </c>
      <c r="D47">
        <v>39</v>
      </c>
      <c r="E47">
        <f t="shared" si="2"/>
        <v>0</v>
      </c>
      <c r="F47">
        <v>65</v>
      </c>
      <c r="G47">
        <f t="shared" si="1"/>
        <v>4.1743872698956368</v>
      </c>
    </row>
    <row r="48" spans="1:19" x14ac:dyDescent="0.2">
      <c r="A48">
        <v>47</v>
      </c>
      <c r="B48" t="s">
        <v>12</v>
      </c>
      <c r="C48">
        <v>50</v>
      </c>
      <c r="D48">
        <v>40</v>
      </c>
      <c r="E48">
        <f t="shared" si="2"/>
        <v>0</v>
      </c>
      <c r="F48">
        <v>55</v>
      </c>
      <c r="G48">
        <f t="shared" si="1"/>
        <v>4.0073331852324712</v>
      </c>
    </row>
    <row r="49" spans="1:7" x14ac:dyDescent="0.2">
      <c r="A49">
        <v>48</v>
      </c>
      <c r="B49" t="s">
        <v>12</v>
      </c>
      <c r="C49">
        <v>27</v>
      </c>
      <c r="D49">
        <v>40</v>
      </c>
      <c r="E49">
        <f t="shared" si="2"/>
        <v>0</v>
      </c>
      <c r="F49">
        <v>47</v>
      </c>
      <c r="G49">
        <f t="shared" si="1"/>
        <v>3.8501476017100584</v>
      </c>
    </row>
    <row r="50" spans="1:7" x14ac:dyDescent="0.2">
      <c r="A50">
        <v>49</v>
      </c>
      <c r="B50" t="s">
        <v>12</v>
      </c>
      <c r="C50">
        <v>29</v>
      </c>
      <c r="D50">
        <v>40</v>
      </c>
      <c r="E50">
        <f t="shared" si="2"/>
        <v>0</v>
      </c>
      <c r="F50">
        <v>42</v>
      </c>
      <c r="G50">
        <f t="shared" si="1"/>
        <v>3.7376696182833684</v>
      </c>
    </row>
    <row r="51" spans="1:7" x14ac:dyDescent="0.2">
      <c r="A51">
        <v>50</v>
      </c>
      <c r="B51" t="s">
        <v>12</v>
      </c>
      <c r="C51">
        <v>31</v>
      </c>
      <c r="D51">
        <v>40</v>
      </c>
      <c r="E51">
        <f t="shared" si="2"/>
        <v>0</v>
      </c>
      <c r="F51">
        <v>42</v>
      </c>
      <c r="G51">
        <f t="shared" si="1"/>
        <v>3.7376696182833684</v>
      </c>
    </row>
    <row r="52" spans="1:7" x14ac:dyDescent="0.2">
      <c r="A52">
        <v>51</v>
      </c>
      <c r="B52" t="s">
        <v>12</v>
      </c>
      <c r="C52">
        <v>49</v>
      </c>
      <c r="D52">
        <v>42</v>
      </c>
      <c r="E52">
        <f t="shared" si="2"/>
        <v>0</v>
      </c>
      <c r="F52">
        <v>52</v>
      </c>
      <c r="G52">
        <f t="shared" si="1"/>
        <v>3.9512437185814275</v>
      </c>
    </row>
    <row r="53" spans="1:7" x14ac:dyDescent="0.2">
      <c r="A53">
        <v>52</v>
      </c>
      <c r="B53" t="s">
        <v>11</v>
      </c>
      <c r="C53">
        <v>33</v>
      </c>
      <c r="D53">
        <v>42</v>
      </c>
      <c r="E53">
        <f t="shared" si="2"/>
        <v>1</v>
      </c>
      <c r="F53">
        <v>60</v>
      </c>
      <c r="G53">
        <f t="shared" si="1"/>
        <v>4.0943445622221004</v>
      </c>
    </row>
    <row r="54" spans="1:7" x14ac:dyDescent="0.2">
      <c r="A54">
        <v>53</v>
      </c>
      <c r="B54" t="s">
        <v>12</v>
      </c>
      <c r="C54">
        <v>31</v>
      </c>
      <c r="D54">
        <v>43</v>
      </c>
      <c r="E54">
        <f t="shared" si="2"/>
        <v>0</v>
      </c>
      <c r="F54">
        <v>54</v>
      </c>
      <c r="G54">
        <f t="shared" si="1"/>
        <v>3.9889840465642745</v>
      </c>
    </row>
    <row r="55" spans="1:7" x14ac:dyDescent="0.2">
      <c r="A55">
        <v>54</v>
      </c>
      <c r="B55" t="s">
        <v>11</v>
      </c>
      <c r="C55">
        <v>59</v>
      </c>
      <c r="D55">
        <v>43</v>
      </c>
      <c r="E55">
        <f t="shared" si="2"/>
        <v>1</v>
      </c>
      <c r="F55">
        <v>60</v>
      </c>
      <c r="G55">
        <f t="shared" si="1"/>
        <v>4.0943445622221004</v>
      </c>
    </row>
    <row r="56" spans="1:7" x14ac:dyDescent="0.2">
      <c r="A56">
        <v>55</v>
      </c>
      <c r="B56" t="s">
        <v>12</v>
      </c>
      <c r="C56">
        <v>50</v>
      </c>
      <c r="D56">
        <v>43</v>
      </c>
      <c r="E56">
        <f t="shared" si="2"/>
        <v>0</v>
      </c>
      <c r="F56">
        <v>45</v>
      </c>
      <c r="G56">
        <f t="shared" si="1"/>
        <v>3.8066624897703196</v>
      </c>
    </row>
    <row r="57" spans="1:7" x14ac:dyDescent="0.2">
      <c r="A57">
        <v>56</v>
      </c>
      <c r="B57" t="s">
        <v>11</v>
      </c>
      <c r="C57">
        <v>47</v>
      </c>
      <c r="D57">
        <v>43</v>
      </c>
      <c r="E57">
        <f t="shared" si="2"/>
        <v>1</v>
      </c>
      <c r="F57">
        <v>41</v>
      </c>
      <c r="G57">
        <f t="shared" si="1"/>
        <v>3.713572066704308</v>
      </c>
    </row>
    <row r="58" spans="1:7" x14ac:dyDescent="0.2">
      <c r="A58">
        <v>57</v>
      </c>
      <c r="B58" t="s">
        <v>12</v>
      </c>
      <c r="C58">
        <v>51</v>
      </c>
      <c r="D58">
        <v>44</v>
      </c>
      <c r="E58">
        <f t="shared" si="2"/>
        <v>0</v>
      </c>
      <c r="F58">
        <v>50</v>
      </c>
      <c r="G58">
        <f t="shared" si="1"/>
        <v>3.912023005428146</v>
      </c>
    </row>
    <row r="59" spans="1:7" x14ac:dyDescent="0.2">
      <c r="A59">
        <v>58</v>
      </c>
      <c r="B59" t="s">
        <v>11</v>
      </c>
      <c r="C59">
        <v>69</v>
      </c>
      <c r="D59">
        <v>44</v>
      </c>
      <c r="E59">
        <f t="shared" si="2"/>
        <v>1</v>
      </c>
      <c r="F59">
        <v>46</v>
      </c>
      <c r="G59">
        <f t="shared" si="1"/>
        <v>3.8286413964890951</v>
      </c>
    </row>
    <row r="60" spans="1:7" x14ac:dyDescent="0.2">
      <c r="A60">
        <v>59</v>
      </c>
      <c r="B60" t="s">
        <v>12</v>
      </c>
      <c r="C60">
        <v>27</v>
      </c>
      <c r="D60">
        <v>46</v>
      </c>
      <c r="E60">
        <f t="shared" si="2"/>
        <v>0</v>
      </c>
      <c r="F60">
        <v>51</v>
      </c>
      <c r="G60">
        <f t="shared" si="1"/>
        <v>3.9318256327243257</v>
      </c>
    </row>
    <row r="61" spans="1:7" x14ac:dyDescent="0.2">
      <c r="A61">
        <v>60</v>
      </c>
      <c r="B61" t="s">
        <v>11</v>
      </c>
      <c r="C61">
        <v>53</v>
      </c>
      <c r="D61">
        <v>46</v>
      </c>
      <c r="E61">
        <f t="shared" si="2"/>
        <v>1</v>
      </c>
      <c r="F61">
        <v>46</v>
      </c>
      <c r="G61">
        <f t="shared" si="1"/>
        <v>3.8286413964890951</v>
      </c>
    </row>
    <row r="62" spans="1:7" x14ac:dyDescent="0.2">
      <c r="A62">
        <v>61</v>
      </c>
      <c r="B62" t="s">
        <v>11</v>
      </c>
      <c r="C62">
        <v>70</v>
      </c>
      <c r="D62">
        <v>46</v>
      </c>
      <c r="E62">
        <f t="shared" si="2"/>
        <v>1</v>
      </c>
      <c r="F62">
        <v>56</v>
      </c>
      <c r="G62">
        <f t="shared" si="1"/>
        <v>4.0253516907351496</v>
      </c>
    </row>
    <row r="63" spans="1:7" x14ac:dyDescent="0.2">
      <c r="A63">
        <v>62</v>
      </c>
      <c r="B63" t="s">
        <v>11</v>
      </c>
      <c r="C63">
        <v>19</v>
      </c>
      <c r="D63">
        <v>46</v>
      </c>
      <c r="E63">
        <f t="shared" si="2"/>
        <v>1</v>
      </c>
      <c r="F63">
        <v>55</v>
      </c>
      <c r="G63">
        <f t="shared" si="1"/>
        <v>4.0073331852324712</v>
      </c>
    </row>
    <row r="64" spans="1:7" x14ac:dyDescent="0.2">
      <c r="A64">
        <v>63</v>
      </c>
      <c r="B64" t="s">
        <v>12</v>
      </c>
      <c r="C64">
        <v>67</v>
      </c>
      <c r="D64">
        <v>47</v>
      </c>
      <c r="E64">
        <f t="shared" si="2"/>
        <v>0</v>
      </c>
      <c r="F64">
        <v>52</v>
      </c>
      <c r="G64">
        <f t="shared" si="1"/>
        <v>3.9512437185814275</v>
      </c>
    </row>
    <row r="65" spans="1:7" x14ac:dyDescent="0.2">
      <c r="A65">
        <v>64</v>
      </c>
      <c r="B65" t="s">
        <v>12</v>
      </c>
      <c r="C65">
        <v>54</v>
      </c>
      <c r="D65">
        <v>47</v>
      </c>
      <c r="E65">
        <f t="shared" si="2"/>
        <v>0</v>
      </c>
      <c r="F65">
        <v>59</v>
      </c>
      <c r="G65">
        <f t="shared" si="1"/>
        <v>4.0775374439057197</v>
      </c>
    </row>
    <row r="66" spans="1:7" x14ac:dyDescent="0.2">
      <c r="A66">
        <v>65</v>
      </c>
      <c r="B66" t="s">
        <v>11</v>
      </c>
      <c r="C66">
        <v>63</v>
      </c>
      <c r="D66">
        <v>48</v>
      </c>
      <c r="E66">
        <f t="shared" ref="E66:E97" si="3">IF(B66="Male",1,0)</f>
        <v>1</v>
      </c>
      <c r="F66">
        <v>51</v>
      </c>
      <c r="G66">
        <f t="shared" si="1"/>
        <v>3.9318256327243257</v>
      </c>
    </row>
    <row r="67" spans="1:7" x14ac:dyDescent="0.2">
      <c r="A67">
        <v>66</v>
      </c>
      <c r="B67" t="s">
        <v>11</v>
      </c>
      <c r="C67">
        <v>18</v>
      </c>
      <c r="D67">
        <v>48</v>
      </c>
      <c r="E67">
        <f t="shared" si="3"/>
        <v>1</v>
      </c>
      <c r="F67">
        <v>59</v>
      </c>
      <c r="G67">
        <f t="shared" ref="G67:G130" si="4">LN(F67)</f>
        <v>4.0775374439057197</v>
      </c>
    </row>
    <row r="68" spans="1:7" x14ac:dyDescent="0.2">
      <c r="A68">
        <v>67</v>
      </c>
      <c r="B68" t="s">
        <v>12</v>
      </c>
      <c r="C68">
        <v>43</v>
      </c>
      <c r="D68">
        <v>48</v>
      </c>
      <c r="E68">
        <f t="shared" si="3"/>
        <v>0</v>
      </c>
      <c r="F68">
        <v>50</v>
      </c>
      <c r="G68">
        <f t="shared" si="4"/>
        <v>3.912023005428146</v>
      </c>
    </row>
    <row r="69" spans="1:7" x14ac:dyDescent="0.2">
      <c r="A69">
        <v>68</v>
      </c>
      <c r="B69" t="s">
        <v>12</v>
      </c>
      <c r="C69">
        <v>68</v>
      </c>
      <c r="D69">
        <v>48</v>
      </c>
      <c r="E69">
        <f t="shared" si="3"/>
        <v>0</v>
      </c>
      <c r="F69">
        <v>48</v>
      </c>
      <c r="G69">
        <f t="shared" si="4"/>
        <v>3.8712010109078911</v>
      </c>
    </row>
    <row r="70" spans="1:7" x14ac:dyDescent="0.2">
      <c r="A70">
        <v>69</v>
      </c>
      <c r="B70" t="s">
        <v>11</v>
      </c>
      <c r="C70">
        <v>19</v>
      </c>
      <c r="D70">
        <v>48</v>
      </c>
      <c r="E70">
        <f t="shared" si="3"/>
        <v>1</v>
      </c>
      <c r="F70">
        <v>59</v>
      </c>
      <c r="G70">
        <f t="shared" si="4"/>
        <v>4.0775374439057197</v>
      </c>
    </row>
    <row r="71" spans="1:7" x14ac:dyDescent="0.2">
      <c r="A71">
        <v>70</v>
      </c>
      <c r="B71" t="s">
        <v>12</v>
      </c>
      <c r="C71">
        <v>32</v>
      </c>
      <c r="D71">
        <v>48</v>
      </c>
      <c r="E71">
        <f t="shared" si="3"/>
        <v>0</v>
      </c>
      <c r="F71">
        <v>47</v>
      </c>
      <c r="G71">
        <f t="shared" si="4"/>
        <v>3.8501476017100584</v>
      </c>
    </row>
    <row r="72" spans="1:7" x14ac:dyDescent="0.2">
      <c r="A72">
        <v>71</v>
      </c>
      <c r="B72" t="s">
        <v>11</v>
      </c>
      <c r="C72">
        <v>70</v>
      </c>
      <c r="D72">
        <v>49</v>
      </c>
      <c r="E72">
        <f t="shared" si="3"/>
        <v>1</v>
      </c>
      <c r="F72">
        <v>55</v>
      </c>
      <c r="G72">
        <f t="shared" si="4"/>
        <v>4.0073331852324712</v>
      </c>
    </row>
    <row r="73" spans="1:7" x14ac:dyDescent="0.2">
      <c r="A73">
        <v>72</v>
      </c>
      <c r="B73" t="s">
        <v>12</v>
      </c>
      <c r="C73">
        <v>47</v>
      </c>
      <c r="D73">
        <v>49</v>
      </c>
      <c r="E73">
        <f t="shared" si="3"/>
        <v>0</v>
      </c>
      <c r="F73">
        <v>42</v>
      </c>
      <c r="G73">
        <f t="shared" si="4"/>
        <v>3.7376696182833684</v>
      </c>
    </row>
    <row r="74" spans="1:7" x14ac:dyDescent="0.2">
      <c r="A74">
        <v>73</v>
      </c>
      <c r="B74" t="s">
        <v>12</v>
      </c>
      <c r="C74">
        <v>60</v>
      </c>
      <c r="D74">
        <v>50</v>
      </c>
      <c r="E74">
        <f t="shared" si="3"/>
        <v>0</v>
      </c>
      <c r="F74">
        <v>49</v>
      </c>
      <c r="G74">
        <f t="shared" si="4"/>
        <v>3.8918202981106265</v>
      </c>
    </row>
    <row r="75" spans="1:7" x14ac:dyDescent="0.2">
      <c r="A75">
        <v>74</v>
      </c>
      <c r="B75" t="s">
        <v>12</v>
      </c>
      <c r="C75">
        <v>60</v>
      </c>
      <c r="D75">
        <v>50</v>
      </c>
      <c r="E75">
        <f t="shared" si="3"/>
        <v>0</v>
      </c>
      <c r="F75">
        <v>56</v>
      </c>
      <c r="G75">
        <f t="shared" si="4"/>
        <v>4.0253516907351496</v>
      </c>
    </row>
    <row r="76" spans="1:7" x14ac:dyDescent="0.2">
      <c r="A76">
        <v>75</v>
      </c>
      <c r="B76" t="s">
        <v>11</v>
      </c>
      <c r="C76">
        <v>59</v>
      </c>
      <c r="D76">
        <v>54</v>
      </c>
      <c r="E76">
        <f t="shared" si="3"/>
        <v>1</v>
      </c>
      <c r="F76">
        <v>47</v>
      </c>
      <c r="G76">
        <f t="shared" si="4"/>
        <v>3.8501476017100584</v>
      </c>
    </row>
    <row r="77" spans="1:7" x14ac:dyDescent="0.2">
      <c r="A77">
        <v>76</v>
      </c>
      <c r="B77" t="s">
        <v>11</v>
      </c>
      <c r="C77">
        <v>26</v>
      </c>
      <c r="D77">
        <v>54</v>
      </c>
      <c r="E77">
        <f t="shared" si="3"/>
        <v>1</v>
      </c>
      <c r="F77">
        <v>54</v>
      </c>
      <c r="G77">
        <f t="shared" si="4"/>
        <v>3.9889840465642745</v>
      </c>
    </row>
    <row r="78" spans="1:7" x14ac:dyDescent="0.2">
      <c r="A78">
        <v>77</v>
      </c>
      <c r="B78" t="s">
        <v>12</v>
      </c>
      <c r="C78">
        <v>45</v>
      </c>
      <c r="D78">
        <v>54</v>
      </c>
      <c r="E78">
        <f t="shared" si="3"/>
        <v>0</v>
      </c>
      <c r="F78">
        <v>53</v>
      </c>
      <c r="G78">
        <f t="shared" si="4"/>
        <v>3.970291913552122</v>
      </c>
    </row>
    <row r="79" spans="1:7" x14ac:dyDescent="0.2">
      <c r="A79">
        <v>78</v>
      </c>
      <c r="B79" t="s">
        <v>11</v>
      </c>
      <c r="C79">
        <v>40</v>
      </c>
      <c r="D79">
        <v>54</v>
      </c>
      <c r="E79">
        <f t="shared" si="3"/>
        <v>1</v>
      </c>
      <c r="F79">
        <v>48</v>
      </c>
      <c r="G79">
        <f t="shared" si="4"/>
        <v>3.8712010109078911</v>
      </c>
    </row>
    <row r="80" spans="1:7" x14ac:dyDescent="0.2">
      <c r="A80">
        <v>79</v>
      </c>
      <c r="B80" t="s">
        <v>12</v>
      </c>
      <c r="C80">
        <v>23</v>
      </c>
      <c r="D80">
        <v>54</v>
      </c>
      <c r="E80">
        <f t="shared" si="3"/>
        <v>0</v>
      </c>
      <c r="F80">
        <v>52</v>
      </c>
      <c r="G80">
        <f t="shared" si="4"/>
        <v>3.9512437185814275</v>
      </c>
    </row>
    <row r="81" spans="1:7" x14ac:dyDescent="0.2">
      <c r="A81">
        <v>80</v>
      </c>
      <c r="B81" t="s">
        <v>12</v>
      </c>
      <c r="C81">
        <v>49</v>
      </c>
      <c r="D81">
        <v>54</v>
      </c>
      <c r="E81">
        <f t="shared" si="3"/>
        <v>0</v>
      </c>
      <c r="F81">
        <v>42</v>
      </c>
      <c r="G81">
        <f t="shared" si="4"/>
        <v>3.7376696182833684</v>
      </c>
    </row>
    <row r="82" spans="1:7" x14ac:dyDescent="0.2">
      <c r="A82">
        <v>81</v>
      </c>
      <c r="B82" t="s">
        <v>11</v>
      </c>
      <c r="C82">
        <v>57</v>
      </c>
      <c r="D82">
        <v>54</v>
      </c>
      <c r="E82">
        <f t="shared" si="3"/>
        <v>1</v>
      </c>
      <c r="F82">
        <v>51</v>
      </c>
      <c r="G82">
        <f t="shared" si="4"/>
        <v>3.9318256327243257</v>
      </c>
    </row>
    <row r="83" spans="1:7" x14ac:dyDescent="0.2">
      <c r="A83">
        <v>82</v>
      </c>
      <c r="B83" t="s">
        <v>11</v>
      </c>
      <c r="C83">
        <v>38</v>
      </c>
      <c r="D83">
        <v>54</v>
      </c>
      <c r="E83">
        <f t="shared" si="3"/>
        <v>1</v>
      </c>
      <c r="F83">
        <v>55</v>
      </c>
      <c r="G83">
        <f t="shared" si="4"/>
        <v>4.0073331852324712</v>
      </c>
    </row>
    <row r="84" spans="1:7" x14ac:dyDescent="0.2">
      <c r="A84">
        <v>83</v>
      </c>
      <c r="B84" t="s">
        <v>11</v>
      </c>
      <c r="C84">
        <v>67</v>
      </c>
      <c r="D84">
        <v>54</v>
      </c>
      <c r="E84">
        <f t="shared" si="3"/>
        <v>1</v>
      </c>
      <c r="F84">
        <v>41</v>
      </c>
      <c r="G84">
        <f t="shared" si="4"/>
        <v>3.713572066704308</v>
      </c>
    </row>
    <row r="85" spans="1:7" x14ac:dyDescent="0.2">
      <c r="A85">
        <v>84</v>
      </c>
      <c r="B85" t="s">
        <v>12</v>
      </c>
      <c r="C85">
        <v>46</v>
      </c>
      <c r="D85">
        <v>54</v>
      </c>
      <c r="E85">
        <f t="shared" si="3"/>
        <v>0</v>
      </c>
      <c r="F85">
        <v>44</v>
      </c>
      <c r="G85">
        <f t="shared" si="4"/>
        <v>3.784189633918261</v>
      </c>
    </row>
    <row r="86" spans="1:7" x14ac:dyDescent="0.2">
      <c r="A86">
        <v>85</v>
      </c>
      <c r="B86" t="s">
        <v>12</v>
      </c>
      <c r="C86">
        <v>21</v>
      </c>
      <c r="D86">
        <v>54</v>
      </c>
      <c r="E86">
        <f t="shared" si="3"/>
        <v>0</v>
      </c>
      <c r="F86">
        <v>57</v>
      </c>
      <c r="G86">
        <f t="shared" si="4"/>
        <v>4.0430512678345503</v>
      </c>
    </row>
    <row r="87" spans="1:7" x14ac:dyDescent="0.2">
      <c r="A87">
        <v>86</v>
      </c>
      <c r="B87" t="s">
        <v>11</v>
      </c>
      <c r="C87">
        <v>48</v>
      </c>
      <c r="D87">
        <v>54</v>
      </c>
      <c r="E87">
        <f t="shared" si="3"/>
        <v>1</v>
      </c>
      <c r="F87">
        <v>46</v>
      </c>
      <c r="G87">
        <f t="shared" si="4"/>
        <v>3.8286413964890951</v>
      </c>
    </row>
    <row r="88" spans="1:7" x14ac:dyDescent="0.2">
      <c r="A88">
        <v>87</v>
      </c>
      <c r="B88" t="s">
        <v>12</v>
      </c>
      <c r="C88">
        <v>55</v>
      </c>
      <c r="D88">
        <v>57</v>
      </c>
      <c r="E88">
        <f t="shared" si="3"/>
        <v>0</v>
      </c>
      <c r="F88">
        <v>58</v>
      </c>
      <c r="G88">
        <f t="shared" si="4"/>
        <v>4.0604430105464191</v>
      </c>
    </row>
    <row r="89" spans="1:7" x14ac:dyDescent="0.2">
      <c r="A89">
        <v>88</v>
      </c>
      <c r="B89" t="s">
        <v>12</v>
      </c>
      <c r="C89">
        <v>22</v>
      </c>
      <c r="D89">
        <v>57</v>
      </c>
      <c r="E89">
        <f t="shared" si="3"/>
        <v>0</v>
      </c>
      <c r="F89">
        <v>55</v>
      </c>
      <c r="G89">
        <f t="shared" si="4"/>
        <v>4.0073331852324712</v>
      </c>
    </row>
    <row r="90" spans="1:7" x14ac:dyDescent="0.2">
      <c r="A90">
        <v>89</v>
      </c>
      <c r="B90" t="s">
        <v>12</v>
      </c>
      <c r="C90">
        <v>34</v>
      </c>
      <c r="D90">
        <v>58</v>
      </c>
      <c r="E90">
        <f t="shared" si="3"/>
        <v>0</v>
      </c>
      <c r="F90">
        <v>60</v>
      </c>
      <c r="G90">
        <f t="shared" si="4"/>
        <v>4.0943445622221004</v>
      </c>
    </row>
    <row r="91" spans="1:7" x14ac:dyDescent="0.2">
      <c r="A91">
        <v>90</v>
      </c>
      <c r="B91" t="s">
        <v>12</v>
      </c>
      <c r="C91">
        <v>50</v>
      </c>
      <c r="D91">
        <v>58</v>
      </c>
      <c r="E91">
        <f t="shared" si="3"/>
        <v>0</v>
      </c>
      <c r="F91">
        <v>46</v>
      </c>
      <c r="G91">
        <f t="shared" si="4"/>
        <v>3.8286413964890951</v>
      </c>
    </row>
    <row r="92" spans="1:7" x14ac:dyDescent="0.2">
      <c r="A92">
        <v>91</v>
      </c>
      <c r="B92" t="s">
        <v>12</v>
      </c>
      <c r="C92">
        <v>68</v>
      </c>
      <c r="D92">
        <v>59</v>
      </c>
      <c r="E92">
        <f t="shared" si="3"/>
        <v>0</v>
      </c>
      <c r="F92">
        <v>55</v>
      </c>
      <c r="G92">
        <f t="shared" si="4"/>
        <v>4.0073331852324712</v>
      </c>
    </row>
    <row r="93" spans="1:7" x14ac:dyDescent="0.2">
      <c r="A93">
        <v>92</v>
      </c>
      <c r="B93" t="s">
        <v>11</v>
      </c>
      <c r="C93">
        <v>18</v>
      </c>
      <c r="D93">
        <v>59</v>
      </c>
      <c r="E93">
        <f t="shared" si="3"/>
        <v>1</v>
      </c>
      <c r="F93">
        <v>41</v>
      </c>
      <c r="G93">
        <f t="shared" si="4"/>
        <v>3.713572066704308</v>
      </c>
    </row>
    <row r="94" spans="1:7" x14ac:dyDescent="0.2">
      <c r="A94">
        <v>93</v>
      </c>
      <c r="B94" t="s">
        <v>11</v>
      </c>
      <c r="C94">
        <v>48</v>
      </c>
      <c r="D94">
        <v>60</v>
      </c>
      <c r="E94">
        <f t="shared" si="3"/>
        <v>1</v>
      </c>
      <c r="F94">
        <v>49</v>
      </c>
      <c r="G94">
        <f t="shared" si="4"/>
        <v>3.8918202981106265</v>
      </c>
    </row>
    <row r="95" spans="1:7" x14ac:dyDescent="0.2">
      <c r="A95">
        <v>94</v>
      </c>
      <c r="B95" t="s">
        <v>12</v>
      </c>
      <c r="C95">
        <v>40</v>
      </c>
      <c r="D95">
        <v>60</v>
      </c>
      <c r="E95">
        <f t="shared" si="3"/>
        <v>0</v>
      </c>
      <c r="F95">
        <v>40</v>
      </c>
      <c r="G95">
        <f t="shared" si="4"/>
        <v>3.6888794541139363</v>
      </c>
    </row>
    <row r="96" spans="1:7" x14ac:dyDescent="0.2">
      <c r="A96">
        <v>95</v>
      </c>
      <c r="B96" t="s">
        <v>12</v>
      </c>
      <c r="C96">
        <v>32</v>
      </c>
      <c r="D96">
        <v>60</v>
      </c>
      <c r="E96">
        <f t="shared" si="3"/>
        <v>0</v>
      </c>
      <c r="F96">
        <v>42</v>
      </c>
      <c r="G96">
        <f t="shared" si="4"/>
        <v>3.7376696182833684</v>
      </c>
    </row>
    <row r="97" spans="1:7" x14ac:dyDescent="0.2">
      <c r="A97">
        <v>96</v>
      </c>
      <c r="B97" t="s">
        <v>11</v>
      </c>
      <c r="C97">
        <v>24</v>
      </c>
      <c r="D97">
        <v>60</v>
      </c>
      <c r="E97">
        <f t="shared" si="3"/>
        <v>1</v>
      </c>
      <c r="F97">
        <v>52</v>
      </c>
      <c r="G97">
        <f t="shared" si="4"/>
        <v>3.9512437185814275</v>
      </c>
    </row>
    <row r="98" spans="1:7" x14ac:dyDescent="0.2">
      <c r="A98">
        <v>97</v>
      </c>
      <c r="B98" t="s">
        <v>12</v>
      </c>
      <c r="C98">
        <v>47</v>
      </c>
      <c r="D98">
        <v>60</v>
      </c>
      <c r="E98">
        <f t="shared" ref="E98:E129" si="5">IF(B98="Male",1,0)</f>
        <v>0</v>
      </c>
      <c r="F98">
        <v>47</v>
      </c>
      <c r="G98">
        <f t="shared" si="4"/>
        <v>3.8501476017100584</v>
      </c>
    </row>
    <row r="99" spans="1:7" x14ac:dyDescent="0.2">
      <c r="A99">
        <v>98</v>
      </c>
      <c r="B99" t="s">
        <v>12</v>
      </c>
      <c r="C99">
        <v>27</v>
      </c>
      <c r="D99">
        <v>60</v>
      </c>
      <c r="E99">
        <f t="shared" si="5"/>
        <v>0</v>
      </c>
      <c r="F99">
        <v>50</v>
      </c>
      <c r="G99">
        <f t="shared" si="4"/>
        <v>3.912023005428146</v>
      </c>
    </row>
    <row r="100" spans="1:7" x14ac:dyDescent="0.2">
      <c r="A100">
        <v>99</v>
      </c>
      <c r="B100" t="s">
        <v>11</v>
      </c>
      <c r="C100">
        <v>48</v>
      </c>
      <c r="D100">
        <v>61</v>
      </c>
      <c r="E100">
        <f t="shared" si="5"/>
        <v>1</v>
      </c>
      <c r="F100">
        <v>42</v>
      </c>
      <c r="G100">
        <f t="shared" si="4"/>
        <v>3.7376696182833684</v>
      </c>
    </row>
    <row r="101" spans="1:7" x14ac:dyDescent="0.2">
      <c r="A101">
        <v>100</v>
      </c>
      <c r="B101" t="s">
        <v>11</v>
      </c>
      <c r="C101">
        <v>20</v>
      </c>
      <c r="D101">
        <v>61</v>
      </c>
      <c r="E101">
        <f t="shared" si="5"/>
        <v>1</v>
      </c>
      <c r="F101">
        <v>49</v>
      </c>
      <c r="G101">
        <f t="shared" si="4"/>
        <v>3.8918202981106265</v>
      </c>
    </row>
    <row r="102" spans="1:7" x14ac:dyDescent="0.2">
      <c r="A102">
        <v>101</v>
      </c>
      <c r="B102" t="s">
        <v>12</v>
      </c>
      <c r="C102">
        <v>23</v>
      </c>
      <c r="D102">
        <v>62</v>
      </c>
      <c r="E102">
        <f t="shared" si="5"/>
        <v>0</v>
      </c>
      <c r="F102">
        <v>41</v>
      </c>
      <c r="G102">
        <f t="shared" si="4"/>
        <v>3.713572066704308</v>
      </c>
    </row>
    <row r="103" spans="1:7" x14ac:dyDescent="0.2">
      <c r="A103">
        <v>102</v>
      </c>
      <c r="B103" t="s">
        <v>12</v>
      </c>
      <c r="C103">
        <v>49</v>
      </c>
      <c r="D103">
        <v>62</v>
      </c>
      <c r="E103">
        <f t="shared" si="5"/>
        <v>0</v>
      </c>
      <c r="F103">
        <v>48</v>
      </c>
      <c r="G103">
        <f t="shared" si="4"/>
        <v>3.8712010109078911</v>
      </c>
    </row>
    <row r="104" spans="1:7" x14ac:dyDescent="0.2">
      <c r="A104">
        <v>103</v>
      </c>
      <c r="B104" t="s">
        <v>11</v>
      </c>
      <c r="C104">
        <v>67</v>
      </c>
      <c r="D104">
        <v>62</v>
      </c>
      <c r="E104">
        <f t="shared" si="5"/>
        <v>1</v>
      </c>
      <c r="F104">
        <v>59</v>
      </c>
      <c r="G104">
        <f t="shared" si="4"/>
        <v>4.0775374439057197</v>
      </c>
    </row>
    <row r="105" spans="1:7" x14ac:dyDescent="0.2">
      <c r="A105">
        <v>104</v>
      </c>
      <c r="B105" t="s">
        <v>11</v>
      </c>
      <c r="C105">
        <v>26</v>
      </c>
      <c r="D105">
        <v>62</v>
      </c>
      <c r="E105">
        <f t="shared" si="5"/>
        <v>1</v>
      </c>
      <c r="F105">
        <v>55</v>
      </c>
      <c r="G105">
        <f t="shared" si="4"/>
        <v>4.0073331852324712</v>
      </c>
    </row>
    <row r="106" spans="1:7" x14ac:dyDescent="0.2">
      <c r="A106">
        <v>105</v>
      </c>
      <c r="B106" t="s">
        <v>11</v>
      </c>
      <c r="C106">
        <v>49</v>
      </c>
      <c r="D106">
        <v>62</v>
      </c>
      <c r="E106">
        <f t="shared" si="5"/>
        <v>1</v>
      </c>
      <c r="F106">
        <v>56</v>
      </c>
      <c r="G106">
        <f t="shared" si="4"/>
        <v>4.0253516907351496</v>
      </c>
    </row>
    <row r="107" spans="1:7" x14ac:dyDescent="0.2">
      <c r="A107">
        <v>106</v>
      </c>
      <c r="B107" t="s">
        <v>12</v>
      </c>
      <c r="C107">
        <v>21</v>
      </c>
      <c r="D107">
        <v>62</v>
      </c>
      <c r="E107">
        <f t="shared" si="5"/>
        <v>0</v>
      </c>
      <c r="F107">
        <v>42</v>
      </c>
      <c r="G107">
        <f t="shared" si="4"/>
        <v>3.7376696182833684</v>
      </c>
    </row>
    <row r="108" spans="1:7" x14ac:dyDescent="0.2">
      <c r="A108">
        <v>107</v>
      </c>
      <c r="B108" t="s">
        <v>12</v>
      </c>
      <c r="C108">
        <v>66</v>
      </c>
      <c r="D108">
        <v>63</v>
      </c>
      <c r="E108">
        <f t="shared" si="5"/>
        <v>0</v>
      </c>
      <c r="F108">
        <v>50</v>
      </c>
      <c r="G108">
        <f t="shared" si="4"/>
        <v>3.912023005428146</v>
      </c>
    </row>
    <row r="109" spans="1:7" x14ac:dyDescent="0.2">
      <c r="A109">
        <v>108</v>
      </c>
      <c r="B109" t="s">
        <v>11</v>
      </c>
      <c r="C109">
        <v>54</v>
      </c>
      <c r="D109">
        <v>63</v>
      </c>
      <c r="E109">
        <f t="shared" si="5"/>
        <v>1</v>
      </c>
      <c r="F109">
        <v>46</v>
      </c>
      <c r="G109">
        <f t="shared" si="4"/>
        <v>3.8286413964890951</v>
      </c>
    </row>
    <row r="110" spans="1:7" x14ac:dyDescent="0.2">
      <c r="A110">
        <v>109</v>
      </c>
      <c r="B110" t="s">
        <v>11</v>
      </c>
      <c r="C110">
        <v>68</v>
      </c>
      <c r="D110">
        <v>63</v>
      </c>
      <c r="E110">
        <f t="shared" si="5"/>
        <v>1</v>
      </c>
      <c r="F110">
        <v>43</v>
      </c>
      <c r="G110">
        <f t="shared" si="4"/>
        <v>3.7612001156935624</v>
      </c>
    </row>
    <row r="111" spans="1:7" x14ac:dyDescent="0.2">
      <c r="A111">
        <v>110</v>
      </c>
      <c r="B111" t="s">
        <v>11</v>
      </c>
      <c r="C111">
        <v>66</v>
      </c>
      <c r="D111">
        <v>63</v>
      </c>
      <c r="E111">
        <f t="shared" si="5"/>
        <v>1</v>
      </c>
      <c r="F111">
        <v>48</v>
      </c>
      <c r="G111">
        <f t="shared" si="4"/>
        <v>3.8712010109078911</v>
      </c>
    </row>
    <row r="112" spans="1:7" x14ac:dyDescent="0.2">
      <c r="A112">
        <v>111</v>
      </c>
      <c r="B112" t="s">
        <v>11</v>
      </c>
      <c r="C112">
        <v>65</v>
      </c>
      <c r="D112">
        <v>63</v>
      </c>
      <c r="E112">
        <f t="shared" si="5"/>
        <v>1</v>
      </c>
      <c r="F112">
        <v>52</v>
      </c>
      <c r="G112">
        <f t="shared" si="4"/>
        <v>3.9512437185814275</v>
      </c>
    </row>
    <row r="113" spans="1:7" x14ac:dyDescent="0.2">
      <c r="A113">
        <v>112</v>
      </c>
      <c r="B113" t="s">
        <v>12</v>
      </c>
      <c r="C113">
        <v>19</v>
      </c>
      <c r="D113">
        <v>63</v>
      </c>
      <c r="E113">
        <f t="shared" si="5"/>
        <v>0</v>
      </c>
      <c r="F113">
        <v>54</v>
      </c>
      <c r="G113">
        <f t="shared" si="4"/>
        <v>3.9889840465642745</v>
      </c>
    </row>
    <row r="114" spans="1:7" x14ac:dyDescent="0.2">
      <c r="A114">
        <v>113</v>
      </c>
      <c r="B114" t="s">
        <v>12</v>
      </c>
      <c r="C114">
        <v>38</v>
      </c>
      <c r="D114">
        <v>64</v>
      </c>
      <c r="E114">
        <f t="shared" si="5"/>
        <v>0</v>
      </c>
      <c r="F114">
        <v>42</v>
      </c>
      <c r="G114">
        <f t="shared" si="4"/>
        <v>3.7376696182833684</v>
      </c>
    </row>
    <row r="115" spans="1:7" x14ac:dyDescent="0.2">
      <c r="A115">
        <v>114</v>
      </c>
      <c r="B115" t="s">
        <v>11</v>
      </c>
      <c r="C115">
        <v>19</v>
      </c>
      <c r="D115">
        <v>64</v>
      </c>
      <c r="E115">
        <f t="shared" si="5"/>
        <v>1</v>
      </c>
      <c r="F115">
        <v>46</v>
      </c>
      <c r="G115">
        <f t="shared" si="4"/>
        <v>3.8286413964890951</v>
      </c>
    </row>
    <row r="116" spans="1:7" x14ac:dyDescent="0.2">
      <c r="A116">
        <v>115</v>
      </c>
      <c r="B116" t="s">
        <v>12</v>
      </c>
      <c r="C116">
        <v>18</v>
      </c>
      <c r="D116">
        <v>65</v>
      </c>
      <c r="E116">
        <f t="shared" si="5"/>
        <v>0</v>
      </c>
      <c r="F116">
        <v>48</v>
      </c>
      <c r="G116">
        <f t="shared" si="4"/>
        <v>3.8712010109078911</v>
      </c>
    </row>
    <row r="117" spans="1:7" x14ac:dyDescent="0.2">
      <c r="A117">
        <v>116</v>
      </c>
      <c r="B117" t="s">
        <v>12</v>
      </c>
      <c r="C117">
        <v>19</v>
      </c>
      <c r="D117">
        <v>65</v>
      </c>
      <c r="E117">
        <f t="shared" si="5"/>
        <v>0</v>
      </c>
      <c r="F117">
        <v>50</v>
      </c>
      <c r="G117">
        <f t="shared" si="4"/>
        <v>3.912023005428146</v>
      </c>
    </row>
    <row r="118" spans="1:7" x14ac:dyDescent="0.2">
      <c r="A118">
        <v>117</v>
      </c>
      <c r="B118" t="s">
        <v>12</v>
      </c>
      <c r="C118">
        <v>63</v>
      </c>
      <c r="D118">
        <v>65</v>
      </c>
      <c r="E118">
        <f t="shared" si="5"/>
        <v>0</v>
      </c>
      <c r="F118">
        <v>43</v>
      </c>
      <c r="G118">
        <f t="shared" si="4"/>
        <v>3.7612001156935624</v>
      </c>
    </row>
    <row r="119" spans="1:7" x14ac:dyDescent="0.2">
      <c r="A119">
        <v>118</v>
      </c>
      <c r="B119" t="s">
        <v>12</v>
      </c>
      <c r="C119">
        <v>49</v>
      </c>
      <c r="D119">
        <v>65</v>
      </c>
      <c r="E119">
        <f t="shared" si="5"/>
        <v>0</v>
      </c>
      <c r="F119">
        <v>59</v>
      </c>
      <c r="G119">
        <f t="shared" si="4"/>
        <v>4.0775374439057197</v>
      </c>
    </row>
    <row r="120" spans="1:7" x14ac:dyDescent="0.2">
      <c r="A120">
        <v>119</v>
      </c>
      <c r="B120" t="s">
        <v>12</v>
      </c>
      <c r="C120">
        <v>51</v>
      </c>
      <c r="D120">
        <v>67</v>
      </c>
      <c r="E120">
        <f t="shared" si="5"/>
        <v>0</v>
      </c>
      <c r="F120">
        <v>43</v>
      </c>
      <c r="G120">
        <f t="shared" si="4"/>
        <v>3.7612001156935624</v>
      </c>
    </row>
    <row r="121" spans="1:7" x14ac:dyDescent="0.2">
      <c r="A121">
        <v>120</v>
      </c>
      <c r="B121" t="s">
        <v>12</v>
      </c>
      <c r="C121">
        <v>50</v>
      </c>
      <c r="D121">
        <v>67</v>
      </c>
      <c r="E121">
        <f t="shared" si="5"/>
        <v>0</v>
      </c>
      <c r="F121">
        <v>57</v>
      </c>
      <c r="G121">
        <f t="shared" si="4"/>
        <v>4.0430512678345503</v>
      </c>
    </row>
    <row r="122" spans="1:7" x14ac:dyDescent="0.2">
      <c r="A122">
        <v>121</v>
      </c>
      <c r="B122" t="s">
        <v>11</v>
      </c>
      <c r="C122">
        <v>27</v>
      </c>
      <c r="D122">
        <v>67</v>
      </c>
      <c r="E122">
        <f t="shared" si="5"/>
        <v>1</v>
      </c>
      <c r="F122">
        <v>56</v>
      </c>
      <c r="G122">
        <f t="shared" si="4"/>
        <v>4.0253516907351496</v>
      </c>
    </row>
    <row r="123" spans="1:7" x14ac:dyDescent="0.2">
      <c r="A123">
        <v>122</v>
      </c>
      <c r="B123" t="s">
        <v>12</v>
      </c>
      <c r="C123">
        <v>38</v>
      </c>
      <c r="D123">
        <v>67</v>
      </c>
      <c r="E123">
        <f t="shared" si="5"/>
        <v>0</v>
      </c>
      <c r="F123">
        <v>40</v>
      </c>
      <c r="G123">
        <f t="shared" si="4"/>
        <v>3.6888794541139363</v>
      </c>
    </row>
    <row r="124" spans="1:7" x14ac:dyDescent="0.2">
      <c r="A124">
        <v>123</v>
      </c>
      <c r="B124" t="s">
        <v>12</v>
      </c>
      <c r="C124">
        <v>40</v>
      </c>
      <c r="D124">
        <v>69</v>
      </c>
      <c r="E124">
        <f t="shared" si="5"/>
        <v>0</v>
      </c>
      <c r="F124">
        <v>58</v>
      </c>
      <c r="G124">
        <f t="shared" si="4"/>
        <v>4.0604430105464191</v>
      </c>
    </row>
    <row r="125" spans="1:7" x14ac:dyDescent="0.2">
      <c r="A125">
        <v>124</v>
      </c>
      <c r="B125" t="s">
        <v>11</v>
      </c>
      <c r="C125">
        <v>39</v>
      </c>
      <c r="D125">
        <v>69</v>
      </c>
      <c r="E125">
        <f t="shared" si="5"/>
        <v>1</v>
      </c>
      <c r="F125">
        <v>91</v>
      </c>
      <c r="G125">
        <f t="shared" si="4"/>
        <v>4.5108595065168497</v>
      </c>
    </row>
    <row r="126" spans="1:7" x14ac:dyDescent="0.2">
      <c r="A126">
        <v>125</v>
      </c>
      <c r="B126" t="s">
        <v>12</v>
      </c>
      <c r="C126">
        <v>23</v>
      </c>
      <c r="D126">
        <v>70</v>
      </c>
      <c r="E126">
        <f t="shared" si="5"/>
        <v>0</v>
      </c>
      <c r="F126">
        <v>29</v>
      </c>
      <c r="G126">
        <f t="shared" si="4"/>
        <v>3.3672958299864741</v>
      </c>
    </row>
    <row r="127" spans="1:7" x14ac:dyDescent="0.2">
      <c r="A127">
        <v>126</v>
      </c>
      <c r="B127" t="s">
        <v>12</v>
      </c>
      <c r="C127">
        <v>31</v>
      </c>
      <c r="D127">
        <v>70</v>
      </c>
      <c r="E127">
        <f t="shared" si="5"/>
        <v>0</v>
      </c>
      <c r="F127">
        <v>77</v>
      </c>
      <c r="G127">
        <f t="shared" si="4"/>
        <v>4.3438054218536841</v>
      </c>
    </row>
    <row r="128" spans="1:7" x14ac:dyDescent="0.2">
      <c r="A128">
        <v>127</v>
      </c>
      <c r="B128" t="s">
        <v>11</v>
      </c>
      <c r="C128">
        <v>43</v>
      </c>
      <c r="D128">
        <v>71</v>
      </c>
      <c r="E128">
        <f t="shared" si="5"/>
        <v>1</v>
      </c>
      <c r="F128">
        <v>35</v>
      </c>
      <c r="G128">
        <f t="shared" si="4"/>
        <v>3.5553480614894135</v>
      </c>
    </row>
    <row r="129" spans="1:7" x14ac:dyDescent="0.2">
      <c r="A129">
        <v>128</v>
      </c>
      <c r="B129" t="s">
        <v>11</v>
      </c>
      <c r="C129">
        <v>40</v>
      </c>
      <c r="D129">
        <v>71</v>
      </c>
      <c r="E129">
        <f t="shared" si="5"/>
        <v>1</v>
      </c>
      <c r="F129">
        <v>95</v>
      </c>
      <c r="G129">
        <f t="shared" si="4"/>
        <v>4.5538768916005408</v>
      </c>
    </row>
    <row r="130" spans="1:7" x14ac:dyDescent="0.2">
      <c r="A130">
        <v>129</v>
      </c>
      <c r="B130" t="s">
        <v>11</v>
      </c>
      <c r="C130">
        <v>59</v>
      </c>
      <c r="D130">
        <v>71</v>
      </c>
      <c r="E130">
        <f t="shared" ref="E130:E161" si="6">IF(B130="Male",1,0)</f>
        <v>1</v>
      </c>
      <c r="F130">
        <v>11</v>
      </c>
      <c r="G130">
        <f t="shared" si="4"/>
        <v>2.3978952727983707</v>
      </c>
    </row>
    <row r="131" spans="1:7" x14ac:dyDescent="0.2">
      <c r="A131">
        <v>130</v>
      </c>
      <c r="B131" t="s">
        <v>11</v>
      </c>
      <c r="C131">
        <v>38</v>
      </c>
      <c r="D131">
        <v>71</v>
      </c>
      <c r="E131">
        <f t="shared" si="6"/>
        <v>1</v>
      </c>
      <c r="F131">
        <v>75</v>
      </c>
      <c r="G131">
        <f t="shared" ref="G131:G194" si="7">LN(F131)</f>
        <v>4.3174881135363101</v>
      </c>
    </row>
    <row r="132" spans="1:7" x14ac:dyDescent="0.2">
      <c r="A132">
        <v>131</v>
      </c>
      <c r="B132" t="s">
        <v>11</v>
      </c>
      <c r="C132">
        <v>47</v>
      </c>
      <c r="D132">
        <v>71</v>
      </c>
      <c r="E132">
        <f t="shared" si="6"/>
        <v>1</v>
      </c>
      <c r="F132">
        <v>9</v>
      </c>
      <c r="G132">
        <f t="shared" si="7"/>
        <v>2.1972245773362196</v>
      </c>
    </row>
    <row r="133" spans="1:7" x14ac:dyDescent="0.2">
      <c r="A133">
        <v>132</v>
      </c>
      <c r="B133" t="s">
        <v>11</v>
      </c>
      <c r="C133">
        <v>39</v>
      </c>
      <c r="D133">
        <v>71</v>
      </c>
      <c r="E133">
        <f t="shared" si="6"/>
        <v>1</v>
      </c>
      <c r="F133">
        <v>75</v>
      </c>
      <c r="G133">
        <f t="shared" si="7"/>
        <v>4.3174881135363101</v>
      </c>
    </row>
    <row r="134" spans="1:7" x14ac:dyDescent="0.2">
      <c r="A134">
        <v>133</v>
      </c>
      <c r="B134" t="s">
        <v>12</v>
      </c>
      <c r="C134">
        <v>25</v>
      </c>
      <c r="D134">
        <v>72</v>
      </c>
      <c r="E134">
        <f t="shared" si="6"/>
        <v>0</v>
      </c>
      <c r="F134">
        <v>34</v>
      </c>
      <c r="G134">
        <f t="shared" si="7"/>
        <v>3.5263605246161616</v>
      </c>
    </row>
    <row r="135" spans="1:7" x14ac:dyDescent="0.2">
      <c r="A135">
        <v>134</v>
      </c>
      <c r="B135" t="s">
        <v>12</v>
      </c>
      <c r="C135">
        <v>31</v>
      </c>
      <c r="D135">
        <v>72</v>
      </c>
      <c r="E135">
        <f t="shared" si="6"/>
        <v>0</v>
      </c>
      <c r="F135">
        <v>71</v>
      </c>
      <c r="G135">
        <f t="shared" si="7"/>
        <v>4.2626798770413155</v>
      </c>
    </row>
    <row r="136" spans="1:7" x14ac:dyDescent="0.2">
      <c r="A136">
        <v>135</v>
      </c>
      <c r="B136" t="s">
        <v>11</v>
      </c>
      <c r="C136">
        <v>20</v>
      </c>
      <c r="D136">
        <v>73</v>
      </c>
      <c r="E136">
        <f t="shared" si="6"/>
        <v>1</v>
      </c>
      <c r="F136">
        <v>5</v>
      </c>
      <c r="G136">
        <f t="shared" si="7"/>
        <v>1.6094379124341003</v>
      </c>
    </row>
    <row r="137" spans="1:7" x14ac:dyDescent="0.2">
      <c r="A137">
        <v>136</v>
      </c>
      <c r="B137" t="s">
        <v>12</v>
      </c>
      <c r="C137">
        <v>29</v>
      </c>
      <c r="D137">
        <v>73</v>
      </c>
      <c r="E137">
        <f t="shared" si="6"/>
        <v>0</v>
      </c>
      <c r="F137">
        <v>88</v>
      </c>
      <c r="G137">
        <f t="shared" si="7"/>
        <v>4.4773368144782069</v>
      </c>
    </row>
    <row r="138" spans="1:7" x14ac:dyDescent="0.2">
      <c r="A138">
        <v>137</v>
      </c>
      <c r="B138" t="s">
        <v>12</v>
      </c>
      <c r="C138">
        <v>44</v>
      </c>
      <c r="D138">
        <v>73</v>
      </c>
      <c r="E138">
        <f t="shared" si="6"/>
        <v>0</v>
      </c>
      <c r="F138">
        <v>7</v>
      </c>
      <c r="G138">
        <f t="shared" si="7"/>
        <v>1.9459101490553132</v>
      </c>
    </row>
    <row r="139" spans="1:7" x14ac:dyDescent="0.2">
      <c r="A139">
        <v>138</v>
      </c>
      <c r="B139" t="s">
        <v>11</v>
      </c>
      <c r="C139">
        <v>32</v>
      </c>
      <c r="D139">
        <v>73</v>
      </c>
      <c r="E139">
        <f t="shared" si="6"/>
        <v>1</v>
      </c>
      <c r="F139">
        <v>73</v>
      </c>
      <c r="G139">
        <f t="shared" si="7"/>
        <v>4.290459441148391</v>
      </c>
    </row>
    <row r="140" spans="1:7" x14ac:dyDescent="0.2">
      <c r="A140">
        <v>139</v>
      </c>
      <c r="B140" t="s">
        <v>11</v>
      </c>
      <c r="C140">
        <v>19</v>
      </c>
      <c r="D140">
        <v>74</v>
      </c>
      <c r="E140">
        <f t="shared" si="6"/>
        <v>1</v>
      </c>
      <c r="F140">
        <v>10</v>
      </c>
      <c r="G140">
        <f t="shared" si="7"/>
        <v>2.3025850929940459</v>
      </c>
    </row>
    <row r="141" spans="1:7" x14ac:dyDescent="0.2">
      <c r="A141">
        <v>140</v>
      </c>
      <c r="B141" t="s">
        <v>12</v>
      </c>
      <c r="C141">
        <v>35</v>
      </c>
      <c r="D141">
        <v>74</v>
      </c>
      <c r="E141">
        <f t="shared" si="6"/>
        <v>0</v>
      </c>
      <c r="F141">
        <v>72</v>
      </c>
      <c r="G141">
        <f t="shared" si="7"/>
        <v>4.2766661190160553</v>
      </c>
    </row>
    <row r="142" spans="1:7" x14ac:dyDescent="0.2">
      <c r="A142">
        <v>141</v>
      </c>
      <c r="B142" t="s">
        <v>12</v>
      </c>
      <c r="C142">
        <v>57</v>
      </c>
      <c r="D142">
        <v>75</v>
      </c>
      <c r="E142">
        <f t="shared" si="6"/>
        <v>0</v>
      </c>
      <c r="F142">
        <v>5</v>
      </c>
      <c r="G142">
        <f t="shared" si="7"/>
        <v>1.6094379124341003</v>
      </c>
    </row>
    <row r="143" spans="1:7" x14ac:dyDescent="0.2">
      <c r="A143">
        <v>142</v>
      </c>
      <c r="B143" t="s">
        <v>11</v>
      </c>
      <c r="C143">
        <v>32</v>
      </c>
      <c r="D143">
        <v>75</v>
      </c>
      <c r="E143">
        <f t="shared" si="6"/>
        <v>1</v>
      </c>
      <c r="F143">
        <v>93</v>
      </c>
      <c r="G143">
        <f t="shared" si="7"/>
        <v>4.5325994931532563</v>
      </c>
    </row>
    <row r="144" spans="1:7" x14ac:dyDescent="0.2">
      <c r="A144">
        <v>143</v>
      </c>
      <c r="B144" t="s">
        <v>12</v>
      </c>
      <c r="C144">
        <v>28</v>
      </c>
      <c r="D144">
        <v>76</v>
      </c>
      <c r="E144">
        <f t="shared" si="6"/>
        <v>0</v>
      </c>
      <c r="F144">
        <v>40</v>
      </c>
      <c r="G144">
        <f t="shared" si="7"/>
        <v>3.6888794541139363</v>
      </c>
    </row>
    <row r="145" spans="1:7" x14ac:dyDescent="0.2">
      <c r="A145">
        <v>144</v>
      </c>
      <c r="B145" t="s">
        <v>12</v>
      </c>
      <c r="C145">
        <v>32</v>
      </c>
      <c r="D145">
        <v>76</v>
      </c>
      <c r="E145">
        <f t="shared" si="6"/>
        <v>0</v>
      </c>
      <c r="F145">
        <v>87</v>
      </c>
      <c r="G145">
        <f t="shared" si="7"/>
        <v>4.4659081186545837</v>
      </c>
    </row>
    <row r="146" spans="1:7" x14ac:dyDescent="0.2">
      <c r="A146">
        <v>145</v>
      </c>
      <c r="B146" t="s">
        <v>11</v>
      </c>
      <c r="C146">
        <v>25</v>
      </c>
      <c r="D146">
        <v>77</v>
      </c>
      <c r="E146">
        <f t="shared" si="6"/>
        <v>1</v>
      </c>
      <c r="F146">
        <v>12</v>
      </c>
      <c r="G146">
        <f t="shared" si="7"/>
        <v>2.4849066497880004</v>
      </c>
    </row>
    <row r="147" spans="1:7" x14ac:dyDescent="0.2">
      <c r="A147">
        <v>146</v>
      </c>
      <c r="B147" t="s">
        <v>11</v>
      </c>
      <c r="C147">
        <v>28</v>
      </c>
      <c r="D147">
        <v>77</v>
      </c>
      <c r="E147">
        <f t="shared" si="6"/>
        <v>1</v>
      </c>
      <c r="F147">
        <v>97</v>
      </c>
      <c r="G147">
        <f t="shared" si="7"/>
        <v>4.5747109785033828</v>
      </c>
    </row>
    <row r="148" spans="1:7" x14ac:dyDescent="0.2">
      <c r="A148">
        <v>147</v>
      </c>
      <c r="B148" t="s">
        <v>11</v>
      </c>
      <c r="C148">
        <v>48</v>
      </c>
      <c r="D148">
        <v>77</v>
      </c>
      <c r="E148">
        <f t="shared" si="6"/>
        <v>1</v>
      </c>
      <c r="F148">
        <v>36</v>
      </c>
      <c r="G148">
        <f t="shared" si="7"/>
        <v>3.5835189384561099</v>
      </c>
    </row>
    <row r="149" spans="1:7" x14ac:dyDescent="0.2">
      <c r="A149">
        <v>148</v>
      </c>
      <c r="B149" t="s">
        <v>12</v>
      </c>
      <c r="C149">
        <v>32</v>
      </c>
      <c r="D149">
        <v>77</v>
      </c>
      <c r="E149">
        <f t="shared" si="6"/>
        <v>0</v>
      </c>
      <c r="F149">
        <v>74</v>
      </c>
      <c r="G149">
        <f t="shared" si="7"/>
        <v>4.3040650932041702</v>
      </c>
    </row>
    <row r="150" spans="1:7" x14ac:dyDescent="0.2">
      <c r="A150">
        <v>149</v>
      </c>
      <c r="B150" t="s">
        <v>12</v>
      </c>
      <c r="C150">
        <v>34</v>
      </c>
      <c r="D150">
        <v>78</v>
      </c>
      <c r="E150">
        <f t="shared" si="6"/>
        <v>0</v>
      </c>
      <c r="F150">
        <v>22</v>
      </c>
      <c r="G150">
        <f t="shared" si="7"/>
        <v>3.0910424533583161</v>
      </c>
    </row>
    <row r="151" spans="1:7" x14ac:dyDescent="0.2">
      <c r="A151">
        <v>150</v>
      </c>
      <c r="B151" t="s">
        <v>11</v>
      </c>
      <c r="C151">
        <v>34</v>
      </c>
      <c r="D151">
        <v>78</v>
      </c>
      <c r="E151">
        <f t="shared" si="6"/>
        <v>1</v>
      </c>
      <c r="F151">
        <v>90</v>
      </c>
      <c r="G151">
        <f t="shared" si="7"/>
        <v>4.499809670330265</v>
      </c>
    </row>
    <row r="152" spans="1:7" x14ac:dyDescent="0.2">
      <c r="A152">
        <v>151</v>
      </c>
      <c r="B152" t="s">
        <v>11</v>
      </c>
      <c r="C152">
        <v>43</v>
      </c>
      <c r="D152">
        <v>78</v>
      </c>
      <c r="E152">
        <f t="shared" si="6"/>
        <v>1</v>
      </c>
      <c r="F152">
        <v>17</v>
      </c>
      <c r="G152">
        <f t="shared" si="7"/>
        <v>2.8332133440562162</v>
      </c>
    </row>
    <row r="153" spans="1:7" x14ac:dyDescent="0.2">
      <c r="A153">
        <v>152</v>
      </c>
      <c r="B153" t="s">
        <v>11</v>
      </c>
      <c r="C153">
        <v>39</v>
      </c>
      <c r="D153">
        <v>78</v>
      </c>
      <c r="E153">
        <f t="shared" si="6"/>
        <v>1</v>
      </c>
      <c r="F153">
        <v>88</v>
      </c>
      <c r="G153">
        <f t="shared" si="7"/>
        <v>4.4773368144782069</v>
      </c>
    </row>
    <row r="154" spans="1:7" x14ac:dyDescent="0.2">
      <c r="A154">
        <v>153</v>
      </c>
      <c r="B154" t="s">
        <v>12</v>
      </c>
      <c r="C154">
        <v>44</v>
      </c>
      <c r="D154">
        <v>78</v>
      </c>
      <c r="E154">
        <f t="shared" si="6"/>
        <v>0</v>
      </c>
      <c r="F154">
        <v>20</v>
      </c>
      <c r="G154">
        <f t="shared" si="7"/>
        <v>2.9957322735539909</v>
      </c>
    </row>
    <row r="155" spans="1:7" x14ac:dyDescent="0.2">
      <c r="A155">
        <v>154</v>
      </c>
      <c r="B155" t="s">
        <v>12</v>
      </c>
      <c r="C155">
        <v>38</v>
      </c>
      <c r="D155">
        <v>78</v>
      </c>
      <c r="E155">
        <f t="shared" si="6"/>
        <v>0</v>
      </c>
      <c r="F155">
        <v>76</v>
      </c>
      <c r="G155">
        <f t="shared" si="7"/>
        <v>4.3307333402863311</v>
      </c>
    </row>
    <row r="156" spans="1:7" x14ac:dyDescent="0.2">
      <c r="A156">
        <v>155</v>
      </c>
      <c r="B156" t="s">
        <v>12</v>
      </c>
      <c r="C156">
        <v>47</v>
      </c>
      <c r="D156">
        <v>78</v>
      </c>
      <c r="E156">
        <f t="shared" si="6"/>
        <v>0</v>
      </c>
      <c r="F156">
        <v>16</v>
      </c>
      <c r="G156">
        <f t="shared" si="7"/>
        <v>2.7725887222397811</v>
      </c>
    </row>
    <row r="157" spans="1:7" x14ac:dyDescent="0.2">
      <c r="A157">
        <v>156</v>
      </c>
      <c r="B157" t="s">
        <v>12</v>
      </c>
      <c r="C157">
        <v>27</v>
      </c>
      <c r="D157">
        <v>78</v>
      </c>
      <c r="E157">
        <f t="shared" si="6"/>
        <v>0</v>
      </c>
      <c r="F157">
        <v>89</v>
      </c>
      <c r="G157">
        <f t="shared" si="7"/>
        <v>4.4886363697321396</v>
      </c>
    </row>
    <row r="158" spans="1:7" x14ac:dyDescent="0.2">
      <c r="A158">
        <v>157</v>
      </c>
      <c r="B158" t="s">
        <v>11</v>
      </c>
      <c r="C158">
        <v>37</v>
      </c>
      <c r="D158">
        <v>78</v>
      </c>
      <c r="E158">
        <f t="shared" si="6"/>
        <v>1</v>
      </c>
      <c r="F158">
        <v>1</v>
      </c>
      <c r="G158">
        <f t="shared" si="7"/>
        <v>0</v>
      </c>
    </row>
    <row r="159" spans="1:7" x14ac:dyDescent="0.2">
      <c r="A159">
        <v>158</v>
      </c>
      <c r="B159" t="s">
        <v>12</v>
      </c>
      <c r="C159">
        <v>30</v>
      </c>
      <c r="D159">
        <v>78</v>
      </c>
      <c r="E159">
        <f t="shared" si="6"/>
        <v>0</v>
      </c>
      <c r="F159">
        <v>78</v>
      </c>
      <c r="G159">
        <f t="shared" si="7"/>
        <v>4.3567088266895917</v>
      </c>
    </row>
    <row r="160" spans="1:7" x14ac:dyDescent="0.2">
      <c r="A160">
        <v>159</v>
      </c>
      <c r="B160" t="s">
        <v>11</v>
      </c>
      <c r="C160">
        <v>34</v>
      </c>
      <c r="D160">
        <v>78</v>
      </c>
      <c r="E160">
        <f t="shared" si="6"/>
        <v>1</v>
      </c>
      <c r="F160">
        <v>1</v>
      </c>
      <c r="G160">
        <f t="shared" si="7"/>
        <v>0</v>
      </c>
    </row>
    <row r="161" spans="1:7" x14ac:dyDescent="0.2">
      <c r="A161">
        <v>160</v>
      </c>
      <c r="B161" t="s">
        <v>12</v>
      </c>
      <c r="C161">
        <v>30</v>
      </c>
      <c r="D161">
        <v>78</v>
      </c>
      <c r="E161">
        <f t="shared" si="6"/>
        <v>0</v>
      </c>
      <c r="F161">
        <v>73</v>
      </c>
      <c r="G161">
        <f t="shared" si="7"/>
        <v>4.290459441148391</v>
      </c>
    </row>
    <row r="162" spans="1:7" x14ac:dyDescent="0.2">
      <c r="A162">
        <v>161</v>
      </c>
      <c r="B162" t="s">
        <v>12</v>
      </c>
      <c r="C162">
        <v>56</v>
      </c>
      <c r="D162">
        <v>79</v>
      </c>
      <c r="E162">
        <f t="shared" ref="E162:E193" si="8">IF(B162="Male",1,0)</f>
        <v>0</v>
      </c>
      <c r="F162">
        <v>35</v>
      </c>
      <c r="G162">
        <f t="shared" si="7"/>
        <v>3.5553480614894135</v>
      </c>
    </row>
    <row r="163" spans="1:7" x14ac:dyDescent="0.2">
      <c r="A163">
        <v>162</v>
      </c>
      <c r="B163" t="s">
        <v>12</v>
      </c>
      <c r="C163">
        <v>29</v>
      </c>
      <c r="D163">
        <v>79</v>
      </c>
      <c r="E163">
        <f t="shared" si="8"/>
        <v>0</v>
      </c>
      <c r="F163">
        <v>83</v>
      </c>
      <c r="G163">
        <f t="shared" si="7"/>
        <v>4.4188406077965983</v>
      </c>
    </row>
    <row r="164" spans="1:7" x14ac:dyDescent="0.2">
      <c r="A164">
        <v>163</v>
      </c>
      <c r="B164" t="s">
        <v>11</v>
      </c>
      <c r="C164">
        <v>19</v>
      </c>
      <c r="D164">
        <v>81</v>
      </c>
      <c r="E164">
        <f t="shared" si="8"/>
        <v>1</v>
      </c>
      <c r="F164">
        <v>5</v>
      </c>
      <c r="G164">
        <f t="shared" si="7"/>
        <v>1.6094379124341003</v>
      </c>
    </row>
    <row r="165" spans="1:7" x14ac:dyDescent="0.2">
      <c r="A165">
        <v>164</v>
      </c>
      <c r="B165" t="s">
        <v>12</v>
      </c>
      <c r="C165">
        <v>31</v>
      </c>
      <c r="D165">
        <v>81</v>
      </c>
      <c r="E165">
        <f t="shared" si="8"/>
        <v>0</v>
      </c>
      <c r="F165">
        <v>93</v>
      </c>
      <c r="G165">
        <f t="shared" si="7"/>
        <v>4.5325994931532563</v>
      </c>
    </row>
    <row r="166" spans="1:7" x14ac:dyDescent="0.2">
      <c r="A166">
        <v>165</v>
      </c>
      <c r="B166" t="s">
        <v>11</v>
      </c>
      <c r="C166">
        <v>50</v>
      </c>
      <c r="D166">
        <v>85</v>
      </c>
      <c r="E166">
        <f t="shared" si="8"/>
        <v>1</v>
      </c>
      <c r="F166">
        <v>26</v>
      </c>
      <c r="G166">
        <f t="shared" si="7"/>
        <v>3.2580965380214821</v>
      </c>
    </row>
    <row r="167" spans="1:7" x14ac:dyDescent="0.2">
      <c r="A167">
        <v>166</v>
      </c>
      <c r="B167" t="s">
        <v>12</v>
      </c>
      <c r="C167">
        <v>36</v>
      </c>
      <c r="D167">
        <v>85</v>
      </c>
      <c r="E167">
        <f t="shared" si="8"/>
        <v>0</v>
      </c>
      <c r="F167">
        <v>75</v>
      </c>
      <c r="G167">
        <f t="shared" si="7"/>
        <v>4.3174881135363101</v>
      </c>
    </row>
    <row r="168" spans="1:7" x14ac:dyDescent="0.2">
      <c r="A168">
        <v>167</v>
      </c>
      <c r="B168" t="s">
        <v>11</v>
      </c>
      <c r="C168">
        <v>42</v>
      </c>
      <c r="D168">
        <v>86</v>
      </c>
      <c r="E168">
        <f t="shared" si="8"/>
        <v>1</v>
      </c>
      <c r="F168">
        <v>20</v>
      </c>
      <c r="G168">
        <f t="shared" si="7"/>
        <v>2.9957322735539909</v>
      </c>
    </row>
    <row r="169" spans="1:7" x14ac:dyDescent="0.2">
      <c r="A169">
        <v>168</v>
      </c>
      <c r="B169" t="s">
        <v>12</v>
      </c>
      <c r="C169">
        <v>33</v>
      </c>
      <c r="D169">
        <v>86</v>
      </c>
      <c r="E169">
        <f t="shared" si="8"/>
        <v>0</v>
      </c>
      <c r="F169">
        <v>95</v>
      </c>
      <c r="G169">
        <f t="shared" si="7"/>
        <v>4.5538768916005408</v>
      </c>
    </row>
    <row r="170" spans="1:7" x14ac:dyDescent="0.2">
      <c r="A170">
        <v>169</v>
      </c>
      <c r="B170" t="s">
        <v>12</v>
      </c>
      <c r="C170">
        <v>36</v>
      </c>
      <c r="D170">
        <v>87</v>
      </c>
      <c r="E170">
        <f t="shared" si="8"/>
        <v>0</v>
      </c>
      <c r="F170">
        <v>27</v>
      </c>
      <c r="G170">
        <f t="shared" si="7"/>
        <v>3.2958368660043291</v>
      </c>
    </row>
    <row r="171" spans="1:7" x14ac:dyDescent="0.2">
      <c r="A171">
        <v>170</v>
      </c>
      <c r="B171" t="s">
        <v>11</v>
      </c>
      <c r="C171">
        <v>32</v>
      </c>
      <c r="D171">
        <v>87</v>
      </c>
      <c r="E171">
        <f t="shared" si="8"/>
        <v>1</v>
      </c>
      <c r="F171">
        <v>63</v>
      </c>
      <c r="G171">
        <f t="shared" si="7"/>
        <v>4.1431347263915326</v>
      </c>
    </row>
    <row r="172" spans="1:7" x14ac:dyDescent="0.2">
      <c r="A172">
        <v>171</v>
      </c>
      <c r="B172" t="s">
        <v>11</v>
      </c>
      <c r="C172">
        <v>40</v>
      </c>
      <c r="D172">
        <v>87</v>
      </c>
      <c r="E172">
        <f t="shared" si="8"/>
        <v>1</v>
      </c>
      <c r="F172">
        <v>13</v>
      </c>
      <c r="G172">
        <f t="shared" si="7"/>
        <v>2.5649493574615367</v>
      </c>
    </row>
    <row r="173" spans="1:7" x14ac:dyDescent="0.2">
      <c r="A173">
        <v>172</v>
      </c>
      <c r="B173" t="s">
        <v>11</v>
      </c>
      <c r="C173">
        <v>28</v>
      </c>
      <c r="D173">
        <v>87</v>
      </c>
      <c r="E173">
        <f t="shared" si="8"/>
        <v>1</v>
      </c>
      <c r="F173">
        <v>75</v>
      </c>
      <c r="G173">
        <f t="shared" si="7"/>
        <v>4.3174881135363101</v>
      </c>
    </row>
    <row r="174" spans="1:7" x14ac:dyDescent="0.2">
      <c r="A174">
        <v>173</v>
      </c>
      <c r="B174" t="s">
        <v>11</v>
      </c>
      <c r="C174">
        <v>36</v>
      </c>
      <c r="D174">
        <v>87</v>
      </c>
      <c r="E174">
        <f t="shared" si="8"/>
        <v>1</v>
      </c>
      <c r="F174">
        <v>10</v>
      </c>
      <c r="G174">
        <f t="shared" si="7"/>
        <v>2.3025850929940459</v>
      </c>
    </row>
    <row r="175" spans="1:7" x14ac:dyDescent="0.2">
      <c r="A175">
        <v>174</v>
      </c>
      <c r="B175" t="s">
        <v>11</v>
      </c>
      <c r="C175">
        <v>36</v>
      </c>
      <c r="D175">
        <v>87</v>
      </c>
      <c r="E175">
        <f t="shared" si="8"/>
        <v>1</v>
      </c>
      <c r="F175">
        <v>92</v>
      </c>
      <c r="G175">
        <f t="shared" si="7"/>
        <v>4.5217885770490405</v>
      </c>
    </row>
    <row r="176" spans="1:7" x14ac:dyDescent="0.2">
      <c r="A176">
        <v>175</v>
      </c>
      <c r="B176" t="s">
        <v>12</v>
      </c>
      <c r="C176">
        <v>52</v>
      </c>
      <c r="D176">
        <v>88</v>
      </c>
      <c r="E176">
        <f t="shared" si="8"/>
        <v>0</v>
      </c>
      <c r="F176">
        <v>13</v>
      </c>
      <c r="G176">
        <f t="shared" si="7"/>
        <v>2.5649493574615367</v>
      </c>
    </row>
    <row r="177" spans="1:7" x14ac:dyDescent="0.2">
      <c r="A177">
        <v>176</v>
      </c>
      <c r="B177" t="s">
        <v>12</v>
      </c>
      <c r="C177">
        <v>30</v>
      </c>
      <c r="D177">
        <v>88</v>
      </c>
      <c r="E177">
        <f t="shared" si="8"/>
        <v>0</v>
      </c>
      <c r="F177">
        <v>86</v>
      </c>
      <c r="G177">
        <f t="shared" si="7"/>
        <v>4.4543472962535073</v>
      </c>
    </row>
    <row r="178" spans="1:7" x14ac:dyDescent="0.2">
      <c r="A178">
        <v>177</v>
      </c>
      <c r="B178" t="s">
        <v>11</v>
      </c>
      <c r="C178">
        <v>58</v>
      </c>
      <c r="D178">
        <v>88</v>
      </c>
      <c r="E178">
        <f t="shared" si="8"/>
        <v>1</v>
      </c>
      <c r="F178">
        <v>15</v>
      </c>
      <c r="G178">
        <f t="shared" si="7"/>
        <v>2.7080502011022101</v>
      </c>
    </row>
    <row r="179" spans="1:7" x14ac:dyDescent="0.2">
      <c r="A179">
        <v>178</v>
      </c>
      <c r="B179" t="s">
        <v>11</v>
      </c>
      <c r="C179">
        <v>27</v>
      </c>
      <c r="D179">
        <v>88</v>
      </c>
      <c r="E179">
        <f t="shared" si="8"/>
        <v>1</v>
      </c>
      <c r="F179">
        <v>69</v>
      </c>
      <c r="G179">
        <f t="shared" si="7"/>
        <v>4.2341065045972597</v>
      </c>
    </row>
    <row r="180" spans="1:7" x14ac:dyDescent="0.2">
      <c r="A180">
        <v>179</v>
      </c>
      <c r="B180" t="s">
        <v>11</v>
      </c>
      <c r="C180">
        <v>59</v>
      </c>
      <c r="D180">
        <v>93</v>
      </c>
      <c r="E180">
        <f t="shared" si="8"/>
        <v>1</v>
      </c>
      <c r="F180">
        <v>14</v>
      </c>
      <c r="G180">
        <f t="shared" si="7"/>
        <v>2.6390573296152584</v>
      </c>
    </row>
    <row r="181" spans="1:7" x14ac:dyDescent="0.2">
      <c r="A181">
        <v>180</v>
      </c>
      <c r="B181" t="s">
        <v>11</v>
      </c>
      <c r="C181">
        <v>35</v>
      </c>
      <c r="D181">
        <v>93</v>
      </c>
      <c r="E181">
        <f t="shared" si="8"/>
        <v>1</v>
      </c>
      <c r="F181">
        <v>90</v>
      </c>
      <c r="G181">
        <f t="shared" si="7"/>
        <v>4.499809670330265</v>
      </c>
    </row>
    <row r="182" spans="1:7" x14ac:dyDescent="0.2">
      <c r="A182">
        <v>181</v>
      </c>
      <c r="B182" t="s">
        <v>12</v>
      </c>
      <c r="C182">
        <v>37</v>
      </c>
      <c r="D182">
        <v>97</v>
      </c>
      <c r="E182">
        <f t="shared" si="8"/>
        <v>0</v>
      </c>
      <c r="F182">
        <v>32</v>
      </c>
      <c r="G182">
        <f t="shared" si="7"/>
        <v>3.4657359027997265</v>
      </c>
    </row>
    <row r="183" spans="1:7" x14ac:dyDescent="0.2">
      <c r="A183">
        <v>182</v>
      </c>
      <c r="B183" t="s">
        <v>12</v>
      </c>
      <c r="C183">
        <v>32</v>
      </c>
      <c r="D183">
        <v>97</v>
      </c>
      <c r="E183">
        <f t="shared" si="8"/>
        <v>0</v>
      </c>
      <c r="F183">
        <v>86</v>
      </c>
      <c r="G183">
        <f t="shared" si="7"/>
        <v>4.4543472962535073</v>
      </c>
    </row>
    <row r="184" spans="1:7" x14ac:dyDescent="0.2">
      <c r="A184">
        <v>183</v>
      </c>
      <c r="B184" t="s">
        <v>11</v>
      </c>
      <c r="C184">
        <v>46</v>
      </c>
      <c r="D184">
        <v>98</v>
      </c>
      <c r="E184">
        <f t="shared" si="8"/>
        <v>1</v>
      </c>
      <c r="F184">
        <v>15</v>
      </c>
      <c r="G184">
        <f t="shared" si="7"/>
        <v>2.7080502011022101</v>
      </c>
    </row>
    <row r="185" spans="1:7" x14ac:dyDescent="0.2">
      <c r="A185">
        <v>184</v>
      </c>
      <c r="B185" t="s">
        <v>12</v>
      </c>
      <c r="C185">
        <v>29</v>
      </c>
      <c r="D185">
        <v>98</v>
      </c>
      <c r="E185">
        <f t="shared" si="8"/>
        <v>0</v>
      </c>
      <c r="F185">
        <v>88</v>
      </c>
      <c r="G185">
        <f t="shared" si="7"/>
        <v>4.4773368144782069</v>
      </c>
    </row>
    <row r="186" spans="1:7" x14ac:dyDescent="0.2">
      <c r="A186">
        <v>185</v>
      </c>
      <c r="B186" t="s">
        <v>12</v>
      </c>
      <c r="C186">
        <v>41</v>
      </c>
      <c r="D186">
        <v>99</v>
      </c>
      <c r="E186">
        <f t="shared" si="8"/>
        <v>0</v>
      </c>
      <c r="F186">
        <v>39</v>
      </c>
      <c r="G186">
        <f t="shared" si="7"/>
        <v>3.6635616461296463</v>
      </c>
    </row>
    <row r="187" spans="1:7" x14ac:dyDescent="0.2">
      <c r="A187">
        <v>186</v>
      </c>
      <c r="B187" t="s">
        <v>11</v>
      </c>
      <c r="C187">
        <v>30</v>
      </c>
      <c r="D187">
        <v>99</v>
      </c>
      <c r="E187">
        <f t="shared" si="8"/>
        <v>1</v>
      </c>
      <c r="F187">
        <v>97</v>
      </c>
      <c r="G187">
        <f t="shared" si="7"/>
        <v>4.5747109785033828</v>
      </c>
    </row>
    <row r="188" spans="1:7" x14ac:dyDescent="0.2">
      <c r="A188">
        <v>187</v>
      </c>
      <c r="B188" t="s">
        <v>12</v>
      </c>
      <c r="C188">
        <v>54</v>
      </c>
      <c r="D188">
        <v>101</v>
      </c>
      <c r="E188">
        <f t="shared" si="8"/>
        <v>0</v>
      </c>
      <c r="F188">
        <v>24</v>
      </c>
      <c r="G188">
        <f t="shared" si="7"/>
        <v>3.1780538303479458</v>
      </c>
    </row>
    <row r="189" spans="1:7" x14ac:dyDescent="0.2">
      <c r="A189">
        <v>188</v>
      </c>
      <c r="B189" t="s">
        <v>11</v>
      </c>
      <c r="C189">
        <v>28</v>
      </c>
      <c r="D189">
        <v>101</v>
      </c>
      <c r="E189">
        <f t="shared" si="8"/>
        <v>1</v>
      </c>
      <c r="F189">
        <v>68</v>
      </c>
      <c r="G189">
        <f t="shared" si="7"/>
        <v>4.219507705176107</v>
      </c>
    </row>
    <row r="190" spans="1:7" x14ac:dyDescent="0.2">
      <c r="A190">
        <v>189</v>
      </c>
      <c r="B190" t="s">
        <v>12</v>
      </c>
      <c r="C190">
        <v>41</v>
      </c>
      <c r="D190">
        <v>103</v>
      </c>
      <c r="E190">
        <f t="shared" si="8"/>
        <v>0</v>
      </c>
      <c r="F190">
        <v>17</v>
      </c>
      <c r="G190">
        <f t="shared" si="7"/>
        <v>2.8332133440562162</v>
      </c>
    </row>
    <row r="191" spans="1:7" x14ac:dyDescent="0.2">
      <c r="A191">
        <v>190</v>
      </c>
      <c r="B191" t="s">
        <v>12</v>
      </c>
      <c r="C191">
        <v>36</v>
      </c>
      <c r="D191">
        <v>103</v>
      </c>
      <c r="E191">
        <f t="shared" si="8"/>
        <v>0</v>
      </c>
      <c r="F191">
        <v>85</v>
      </c>
      <c r="G191">
        <f t="shared" si="7"/>
        <v>4.4426512564903167</v>
      </c>
    </row>
    <row r="192" spans="1:7" x14ac:dyDescent="0.2">
      <c r="A192">
        <v>191</v>
      </c>
      <c r="B192" t="s">
        <v>12</v>
      </c>
      <c r="C192">
        <v>34</v>
      </c>
      <c r="D192">
        <v>103</v>
      </c>
      <c r="E192">
        <f t="shared" si="8"/>
        <v>0</v>
      </c>
      <c r="F192">
        <v>23</v>
      </c>
      <c r="G192">
        <f t="shared" si="7"/>
        <v>3.1354942159291497</v>
      </c>
    </row>
    <row r="193" spans="1:7" x14ac:dyDescent="0.2">
      <c r="A193">
        <v>192</v>
      </c>
      <c r="B193" t="s">
        <v>12</v>
      </c>
      <c r="C193">
        <v>32</v>
      </c>
      <c r="D193">
        <v>103</v>
      </c>
      <c r="E193">
        <f t="shared" si="8"/>
        <v>0</v>
      </c>
      <c r="F193">
        <v>69</v>
      </c>
      <c r="G193">
        <f t="shared" si="7"/>
        <v>4.2341065045972597</v>
      </c>
    </row>
    <row r="194" spans="1:7" x14ac:dyDescent="0.2">
      <c r="A194">
        <v>193</v>
      </c>
      <c r="B194" t="s">
        <v>11</v>
      </c>
      <c r="C194">
        <v>33</v>
      </c>
      <c r="D194">
        <v>113</v>
      </c>
      <c r="E194">
        <f t="shared" ref="E194:E201" si="9">IF(B194="Male",1,0)</f>
        <v>1</v>
      </c>
      <c r="F194">
        <v>8</v>
      </c>
      <c r="G194">
        <f t="shared" si="7"/>
        <v>2.0794415416798357</v>
      </c>
    </row>
    <row r="195" spans="1:7" x14ac:dyDescent="0.2">
      <c r="A195">
        <v>194</v>
      </c>
      <c r="B195" t="s">
        <v>12</v>
      </c>
      <c r="C195">
        <v>38</v>
      </c>
      <c r="D195">
        <v>113</v>
      </c>
      <c r="E195">
        <f t="shared" si="9"/>
        <v>0</v>
      </c>
      <c r="F195">
        <v>91</v>
      </c>
      <c r="G195">
        <f t="shared" ref="G195:G201" si="10">LN(F195)</f>
        <v>4.5108595065168497</v>
      </c>
    </row>
    <row r="196" spans="1:7" x14ac:dyDescent="0.2">
      <c r="A196">
        <v>195</v>
      </c>
      <c r="B196" t="s">
        <v>12</v>
      </c>
      <c r="C196">
        <v>47</v>
      </c>
      <c r="D196">
        <v>120</v>
      </c>
      <c r="E196">
        <f t="shared" si="9"/>
        <v>0</v>
      </c>
      <c r="F196">
        <v>16</v>
      </c>
      <c r="G196">
        <f t="shared" si="10"/>
        <v>2.7725887222397811</v>
      </c>
    </row>
    <row r="197" spans="1:7" x14ac:dyDescent="0.2">
      <c r="A197">
        <v>196</v>
      </c>
      <c r="B197" t="s">
        <v>12</v>
      </c>
      <c r="C197">
        <v>35</v>
      </c>
      <c r="D197">
        <v>120</v>
      </c>
      <c r="E197">
        <f t="shared" si="9"/>
        <v>0</v>
      </c>
      <c r="F197">
        <v>79</v>
      </c>
      <c r="G197">
        <f t="shared" si="10"/>
        <v>4.3694478524670215</v>
      </c>
    </row>
    <row r="198" spans="1:7" x14ac:dyDescent="0.2">
      <c r="A198">
        <v>197</v>
      </c>
      <c r="B198" t="s">
        <v>12</v>
      </c>
      <c r="C198">
        <v>45</v>
      </c>
      <c r="D198">
        <v>126</v>
      </c>
      <c r="E198">
        <f t="shared" si="9"/>
        <v>0</v>
      </c>
      <c r="F198">
        <v>28</v>
      </c>
      <c r="G198">
        <f t="shared" si="10"/>
        <v>3.3322045101752038</v>
      </c>
    </row>
    <row r="199" spans="1:7" x14ac:dyDescent="0.2">
      <c r="A199">
        <v>198</v>
      </c>
      <c r="B199" t="s">
        <v>11</v>
      </c>
      <c r="C199">
        <v>32</v>
      </c>
      <c r="D199">
        <v>126</v>
      </c>
      <c r="E199">
        <f t="shared" si="9"/>
        <v>1</v>
      </c>
      <c r="F199">
        <v>74</v>
      </c>
      <c r="G199">
        <f t="shared" si="10"/>
        <v>4.3040650932041702</v>
      </c>
    </row>
    <row r="200" spans="1:7" x14ac:dyDescent="0.2">
      <c r="A200">
        <v>199</v>
      </c>
      <c r="B200" t="s">
        <v>11</v>
      </c>
      <c r="C200">
        <v>32</v>
      </c>
      <c r="D200">
        <v>137</v>
      </c>
      <c r="E200">
        <f t="shared" si="9"/>
        <v>1</v>
      </c>
      <c r="F200">
        <v>18</v>
      </c>
      <c r="G200">
        <f t="shared" si="10"/>
        <v>2.8903717578961645</v>
      </c>
    </row>
    <row r="201" spans="1:7" x14ac:dyDescent="0.2">
      <c r="A201">
        <v>200</v>
      </c>
      <c r="B201" t="s">
        <v>11</v>
      </c>
      <c r="C201">
        <v>30</v>
      </c>
      <c r="D201">
        <v>137</v>
      </c>
      <c r="E201">
        <f t="shared" si="9"/>
        <v>1</v>
      </c>
      <c r="F201">
        <v>83</v>
      </c>
      <c r="G201">
        <f t="shared" si="10"/>
        <v>4.4188406077965983</v>
      </c>
    </row>
  </sheetData>
  <mergeCells count="3">
    <mergeCell ref="I8:N11"/>
    <mergeCell ref="I16:N19"/>
    <mergeCell ref="I24:N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29EE-A416-2841-BA51-C2EFB2E86C89}">
  <dimension ref="A1:P204"/>
  <sheetViews>
    <sheetView workbookViewId="0">
      <selection activeCell="P5" sqref="P5"/>
    </sheetView>
  </sheetViews>
  <sheetFormatPr baseColWidth="10" defaultRowHeight="15" x14ac:dyDescent="0.2"/>
  <sheetData>
    <row r="1" spans="1:16" x14ac:dyDescent="0.2">
      <c r="A1" t="s">
        <v>85</v>
      </c>
      <c r="F1" t="s">
        <v>27</v>
      </c>
      <c r="O1" t="s">
        <v>60</v>
      </c>
    </row>
    <row r="3" spans="1:16" ht="16" thickBot="1" x14ac:dyDescent="0.25">
      <c r="A3" t="s">
        <v>86</v>
      </c>
      <c r="B3" s="10">
        <f>[1]!CO_RHO(Mall_spending!C2:E201,Mall_spending!F2:F201)</f>
        <v>-0.87019169371366378</v>
      </c>
      <c r="F3" s="3" t="s">
        <v>28</v>
      </c>
      <c r="G3" s="3"/>
      <c r="I3" s="3"/>
      <c r="J3" s="3"/>
      <c r="O3" t="s">
        <v>38</v>
      </c>
      <c r="P3" s="10">
        <v>0.05</v>
      </c>
    </row>
    <row r="4" spans="1:16" ht="17" thickTop="1" thickBot="1" x14ac:dyDescent="0.25">
      <c r="F4" t="s">
        <v>29</v>
      </c>
      <c r="G4">
        <f>SQRT(G5)</f>
        <v>5.5974930479281634E-2</v>
      </c>
      <c r="I4" t="s">
        <v>34</v>
      </c>
      <c r="J4">
        <f>G8*LN(H13/G8)+2*(G12+1)</f>
        <v>1025.176995333336</v>
      </c>
    </row>
    <row r="5" spans="1:16" ht="16" thickTop="1" x14ac:dyDescent="0.2">
      <c r="A5" s="6" t="str">
        <f t="array" ref="A5:C5">Mall_spending!C1:E1</f>
        <v>Age</v>
      </c>
      <c r="B5" s="6" t="str">
        <v>AnnualIncome</v>
      </c>
      <c r="C5" s="6" t="str">
        <v>Gender2</v>
      </c>
      <c r="D5" s="6" t="str">
        <f>Mall_spending!F1</f>
        <v>SpendingScore</v>
      </c>
      <c r="F5" t="s">
        <v>30</v>
      </c>
      <c r="G5">
        <f>H12/H14</f>
        <v>3.1331928421604121E-3</v>
      </c>
      <c r="I5" t="s">
        <v>35</v>
      </c>
      <c r="J5">
        <f>J4+2*(G12+2)*(G12+3)/(G8-G12-3)</f>
        <v>1025.4878761623515</v>
      </c>
      <c r="O5" t="str">
        <f t="array" ref="O5:P8">[1]!DURBIN(A6:C204,D6:D204,TRUE,P3)</f>
        <v>D-stat</v>
      </c>
      <c r="P5" s="19">
        <v>1.3466981020412483</v>
      </c>
    </row>
    <row r="6" spans="1:16" x14ac:dyDescent="0.2">
      <c r="A6" s="8">
        <f>Mall_spending!C3-$B$3*Mall_spending!C2</f>
        <v>37.53364218055961</v>
      </c>
      <c r="B6" s="8">
        <f>Mall_spending!D3-$B$3*Mall_spending!D2</f>
        <v>28.052875405704956</v>
      </c>
      <c r="C6" s="8">
        <f>Mall_spending!E3-$B$3*Mall_spending!E2</f>
        <v>1.8701916937136638</v>
      </c>
      <c r="D6" s="8">
        <f>Mall_spending!F3-$B$3*Mall_spending!F2</f>
        <v>114.93747605483289</v>
      </c>
      <c r="F6" t="s">
        <v>31</v>
      </c>
      <c r="G6">
        <f>1-(1-G5)*(G8-1)/(G8-G12-1)</f>
        <v>-1.2203219575652513E-2</v>
      </c>
      <c r="I6" s="4" t="s">
        <v>36</v>
      </c>
      <c r="J6" s="4">
        <f>G8*LN(H13/G8)+(G12+1)*LN(G8)</f>
        <v>1038.3502146322339</v>
      </c>
      <c r="O6" t="str">
        <v>D-lower</v>
      </c>
      <c r="P6" s="12">
        <v>1.73743</v>
      </c>
    </row>
    <row r="7" spans="1:16" x14ac:dyDescent="0.2">
      <c r="A7" s="20">
        <f>Mall_spending!C4-$B$3*Mall_spending!C3</f>
        <v>38.274025567986939</v>
      </c>
      <c r="B7" s="20">
        <f>Mall_spending!D4-$B$3*Mall_spending!D3</f>
        <v>29.052875405704956</v>
      </c>
      <c r="C7" s="20">
        <f>Mall_spending!E4-$B$3*Mall_spending!E3</f>
        <v>0.87019169371366378</v>
      </c>
      <c r="D7" s="20">
        <f>Mall_spending!F4-$B$3*Mall_spending!F3</f>
        <v>76.485527190806764</v>
      </c>
      <c r="F7" t="s">
        <v>32</v>
      </c>
      <c r="G7">
        <f>SQRT(I13)</f>
        <v>13.012022358169517</v>
      </c>
      <c r="O7" t="str">
        <v>D-upper</v>
      </c>
      <c r="P7" s="12">
        <v>1.7985800000000001</v>
      </c>
    </row>
    <row r="8" spans="1:16" x14ac:dyDescent="0.2">
      <c r="A8" s="20">
        <f>Mall_spending!C5-$B$3*Mall_spending!C4</f>
        <v>40.403833874273275</v>
      </c>
      <c r="B8" s="20">
        <f>Mall_spending!D5-$B$3*Mall_spending!D4</f>
        <v>29.923067099418621</v>
      </c>
      <c r="C8" s="20">
        <f>Mall_spending!E5-$B$3*Mall_spending!E4</f>
        <v>0</v>
      </c>
      <c r="D8" s="20">
        <f>Mall_spending!F5-$B$3*Mall_spending!F4</f>
        <v>82.221150162281987</v>
      </c>
      <c r="F8" s="4" t="s">
        <v>33</v>
      </c>
      <c r="G8" s="4">
        <f>COUNT(D6:D204)</f>
        <v>199</v>
      </c>
      <c r="O8" t="str">
        <v>sig</v>
      </c>
      <c r="P8" s="18" t="str">
        <v>yes</v>
      </c>
    </row>
    <row r="9" spans="1:16" x14ac:dyDescent="0.2">
      <c r="A9" s="20">
        <f>Mall_spending!C6-$B$3*Mall_spending!C5</f>
        <v>51.014408955414268</v>
      </c>
      <c r="B9" s="20">
        <f>Mall_spending!D6-$B$3*Mall_spending!D5</f>
        <v>30.923067099418621</v>
      </c>
      <c r="C9" s="20">
        <f>Mall_spending!E6-$B$3*Mall_spending!E5</f>
        <v>0</v>
      </c>
      <c r="D9" s="20">
        <f>Mall_spending!F6-$B$3*Mall_spending!F5</f>
        <v>107.00476041595211</v>
      </c>
    </row>
    <row r="10" spans="1:16" ht="16" thickBot="1" x14ac:dyDescent="0.25">
      <c r="A10" s="20">
        <f>Mall_spending!C7-$B$3*Mall_spending!C6</f>
        <v>48.975942505123577</v>
      </c>
      <c r="B10" s="20">
        <f>Mall_spending!D7-$B$3*Mall_spending!D6</f>
        <v>31.793258793132285</v>
      </c>
      <c r="C10" s="20">
        <f>Mall_spending!E7-$B$3*Mall_spending!E6</f>
        <v>0</v>
      </c>
      <c r="D10" s="20">
        <f>Mall_spending!F7-$B$3*Mall_spending!F6</f>
        <v>110.80766774854655</v>
      </c>
      <c r="F10" t="s">
        <v>37</v>
      </c>
      <c r="J10" s="5" t="s">
        <v>38</v>
      </c>
      <c r="K10" s="5">
        <v>0.05</v>
      </c>
    </row>
    <row r="11" spans="1:16" ht="16" thickTop="1" x14ac:dyDescent="0.2">
      <c r="A11" s="20">
        <f>Mall_spending!C8-$B$3*Mall_spending!C7</f>
        <v>54.144217261700604</v>
      </c>
      <c r="B11" s="20">
        <f>Mall_spending!D8-$B$3*Mall_spending!D7</f>
        <v>32.793258793132281</v>
      </c>
      <c r="C11" s="20">
        <f>Mall_spending!E8-$B$3*Mall_spending!E7</f>
        <v>0</v>
      </c>
      <c r="D11" s="20">
        <f>Mall_spending!F8-$B$3*Mall_spending!F7</f>
        <v>72.134568722238441</v>
      </c>
      <c r="F11" s="7"/>
      <c r="G11" s="7" t="s">
        <v>39</v>
      </c>
      <c r="H11" s="7" t="s">
        <v>13</v>
      </c>
      <c r="I11" s="7" t="s">
        <v>40</v>
      </c>
      <c r="J11" s="7" t="s">
        <v>41</v>
      </c>
      <c r="K11" s="7" t="s">
        <v>42</v>
      </c>
      <c r="L11" s="7" t="s">
        <v>43</v>
      </c>
    </row>
    <row r="12" spans="1:16" x14ac:dyDescent="0.2">
      <c r="A12" s="20">
        <f>Mall_spending!C9-$B$3*Mall_spending!C8</f>
        <v>53.456709279978227</v>
      </c>
      <c r="B12" s="20">
        <f>Mall_spending!D9-$B$3*Mall_spending!D8</f>
        <v>33.663450486845946</v>
      </c>
      <c r="C12" s="20">
        <f>Mall_spending!E9-$B$3*Mall_spending!E8</f>
        <v>0</v>
      </c>
      <c r="D12" s="20">
        <f>Mall_spending!F9-$B$3*Mall_spending!F8</f>
        <v>99.221150162281987</v>
      </c>
      <c r="F12" t="s">
        <v>44</v>
      </c>
      <c r="G12">
        <f>COUNT(A6:C6)</f>
        <v>3</v>
      </c>
      <c r="H12">
        <f>DEVSQ(MMULT([1]!DESIGN(A6:C204),G17:G20))</f>
        <v>103.77057024800273</v>
      </c>
      <c r="I12">
        <f>H12/G12</f>
        <v>34.590190082667576</v>
      </c>
      <c r="J12">
        <f>I12/I13</f>
        <v>0.20429763863948228</v>
      </c>
      <c r="K12">
        <f>_xlfn.F.DIST.RT(J12,G12,G13)</f>
        <v>0.89333569842575977</v>
      </c>
      <c r="L12" s="5" t="str">
        <f>IF(K12&lt;K10,"yes","no")</f>
        <v>no</v>
      </c>
    </row>
    <row r="13" spans="1:16" x14ac:dyDescent="0.2">
      <c r="A13" s="20">
        <f>Mall_spending!C10-$B$3*Mall_spending!C9</f>
        <v>84.014408955414268</v>
      </c>
      <c r="B13" s="20">
        <f>Mall_spending!D10-$B$3*Mall_spending!D9</f>
        <v>34.663450486845946</v>
      </c>
      <c r="C13" s="20">
        <f>Mall_spending!E10-$B$3*Mall_spending!E9</f>
        <v>1</v>
      </c>
      <c r="D13" s="20">
        <f>Mall_spending!F10-$B$3*Mall_spending!F9</f>
        <v>84.798019209084401</v>
      </c>
      <c r="F13" t="s">
        <v>45</v>
      </c>
      <c r="G13">
        <f>G14-G12</f>
        <v>195</v>
      </c>
      <c r="H13">
        <f>H14-H12</f>
        <v>33015.981540653163</v>
      </c>
      <c r="I13">
        <f>H13/G13</f>
        <v>169.31272584950341</v>
      </c>
    </row>
    <row r="14" spans="1:16" x14ac:dyDescent="0.2">
      <c r="A14" s="20">
        <f>Mall_spending!C11-$B$3*Mall_spending!C10</f>
        <v>85.692268397674482</v>
      </c>
      <c r="B14" s="20">
        <f>Mall_spending!D11-$B$3*Mall_spending!D10</f>
        <v>35.53364218055961</v>
      </c>
      <c r="C14" s="20">
        <f>Mall_spending!E11-$B$3*Mall_spending!E10</f>
        <v>0.87019169371366378</v>
      </c>
      <c r="D14" s="20">
        <f>Mall_spending!F11-$B$3*Mall_spending!F10</f>
        <v>74.610575081140993</v>
      </c>
      <c r="F14" s="4" t="s">
        <v>46</v>
      </c>
      <c r="G14" s="4">
        <f>G8-1</f>
        <v>198</v>
      </c>
      <c r="H14" s="4">
        <f>DEVSQ(D6:D204)</f>
        <v>33119.752110901165</v>
      </c>
      <c r="I14" s="4"/>
      <c r="J14" s="4"/>
      <c r="K14" s="4"/>
      <c r="L14" s="4"/>
    </row>
    <row r="15" spans="1:16" ht="16" thickBot="1" x14ac:dyDescent="0.25">
      <c r="A15" s="20">
        <f>Mall_spending!C12-$B$3*Mall_spending!C11</f>
        <v>93.105750811409905</v>
      </c>
      <c r="B15" s="20">
        <f>Mall_spending!D12-$B$3*Mall_spending!D11</f>
        <v>35.53364218055961</v>
      </c>
      <c r="C15" s="20">
        <f>Mall_spending!E12-$B$3*Mall_spending!E11</f>
        <v>1</v>
      </c>
      <c r="D15" s="20">
        <f>Mall_spending!F12-$B$3*Mall_spending!F11</f>
        <v>76.653801947383783</v>
      </c>
    </row>
    <row r="16" spans="1:16" ht="16" thickTop="1" x14ac:dyDescent="0.2">
      <c r="A16" s="20">
        <f>Mall_spending!C13-$B$3*Mall_spending!C12</f>
        <v>93.302843478815475</v>
      </c>
      <c r="B16" s="20">
        <f>Mall_spending!D13-$B$3*Mall_spending!D12</f>
        <v>35.53364218055961</v>
      </c>
      <c r="C16" s="20">
        <f>Mall_spending!E13-$B$3*Mall_spending!E12</f>
        <v>0.87019169371366378</v>
      </c>
      <c r="D16" s="20">
        <f>Mall_spending!F13-$B$3*Mall_spending!F12</f>
        <v>111.18268371199129</v>
      </c>
      <c r="F16" s="7"/>
      <c r="G16" s="7" t="s">
        <v>47</v>
      </c>
      <c r="H16" s="7" t="s">
        <v>48</v>
      </c>
      <c r="I16" s="7" t="s">
        <v>49</v>
      </c>
      <c r="J16" s="7" t="s">
        <v>42</v>
      </c>
      <c r="K16" s="7" t="s">
        <v>50</v>
      </c>
      <c r="L16" s="7" t="s">
        <v>51</v>
      </c>
      <c r="M16" s="7" t="s">
        <v>52</v>
      </c>
    </row>
    <row r="17" spans="1:13" x14ac:dyDescent="0.2">
      <c r="A17" s="20">
        <f>Mall_spending!C14-$B$3*Mall_spending!C13</f>
        <v>88.456709279978227</v>
      </c>
      <c r="B17" s="20">
        <f>Mall_spending!D14-$B$3*Mall_spending!D13</f>
        <v>36.53364218055961</v>
      </c>
      <c r="C17" s="20">
        <f>Mall_spending!E14-$B$3*Mall_spending!E13</f>
        <v>0</v>
      </c>
      <c r="D17" s="20">
        <f>Mall_spending!F14-$B$3*Mall_spending!F13</f>
        <v>101.14897767765271</v>
      </c>
      <c r="F17" t="s">
        <v>53</v>
      </c>
      <c r="G17">
        <f t="array" ref="G17:H20">[1]!COCoeff(Mall_spending!C2:E201,Mall_spending!F2:F201,B3)</f>
        <v>49.37653987361756</v>
      </c>
      <c r="H17">
        <v>2.442756056843121</v>
      </c>
      <c r="I17">
        <f>G17/H17</f>
        <v>20.213455099331117</v>
      </c>
      <c r="J17">
        <f>_xlfn.T.DIST.2T(ABS(I17),$G$13)</f>
        <v>9.9199993364718212E-50</v>
      </c>
      <c r="K17">
        <f>G17-_xlfn.T.INV.2T(K$10,$G$13)*H17</f>
        <v>44.558926482051021</v>
      </c>
      <c r="L17">
        <f>G17+_xlfn.T.INV.2T(K$10,$G$13)*H17</f>
        <v>54.194153265184099</v>
      </c>
    </row>
    <row r="18" spans="1:13" x14ac:dyDescent="0.2">
      <c r="A18" s="20">
        <f>Mall_spending!C15-$B$3*Mall_spending!C14</f>
        <v>74.47111823539251</v>
      </c>
      <c r="B18" s="20">
        <f>Mall_spending!D15-$B$3*Mall_spending!D14</f>
        <v>37.403833874273275</v>
      </c>
      <c r="C18" s="20">
        <f>Mall_spending!E15-$B$3*Mall_spending!E14</f>
        <v>0</v>
      </c>
      <c r="D18" s="20">
        <f>Mall_spending!F15-$B$3*Mall_spending!F14</f>
        <v>90.052875405704953</v>
      </c>
      <c r="F18" t="str">
        <f t="array" ref="F18:F20">TRANSPOSE(A5:C5)</f>
        <v>Age</v>
      </c>
      <c r="G18">
        <v>1.2870351379057756E-2</v>
      </c>
      <c r="H18">
        <v>5.2667593626891558E-2</v>
      </c>
      <c r="I18">
        <f t="shared" ref="I18:I20" si="0">G18/H18</f>
        <v>0.244369459334597</v>
      </c>
      <c r="J18">
        <f t="shared" ref="J18:J20" si="1">_xlfn.T.DIST.2T(ABS(I18),$G$13)</f>
        <v>0.80720162704566445</v>
      </c>
      <c r="K18">
        <f t="shared" ref="K18:K20" si="2">G18-_xlfn.T.INV.2T(K$10,$G$13)*H18</f>
        <v>-9.1000890142457963E-2</v>
      </c>
      <c r="L18">
        <f t="shared" ref="L18:L20" si="3">G18+_xlfn.T.INV.2T(K$10,$G$13)*H18</f>
        <v>0.11674159290057348</v>
      </c>
      <c r="M18">
        <f>[1]!VIF(A6:C204,1)</f>
        <v>1.0112867822071852</v>
      </c>
    </row>
    <row r="19" spans="1:13" x14ac:dyDescent="0.2">
      <c r="A19" s="20">
        <f>Mall_spending!C16-$B$3*Mall_spending!C15</f>
        <v>57.884600649127933</v>
      </c>
      <c r="B19" s="20">
        <f>Mall_spending!D16-$B$3*Mall_spending!D15</f>
        <v>37.403833874273275</v>
      </c>
      <c r="C19" s="20">
        <f>Mall_spending!E16-$B$3*Mall_spending!E15</f>
        <v>1</v>
      </c>
      <c r="D19" s="20">
        <f>Mall_spending!F16-$B$3*Mall_spending!F15</f>
        <v>80.004760415952106</v>
      </c>
      <c r="F19" t="str">
        <v>AnnualIncome</v>
      </c>
      <c r="G19">
        <v>1.0445409860602814E-2</v>
      </c>
      <c r="H19">
        <v>1.912386559313959E-2</v>
      </c>
      <c r="I19">
        <f t="shared" si="0"/>
        <v>0.54619761939500111</v>
      </c>
      <c r="J19">
        <f t="shared" si="1"/>
        <v>0.58555446605814088</v>
      </c>
      <c r="K19">
        <f t="shared" si="2"/>
        <v>-2.7270755338100326E-2</v>
      </c>
      <c r="L19">
        <f t="shared" si="3"/>
        <v>4.8161575059305954E-2</v>
      </c>
      <c r="M19">
        <f>[1]!VIF(A6:C204,2)</f>
        <v>1.0072775494887189</v>
      </c>
    </row>
    <row r="20" spans="1:13" x14ac:dyDescent="0.2">
      <c r="A20" s="20">
        <f>Mall_spending!C17-$B$3*Mall_spending!C16</f>
        <v>54.197092667405563</v>
      </c>
      <c r="B20" s="20">
        <f>Mall_spending!D17-$B$3*Mall_spending!D16</f>
        <v>37.403833874273275</v>
      </c>
      <c r="C20" s="20">
        <f>Mall_spending!E17-$B$3*Mall_spending!E16</f>
        <v>1.8701916937136638</v>
      </c>
      <c r="D20" s="20">
        <f>Mall_spending!F17-$B$3*Mall_spending!F16</f>
        <v>90.312492018277624</v>
      </c>
      <c r="F20" s="4" t="str">
        <v>Gender2</v>
      </c>
      <c r="G20" s="4">
        <v>-0.81450382959087197</v>
      </c>
      <c r="H20" s="4">
        <v>1.4147857681614611</v>
      </c>
      <c r="I20" s="4">
        <f t="shared" si="0"/>
        <v>-0.57570824355219097</v>
      </c>
      <c r="J20" s="4">
        <f t="shared" si="1"/>
        <v>0.5654761854586875</v>
      </c>
      <c r="K20" s="4">
        <f t="shared" si="2"/>
        <v>-3.6047500532358461</v>
      </c>
      <c r="L20" s="4">
        <f t="shared" si="3"/>
        <v>1.9757423940541019</v>
      </c>
      <c r="M20" s="4">
        <f>[1]!VIF(A6:C204,3)</f>
        <v>1.0164741661303678</v>
      </c>
    </row>
    <row r="21" spans="1:13" x14ac:dyDescent="0.2">
      <c r="A21" s="20">
        <f>Mall_spending!C18-$B$3*Mall_spending!C17</f>
        <v>54.144217261700604</v>
      </c>
      <c r="B21" s="20">
        <f>Mall_spending!D18-$B$3*Mall_spending!D17</f>
        <v>38.403833874273275</v>
      </c>
      <c r="C21" s="20">
        <f>Mall_spending!E18-$B$3*Mall_spending!E17</f>
        <v>0.87019169371366378</v>
      </c>
      <c r="D21" s="20">
        <f>Mall_spending!F18-$B$3*Mall_spending!F17</f>
        <v>103.74514380337943</v>
      </c>
    </row>
    <row r="22" spans="1:13" x14ac:dyDescent="0.2">
      <c r="A22" s="20">
        <f>Mall_spending!C19-$B$3*Mall_spending!C18</f>
        <v>50.456709279978227</v>
      </c>
      <c r="B22" s="20">
        <f>Mall_spending!D19-$B$3*Mall_spending!D18</f>
        <v>39.274025567986939</v>
      </c>
      <c r="C22" s="20">
        <f>Mall_spending!E19-$B$3*Mall_spending!E18</f>
        <v>1</v>
      </c>
      <c r="D22" s="20">
        <f>Mall_spending!F19-$B$3*Mall_spending!F18</f>
        <v>96.456709279978227</v>
      </c>
    </row>
    <row r="23" spans="1:13" x14ac:dyDescent="0.2">
      <c r="A23" s="20">
        <f>Mall_spending!C20-$B$3*Mall_spending!C19</f>
        <v>69.403833874273275</v>
      </c>
      <c r="B23" s="20">
        <f>Mall_spending!D20-$B$3*Mall_spending!D19</f>
        <v>41.274025567986939</v>
      </c>
      <c r="C23" s="20">
        <f>Mall_spending!E20-$B$3*Mall_spending!E19</f>
        <v>1.8701916937136638</v>
      </c>
      <c r="D23" s="20">
        <f>Mall_spending!F20-$B$3*Mall_spending!F19</f>
        <v>86.432651785101811</v>
      </c>
    </row>
    <row r="24" spans="1:13" x14ac:dyDescent="0.2">
      <c r="A24" s="20">
        <f>Mall_spending!C21-$B$3*Mall_spending!C20</f>
        <v>80.249968073110523</v>
      </c>
      <c r="B24" s="20">
        <f>Mall_spending!D21-$B$3*Mall_spending!D20</f>
        <v>43.014408955414268</v>
      </c>
      <c r="C24" s="20">
        <f>Mall_spending!E21-$B$3*Mall_spending!E20</f>
        <v>0.87019169371366378</v>
      </c>
      <c r="D24" s="20">
        <f>Mall_spending!F21-$B$3*Mall_spending!F20</f>
        <v>123.23555911769625</v>
      </c>
    </row>
    <row r="25" spans="1:13" x14ac:dyDescent="0.2">
      <c r="A25" s="20">
        <f>Mall_spending!C22-$B$3*Mall_spending!C21</f>
        <v>65.456709279978227</v>
      </c>
      <c r="B25" s="20">
        <f>Mall_spending!D22-$B$3*Mall_spending!D21</f>
        <v>44.014408955414268</v>
      </c>
      <c r="C25" s="20">
        <f>Mall_spending!E22-$B$3*Mall_spending!E21</f>
        <v>1</v>
      </c>
      <c r="D25" s="20">
        <f>Mall_spending!F22-$B$3*Mall_spending!F21</f>
        <v>120.27878598393904</v>
      </c>
    </row>
    <row r="26" spans="1:13" x14ac:dyDescent="0.2">
      <c r="A26" s="20">
        <f>Mall_spending!C23-$B$3*Mall_spending!C22</f>
        <v>55.456709279978227</v>
      </c>
      <c r="B26" s="20">
        <f>Mall_spending!D23-$B$3*Mall_spending!D22</f>
        <v>44.884600649127933</v>
      </c>
      <c r="C26" s="20">
        <f>Mall_spending!E23-$B$3*Mall_spending!E22</f>
        <v>1.8701916937136638</v>
      </c>
      <c r="D26" s="20">
        <f>Mall_spending!F23-$B$3*Mall_spending!F22</f>
        <v>103.45670927997823</v>
      </c>
    </row>
    <row r="27" spans="1:13" x14ac:dyDescent="0.2">
      <c r="A27" s="20">
        <f>Mall_spending!C24-$B$3*Mall_spending!C23</f>
        <v>67.754792342841597</v>
      </c>
      <c r="B27" s="20">
        <f>Mall_spending!D24-$B$3*Mall_spending!D23</f>
        <v>45.884600649127933</v>
      </c>
      <c r="C27" s="20">
        <f>Mall_spending!E24-$B$3*Mall_spending!E23</f>
        <v>0.87019169371366378</v>
      </c>
      <c r="D27" s="20">
        <f>Mall_spending!F24-$B$3*Mall_spending!F23</f>
        <v>68.523993641097462</v>
      </c>
    </row>
    <row r="28" spans="1:13" x14ac:dyDescent="0.2">
      <c r="A28" s="20">
        <f>Mall_spending!C25-$B$3*Mall_spending!C24</f>
        <v>71.028817910828536</v>
      </c>
      <c r="B28" s="20">
        <f>Mall_spending!D25-$B$3*Mall_spending!D24</f>
        <v>46.754792342841597</v>
      </c>
      <c r="C28" s="20">
        <f>Mall_spending!E25-$B$3*Mall_spending!E24</f>
        <v>1</v>
      </c>
      <c r="D28" s="20">
        <f>Mall_spending!F25-$B$3*Mall_spending!F24</f>
        <v>77.350958468568322</v>
      </c>
    </row>
    <row r="29" spans="1:13" x14ac:dyDescent="0.2">
      <c r="A29" s="20">
        <f>Mall_spending!C26-$B$3*Mall_spending!C25</f>
        <v>80.975942505123584</v>
      </c>
      <c r="B29" s="20">
        <f>Mall_spending!D26-$B$3*Mall_spending!D25</f>
        <v>49.754792342841597</v>
      </c>
      <c r="C29" s="20">
        <f>Mall_spending!E26-$B$3*Mall_spending!E25</f>
        <v>0.87019169371366378</v>
      </c>
      <c r="D29" s="20">
        <f>Mall_spending!F26-$B$3*Mall_spending!F25</f>
        <v>77.523993641097462</v>
      </c>
    </row>
    <row r="30" spans="1:13" x14ac:dyDescent="0.2">
      <c r="A30" s="20">
        <f>Mall_spending!C27-$B$3*Mall_spending!C26</f>
        <v>75.990351460537852</v>
      </c>
      <c r="B30" s="20">
        <f>Mall_spending!D27-$B$3*Mall_spending!D26</f>
        <v>52.36536742398259</v>
      </c>
      <c r="C30" s="20">
        <f>Mall_spending!E27-$B$3*Mall_spending!E26</f>
        <v>1</v>
      </c>
      <c r="D30" s="20">
        <f>Mall_spending!F27-$B$3*Mall_spending!F26</f>
        <v>94.182683711991288</v>
      </c>
    </row>
    <row r="31" spans="1:13" x14ac:dyDescent="0.2">
      <c r="A31" s="20">
        <f>Mall_spending!C28-$B$3*Mall_spending!C27</f>
        <v>70.235559117696255</v>
      </c>
      <c r="B31" s="20">
        <f>Mall_spending!D28-$B$3*Mall_spending!D27</f>
        <v>52.36536742398259</v>
      </c>
      <c r="C31" s="20">
        <f>Mall_spending!E28-$B$3*Mall_spending!E27</f>
        <v>0.87019169371366378</v>
      </c>
      <c r="D31" s="20">
        <f>Mall_spending!F28-$B$3*Mall_spending!F27</f>
        <v>103.35571888452043</v>
      </c>
    </row>
    <row r="32" spans="1:13" x14ac:dyDescent="0.2">
      <c r="A32" s="20">
        <f>Mall_spending!C29-$B$3*Mall_spending!C28</f>
        <v>74.158626217114872</v>
      </c>
      <c r="B32" s="20">
        <f>Mall_spending!D29-$B$3*Mall_spending!D28</f>
        <v>52.36536742398259</v>
      </c>
      <c r="C32" s="20">
        <f>Mall_spending!E29-$B$3*Mall_spending!E28</f>
        <v>1</v>
      </c>
      <c r="D32" s="20">
        <f>Mall_spending!F29-$B$3*Mall_spending!F28</f>
        <v>88.846134198837234</v>
      </c>
    </row>
    <row r="33" spans="1:4" x14ac:dyDescent="0.2">
      <c r="A33" s="20">
        <f>Mall_spending!C30-$B$3*Mall_spending!C29</f>
        <v>70.456709279978227</v>
      </c>
      <c r="B33" s="20">
        <f>Mall_spending!D30-$B$3*Mall_spending!D29</f>
        <v>53.36536742398259</v>
      </c>
      <c r="C33" s="20">
        <f>Mall_spending!E30-$B$3*Mall_spending!E29</f>
        <v>0.87019169371366378</v>
      </c>
      <c r="D33" s="20">
        <f>Mall_spending!F30-$B$3*Mall_spending!F29</f>
        <v>84.081693316533489</v>
      </c>
    </row>
    <row r="34" spans="1:4" x14ac:dyDescent="0.2">
      <c r="A34" s="20">
        <f>Mall_spending!C31-$B$3*Mall_spending!C30</f>
        <v>57.80766774854655</v>
      </c>
      <c r="B34" s="20">
        <f>Mall_spending!D31-$B$3*Mall_spending!D30</f>
        <v>54.235559117696255</v>
      </c>
      <c r="C34" s="20">
        <f>Mall_spending!E31-$B$3*Mall_spending!E30</f>
        <v>0</v>
      </c>
      <c r="D34" s="20">
        <f>Mall_spending!F31-$B$3*Mall_spending!F30</f>
        <v>113.97594250512358</v>
      </c>
    </row>
    <row r="35" spans="1:4" x14ac:dyDescent="0.2">
      <c r="A35" s="20">
        <f>Mall_spending!C32-$B$3*Mall_spending!C31</f>
        <v>80.014408955414268</v>
      </c>
      <c r="B35" s="20">
        <f>Mall_spending!D32-$B$3*Mall_spending!D31</f>
        <v>55.235559117696255</v>
      </c>
      <c r="C35" s="20">
        <f>Mall_spending!E32-$B$3*Mall_spending!E31</f>
        <v>1</v>
      </c>
      <c r="D35" s="20">
        <f>Mall_spending!F32-$B$3*Mall_spending!F31</f>
        <v>79.70667735308875</v>
      </c>
    </row>
    <row r="36" spans="1:4" x14ac:dyDescent="0.2">
      <c r="A36" s="20">
        <f>Mall_spending!C33-$B$3*Mall_spending!C32</f>
        <v>73.211501622819824</v>
      </c>
      <c r="B36" s="20">
        <f>Mall_spending!D33-$B$3*Mall_spending!D32</f>
        <v>56.105750811409912</v>
      </c>
      <c r="C36" s="20">
        <f>Mall_spending!E33-$B$3*Mall_spending!E32</f>
        <v>0.87019169371366378</v>
      </c>
      <c r="D36" s="20">
        <f>Mall_spending!F33-$B$3*Mall_spending!F32</f>
        <v>76.480766774854658</v>
      </c>
    </row>
    <row r="37" spans="1:4" x14ac:dyDescent="0.2">
      <c r="A37" s="20">
        <f>Mall_spending!C34-$B$3*Mall_spending!C33</f>
        <v>71.274025567986939</v>
      </c>
      <c r="B37" s="20">
        <f>Mall_spending!D34-$B$3*Mall_spending!D33</f>
        <v>59.105750811409912</v>
      </c>
      <c r="C37" s="20">
        <f>Mall_spending!E34-$B$3*Mall_spending!E33</f>
        <v>1</v>
      </c>
      <c r="D37" s="20">
        <f>Mall_spending!F34-$B$3*Mall_spending!F33</f>
        <v>67.523993641097462</v>
      </c>
    </row>
    <row r="38" spans="1:4" x14ac:dyDescent="0.2">
      <c r="A38" s="20">
        <f>Mall_spending!C35-$B$3*Mall_spending!C34</f>
        <v>64.120159766824173</v>
      </c>
      <c r="B38" s="20">
        <f>Mall_spending!D35-$B$3*Mall_spending!D34</f>
        <v>61.716325892550906</v>
      </c>
      <c r="C38" s="20">
        <f>Mall_spending!E35-$B$3*Mall_spending!E34</f>
        <v>1.8701916937136638</v>
      </c>
      <c r="D38" s="20">
        <f>Mall_spending!F35-$B$3*Mall_spending!F34</f>
        <v>95.480766774854658</v>
      </c>
    </row>
    <row r="39" spans="1:4" x14ac:dyDescent="0.2">
      <c r="A39" s="20">
        <f>Mall_spending!C36-$B$3*Mall_spending!C35</f>
        <v>64.663450486845946</v>
      </c>
      <c r="B39" s="20">
        <f>Mall_spending!D36-$B$3*Mall_spending!D35</f>
        <v>61.716325892550906</v>
      </c>
      <c r="C39" s="20">
        <f>Mall_spending!E36-$B$3*Mall_spending!E35</f>
        <v>0.87019169371366378</v>
      </c>
      <c r="D39" s="20">
        <f>Mall_spending!F36-$B$3*Mall_spending!F35</f>
        <v>94.057635821657072</v>
      </c>
    </row>
    <row r="40" spans="1:4" x14ac:dyDescent="0.2">
      <c r="A40" s="20">
        <f>Mall_spending!C37-$B$3*Mall_spending!C36</f>
        <v>63.639392991969522</v>
      </c>
      <c r="B40" s="20">
        <f>Mall_spending!D37-$B$3*Mall_spending!D36</f>
        <v>61.716325892550906</v>
      </c>
      <c r="C40" s="20">
        <f>Mall_spending!E37-$B$3*Mall_spending!E36</f>
        <v>0</v>
      </c>
      <c r="D40" s="20">
        <f>Mall_spending!F37-$B$3*Mall_spending!F36</f>
        <v>93.182683711991288</v>
      </c>
    </row>
    <row r="41" spans="1:4" x14ac:dyDescent="0.2">
      <c r="A41" s="20">
        <f>Mall_spending!C38-$B$3*Mall_spending!C37</f>
        <v>60.274025567986939</v>
      </c>
      <c r="B41" s="20">
        <f>Mall_spending!D38-$B$3*Mall_spending!D37</f>
        <v>62.716325892550906</v>
      </c>
      <c r="C41" s="20">
        <f>Mall_spending!E38-$B$3*Mall_spending!E37</f>
        <v>0</v>
      </c>
      <c r="D41" s="20">
        <f>Mall_spending!F38-$B$3*Mall_spending!F37</f>
        <v>87.485527190806764</v>
      </c>
    </row>
    <row r="42" spans="1:4" x14ac:dyDescent="0.2">
      <c r="A42" s="20">
        <f>Mall_spending!C39-$B$3*Mall_spending!C38</f>
        <v>66.548051135973878</v>
      </c>
      <c r="B42" s="20">
        <f>Mall_spending!D39-$B$3*Mall_spending!D38</f>
        <v>63.58651758626457</v>
      </c>
      <c r="C42" s="20">
        <f>Mall_spending!E39-$B$3*Mall_spending!E38</f>
        <v>0</v>
      </c>
      <c r="D42" s="20">
        <f>Mall_spending!F39-$B$3*Mall_spending!F38</f>
        <v>87.793258793132281</v>
      </c>
    </row>
    <row r="43" spans="1:4" x14ac:dyDescent="0.2">
      <c r="A43" s="20">
        <f>Mall_spending!C40-$B$3*Mall_spending!C39</f>
        <v>62.105750811409912</v>
      </c>
      <c r="B43" s="20">
        <f>Mall_spending!D40-$B$3*Mall_spending!D39</f>
        <v>66.586517586264563</v>
      </c>
      <c r="C43" s="20">
        <f>Mall_spending!E40-$B$3*Mall_spending!E39</f>
        <v>0</v>
      </c>
      <c r="D43" s="20">
        <f>Mall_spending!F40-$B$3*Mall_spending!F39</f>
        <v>89.523993641097462</v>
      </c>
    </row>
    <row r="44" spans="1:4" x14ac:dyDescent="0.2">
      <c r="A44" s="20">
        <f>Mall_spending!C41-$B$3*Mall_spending!C40</f>
        <v>51.326900973691892</v>
      </c>
      <c r="B44" s="20">
        <f>Mall_spending!D41-$B$3*Mall_spending!D40</f>
        <v>69.19709266740557</v>
      </c>
      <c r="C44" s="20">
        <f>Mall_spending!E41-$B$3*Mall_spending!E40</f>
        <v>0</v>
      </c>
      <c r="D44" s="20">
        <f>Mall_spending!F41-$B$3*Mall_spending!F40</f>
        <v>97.624984036555261</v>
      </c>
    </row>
    <row r="45" spans="1:4" x14ac:dyDescent="0.2">
      <c r="A45" s="20">
        <f>Mall_spending!C42-$B$3*Mall_spending!C41</f>
        <v>82.403833874273275</v>
      </c>
      <c r="B45" s="20">
        <f>Mall_spending!D42-$B$3*Mall_spending!D41</f>
        <v>70.19709266740557</v>
      </c>
      <c r="C45" s="20">
        <f>Mall_spending!E42-$B$3*Mall_spending!E41</f>
        <v>0</v>
      </c>
      <c r="D45" s="20">
        <f>Mall_spending!F42-$B$3*Mall_spending!F41</f>
        <v>100.26437702852478</v>
      </c>
    </row>
    <row r="46" spans="1:4" x14ac:dyDescent="0.2">
      <c r="A46" s="20">
        <f>Mall_spending!C43-$B$3*Mall_spending!C42</f>
        <v>80.562460091388147</v>
      </c>
      <c r="B46" s="20">
        <f>Mall_spending!D43-$B$3*Mall_spending!D42</f>
        <v>71.067284361119221</v>
      </c>
      <c r="C46" s="20">
        <f>Mall_spending!E43-$B$3*Mall_spending!E42</f>
        <v>1</v>
      </c>
      <c r="D46" s="20">
        <f>Mall_spending!F43-$B$3*Mall_spending!F42</f>
        <v>122.45670927997823</v>
      </c>
    </row>
    <row r="47" spans="1:4" x14ac:dyDescent="0.2">
      <c r="A47" s="20">
        <f>Mall_spending!C44-$B$3*Mall_spending!C43</f>
        <v>68.884600649127933</v>
      </c>
      <c r="B47" s="20">
        <f>Mall_spending!D44-$B$3*Mall_spending!D43</f>
        <v>72.067284361119221</v>
      </c>
      <c r="C47" s="20">
        <f>Mall_spending!E44-$B$3*Mall_spending!E43</f>
        <v>1.8701916937136638</v>
      </c>
      <c r="D47" s="20">
        <f>Mall_spending!F44-$B$3*Mall_spending!F43</f>
        <v>116.05763582165707</v>
      </c>
    </row>
    <row r="48" spans="1:4" x14ac:dyDescent="0.2">
      <c r="A48" s="20">
        <f>Mall_spending!C45-$B$3*Mall_spending!C44</f>
        <v>72.769201298255865</v>
      </c>
      <c r="B48" s="20">
        <f>Mall_spending!D45-$B$3*Mall_spending!D44</f>
        <v>72.937476054832885</v>
      </c>
      <c r="C48" s="20">
        <f>Mall_spending!E45-$B$3*Mall_spending!E44</f>
        <v>0.87019169371366378</v>
      </c>
      <c r="D48" s="20">
        <f>Mall_spending!F45-$B$3*Mall_spending!F44</f>
        <v>92.326900973691892</v>
      </c>
    </row>
    <row r="49" spans="1:4" x14ac:dyDescent="0.2">
      <c r="A49" s="20">
        <f>Mall_spending!C46-$B$3*Mall_spending!C45</f>
        <v>75.975942505123584</v>
      </c>
      <c r="B49" s="20">
        <f>Mall_spending!D46-$B$3*Mall_spending!D45</f>
        <v>72.937476054832885</v>
      </c>
      <c r="C49" s="20">
        <f>Mall_spending!E46-$B$3*Mall_spending!E45</f>
        <v>0</v>
      </c>
      <c r="D49" s="20">
        <f>Mall_spending!F46-$B$3*Mall_spending!F45</f>
        <v>81.081693316533489</v>
      </c>
    </row>
    <row r="50" spans="1:4" x14ac:dyDescent="0.2">
      <c r="A50" s="20">
        <f>Mall_spending!C47-$B$3*Mall_spending!C46</f>
        <v>66.639392991969515</v>
      </c>
      <c r="B50" s="20">
        <f>Mall_spending!D47-$B$3*Mall_spending!D46</f>
        <v>72.937476054832885</v>
      </c>
      <c r="C50" s="20">
        <f>Mall_spending!E47-$B$3*Mall_spending!E46</f>
        <v>0</v>
      </c>
      <c r="D50" s="20">
        <f>Mall_spending!F47-$B$3*Mall_spending!F46</f>
        <v>89.36536742398259</v>
      </c>
    </row>
    <row r="51" spans="1:4" x14ac:dyDescent="0.2">
      <c r="A51" s="20">
        <f>Mall_spending!C48-$B$3*Mall_spending!C47</f>
        <v>70.884600649127933</v>
      </c>
      <c r="B51" s="20">
        <f>Mall_spending!D48-$B$3*Mall_spending!D47</f>
        <v>73.937476054832885</v>
      </c>
      <c r="C51" s="20">
        <f>Mall_spending!E48-$B$3*Mall_spending!E47</f>
        <v>0</v>
      </c>
      <c r="D51" s="20">
        <f>Mall_spending!F48-$B$3*Mall_spending!F47</f>
        <v>111.56246009138815</v>
      </c>
    </row>
    <row r="52" spans="1:4" x14ac:dyDescent="0.2">
      <c r="A52" s="20">
        <f>Mall_spending!C49-$B$3*Mall_spending!C48</f>
        <v>70.509584685683194</v>
      </c>
      <c r="B52" s="20">
        <f>Mall_spending!D49-$B$3*Mall_spending!D48</f>
        <v>74.80766774854655</v>
      </c>
      <c r="C52" s="20">
        <f>Mall_spending!E49-$B$3*Mall_spending!E48</f>
        <v>0</v>
      </c>
      <c r="D52" s="20">
        <f>Mall_spending!F49-$B$3*Mall_spending!F48</f>
        <v>94.860543154251502</v>
      </c>
    </row>
    <row r="53" spans="1:4" x14ac:dyDescent="0.2">
      <c r="A53" s="20">
        <f>Mall_spending!C50-$B$3*Mall_spending!C49</f>
        <v>52.495175730268926</v>
      </c>
      <c r="B53" s="20">
        <f>Mall_spending!D50-$B$3*Mall_spending!D49</f>
        <v>74.80766774854655</v>
      </c>
      <c r="C53" s="20">
        <f>Mall_spending!E50-$B$3*Mall_spending!E49</f>
        <v>0</v>
      </c>
      <c r="D53" s="20">
        <f>Mall_spending!F50-$B$3*Mall_spending!F49</f>
        <v>82.899009604542201</v>
      </c>
    </row>
    <row r="54" spans="1:4" x14ac:dyDescent="0.2">
      <c r="A54" s="20">
        <f>Mall_spending!C51-$B$3*Mall_spending!C50</f>
        <v>56.235559117696255</v>
      </c>
      <c r="B54" s="20">
        <f>Mall_spending!D51-$B$3*Mall_spending!D50</f>
        <v>74.80766774854655</v>
      </c>
      <c r="C54" s="20">
        <f>Mall_spending!E51-$B$3*Mall_spending!E50</f>
        <v>0</v>
      </c>
      <c r="D54" s="20">
        <f>Mall_spending!F51-$B$3*Mall_spending!F50</f>
        <v>78.548051135973878</v>
      </c>
    </row>
    <row r="55" spans="1:4" x14ac:dyDescent="0.2">
      <c r="A55" s="20">
        <f>Mall_spending!C52-$B$3*Mall_spending!C51</f>
        <v>75.975942505123584</v>
      </c>
      <c r="B55" s="20">
        <f>Mall_spending!D52-$B$3*Mall_spending!D51</f>
        <v>76.80766774854655</v>
      </c>
      <c r="C55" s="20">
        <f>Mall_spending!E52-$B$3*Mall_spending!E51</f>
        <v>0</v>
      </c>
      <c r="D55" s="20">
        <f>Mall_spending!F52-$B$3*Mall_spending!F51</f>
        <v>88.548051135973878</v>
      </c>
    </row>
    <row r="56" spans="1:4" x14ac:dyDescent="0.2">
      <c r="A56" s="20">
        <f>Mall_spending!C53-$B$3*Mall_spending!C52</f>
        <v>75.639392991969515</v>
      </c>
      <c r="B56" s="20">
        <f>Mall_spending!D53-$B$3*Mall_spending!D52</f>
        <v>78.548051135973878</v>
      </c>
      <c r="C56" s="20">
        <f>Mall_spending!E53-$B$3*Mall_spending!E52</f>
        <v>1</v>
      </c>
      <c r="D56" s="20">
        <f>Mall_spending!F53-$B$3*Mall_spending!F52</f>
        <v>105.24996807311052</v>
      </c>
    </row>
    <row r="57" spans="1:4" x14ac:dyDescent="0.2">
      <c r="A57" s="20">
        <f>Mall_spending!C54-$B$3*Mall_spending!C53</f>
        <v>59.716325892550906</v>
      </c>
      <c r="B57" s="20">
        <f>Mall_spending!D54-$B$3*Mall_spending!D53</f>
        <v>79.548051135973878</v>
      </c>
      <c r="C57" s="20">
        <f>Mall_spending!E54-$B$3*Mall_spending!E53</f>
        <v>0.87019169371366378</v>
      </c>
      <c r="D57" s="20">
        <f>Mall_spending!F54-$B$3*Mall_spending!F53</f>
        <v>106.21150162281982</v>
      </c>
    </row>
    <row r="58" spans="1:4" x14ac:dyDescent="0.2">
      <c r="A58" s="20">
        <f>Mall_spending!C55-$B$3*Mall_spending!C54</f>
        <v>85.975942505123584</v>
      </c>
      <c r="B58" s="20">
        <f>Mall_spending!D55-$B$3*Mall_spending!D54</f>
        <v>80.418242829687543</v>
      </c>
      <c r="C58" s="20">
        <f>Mall_spending!E55-$B$3*Mall_spending!E54</f>
        <v>1</v>
      </c>
      <c r="D58" s="20">
        <f>Mall_spending!F55-$B$3*Mall_spending!F54</f>
        <v>106.99035146053785</v>
      </c>
    </row>
    <row r="59" spans="1:4" x14ac:dyDescent="0.2">
      <c r="A59" s="20">
        <f>Mall_spending!C56-$B$3*Mall_spending!C55</f>
        <v>101.34130992910616</v>
      </c>
      <c r="B59" s="20">
        <f>Mall_spending!D56-$B$3*Mall_spending!D55</f>
        <v>80.418242829687543</v>
      </c>
      <c r="C59" s="20">
        <f>Mall_spending!E56-$B$3*Mall_spending!E55</f>
        <v>0.87019169371366378</v>
      </c>
      <c r="D59" s="20">
        <f>Mall_spending!F56-$B$3*Mall_spending!F55</f>
        <v>97.211501622819824</v>
      </c>
    </row>
    <row r="60" spans="1:4" x14ac:dyDescent="0.2">
      <c r="A60" s="20">
        <f>Mall_spending!C57-$B$3*Mall_spending!C56</f>
        <v>90.509584685683194</v>
      </c>
      <c r="B60" s="20">
        <f>Mall_spending!D57-$B$3*Mall_spending!D56</f>
        <v>80.418242829687543</v>
      </c>
      <c r="C60" s="20">
        <f>Mall_spending!E57-$B$3*Mall_spending!E56</f>
        <v>1</v>
      </c>
      <c r="D60" s="20">
        <f>Mall_spending!F57-$B$3*Mall_spending!F56</f>
        <v>80.158626217114872</v>
      </c>
    </row>
    <row r="61" spans="1:4" x14ac:dyDescent="0.2">
      <c r="A61" s="20">
        <f>Mall_spending!C58-$B$3*Mall_spending!C57</f>
        <v>91.899009604542201</v>
      </c>
      <c r="B61" s="20">
        <f>Mall_spending!D58-$B$3*Mall_spending!D57</f>
        <v>81.418242829687543</v>
      </c>
      <c r="C61" s="20">
        <f>Mall_spending!E58-$B$3*Mall_spending!E57</f>
        <v>0.87019169371366378</v>
      </c>
      <c r="D61" s="20">
        <f>Mall_spending!F58-$B$3*Mall_spending!F57</f>
        <v>85.677859442260214</v>
      </c>
    </row>
    <row r="62" spans="1:4" x14ac:dyDescent="0.2">
      <c r="A62" s="20">
        <f>Mall_spending!C59-$B$3*Mall_spending!C58</f>
        <v>113.37977637939684</v>
      </c>
      <c r="B62" s="20">
        <f>Mall_spending!D59-$B$3*Mall_spending!D58</f>
        <v>82.288434523401207</v>
      </c>
      <c r="C62" s="20">
        <f>Mall_spending!E59-$B$3*Mall_spending!E58</f>
        <v>1</v>
      </c>
      <c r="D62" s="20">
        <f>Mall_spending!F59-$B$3*Mall_spending!F58</f>
        <v>89.509584685683194</v>
      </c>
    </row>
    <row r="63" spans="1:4" x14ac:dyDescent="0.2">
      <c r="A63" s="20">
        <f>Mall_spending!C60-$B$3*Mall_spending!C59</f>
        <v>87.043226866242804</v>
      </c>
      <c r="B63" s="20">
        <f>Mall_spending!D60-$B$3*Mall_spending!D59</f>
        <v>84.288434523401207</v>
      </c>
      <c r="C63" s="20">
        <f>Mall_spending!E60-$B$3*Mall_spending!E59</f>
        <v>0.87019169371366378</v>
      </c>
      <c r="D63" s="20">
        <f>Mall_spending!F60-$B$3*Mall_spending!F59</f>
        <v>91.028817910828536</v>
      </c>
    </row>
    <row r="64" spans="1:4" x14ac:dyDescent="0.2">
      <c r="A64" s="20">
        <f>Mall_spending!C61-$B$3*Mall_spending!C60</f>
        <v>76.495175730268926</v>
      </c>
      <c r="B64" s="20">
        <f>Mall_spending!D61-$B$3*Mall_spending!D60</f>
        <v>86.028817910828536</v>
      </c>
      <c r="C64" s="20">
        <f>Mall_spending!E61-$B$3*Mall_spending!E60</f>
        <v>1</v>
      </c>
      <c r="D64" s="20">
        <f>Mall_spending!F61-$B$3*Mall_spending!F60</f>
        <v>90.379776379396844</v>
      </c>
    </row>
    <row r="65" spans="1:4" x14ac:dyDescent="0.2">
      <c r="A65" s="20">
        <f>Mall_spending!C62-$B$3*Mall_spending!C61</f>
        <v>116.12015976682417</v>
      </c>
      <c r="B65" s="20">
        <f>Mall_spending!D62-$B$3*Mall_spending!D61</f>
        <v>86.028817910828536</v>
      </c>
      <c r="C65" s="20">
        <f>Mall_spending!E62-$B$3*Mall_spending!E61</f>
        <v>1.8701916937136638</v>
      </c>
      <c r="D65" s="20">
        <f>Mall_spending!F62-$B$3*Mall_spending!F61</f>
        <v>96.028817910828536</v>
      </c>
    </row>
    <row r="66" spans="1:4" x14ac:dyDescent="0.2">
      <c r="A66" s="20">
        <f>Mall_spending!C63-$B$3*Mall_spending!C62</f>
        <v>79.913418559956455</v>
      </c>
      <c r="B66" s="20">
        <f>Mall_spending!D63-$B$3*Mall_spending!D62</f>
        <v>86.028817910828536</v>
      </c>
      <c r="C66" s="20">
        <f>Mall_spending!E63-$B$3*Mall_spending!E62</f>
        <v>1.8701916937136638</v>
      </c>
      <c r="D66" s="20">
        <f>Mall_spending!F63-$B$3*Mall_spending!F62</f>
        <v>103.73073484796518</v>
      </c>
    </row>
    <row r="67" spans="1:4" x14ac:dyDescent="0.2">
      <c r="A67" s="20">
        <f>Mall_spending!C64-$B$3*Mall_spending!C63</f>
        <v>83.53364218055961</v>
      </c>
      <c r="B67" s="20">
        <f>Mall_spending!D64-$B$3*Mall_spending!D63</f>
        <v>87.028817910828536</v>
      </c>
      <c r="C67" s="20">
        <f>Mall_spending!E64-$B$3*Mall_spending!E63</f>
        <v>0.87019169371366378</v>
      </c>
      <c r="D67" s="20">
        <f>Mall_spending!F64-$B$3*Mall_spending!F63</f>
        <v>99.860543154251502</v>
      </c>
    </row>
    <row r="68" spans="1:4" x14ac:dyDescent="0.2">
      <c r="A68" s="20">
        <f>Mall_spending!C65-$B$3*Mall_spending!C64</f>
        <v>112.30284347881548</v>
      </c>
      <c r="B68" s="20">
        <f>Mall_spending!D65-$B$3*Mall_spending!D64</f>
        <v>87.899009604542201</v>
      </c>
      <c r="C68" s="20">
        <f>Mall_spending!E65-$B$3*Mall_spending!E64</f>
        <v>0</v>
      </c>
      <c r="D68" s="20">
        <f>Mall_spending!F65-$B$3*Mall_spending!F64</f>
        <v>104.24996807311052</v>
      </c>
    </row>
    <row r="69" spans="1:4" x14ac:dyDescent="0.2">
      <c r="A69" s="20">
        <f>Mall_spending!C66-$B$3*Mall_spending!C65</f>
        <v>109.99035146053785</v>
      </c>
      <c r="B69" s="20">
        <f>Mall_spending!D66-$B$3*Mall_spending!D65</f>
        <v>88.899009604542201</v>
      </c>
      <c r="C69" s="20">
        <f>Mall_spending!E66-$B$3*Mall_spending!E65</f>
        <v>1</v>
      </c>
      <c r="D69" s="20">
        <f>Mall_spending!F66-$B$3*Mall_spending!F65</f>
        <v>102.34130992910616</v>
      </c>
    </row>
    <row r="70" spans="1:4" x14ac:dyDescent="0.2">
      <c r="A70" s="20">
        <f>Mall_spending!C67-$B$3*Mall_spending!C66</f>
        <v>72.822076703960818</v>
      </c>
      <c r="B70" s="20">
        <f>Mall_spending!D67-$B$3*Mall_spending!D66</f>
        <v>89.769201298255865</v>
      </c>
      <c r="C70" s="20">
        <f>Mall_spending!E67-$B$3*Mall_spending!E66</f>
        <v>1.8701916937136638</v>
      </c>
      <c r="D70" s="20">
        <f>Mall_spending!F67-$B$3*Mall_spending!F66</f>
        <v>103.37977637939684</v>
      </c>
    </row>
    <row r="71" spans="1:4" x14ac:dyDescent="0.2">
      <c r="A71" s="20">
        <f>Mall_spending!C68-$B$3*Mall_spending!C67</f>
        <v>58.663450486845946</v>
      </c>
      <c r="B71" s="20">
        <f>Mall_spending!D68-$B$3*Mall_spending!D67</f>
        <v>89.769201298255865</v>
      </c>
      <c r="C71" s="20">
        <f>Mall_spending!E68-$B$3*Mall_spending!E67</f>
        <v>0.87019169371366378</v>
      </c>
      <c r="D71" s="20">
        <f>Mall_spending!F68-$B$3*Mall_spending!F67</f>
        <v>101.34130992910616</v>
      </c>
    </row>
    <row r="72" spans="1:4" x14ac:dyDescent="0.2">
      <c r="A72" s="20">
        <f>Mall_spending!C69-$B$3*Mall_spending!C68</f>
        <v>105.41824282968754</v>
      </c>
      <c r="B72" s="20">
        <f>Mall_spending!D69-$B$3*Mall_spending!D68</f>
        <v>89.769201298255865</v>
      </c>
      <c r="C72" s="20">
        <f>Mall_spending!E69-$B$3*Mall_spending!E68</f>
        <v>0</v>
      </c>
      <c r="D72" s="20">
        <f>Mall_spending!F69-$B$3*Mall_spending!F68</f>
        <v>91.509584685683194</v>
      </c>
    </row>
    <row r="73" spans="1:4" x14ac:dyDescent="0.2">
      <c r="A73" s="20">
        <f>Mall_spending!C70-$B$3*Mall_spending!C69</f>
        <v>78.17303517252914</v>
      </c>
      <c r="B73" s="20">
        <f>Mall_spending!D70-$B$3*Mall_spending!D69</f>
        <v>89.769201298255865</v>
      </c>
      <c r="C73" s="20">
        <f>Mall_spending!E70-$B$3*Mall_spending!E69</f>
        <v>1</v>
      </c>
      <c r="D73" s="20">
        <f>Mall_spending!F70-$B$3*Mall_spending!F69</f>
        <v>100.76920129825587</v>
      </c>
    </row>
    <row r="74" spans="1:4" x14ac:dyDescent="0.2">
      <c r="A74" s="20">
        <f>Mall_spending!C71-$B$3*Mall_spending!C70</f>
        <v>48.53364218055961</v>
      </c>
      <c r="B74" s="20">
        <f>Mall_spending!D71-$B$3*Mall_spending!D70</f>
        <v>89.769201298255865</v>
      </c>
      <c r="C74" s="20">
        <f>Mall_spending!E71-$B$3*Mall_spending!E70</f>
        <v>0.87019169371366378</v>
      </c>
      <c r="D74" s="20">
        <f>Mall_spending!F71-$B$3*Mall_spending!F70</f>
        <v>98.34130992910616</v>
      </c>
    </row>
    <row r="75" spans="1:4" x14ac:dyDescent="0.2">
      <c r="A75" s="20">
        <f>Mall_spending!C72-$B$3*Mall_spending!C71</f>
        <v>97.846134198837234</v>
      </c>
      <c r="B75" s="20">
        <f>Mall_spending!D72-$B$3*Mall_spending!D71</f>
        <v>90.769201298255865</v>
      </c>
      <c r="C75" s="20">
        <f>Mall_spending!E72-$B$3*Mall_spending!E71</f>
        <v>1</v>
      </c>
      <c r="D75" s="20">
        <f>Mall_spending!F72-$B$3*Mall_spending!F71</f>
        <v>95.899009604542201</v>
      </c>
    </row>
    <row r="76" spans="1:4" x14ac:dyDescent="0.2">
      <c r="A76" s="20">
        <f>Mall_spending!C73-$B$3*Mall_spending!C72</f>
        <v>107.91341855995645</v>
      </c>
      <c r="B76" s="20">
        <f>Mall_spending!D73-$B$3*Mall_spending!D72</f>
        <v>91.639392991969515</v>
      </c>
      <c r="C76" s="20">
        <f>Mall_spending!E73-$B$3*Mall_spending!E72</f>
        <v>0.87019169371366378</v>
      </c>
      <c r="D76" s="20">
        <f>Mall_spending!F73-$B$3*Mall_spending!F72</f>
        <v>89.860543154251502</v>
      </c>
    </row>
    <row r="77" spans="1:4" x14ac:dyDescent="0.2">
      <c r="A77" s="20">
        <f>Mall_spending!C74-$B$3*Mall_spending!C73</f>
        <v>100.8990096045422</v>
      </c>
      <c r="B77" s="20">
        <f>Mall_spending!D74-$B$3*Mall_spending!D73</f>
        <v>92.639392991969515</v>
      </c>
      <c r="C77" s="20">
        <f>Mall_spending!E74-$B$3*Mall_spending!E73</f>
        <v>0</v>
      </c>
      <c r="D77" s="20">
        <f>Mall_spending!F74-$B$3*Mall_spending!F73</f>
        <v>85.548051135973878</v>
      </c>
    </row>
    <row r="78" spans="1:4" x14ac:dyDescent="0.2">
      <c r="A78" s="20">
        <f>Mall_spending!C75-$B$3*Mall_spending!C74</f>
        <v>112.21150162281982</v>
      </c>
      <c r="B78" s="20">
        <f>Mall_spending!D75-$B$3*Mall_spending!D74</f>
        <v>93.509584685683194</v>
      </c>
      <c r="C78" s="20">
        <f>Mall_spending!E75-$B$3*Mall_spending!E74</f>
        <v>0</v>
      </c>
      <c r="D78" s="20">
        <f>Mall_spending!F75-$B$3*Mall_spending!F74</f>
        <v>98.639392991969515</v>
      </c>
    </row>
    <row r="79" spans="1:4" x14ac:dyDescent="0.2">
      <c r="A79" s="20">
        <f>Mall_spending!C76-$B$3*Mall_spending!C75</f>
        <v>111.21150162281982</v>
      </c>
      <c r="B79" s="20">
        <f>Mall_spending!D76-$B$3*Mall_spending!D75</f>
        <v>97.509584685683194</v>
      </c>
      <c r="C79" s="20">
        <f>Mall_spending!E76-$B$3*Mall_spending!E75</f>
        <v>1</v>
      </c>
      <c r="D79" s="20">
        <f>Mall_spending!F76-$B$3*Mall_spending!F75</f>
        <v>95.730734847965181</v>
      </c>
    </row>
    <row r="80" spans="1:4" x14ac:dyDescent="0.2">
      <c r="A80" s="20">
        <f>Mall_spending!C77-$B$3*Mall_spending!C76</f>
        <v>77.34130992910616</v>
      </c>
      <c r="B80" s="20">
        <f>Mall_spending!D77-$B$3*Mall_spending!D76</f>
        <v>100.99035146053785</v>
      </c>
      <c r="C80" s="20">
        <f>Mall_spending!E77-$B$3*Mall_spending!E76</f>
        <v>1.8701916937136638</v>
      </c>
      <c r="D80" s="20">
        <f>Mall_spending!F77-$B$3*Mall_spending!F76</f>
        <v>94.899009604542201</v>
      </c>
    </row>
    <row r="81" spans="1:4" x14ac:dyDescent="0.2">
      <c r="A81" s="20">
        <f>Mall_spending!C78-$B$3*Mall_spending!C77</f>
        <v>67.624984036555261</v>
      </c>
      <c r="B81" s="20">
        <f>Mall_spending!D78-$B$3*Mall_spending!D77</f>
        <v>100.99035146053785</v>
      </c>
      <c r="C81" s="20">
        <f>Mall_spending!E78-$B$3*Mall_spending!E77</f>
        <v>0.87019169371366378</v>
      </c>
      <c r="D81" s="20">
        <f>Mall_spending!F78-$B$3*Mall_spending!F77</f>
        <v>99.990351460537852</v>
      </c>
    </row>
    <row r="82" spans="1:4" x14ac:dyDescent="0.2">
      <c r="A82" s="20">
        <f>Mall_spending!C79-$B$3*Mall_spending!C78</f>
        <v>79.158626217114872</v>
      </c>
      <c r="B82" s="20">
        <f>Mall_spending!D79-$B$3*Mall_spending!D78</f>
        <v>100.99035146053785</v>
      </c>
      <c r="C82" s="20">
        <f>Mall_spending!E79-$B$3*Mall_spending!E78</f>
        <v>1</v>
      </c>
      <c r="D82" s="20">
        <f>Mall_spending!F79-$B$3*Mall_spending!F78</f>
        <v>94.120159766824173</v>
      </c>
    </row>
    <row r="83" spans="1:4" x14ac:dyDescent="0.2">
      <c r="A83" s="20">
        <f>Mall_spending!C80-$B$3*Mall_spending!C79</f>
        <v>57.80766774854655</v>
      </c>
      <c r="B83" s="20">
        <f>Mall_spending!D80-$B$3*Mall_spending!D79</f>
        <v>100.99035146053785</v>
      </c>
      <c r="C83" s="20">
        <f>Mall_spending!E80-$B$3*Mall_spending!E79</f>
        <v>0.87019169371366378</v>
      </c>
      <c r="D83" s="20">
        <f>Mall_spending!F80-$B$3*Mall_spending!F79</f>
        <v>93.769201298255865</v>
      </c>
    </row>
    <row r="84" spans="1:4" x14ac:dyDescent="0.2">
      <c r="A84" s="20">
        <f>Mall_spending!C81-$B$3*Mall_spending!C80</f>
        <v>69.014408955414268</v>
      </c>
      <c r="B84" s="20">
        <f>Mall_spending!D81-$B$3*Mall_spending!D80</f>
        <v>100.99035146053785</v>
      </c>
      <c r="C84" s="20">
        <f>Mall_spending!E81-$B$3*Mall_spending!E80</f>
        <v>0</v>
      </c>
      <c r="D84" s="20">
        <f>Mall_spending!F81-$B$3*Mall_spending!F80</f>
        <v>87.249968073110523</v>
      </c>
    </row>
    <row r="85" spans="1:4" x14ac:dyDescent="0.2">
      <c r="A85" s="20">
        <f>Mall_spending!C82-$B$3*Mall_spending!C81</f>
        <v>99.639392991969515</v>
      </c>
      <c r="B85" s="20">
        <f>Mall_spending!D82-$B$3*Mall_spending!D81</f>
        <v>100.99035146053785</v>
      </c>
      <c r="C85" s="20">
        <f>Mall_spending!E82-$B$3*Mall_spending!E81</f>
        <v>1</v>
      </c>
      <c r="D85" s="20">
        <f>Mall_spending!F82-$B$3*Mall_spending!F81</f>
        <v>87.548051135973878</v>
      </c>
    </row>
    <row r="86" spans="1:4" x14ac:dyDescent="0.2">
      <c r="A86" s="20">
        <f>Mall_spending!C83-$B$3*Mall_spending!C82</f>
        <v>87.600926541678831</v>
      </c>
      <c r="B86" s="20">
        <f>Mall_spending!D83-$B$3*Mall_spending!D82</f>
        <v>100.99035146053785</v>
      </c>
      <c r="C86" s="20">
        <f>Mall_spending!E83-$B$3*Mall_spending!E82</f>
        <v>1.8701916937136638</v>
      </c>
      <c r="D86" s="20">
        <f>Mall_spending!F83-$B$3*Mall_spending!F82</f>
        <v>99.379776379396844</v>
      </c>
    </row>
    <row r="87" spans="1:4" x14ac:dyDescent="0.2">
      <c r="A87" s="20">
        <f>Mall_spending!C84-$B$3*Mall_spending!C83</f>
        <v>100.06728436111922</v>
      </c>
      <c r="B87" s="20">
        <f>Mall_spending!D84-$B$3*Mall_spending!D83</f>
        <v>100.99035146053785</v>
      </c>
      <c r="C87" s="20">
        <f>Mall_spending!E84-$B$3*Mall_spending!E83</f>
        <v>1.8701916937136638</v>
      </c>
      <c r="D87" s="20">
        <f>Mall_spending!F84-$B$3*Mall_spending!F83</f>
        <v>88.860543154251502</v>
      </c>
    </row>
    <row r="88" spans="1:4" x14ac:dyDescent="0.2">
      <c r="A88" s="20">
        <f>Mall_spending!C85-$B$3*Mall_spending!C84</f>
        <v>104.30284347881548</v>
      </c>
      <c r="B88" s="20">
        <f>Mall_spending!D85-$B$3*Mall_spending!D84</f>
        <v>100.99035146053785</v>
      </c>
      <c r="C88" s="20">
        <f>Mall_spending!E85-$B$3*Mall_spending!E84</f>
        <v>0.87019169371366378</v>
      </c>
      <c r="D88" s="20">
        <f>Mall_spending!F85-$B$3*Mall_spending!F84</f>
        <v>79.677859442260214</v>
      </c>
    </row>
    <row r="89" spans="1:4" x14ac:dyDescent="0.2">
      <c r="A89" s="20">
        <f>Mall_spending!C86-$B$3*Mall_spending!C85</f>
        <v>61.028817910828536</v>
      </c>
      <c r="B89" s="20">
        <f>Mall_spending!D86-$B$3*Mall_spending!D85</f>
        <v>100.99035146053785</v>
      </c>
      <c r="C89" s="20">
        <f>Mall_spending!E86-$B$3*Mall_spending!E85</f>
        <v>0</v>
      </c>
      <c r="D89" s="20">
        <f>Mall_spending!F86-$B$3*Mall_spending!F85</f>
        <v>95.288434523401207</v>
      </c>
    </row>
    <row r="90" spans="1:4" x14ac:dyDescent="0.2">
      <c r="A90" s="20">
        <f>Mall_spending!C87-$B$3*Mall_spending!C86</f>
        <v>66.274025567986939</v>
      </c>
      <c r="B90" s="20">
        <f>Mall_spending!D87-$B$3*Mall_spending!D86</f>
        <v>100.99035146053785</v>
      </c>
      <c r="C90" s="20">
        <f>Mall_spending!E87-$B$3*Mall_spending!E86</f>
        <v>1</v>
      </c>
      <c r="D90" s="20">
        <f>Mall_spending!F87-$B$3*Mall_spending!F86</f>
        <v>95.600926541678831</v>
      </c>
    </row>
    <row r="91" spans="1:4" x14ac:dyDescent="0.2">
      <c r="A91" s="20">
        <f>Mall_spending!C88-$B$3*Mall_spending!C87</f>
        <v>96.769201298255865</v>
      </c>
      <c r="B91" s="20">
        <f>Mall_spending!D88-$B$3*Mall_spending!D87</f>
        <v>103.99035146053785</v>
      </c>
      <c r="C91" s="20">
        <f>Mall_spending!E88-$B$3*Mall_spending!E87</f>
        <v>0.87019169371366378</v>
      </c>
      <c r="D91" s="20">
        <f>Mall_spending!F88-$B$3*Mall_spending!F87</f>
        <v>98.028817910828536</v>
      </c>
    </row>
    <row r="92" spans="1:4" x14ac:dyDescent="0.2">
      <c r="A92" s="20">
        <f>Mall_spending!C89-$B$3*Mall_spending!C88</f>
        <v>69.860543154251502</v>
      </c>
      <c r="B92" s="20">
        <f>Mall_spending!D89-$B$3*Mall_spending!D88</f>
        <v>106.60092654167883</v>
      </c>
      <c r="C92" s="20">
        <f>Mall_spending!E89-$B$3*Mall_spending!E88</f>
        <v>0</v>
      </c>
      <c r="D92" s="20">
        <f>Mall_spending!F89-$B$3*Mall_spending!F88</f>
        <v>105.47111823539251</v>
      </c>
    </row>
    <row r="93" spans="1:4" x14ac:dyDescent="0.2">
      <c r="A93" s="20">
        <f>Mall_spending!C90-$B$3*Mall_spending!C89</f>
        <v>53.144217261700604</v>
      </c>
      <c r="B93" s="20">
        <f>Mall_spending!D90-$B$3*Mall_spending!D89</f>
        <v>107.60092654167883</v>
      </c>
      <c r="C93" s="20">
        <f>Mall_spending!E90-$B$3*Mall_spending!E89</f>
        <v>0</v>
      </c>
      <c r="D93" s="20">
        <f>Mall_spending!F90-$B$3*Mall_spending!F89</f>
        <v>107.8605431542515</v>
      </c>
    </row>
    <row r="94" spans="1:4" x14ac:dyDescent="0.2">
      <c r="A94" s="20">
        <f>Mall_spending!C91-$B$3*Mall_spending!C90</f>
        <v>79.586517586264563</v>
      </c>
      <c r="B94" s="20">
        <f>Mall_spending!D91-$B$3*Mall_spending!D90</f>
        <v>108.47111823539251</v>
      </c>
      <c r="C94" s="20">
        <f>Mall_spending!E91-$B$3*Mall_spending!E90</f>
        <v>0</v>
      </c>
      <c r="D94" s="20">
        <f>Mall_spending!F91-$B$3*Mall_spending!F90</f>
        <v>98.211501622819824</v>
      </c>
    </row>
    <row r="95" spans="1:4" x14ac:dyDescent="0.2">
      <c r="A95" s="20">
        <f>Mall_spending!C92-$B$3*Mall_spending!C91</f>
        <v>111.50958468568319</v>
      </c>
      <c r="B95" s="20">
        <f>Mall_spending!D92-$B$3*Mall_spending!D91</f>
        <v>109.47111823539251</v>
      </c>
      <c r="C95" s="20">
        <f>Mall_spending!E92-$B$3*Mall_spending!E91</f>
        <v>0</v>
      </c>
      <c r="D95" s="20">
        <f>Mall_spending!F92-$B$3*Mall_spending!F91</f>
        <v>95.028817910828536</v>
      </c>
    </row>
    <row r="96" spans="1:4" x14ac:dyDescent="0.2">
      <c r="A96" s="20">
        <f>Mall_spending!C93-$B$3*Mall_spending!C92</f>
        <v>77.17303517252914</v>
      </c>
      <c r="B96" s="20">
        <f>Mall_spending!D93-$B$3*Mall_spending!D92</f>
        <v>110.34130992910616</v>
      </c>
      <c r="C96" s="20">
        <f>Mall_spending!E93-$B$3*Mall_spending!E92</f>
        <v>1</v>
      </c>
      <c r="D96" s="20">
        <f>Mall_spending!F93-$B$3*Mall_spending!F92</f>
        <v>88.860543154251502</v>
      </c>
    </row>
    <row r="97" spans="1:4" x14ac:dyDescent="0.2">
      <c r="A97" s="20">
        <f>Mall_spending!C94-$B$3*Mall_spending!C93</f>
        <v>63.663450486845946</v>
      </c>
      <c r="B97" s="20">
        <f>Mall_spending!D94-$B$3*Mall_spending!D93</f>
        <v>111.34130992910616</v>
      </c>
      <c r="C97" s="20">
        <f>Mall_spending!E94-$B$3*Mall_spending!E93</f>
        <v>1.8701916937136638</v>
      </c>
      <c r="D97" s="20">
        <f>Mall_spending!F94-$B$3*Mall_spending!F93</f>
        <v>84.677859442260214</v>
      </c>
    </row>
    <row r="98" spans="1:4" x14ac:dyDescent="0.2">
      <c r="A98" s="20">
        <f>Mall_spending!C95-$B$3*Mall_spending!C94</f>
        <v>81.769201298255865</v>
      </c>
      <c r="B98" s="20">
        <f>Mall_spending!D95-$B$3*Mall_spending!D94</f>
        <v>112.21150162281982</v>
      </c>
      <c r="C98" s="20">
        <f>Mall_spending!E95-$B$3*Mall_spending!E94</f>
        <v>0.87019169371366378</v>
      </c>
      <c r="D98" s="20">
        <f>Mall_spending!F95-$B$3*Mall_spending!F94</f>
        <v>82.639392991969515</v>
      </c>
    </row>
    <row r="99" spans="1:4" x14ac:dyDescent="0.2">
      <c r="A99" s="20">
        <f>Mall_spending!C96-$B$3*Mall_spending!C95</f>
        <v>66.80766774854655</v>
      </c>
      <c r="B99" s="20">
        <f>Mall_spending!D96-$B$3*Mall_spending!D95</f>
        <v>112.21150162281982</v>
      </c>
      <c r="C99" s="20">
        <f>Mall_spending!E96-$B$3*Mall_spending!E95</f>
        <v>0</v>
      </c>
      <c r="D99" s="20">
        <f>Mall_spending!F96-$B$3*Mall_spending!F95</f>
        <v>76.80766774854655</v>
      </c>
    </row>
    <row r="100" spans="1:4" x14ac:dyDescent="0.2">
      <c r="A100" s="20">
        <f>Mall_spending!C97-$B$3*Mall_spending!C96</f>
        <v>51.846134198837241</v>
      </c>
      <c r="B100" s="20">
        <f>Mall_spending!D97-$B$3*Mall_spending!D96</f>
        <v>112.21150162281982</v>
      </c>
      <c r="C100" s="20">
        <f>Mall_spending!E97-$B$3*Mall_spending!E96</f>
        <v>1</v>
      </c>
      <c r="D100" s="20">
        <f>Mall_spending!F97-$B$3*Mall_spending!F96</f>
        <v>88.548051135973878</v>
      </c>
    </row>
    <row r="101" spans="1:4" x14ac:dyDescent="0.2">
      <c r="A101" s="20">
        <f>Mall_spending!C98-$B$3*Mall_spending!C97</f>
        <v>67.884600649127933</v>
      </c>
      <c r="B101" s="20">
        <f>Mall_spending!D98-$B$3*Mall_spending!D97</f>
        <v>112.21150162281982</v>
      </c>
      <c r="C101" s="20">
        <f>Mall_spending!E98-$B$3*Mall_spending!E97</f>
        <v>0.87019169371366378</v>
      </c>
      <c r="D101" s="20">
        <f>Mall_spending!F98-$B$3*Mall_spending!F97</f>
        <v>92.249968073110523</v>
      </c>
    </row>
    <row r="102" spans="1:4" x14ac:dyDescent="0.2">
      <c r="A102" s="20">
        <f>Mall_spending!C99-$B$3*Mall_spending!C98</f>
        <v>67.899009604542201</v>
      </c>
      <c r="B102" s="20">
        <f>Mall_spending!D99-$B$3*Mall_spending!D98</f>
        <v>112.21150162281982</v>
      </c>
      <c r="C102" s="20">
        <f>Mall_spending!E99-$B$3*Mall_spending!E98</f>
        <v>0</v>
      </c>
      <c r="D102" s="20">
        <f>Mall_spending!F99-$B$3*Mall_spending!F98</f>
        <v>90.899009604542201</v>
      </c>
    </row>
    <row r="103" spans="1:4" x14ac:dyDescent="0.2">
      <c r="A103" s="20">
        <f>Mall_spending!C100-$B$3*Mall_spending!C99</f>
        <v>71.495175730268926</v>
      </c>
      <c r="B103" s="20">
        <f>Mall_spending!D100-$B$3*Mall_spending!D99</f>
        <v>113.21150162281982</v>
      </c>
      <c r="C103" s="20">
        <f>Mall_spending!E100-$B$3*Mall_spending!E99</f>
        <v>1</v>
      </c>
      <c r="D103" s="20">
        <f>Mall_spending!F100-$B$3*Mall_spending!F99</f>
        <v>85.509584685683194</v>
      </c>
    </row>
    <row r="104" spans="1:4" x14ac:dyDescent="0.2">
      <c r="A104" s="20">
        <f>Mall_spending!C101-$B$3*Mall_spending!C100</f>
        <v>61.769201298255865</v>
      </c>
      <c r="B104" s="20">
        <f>Mall_spending!D101-$B$3*Mall_spending!D100</f>
        <v>114.08169331653349</v>
      </c>
      <c r="C104" s="20">
        <f>Mall_spending!E101-$B$3*Mall_spending!E100</f>
        <v>1.8701916937136638</v>
      </c>
      <c r="D104" s="20">
        <f>Mall_spending!F101-$B$3*Mall_spending!F100</f>
        <v>85.548051135973878</v>
      </c>
    </row>
    <row r="105" spans="1:4" x14ac:dyDescent="0.2">
      <c r="A105" s="20">
        <f>Mall_spending!C102-$B$3*Mall_spending!C101</f>
        <v>40.403833874273275</v>
      </c>
      <c r="B105" s="20">
        <f>Mall_spending!D102-$B$3*Mall_spending!D101</f>
        <v>115.08169331653349</v>
      </c>
      <c r="C105" s="20">
        <f>Mall_spending!E102-$B$3*Mall_spending!E101</f>
        <v>0.87019169371366378</v>
      </c>
      <c r="D105" s="20">
        <f>Mall_spending!F102-$B$3*Mall_spending!F101</f>
        <v>83.639392991969515</v>
      </c>
    </row>
    <row r="106" spans="1:4" x14ac:dyDescent="0.2">
      <c r="A106" s="20">
        <f>Mall_spending!C103-$B$3*Mall_spending!C102</f>
        <v>69.014408955414268</v>
      </c>
      <c r="B106" s="20">
        <f>Mall_spending!D103-$B$3*Mall_spending!D102</f>
        <v>115.95188501024715</v>
      </c>
      <c r="C106" s="20">
        <f>Mall_spending!E103-$B$3*Mall_spending!E102</f>
        <v>0</v>
      </c>
      <c r="D106" s="20">
        <f>Mall_spending!F103-$B$3*Mall_spending!F102</f>
        <v>83.677859442260214</v>
      </c>
    </row>
    <row r="107" spans="1:4" x14ac:dyDescent="0.2">
      <c r="A107" s="20">
        <f>Mall_spending!C104-$B$3*Mall_spending!C103</f>
        <v>109.63939299196952</v>
      </c>
      <c r="B107" s="20">
        <f>Mall_spending!D104-$B$3*Mall_spending!D103</f>
        <v>115.95188501024715</v>
      </c>
      <c r="C107" s="20">
        <f>Mall_spending!E104-$B$3*Mall_spending!E103</f>
        <v>1</v>
      </c>
      <c r="D107" s="20">
        <f>Mall_spending!F104-$B$3*Mall_spending!F103</f>
        <v>100.76920129825587</v>
      </c>
    </row>
    <row r="108" spans="1:4" x14ac:dyDescent="0.2">
      <c r="A108" s="20">
        <f>Mall_spending!C105-$B$3*Mall_spending!C104</f>
        <v>84.302843478815475</v>
      </c>
      <c r="B108" s="20">
        <f>Mall_spending!D105-$B$3*Mall_spending!D104</f>
        <v>115.95188501024715</v>
      </c>
      <c r="C108" s="20">
        <f>Mall_spending!E105-$B$3*Mall_spending!E104</f>
        <v>1.8701916937136638</v>
      </c>
      <c r="D108" s="20">
        <f>Mall_spending!F105-$B$3*Mall_spending!F104</f>
        <v>106.34130992910616</v>
      </c>
    </row>
    <row r="109" spans="1:4" x14ac:dyDescent="0.2">
      <c r="A109" s="20">
        <f>Mall_spending!C106-$B$3*Mall_spending!C105</f>
        <v>71.624984036555261</v>
      </c>
      <c r="B109" s="20">
        <f>Mall_spending!D106-$B$3*Mall_spending!D105</f>
        <v>115.95188501024715</v>
      </c>
      <c r="C109" s="20">
        <f>Mall_spending!E106-$B$3*Mall_spending!E105</f>
        <v>1.8701916937136638</v>
      </c>
      <c r="D109" s="20">
        <f>Mall_spending!F106-$B$3*Mall_spending!F105</f>
        <v>103.8605431542515</v>
      </c>
    </row>
    <row r="110" spans="1:4" x14ac:dyDescent="0.2">
      <c r="A110" s="20">
        <f>Mall_spending!C107-$B$3*Mall_spending!C106</f>
        <v>63.639392991969522</v>
      </c>
      <c r="B110" s="20">
        <f>Mall_spending!D107-$B$3*Mall_spending!D106</f>
        <v>115.95188501024715</v>
      </c>
      <c r="C110" s="20">
        <f>Mall_spending!E107-$B$3*Mall_spending!E106</f>
        <v>0.87019169371366378</v>
      </c>
      <c r="D110" s="20">
        <f>Mall_spending!F107-$B$3*Mall_spending!F106</f>
        <v>90.730734847965181</v>
      </c>
    </row>
    <row r="111" spans="1:4" x14ac:dyDescent="0.2">
      <c r="A111" s="20">
        <f>Mall_spending!C108-$B$3*Mall_spending!C107</f>
        <v>84.274025567986939</v>
      </c>
      <c r="B111" s="20">
        <f>Mall_spending!D108-$B$3*Mall_spending!D107</f>
        <v>116.95188501024715</v>
      </c>
      <c r="C111" s="20">
        <f>Mall_spending!E108-$B$3*Mall_spending!E107</f>
        <v>0</v>
      </c>
      <c r="D111" s="20">
        <f>Mall_spending!F108-$B$3*Mall_spending!F107</f>
        <v>86.548051135973878</v>
      </c>
    </row>
    <row r="112" spans="1:4" x14ac:dyDescent="0.2">
      <c r="A112" s="20">
        <f>Mall_spending!C109-$B$3*Mall_spending!C108</f>
        <v>111.43265178510181</v>
      </c>
      <c r="B112" s="20">
        <f>Mall_spending!D109-$B$3*Mall_spending!D108</f>
        <v>117.82207670396082</v>
      </c>
      <c r="C112" s="20">
        <f>Mall_spending!E109-$B$3*Mall_spending!E108</f>
        <v>1</v>
      </c>
      <c r="D112" s="20">
        <f>Mall_spending!F109-$B$3*Mall_spending!F108</f>
        <v>89.509584685683194</v>
      </c>
    </row>
    <row r="113" spans="1:4" x14ac:dyDescent="0.2">
      <c r="A113" s="20">
        <f>Mall_spending!C110-$B$3*Mall_spending!C109</f>
        <v>114.99035146053785</v>
      </c>
      <c r="B113" s="20">
        <f>Mall_spending!D110-$B$3*Mall_spending!D109</f>
        <v>117.82207670396082</v>
      </c>
      <c r="C113" s="20">
        <f>Mall_spending!E110-$B$3*Mall_spending!E109</f>
        <v>1.8701916937136638</v>
      </c>
      <c r="D113" s="20">
        <f>Mall_spending!F110-$B$3*Mall_spending!F109</f>
        <v>83.028817910828536</v>
      </c>
    </row>
    <row r="114" spans="1:4" x14ac:dyDescent="0.2">
      <c r="A114" s="20">
        <f>Mall_spending!C111-$B$3*Mall_spending!C110</f>
        <v>125.17303517252914</v>
      </c>
      <c r="B114" s="20">
        <f>Mall_spending!D111-$B$3*Mall_spending!D110</f>
        <v>117.82207670396082</v>
      </c>
      <c r="C114" s="20">
        <f>Mall_spending!E111-$B$3*Mall_spending!E110</f>
        <v>1.8701916937136638</v>
      </c>
      <c r="D114" s="20">
        <f>Mall_spending!F111-$B$3*Mall_spending!F110</f>
        <v>85.418242829687543</v>
      </c>
    </row>
    <row r="115" spans="1:4" x14ac:dyDescent="0.2">
      <c r="A115" s="20">
        <f>Mall_spending!C112-$B$3*Mall_spending!C111</f>
        <v>122.43265178510181</v>
      </c>
      <c r="B115" s="20">
        <f>Mall_spending!D112-$B$3*Mall_spending!D111</f>
        <v>117.82207670396082</v>
      </c>
      <c r="C115" s="20">
        <f>Mall_spending!E112-$B$3*Mall_spending!E111</f>
        <v>1.8701916937136638</v>
      </c>
      <c r="D115" s="20">
        <f>Mall_spending!F112-$B$3*Mall_spending!F111</f>
        <v>93.769201298255865</v>
      </c>
    </row>
    <row r="116" spans="1:4" x14ac:dyDescent="0.2">
      <c r="A116" s="20">
        <f>Mall_spending!C113-$B$3*Mall_spending!C112</f>
        <v>75.562460091388147</v>
      </c>
      <c r="B116" s="20">
        <f>Mall_spending!D113-$B$3*Mall_spending!D112</f>
        <v>117.82207670396082</v>
      </c>
      <c r="C116" s="20">
        <f>Mall_spending!E113-$B$3*Mall_spending!E112</f>
        <v>0.87019169371366378</v>
      </c>
      <c r="D116" s="20">
        <f>Mall_spending!F113-$B$3*Mall_spending!F112</f>
        <v>99.249968073110523</v>
      </c>
    </row>
    <row r="117" spans="1:4" x14ac:dyDescent="0.2">
      <c r="A117" s="20">
        <f>Mall_spending!C114-$B$3*Mall_spending!C113</f>
        <v>54.53364218055961</v>
      </c>
      <c r="B117" s="20">
        <f>Mall_spending!D114-$B$3*Mall_spending!D113</f>
        <v>118.82207670396082</v>
      </c>
      <c r="C117" s="20">
        <f>Mall_spending!E114-$B$3*Mall_spending!E113</f>
        <v>0</v>
      </c>
      <c r="D117" s="20">
        <f>Mall_spending!F114-$B$3*Mall_spending!F113</f>
        <v>88.990351460537852</v>
      </c>
    </row>
    <row r="118" spans="1:4" x14ac:dyDescent="0.2">
      <c r="A118" s="20">
        <f>Mall_spending!C115-$B$3*Mall_spending!C114</f>
        <v>52.067284361119221</v>
      </c>
      <c r="B118" s="20">
        <f>Mall_spending!D115-$B$3*Mall_spending!D114</f>
        <v>119.69226839767448</v>
      </c>
      <c r="C118" s="20">
        <f>Mall_spending!E115-$B$3*Mall_spending!E114</f>
        <v>1</v>
      </c>
      <c r="D118" s="20">
        <f>Mall_spending!F115-$B$3*Mall_spending!F114</f>
        <v>82.548051135973878</v>
      </c>
    </row>
    <row r="119" spans="1:4" x14ac:dyDescent="0.2">
      <c r="A119" s="20">
        <f>Mall_spending!C116-$B$3*Mall_spending!C115</f>
        <v>34.53364218055961</v>
      </c>
      <c r="B119" s="20">
        <f>Mall_spending!D116-$B$3*Mall_spending!D115</f>
        <v>120.69226839767448</v>
      </c>
      <c r="C119" s="20">
        <f>Mall_spending!E116-$B$3*Mall_spending!E115</f>
        <v>0.87019169371366378</v>
      </c>
      <c r="D119" s="20">
        <f>Mall_spending!F116-$B$3*Mall_spending!F115</f>
        <v>88.028817910828536</v>
      </c>
    </row>
    <row r="120" spans="1:4" x14ac:dyDescent="0.2">
      <c r="A120" s="20">
        <f>Mall_spending!C117-$B$3*Mall_spending!C116</f>
        <v>34.663450486845946</v>
      </c>
      <c r="B120" s="20">
        <f>Mall_spending!D117-$B$3*Mall_spending!D116</f>
        <v>121.56246009138815</v>
      </c>
      <c r="C120" s="20">
        <f>Mall_spending!E117-$B$3*Mall_spending!E116</f>
        <v>0</v>
      </c>
      <c r="D120" s="20">
        <f>Mall_spending!F117-$B$3*Mall_spending!F116</f>
        <v>91.769201298255865</v>
      </c>
    </row>
    <row r="121" spans="1:4" x14ac:dyDescent="0.2">
      <c r="A121" s="20">
        <f>Mall_spending!C118-$B$3*Mall_spending!C117</f>
        <v>79.53364218055961</v>
      </c>
      <c r="B121" s="20">
        <f>Mall_spending!D118-$B$3*Mall_spending!D117</f>
        <v>121.56246009138815</v>
      </c>
      <c r="C121" s="20">
        <f>Mall_spending!E118-$B$3*Mall_spending!E117</f>
        <v>0</v>
      </c>
      <c r="D121" s="20">
        <f>Mall_spending!F118-$B$3*Mall_spending!F117</f>
        <v>86.509584685683194</v>
      </c>
    </row>
    <row r="122" spans="1:4" x14ac:dyDescent="0.2">
      <c r="A122" s="20">
        <f>Mall_spending!C119-$B$3*Mall_spending!C118</f>
        <v>103.82207670396082</v>
      </c>
      <c r="B122" s="20">
        <f>Mall_spending!D119-$B$3*Mall_spending!D118</f>
        <v>121.56246009138815</v>
      </c>
      <c r="C122" s="20">
        <f>Mall_spending!E119-$B$3*Mall_spending!E118</f>
        <v>0</v>
      </c>
      <c r="D122" s="20">
        <f>Mall_spending!F119-$B$3*Mall_spending!F118</f>
        <v>96.418242829687543</v>
      </c>
    </row>
    <row r="123" spans="1:4" x14ac:dyDescent="0.2">
      <c r="A123" s="20">
        <f>Mall_spending!C120-$B$3*Mall_spending!C119</f>
        <v>93.639392991969515</v>
      </c>
      <c r="B123" s="20">
        <f>Mall_spending!D120-$B$3*Mall_spending!D119</f>
        <v>123.56246009138815</v>
      </c>
      <c r="C123" s="20">
        <f>Mall_spending!E120-$B$3*Mall_spending!E119</f>
        <v>0</v>
      </c>
      <c r="D123" s="20">
        <f>Mall_spending!F120-$B$3*Mall_spending!F119</f>
        <v>94.34130992910616</v>
      </c>
    </row>
    <row r="124" spans="1:4" x14ac:dyDescent="0.2">
      <c r="A124" s="20">
        <f>Mall_spending!C121-$B$3*Mall_spending!C120</f>
        <v>94.379776379396844</v>
      </c>
      <c r="B124" s="20">
        <f>Mall_spending!D121-$B$3*Mall_spending!D120</f>
        <v>125.30284347881548</v>
      </c>
      <c r="C124" s="20">
        <f>Mall_spending!E121-$B$3*Mall_spending!E120</f>
        <v>0</v>
      </c>
      <c r="D124" s="20">
        <f>Mall_spending!F121-$B$3*Mall_spending!F120</f>
        <v>94.418242829687543</v>
      </c>
    </row>
    <row r="125" spans="1:4" x14ac:dyDescent="0.2">
      <c r="A125" s="20">
        <f>Mall_spending!C122-$B$3*Mall_spending!C121</f>
        <v>70.509584685683194</v>
      </c>
      <c r="B125" s="20">
        <f>Mall_spending!D122-$B$3*Mall_spending!D121</f>
        <v>125.30284347881548</v>
      </c>
      <c r="C125" s="20">
        <f>Mall_spending!E122-$B$3*Mall_spending!E121</f>
        <v>1</v>
      </c>
      <c r="D125" s="20">
        <f>Mall_spending!F122-$B$3*Mall_spending!F121</f>
        <v>105.60092654167883</v>
      </c>
    </row>
    <row r="126" spans="1:4" x14ac:dyDescent="0.2">
      <c r="A126" s="20">
        <f>Mall_spending!C123-$B$3*Mall_spending!C122</f>
        <v>61.495175730268926</v>
      </c>
      <c r="B126" s="20">
        <f>Mall_spending!D123-$B$3*Mall_spending!D122</f>
        <v>125.30284347881548</v>
      </c>
      <c r="C126" s="20">
        <f>Mall_spending!E123-$B$3*Mall_spending!E122</f>
        <v>0.87019169371366378</v>
      </c>
      <c r="D126" s="20">
        <f>Mall_spending!F123-$B$3*Mall_spending!F122</f>
        <v>88.730734847965181</v>
      </c>
    </row>
    <row r="127" spans="1:4" x14ac:dyDescent="0.2">
      <c r="A127" s="20">
        <f>Mall_spending!C124-$B$3*Mall_spending!C123</f>
        <v>73.067284361119221</v>
      </c>
      <c r="B127" s="20">
        <f>Mall_spending!D124-$B$3*Mall_spending!D123</f>
        <v>127.30284347881548</v>
      </c>
      <c r="C127" s="20">
        <f>Mall_spending!E124-$B$3*Mall_spending!E123</f>
        <v>0</v>
      </c>
      <c r="D127" s="20">
        <f>Mall_spending!F124-$B$3*Mall_spending!F123</f>
        <v>92.80766774854655</v>
      </c>
    </row>
    <row r="128" spans="1:4" x14ac:dyDescent="0.2">
      <c r="A128" s="20">
        <f>Mall_spending!C125-$B$3*Mall_spending!C124</f>
        <v>73.80766774854655</v>
      </c>
      <c r="B128" s="20">
        <f>Mall_spending!D125-$B$3*Mall_spending!D124</f>
        <v>129.0432268662428</v>
      </c>
      <c r="C128" s="20">
        <f>Mall_spending!E125-$B$3*Mall_spending!E124</f>
        <v>1</v>
      </c>
      <c r="D128" s="20">
        <f>Mall_spending!F125-$B$3*Mall_spending!F124</f>
        <v>141.47111823539251</v>
      </c>
    </row>
    <row r="129" spans="1:4" x14ac:dyDescent="0.2">
      <c r="A129" s="20">
        <f>Mall_spending!C126-$B$3*Mall_spending!C125</f>
        <v>56.937476054832885</v>
      </c>
      <c r="B129" s="20">
        <f>Mall_spending!D126-$B$3*Mall_spending!D125</f>
        <v>130.0432268662428</v>
      </c>
      <c r="C129" s="20">
        <f>Mall_spending!E126-$B$3*Mall_spending!E125</f>
        <v>0.87019169371366378</v>
      </c>
      <c r="D129" s="20">
        <f>Mall_spending!F126-$B$3*Mall_spending!F125</f>
        <v>108.18744412794341</v>
      </c>
    </row>
    <row r="130" spans="1:4" x14ac:dyDescent="0.2">
      <c r="A130" s="20">
        <f>Mall_spending!C127-$B$3*Mall_spending!C126</f>
        <v>51.014408955414268</v>
      </c>
      <c r="B130" s="20">
        <f>Mall_spending!D127-$B$3*Mall_spending!D126</f>
        <v>130.91341855995645</v>
      </c>
      <c r="C130" s="20">
        <f>Mall_spending!E127-$B$3*Mall_spending!E126</f>
        <v>0</v>
      </c>
      <c r="D130" s="20">
        <f>Mall_spending!F127-$B$3*Mall_spending!F126</f>
        <v>102.23555911769625</v>
      </c>
    </row>
    <row r="131" spans="1:4" x14ac:dyDescent="0.2">
      <c r="A131" s="20">
        <f>Mall_spending!C128-$B$3*Mall_spending!C127</f>
        <v>69.975942505123584</v>
      </c>
      <c r="B131" s="20">
        <f>Mall_spending!D128-$B$3*Mall_spending!D127</f>
        <v>131.91341855995645</v>
      </c>
      <c r="C131" s="20">
        <f>Mall_spending!E128-$B$3*Mall_spending!E127</f>
        <v>1</v>
      </c>
      <c r="D131" s="20">
        <f>Mall_spending!F128-$B$3*Mall_spending!F127</f>
        <v>102.00476041595211</v>
      </c>
    </row>
    <row r="132" spans="1:4" x14ac:dyDescent="0.2">
      <c r="A132" s="20">
        <f>Mall_spending!C129-$B$3*Mall_spending!C128</f>
        <v>77.418242829687543</v>
      </c>
      <c r="B132" s="20">
        <f>Mall_spending!D129-$B$3*Mall_spending!D128</f>
        <v>132.78361025367013</v>
      </c>
      <c r="C132" s="20">
        <f>Mall_spending!E129-$B$3*Mall_spending!E128</f>
        <v>1.8701916937136638</v>
      </c>
      <c r="D132" s="20">
        <f>Mall_spending!F129-$B$3*Mall_spending!F128</f>
        <v>125.45670927997823</v>
      </c>
    </row>
    <row r="133" spans="1:4" x14ac:dyDescent="0.2">
      <c r="A133" s="20">
        <f>Mall_spending!C130-$B$3*Mall_spending!C129</f>
        <v>93.80766774854655</v>
      </c>
      <c r="B133" s="20">
        <f>Mall_spending!D130-$B$3*Mall_spending!D129</f>
        <v>132.78361025367013</v>
      </c>
      <c r="C133" s="20">
        <f>Mall_spending!E130-$B$3*Mall_spending!E129</f>
        <v>1.8701916937136638</v>
      </c>
      <c r="D133" s="20">
        <f>Mall_spending!F130-$B$3*Mall_spending!F129</f>
        <v>93.668210902798066</v>
      </c>
    </row>
    <row r="134" spans="1:4" x14ac:dyDescent="0.2">
      <c r="A134" s="20">
        <f>Mall_spending!C131-$B$3*Mall_spending!C130</f>
        <v>89.34130992910616</v>
      </c>
      <c r="B134" s="20">
        <f>Mall_spending!D131-$B$3*Mall_spending!D130</f>
        <v>132.78361025367013</v>
      </c>
      <c r="C134" s="20">
        <f>Mall_spending!E131-$B$3*Mall_spending!E130</f>
        <v>1.8701916937136638</v>
      </c>
      <c r="D134" s="20">
        <f>Mall_spending!F131-$B$3*Mall_spending!F130</f>
        <v>84.572108630850295</v>
      </c>
    </row>
    <row r="135" spans="1:4" x14ac:dyDescent="0.2">
      <c r="A135" s="20">
        <f>Mall_spending!C132-$B$3*Mall_spending!C131</f>
        <v>80.067284361119221</v>
      </c>
      <c r="B135" s="20">
        <f>Mall_spending!D132-$B$3*Mall_spending!D131</f>
        <v>132.78361025367013</v>
      </c>
      <c r="C135" s="20">
        <f>Mall_spending!E132-$B$3*Mall_spending!E131</f>
        <v>1.8701916937136638</v>
      </c>
      <c r="D135" s="20">
        <f>Mall_spending!F132-$B$3*Mall_spending!F131</f>
        <v>74.264377028524777</v>
      </c>
    </row>
    <row r="136" spans="1:4" x14ac:dyDescent="0.2">
      <c r="A136" s="20">
        <f>Mall_spending!C133-$B$3*Mall_spending!C132</f>
        <v>79.899009604542201</v>
      </c>
      <c r="B136" s="20">
        <f>Mall_spending!D133-$B$3*Mall_spending!D132</f>
        <v>132.78361025367013</v>
      </c>
      <c r="C136" s="20">
        <f>Mall_spending!E133-$B$3*Mall_spending!E132</f>
        <v>1.8701916937136638</v>
      </c>
      <c r="D136" s="20">
        <f>Mall_spending!F133-$B$3*Mall_spending!F132</f>
        <v>82.83172524342298</v>
      </c>
    </row>
    <row r="137" spans="1:4" x14ac:dyDescent="0.2">
      <c r="A137" s="20">
        <f>Mall_spending!C134-$B$3*Mall_spending!C133</f>
        <v>58.937476054832885</v>
      </c>
      <c r="B137" s="20">
        <f>Mall_spending!D134-$B$3*Mall_spending!D133</f>
        <v>133.78361025367013</v>
      </c>
      <c r="C137" s="20">
        <f>Mall_spending!E134-$B$3*Mall_spending!E133</f>
        <v>0.87019169371366378</v>
      </c>
      <c r="D137" s="20">
        <f>Mall_spending!F134-$B$3*Mall_spending!F133</f>
        <v>99.264377028524777</v>
      </c>
    </row>
    <row r="138" spans="1:4" x14ac:dyDescent="0.2">
      <c r="A138" s="20">
        <f>Mall_spending!C135-$B$3*Mall_spending!C134</f>
        <v>52.754792342841597</v>
      </c>
      <c r="B138" s="20">
        <f>Mall_spending!D135-$B$3*Mall_spending!D134</f>
        <v>134.65380194738378</v>
      </c>
      <c r="C138" s="20">
        <f>Mall_spending!E135-$B$3*Mall_spending!E134</f>
        <v>0</v>
      </c>
      <c r="D138" s="20">
        <f>Mall_spending!F135-$B$3*Mall_spending!F134</f>
        <v>100.58651758626456</v>
      </c>
    </row>
    <row r="139" spans="1:4" x14ac:dyDescent="0.2">
      <c r="A139" s="20">
        <f>Mall_spending!C136-$B$3*Mall_spending!C135</f>
        <v>46.975942505123577</v>
      </c>
      <c r="B139" s="20">
        <f>Mall_spending!D136-$B$3*Mall_spending!D135</f>
        <v>135.65380194738378</v>
      </c>
      <c r="C139" s="20">
        <f>Mall_spending!E136-$B$3*Mall_spending!E135</f>
        <v>1</v>
      </c>
      <c r="D139" s="20">
        <f>Mall_spending!F136-$B$3*Mall_spending!F135</f>
        <v>66.783610253670133</v>
      </c>
    </row>
    <row r="140" spans="1:4" x14ac:dyDescent="0.2">
      <c r="A140" s="20">
        <f>Mall_spending!C137-$B$3*Mall_spending!C136</f>
        <v>46.403833874273275</v>
      </c>
      <c r="B140" s="20">
        <f>Mall_spending!D137-$B$3*Mall_spending!D136</f>
        <v>136.52399364109746</v>
      </c>
      <c r="C140" s="20">
        <f>Mall_spending!E137-$B$3*Mall_spending!E136</f>
        <v>0.87019169371366378</v>
      </c>
      <c r="D140" s="20">
        <f>Mall_spending!F137-$B$3*Mall_spending!F136</f>
        <v>92.350958468568322</v>
      </c>
    </row>
    <row r="141" spans="1:4" x14ac:dyDescent="0.2">
      <c r="A141" s="20">
        <f>Mall_spending!C138-$B$3*Mall_spending!C137</f>
        <v>69.235559117696255</v>
      </c>
      <c r="B141" s="20">
        <f>Mall_spending!D138-$B$3*Mall_spending!D137</f>
        <v>136.52399364109746</v>
      </c>
      <c r="C141" s="20">
        <f>Mall_spending!E138-$B$3*Mall_spending!E137</f>
        <v>0</v>
      </c>
      <c r="D141" s="20">
        <f>Mall_spending!F138-$B$3*Mall_spending!F137</f>
        <v>83.576869046802415</v>
      </c>
    </row>
    <row r="142" spans="1:4" x14ac:dyDescent="0.2">
      <c r="A142" s="20">
        <f>Mall_spending!C139-$B$3*Mall_spending!C138</f>
        <v>70.288434523401207</v>
      </c>
      <c r="B142" s="20">
        <f>Mall_spending!D139-$B$3*Mall_spending!D138</f>
        <v>136.52399364109746</v>
      </c>
      <c r="C142" s="20">
        <f>Mall_spending!E139-$B$3*Mall_spending!E138</f>
        <v>1</v>
      </c>
      <c r="D142" s="20">
        <f>Mall_spending!F139-$B$3*Mall_spending!F138</f>
        <v>79.091341855995651</v>
      </c>
    </row>
    <row r="143" spans="1:4" x14ac:dyDescent="0.2">
      <c r="A143" s="20">
        <f>Mall_spending!C140-$B$3*Mall_spending!C139</f>
        <v>46.846134198837241</v>
      </c>
      <c r="B143" s="20">
        <f>Mall_spending!D140-$B$3*Mall_spending!D139</f>
        <v>137.52399364109746</v>
      </c>
      <c r="C143" s="20">
        <f>Mall_spending!E140-$B$3*Mall_spending!E139</f>
        <v>1.8701916937136638</v>
      </c>
      <c r="D143" s="20">
        <f>Mall_spending!F140-$B$3*Mall_spending!F139</f>
        <v>73.523993641097462</v>
      </c>
    </row>
    <row r="144" spans="1:4" x14ac:dyDescent="0.2">
      <c r="A144" s="20">
        <f>Mall_spending!C141-$B$3*Mall_spending!C140</f>
        <v>51.53364218055961</v>
      </c>
      <c r="B144" s="20">
        <f>Mall_spending!D141-$B$3*Mall_spending!D140</f>
        <v>138.39418533481114</v>
      </c>
      <c r="C144" s="20">
        <f>Mall_spending!E141-$B$3*Mall_spending!E140</f>
        <v>0.87019169371366378</v>
      </c>
      <c r="D144" s="20">
        <f>Mall_spending!F141-$B$3*Mall_spending!F140</f>
        <v>80.701916937136644</v>
      </c>
    </row>
    <row r="145" spans="1:4" x14ac:dyDescent="0.2">
      <c r="A145" s="20">
        <f>Mall_spending!C142-$B$3*Mall_spending!C141</f>
        <v>87.456709279978227</v>
      </c>
      <c r="B145" s="20">
        <f>Mall_spending!D142-$B$3*Mall_spending!D141</f>
        <v>139.39418533481114</v>
      </c>
      <c r="C145" s="20">
        <f>Mall_spending!E142-$B$3*Mall_spending!E141</f>
        <v>0</v>
      </c>
      <c r="D145" s="20">
        <f>Mall_spending!F142-$B$3*Mall_spending!F141</f>
        <v>67.653801947383783</v>
      </c>
    </row>
    <row r="146" spans="1:4" x14ac:dyDescent="0.2">
      <c r="A146" s="20">
        <f>Mall_spending!C143-$B$3*Mall_spending!C142</f>
        <v>81.600926541678831</v>
      </c>
      <c r="B146" s="20">
        <f>Mall_spending!D143-$B$3*Mall_spending!D142</f>
        <v>140.26437702852479</v>
      </c>
      <c r="C146" s="20">
        <f>Mall_spending!E143-$B$3*Mall_spending!E142</f>
        <v>1</v>
      </c>
      <c r="D146" s="20">
        <f>Mall_spending!F143-$B$3*Mall_spending!F142</f>
        <v>97.350958468568322</v>
      </c>
    </row>
    <row r="147" spans="1:4" x14ac:dyDescent="0.2">
      <c r="A147" s="20">
        <f>Mall_spending!C144-$B$3*Mall_spending!C143</f>
        <v>55.846134198837241</v>
      </c>
      <c r="B147" s="20">
        <f>Mall_spending!D144-$B$3*Mall_spending!D143</f>
        <v>141.26437702852479</v>
      </c>
      <c r="C147" s="20">
        <f>Mall_spending!E144-$B$3*Mall_spending!E143</f>
        <v>0.87019169371366378</v>
      </c>
      <c r="D147" s="20">
        <f>Mall_spending!F144-$B$3*Mall_spending!F143</f>
        <v>120.92782751537074</v>
      </c>
    </row>
    <row r="148" spans="1:4" x14ac:dyDescent="0.2">
      <c r="A148" s="20">
        <f>Mall_spending!C145-$B$3*Mall_spending!C144</f>
        <v>56.36536742398259</v>
      </c>
      <c r="B148" s="20">
        <f>Mall_spending!D145-$B$3*Mall_spending!D144</f>
        <v>142.13456872223844</v>
      </c>
      <c r="C148" s="20">
        <f>Mall_spending!E145-$B$3*Mall_spending!E144</f>
        <v>0</v>
      </c>
      <c r="D148" s="20">
        <f>Mall_spending!F145-$B$3*Mall_spending!F144</f>
        <v>121.80766774854655</v>
      </c>
    </row>
    <row r="149" spans="1:4" x14ac:dyDescent="0.2">
      <c r="A149" s="20">
        <f>Mall_spending!C146-$B$3*Mall_spending!C145</f>
        <v>52.846134198837241</v>
      </c>
      <c r="B149" s="20">
        <f>Mall_spending!D146-$B$3*Mall_spending!D145</f>
        <v>143.13456872223844</v>
      </c>
      <c r="C149" s="20">
        <f>Mall_spending!E146-$B$3*Mall_spending!E145</f>
        <v>1</v>
      </c>
      <c r="D149" s="20">
        <f>Mall_spending!F146-$B$3*Mall_spending!F145</f>
        <v>87.70667735308875</v>
      </c>
    </row>
    <row r="150" spans="1:4" x14ac:dyDescent="0.2">
      <c r="A150" s="20">
        <f>Mall_spending!C147-$B$3*Mall_spending!C146</f>
        <v>49.754792342841597</v>
      </c>
      <c r="B150" s="20">
        <f>Mall_spending!D147-$B$3*Mall_spending!D146</f>
        <v>144.00476041595209</v>
      </c>
      <c r="C150" s="20">
        <f>Mall_spending!E147-$B$3*Mall_spending!E146</f>
        <v>1.8701916937136638</v>
      </c>
      <c r="D150" s="20">
        <f>Mall_spending!F147-$B$3*Mall_spending!F146</f>
        <v>107.44230032456397</v>
      </c>
    </row>
    <row r="151" spans="1:4" x14ac:dyDescent="0.2">
      <c r="A151" s="20">
        <f>Mall_spending!C148-$B$3*Mall_spending!C147</f>
        <v>72.36536742398259</v>
      </c>
      <c r="B151" s="20">
        <f>Mall_spending!D148-$B$3*Mall_spending!D147</f>
        <v>144.00476041595209</v>
      </c>
      <c r="C151" s="20">
        <f>Mall_spending!E148-$B$3*Mall_spending!E147</f>
        <v>1.8701916937136638</v>
      </c>
      <c r="D151" s="20">
        <f>Mall_spending!F148-$B$3*Mall_spending!F147</f>
        <v>120.40859429022538</v>
      </c>
    </row>
    <row r="152" spans="1:4" x14ac:dyDescent="0.2">
      <c r="A152" s="20">
        <f>Mall_spending!C149-$B$3*Mall_spending!C148</f>
        <v>73.769201298255865</v>
      </c>
      <c r="B152" s="20">
        <f>Mall_spending!D149-$B$3*Mall_spending!D148</f>
        <v>144.00476041595209</v>
      </c>
      <c r="C152" s="20">
        <f>Mall_spending!E149-$B$3*Mall_spending!E148</f>
        <v>0.87019169371366378</v>
      </c>
      <c r="D152" s="20">
        <f>Mall_spending!F149-$B$3*Mall_spending!F148</f>
        <v>105.32690097369189</v>
      </c>
    </row>
    <row r="153" spans="1:4" x14ac:dyDescent="0.2">
      <c r="A153" s="20">
        <f>Mall_spending!C150-$B$3*Mall_spending!C149</f>
        <v>61.846134198837241</v>
      </c>
      <c r="B153" s="20">
        <f>Mall_spending!D150-$B$3*Mall_spending!D149</f>
        <v>145.00476041595209</v>
      </c>
      <c r="C153" s="20">
        <f>Mall_spending!E150-$B$3*Mall_spending!E149</f>
        <v>0</v>
      </c>
      <c r="D153" s="20">
        <f>Mall_spending!F150-$B$3*Mall_spending!F149</f>
        <v>86.394185334811127</v>
      </c>
    </row>
    <row r="154" spans="1:4" x14ac:dyDescent="0.2">
      <c r="A154" s="20">
        <f>Mall_spending!C151-$B$3*Mall_spending!C150</f>
        <v>63.58651758626457</v>
      </c>
      <c r="B154" s="20">
        <f>Mall_spending!D151-$B$3*Mall_spending!D150</f>
        <v>145.87495210966577</v>
      </c>
      <c r="C154" s="20">
        <f>Mall_spending!E151-$B$3*Mall_spending!E150</f>
        <v>1</v>
      </c>
      <c r="D154" s="20">
        <f>Mall_spending!F151-$B$3*Mall_spending!F150</f>
        <v>109.1442172617006</v>
      </c>
    </row>
    <row r="155" spans="1:4" x14ac:dyDescent="0.2">
      <c r="A155" s="20">
        <f>Mall_spending!C152-$B$3*Mall_spending!C151</f>
        <v>72.586517586264563</v>
      </c>
      <c r="B155" s="20">
        <f>Mall_spending!D152-$B$3*Mall_spending!D151</f>
        <v>145.87495210966577</v>
      </c>
      <c r="C155" s="20">
        <f>Mall_spending!E152-$B$3*Mall_spending!E151</f>
        <v>1.8701916937136638</v>
      </c>
      <c r="D155" s="20">
        <f>Mall_spending!F152-$B$3*Mall_spending!F151</f>
        <v>95.317252434229744</v>
      </c>
    </row>
    <row r="156" spans="1:4" x14ac:dyDescent="0.2">
      <c r="A156" s="20">
        <f>Mall_spending!C153-$B$3*Mall_spending!C152</f>
        <v>76.418242829687543</v>
      </c>
      <c r="B156" s="20">
        <f>Mall_spending!D153-$B$3*Mall_spending!D152</f>
        <v>145.87495210966577</v>
      </c>
      <c r="C156" s="20">
        <f>Mall_spending!E153-$B$3*Mall_spending!E152</f>
        <v>1.8701916937136638</v>
      </c>
      <c r="D156" s="20">
        <f>Mall_spending!F153-$B$3*Mall_spending!F152</f>
        <v>102.79325879313228</v>
      </c>
    </row>
    <row r="157" spans="1:4" x14ac:dyDescent="0.2">
      <c r="A157" s="20">
        <f>Mall_spending!C154-$B$3*Mall_spending!C153</f>
        <v>77.937476054832885</v>
      </c>
      <c r="B157" s="20">
        <f>Mall_spending!D154-$B$3*Mall_spending!D153</f>
        <v>145.87495210966577</v>
      </c>
      <c r="C157" s="20">
        <f>Mall_spending!E154-$B$3*Mall_spending!E153</f>
        <v>0.87019169371366378</v>
      </c>
      <c r="D157" s="20">
        <f>Mall_spending!F154-$B$3*Mall_spending!F153</f>
        <v>96.576869046802415</v>
      </c>
    </row>
    <row r="158" spans="1:4" x14ac:dyDescent="0.2">
      <c r="A158" s="20">
        <f>Mall_spending!C155-$B$3*Mall_spending!C154</f>
        <v>76.288434523401207</v>
      </c>
      <c r="B158" s="20">
        <f>Mall_spending!D155-$B$3*Mall_spending!D154</f>
        <v>145.87495210966577</v>
      </c>
      <c r="C158" s="20">
        <f>Mall_spending!E155-$B$3*Mall_spending!E154</f>
        <v>0</v>
      </c>
      <c r="D158" s="20">
        <f>Mall_spending!F155-$B$3*Mall_spending!F154</f>
        <v>93.403833874273275</v>
      </c>
    </row>
    <row r="159" spans="1:4" x14ac:dyDescent="0.2">
      <c r="A159" s="20">
        <f>Mall_spending!C156-$B$3*Mall_spending!C155</f>
        <v>80.067284361119221</v>
      </c>
      <c r="B159" s="20">
        <f>Mall_spending!D156-$B$3*Mall_spending!D155</f>
        <v>145.87495210966577</v>
      </c>
      <c r="C159" s="20">
        <f>Mall_spending!E156-$B$3*Mall_spending!E155</f>
        <v>0</v>
      </c>
      <c r="D159" s="20">
        <f>Mall_spending!F156-$B$3*Mall_spending!F155</f>
        <v>82.134568722238441</v>
      </c>
    </row>
    <row r="160" spans="1:4" x14ac:dyDescent="0.2">
      <c r="A160" s="20">
        <f>Mall_spending!C157-$B$3*Mall_spending!C156</f>
        <v>67.899009604542201</v>
      </c>
      <c r="B160" s="20">
        <f>Mall_spending!D157-$B$3*Mall_spending!D156</f>
        <v>145.87495210966577</v>
      </c>
      <c r="C160" s="20">
        <f>Mall_spending!E157-$B$3*Mall_spending!E156</f>
        <v>0</v>
      </c>
      <c r="D160" s="20">
        <f>Mall_spending!F157-$B$3*Mall_spending!F156</f>
        <v>102.92306709941862</v>
      </c>
    </row>
    <row r="161" spans="1:4" x14ac:dyDescent="0.2">
      <c r="A161" s="20">
        <f>Mall_spending!C158-$B$3*Mall_spending!C157</f>
        <v>60.495175730268926</v>
      </c>
      <c r="B161" s="20">
        <f>Mall_spending!D158-$B$3*Mall_spending!D157</f>
        <v>145.87495210966577</v>
      </c>
      <c r="C161" s="20">
        <f>Mall_spending!E158-$B$3*Mall_spending!E157</f>
        <v>1</v>
      </c>
      <c r="D161" s="20">
        <f>Mall_spending!F158-$B$3*Mall_spending!F157</f>
        <v>78.447060740516079</v>
      </c>
    </row>
    <row r="162" spans="1:4" x14ac:dyDescent="0.2">
      <c r="A162" s="20">
        <f>Mall_spending!C159-$B$3*Mall_spending!C158</f>
        <v>62.197092667405563</v>
      </c>
      <c r="B162" s="20">
        <f>Mall_spending!D159-$B$3*Mall_spending!D158</f>
        <v>145.87495210966577</v>
      </c>
      <c r="C162" s="20">
        <f>Mall_spending!E159-$B$3*Mall_spending!E158</f>
        <v>0.87019169371366378</v>
      </c>
      <c r="D162" s="20">
        <f>Mall_spending!F159-$B$3*Mall_spending!F158</f>
        <v>78.870191693713664</v>
      </c>
    </row>
    <row r="163" spans="1:4" x14ac:dyDescent="0.2">
      <c r="A163" s="20">
        <f>Mall_spending!C160-$B$3*Mall_spending!C159</f>
        <v>60.105750811409912</v>
      </c>
      <c r="B163" s="20">
        <f>Mall_spending!D160-$B$3*Mall_spending!D159</f>
        <v>145.87495210966577</v>
      </c>
      <c r="C163" s="20">
        <f>Mall_spending!E160-$B$3*Mall_spending!E159</f>
        <v>1</v>
      </c>
      <c r="D163" s="20">
        <f>Mall_spending!F160-$B$3*Mall_spending!F159</f>
        <v>68.87495210966577</v>
      </c>
    </row>
    <row r="164" spans="1:4" x14ac:dyDescent="0.2">
      <c r="A164" s="20">
        <f>Mall_spending!C161-$B$3*Mall_spending!C160</f>
        <v>59.58651758626457</v>
      </c>
      <c r="B164" s="20">
        <f>Mall_spending!D161-$B$3*Mall_spending!D160</f>
        <v>145.87495210966577</v>
      </c>
      <c r="C164" s="20">
        <f>Mall_spending!E161-$B$3*Mall_spending!E160</f>
        <v>0.87019169371366378</v>
      </c>
      <c r="D164" s="20">
        <f>Mall_spending!F161-$B$3*Mall_spending!F160</f>
        <v>73.870191693713664</v>
      </c>
    </row>
    <row r="165" spans="1:4" x14ac:dyDescent="0.2">
      <c r="A165" s="20">
        <f>Mall_spending!C162-$B$3*Mall_spending!C161</f>
        <v>82.105750811409905</v>
      </c>
      <c r="B165" s="20">
        <f>Mall_spending!D162-$B$3*Mall_spending!D161</f>
        <v>146.87495210966577</v>
      </c>
      <c r="C165" s="20">
        <f>Mall_spending!E162-$B$3*Mall_spending!E161</f>
        <v>0</v>
      </c>
      <c r="D165" s="20">
        <f>Mall_spending!F162-$B$3*Mall_spending!F161</f>
        <v>98.523993641097462</v>
      </c>
    </row>
    <row r="166" spans="1:4" x14ac:dyDescent="0.2">
      <c r="A166" s="20">
        <f>Mall_spending!C163-$B$3*Mall_spending!C162</f>
        <v>77.730734847965181</v>
      </c>
      <c r="B166" s="20">
        <f>Mall_spending!D163-$B$3*Mall_spending!D162</f>
        <v>147.74514380337945</v>
      </c>
      <c r="C166" s="20">
        <f>Mall_spending!E163-$B$3*Mall_spending!E162</f>
        <v>0</v>
      </c>
      <c r="D166" s="20">
        <f>Mall_spending!F163-$B$3*Mall_spending!F162</f>
        <v>113.45670927997823</v>
      </c>
    </row>
    <row r="167" spans="1:4" x14ac:dyDescent="0.2">
      <c r="A167" s="20">
        <f>Mall_spending!C164-$B$3*Mall_spending!C163</f>
        <v>44.235559117696255</v>
      </c>
      <c r="B167" s="20">
        <f>Mall_spending!D164-$B$3*Mall_spending!D163</f>
        <v>149.74514380337945</v>
      </c>
      <c r="C167" s="20">
        <f>Mall_spending!E164-$B$3*Mall_spending!E163</f>
        <v>1</v>
      </c>
      <c r="D167" s="20">
        <f>Mall_spending!F164-$B$3*Mall_spending!F163</f>
        <v>77.225910578234092</v>
      </c>
    </row>
    <row r="168" spans="1:4" x14ac:dyDescent="0.2">
      <c r="A168" s="20">
        <f>Mall_spending!C165-$B$3*Mall_spending!C164</f>
        <v>47.53364218055961</v>
      </c>
      <c r="B168" s="20">
        <f>Mall_spending!D165-$B$3*Mall_spending!D164</f>
        <v>151.48552719080675</v>
      </c>
      <c r="C168" s="20">
        <f>Mall_spending!E165-$B$3*Mall_spending!E164</f>
        <v>0.87019169371366378</v>
      </c>
      <c r="D168" s="20">
        <f>Mall_spending!F165-$B$3*Mall_spending!F164</f>
        <v>97.350958468568322</v>
      </c>
    </row>
    <row r="169" spans="1:4" x14ac:dyDescent="0.2">
      <c r="A169" s="20">
        <f>Mall_spending!C166-$B$3*Mall_spending!C165</f>
        <v>76.975942505123584</v>
      </c>
      <c r="B169" s="20">
        <f>Mall_spending!D166-$B$3*Mall_spending!D165</f>
        <v>155.48552719080675</v>
      </c>
      <c r="C169" s="20">
        <f>Mall_spending!E166-$B$3*Mall_spending!E165</f>
        <v>1</v>
      </c>
      <c r="D169" s="20">
        <f>Mall_spending!F166-$B$3*Mall_spending!F165</f>
        <v>106.92782751537074</v>
      </c>
    </row>
    <row r="170" spans="1:4" x14ac:dyDescent="0.2">
      <c r="A170" s="20">
        <f>Mall_spending!C167-$B$3*Mall_spending!C166</f>
        <v>79.509584685683194</v>
      </c>
      <c r="B170" s="20">
        <f>Mall_spending!D167-$B$3*Mall_spending!D166</f>
        <v>158.96629396566141</v>
      </c>
      <c r="C170" s="20">
        <f>Mall_spending!E167-$B$3*Mall_spending!E166</f>
        <v>0.87019169371366378</v>
      </c>
      <c r="D170" s="20">
        <f>Mall_spending!F167-$B$3*Mall_spending!F166</f>
        <v>97.624984036555261</v>
      </c>
    </row>
    <row r="171" spans="1:4" x14ac:dyDescent="0.2">
      <c r="A171" s="20">
        <f>Mall_spending!C168-$B$3*Mall_spending!C167</f>
        <v>73.326900973691892</v>
      </c>
      <c r="B171" s="20">
        <f>Mall_spending!D168-$B$3*Mall_spending!D167</f>
        <v>159.96629396566141</v>
      </c>
      <c r="C171" s="20">
        <f>Mall_spending!E168-$B$3*Mall_spending!E167</f>
        <v>1</v>
      </c>
      <c r="D171" s="20">
        <f>Mall_spending!F168-$B$3*Mall_spending!F167</f>
        <v>85.264377028524777</v>
      </c>
    </row>
    <row r="172" spans="1:4" x14ac:dyDescent="0.2">
      <c r="A172" s="20">
        <f>Mall_spending!C169-$B$3*Mall_spending!C168</f>
        <v>69.548051135973878</v>
      </c>
      <c r="B172" s="20">
        <f>Mall_spending!D169-$B$3*Mall_spending!D168</f>
        <v>160.83648565937509</v>
      </c>
      <c r="C172" s="20">
        <f>Mall_spending!E169-$B$3*Mall_spending!E168</f>
        <v>0.87019169371366378</v>
      </c>
      <c r="D172" s="20">
        <f>Mall_spending!F169-$B$3*Mall_spending!F168</f>
        <v>112.40383387427327</v>
      </c>
    </row>
    <row r="173" spans="1:4" x14ac:dyDescent="0.2">
      <c r="A173" s="20">
        <f>Mall_spending!C170-$B$3*Mall_spending!C169</f>
        <v>64.716325892550913</v>
      </c>
      <c r="B173" s="20">
        <f>Mall_spending!D170-$B$3*Mall_spending!D169</f>
        <v>161.83648565937509</v>
      </c>
      <c r="C173" s="20">
        <f>Mall_spending!E170-$B$3*Mall_spending!E169</f>
        <v>0</v>
      </c>
      <c r="D173" s="20">
        <f>Mall_spending!F170-$B$3*Mall_spending!F169</f>
        <v>109.66821090279807</v>
      </c>
    </row>
    <row r="174" spans="1:4" x14ac:dyDescent="0.2">
      <c r="A174" s="20">
        <f>Mall_spending!C171-$B$3*Mall_spending!C170</f>
        <v>63.326900973691892</v>
      </c>
      <c r="B174" s="20">
        <f>Mall_spending!D171-$B$3*Mall_spending!D170</f>
        <v>162.70667735308876</v>
      </c>
      <c r="C174" s="20">
        <f>Mall_spending!E171-$B$3*Mall_spending!E170</f>
        <v>1</v>
      </c>
      <c r="D174" s="20">
        <f>Mall_spending!F171-$B$3*Mall_spending!F170</f>
        <v>86.495175730268926</v>
      </c>
    </row>
    <row r="175" spans="1:4" x14ac:dyDescent="0.2">
      <c r="A175" s="20">
        <f>Mall_spending!C172-$B$3*Mall_spending!C171</f>
        <v>67.846134198837234</v>
      </c>
      <c r="B175" s="20">
        <f>Mall_spending!D172-$B$3*Mall_spending!D171</f>
        <v>162.70667735308876</v>
      </c>
      <c r="C175" s="20">
        <f>Mall_spending!E172-$B$3*Mall_spending!E171</f>
        <v>1.8701916937136638</v>
      </c>
      <c r="D175" s="20">
        <f>Mall_spending!F172-$B$3*Mall_spending!F171</f>
        <v>67.822076703960818</v>
      </c>
    </row>
    <row r="176" spans="1:4" x14ac:dyDescent="0.2">
      <c r="A176" s="20">
        <f>Mall_spending!C173-$B$3*Mall_spending!C172</f>
        <v>62.80766774854655</v>
      </c>
      <c r="B176" s="20">
        <f>Mall_spending!D173-$B$3*Mall_spending!D172</f>
        <v>162.70667735308876</v>
      </c>
      <c r="C176" s="20">
        <f>Mall_spending!E173-$B$3*Mall_spending!E172</f>
        <v>1.8701916937136638</v>
      </c>
      <c r="D176" s="20">
        <f>Mall_spending!F173-$B$3*Mall_spending!F172</f>
        <v>86.312492018277624</v>
      </c>
    </row>
    <row r="177" spans="1:4" x14ac:dyDescent="0.2">
      <c r="A177" s="20">
        <f>Mall_spending!C174-$B$3*Mall_spending!C173</f>
        <v>60.36536742398259</v>
      </c>
      <c r="B177" s="20">
        <f>Mall_spending!D174-$B$3*Mall_spending!D173</f>
        <v>162.70667735308876</v>
      </c>
      <c r="C177" s="20">
        <f>Mall_spending!E174-$B$3*Mall_spending!E173</f>
        <v>1.8701916937136638</v>
      </c>
      <c r="D177" s="20">
        <f>Mall_spending!F174-$B$3*Mall_spending!F173</f>
        <v>75.264377028524777</v>
      </c>
    </row>
    <row r="178" spans="1:4" x14ac:dyDescent="0.2">
      <c r="A178" s="20">
        <f>Mall_spending!C175-$B$3*Mall_spending!C174</f>
        <v>67.326900973691892</v>
      </c>
      <c r="B178" s="20">
        <f>Mall_spending!D175-$B$3*Mall_spending!D174</f>
        <v>162.70667735308876</v>
      </c>
      <c r="C178" s="20">
        <f>Mall_spending!E175-$B$3*Mall_spending!E174</f>
        <v>1.8701916937136638</v>
      </c>
      <c r="D178" s="20">
        <f>Mall_spending!F175-$B$3*Mall_spending!F174</f>
        <v>100.70191693713664</v>
      </c>
    </row>
    <row r="179" spans="1:4" x14ac:dyDescent="0.2">
      <c r="A179" s="20">
        <f>Mall_spending!C176-$B$3*Mall_spending!C175</f>
        <v>83.326900973691892</v>
      </c>
      <c r="B179" s="20">
        <f>Mall_spending!D176-$B$3*Mall_spending!D175</f>
        <v>163.70667735308876</v>
      </c>
      <c r="C179" s="20">
        <f>Mall_spending!E176-$B$3*Mall_spending!E175</f>
        <v>0.87019169371366378</v>
      </c>
      <c r="D179" s="20">
        <f>Mall_spending!F176-$B$3*Mall_spending!F175</f>
        <v>93.057635821657072</v>
      </c>
    </row>
    <row r="180" spans="1:4" x14ac:dyDescent="0.2">
      <c r="A180" s="20">
        <f>Mall_spending!C177-$B$3*Mall_spending!C176</f>
        <v>75.249968073110523</v>
      </c>
      <c r="B180" s="20">
        <f>Mall_spending!D177-$B$3*Mall_spending!D176</f>
        <v>164.57686904680241</v>
      </c>
      <c r="C180" s="20">
        <f>Mall_spending!E177-$B$3*Mall_spending!E176</f>
        <v>0</v>
      </c>
      <c r="D180" s="20">
        <f>Mall_spending!F177-$B$3*Mall_spending!F176</f>
        <v>97.312492018277624</v>
      </c>
    </row>
    <row r="181" spans="1:4" x14ac:dyDescent="0.2">
      <c r="A181" s="20">
        <f>Mall_spending!C178-$B$3*Mall_spending!C177</f>
        <v>84.105750811409905</v>
      </c>
      <c r="B181" s="20">
        <f>Mall_spending!D178-$B$3*Mall_spending!D177</f>
        <v>164.57686904680241</v>
      </c>
      <c r="C181" s="20">
        <f>Mall_spending!E178-$B$3*Mall_spending!E177</f>
        <v>1</v>
      </c>
      <c r="D181" s="20">
        <f>Mall_spending!F178-$B$3*Mall_spending!F177</f>
        <v>89.836485659375086</v>
      </c>
    </row>
    <row r="182" spans="1:4" x14ac:dyDescent="0.2">
      <c r="A182" s="20">
        <f>Mall_spending!C179-$B$3*Mall_spending!C178</f>
        <v>77.47111823539251</v>
      </c>
      <c r="B182" s="20">
        <f>Mall_spending!D179-$B$3*Mall_spending!D178</f>
        <v>164.57686904680241</v>
      </c>
      <c r="C182" s="20">
        <f>Mall_spending!E179-$B$3*Mall_spending!E178</f>
        <v>1.8701916937136638</v>
      </c>
      <c r="D182" s="20">
        <f>Mall_spending!F179-$B$3*Mall_spending!F178</f>
        <v>82.052875405704953</v>
      </c>
    </row>
    <row r="183" spans="1:4" x14ac:dyDescent="0.2">
      <c r="A183" s="20">
        <f>Mall_spending!C180-$B$3*Mall_spending!C179</f>
        <v>82.495175730268926</v>
      </c>
      <c r="B183" s="20">
        <f>Mall_spending!D180-$B$3*Mall_spending!D179</f>
        <v>169.57686904680241</v>
      </c>
      <c r="C183" s="20">
        <f>Mall_spending!E180-$B$3*Mall_spending!E179</f>
        <v>1.8701916937136638</v>
      </c>
      <c r="D183" s="20">
        <f>Mall_spending!F180-$B$3*Mall_spending!F179</f>
        <v>74.043226866242804</v>
      </c>
    </row>
    <row r="184" spans="1:4" x14ac:dyDescent="0.2">
      <c r="A184" s="20">
        <f>Mall_spending!C181-$B$3*Mall_spending!C180</f>
        <v>86.34130992910616</v>
      </c>
      <c r="B184" s="20">
        <f>Mall_spending!D181-$B$3*Mall_spending!D180</f>
        <v>173.92782751537072</v>
      </c>
      <c r="C184" s="20">
        <f>Mall_spending!E181-$B$3*Mall_spending!E180</f>
        <v>1.8701916937136638</v>
      </c>
      <c r="D184" s="20">
        <f>Mall_spending!F181-$B$3*Mall_spending!F180</f>
        <v>102.18268371199129</v>
      </c>
    </row>
    <row r="185" spans="1:4" x14ac:dyDescent="0.2">
      <c r="A185" s="20">
        <f>Mall_spending!C182-$B$3*Mall_spending!C181</f>
        <v>67.456709279978227</v>
      </c>
      <c r="B185" s="20">
        <f>Mall_spending!D182-$B$3*Mall_spending!D181</f>
        <v>177.92782751537072</v>
      </c>
      <c r="C185" s="20">
        <f>Mall_spending!E182-$B$3*Mall_spending!E181</f>
        <v>0.87019169371366378</v>
      </c>
      <c r="D185" s="20">
        <f>Mall_spending!F182-$B$3*Mall_spending!F181</f>
        <v>110.31725243422974</v>
      </c>
    </row>
    <row r="186" spans="1:4" x14ac:dyDescent="0.2">
      <c r="A186" s="20">
        <f>Mall_spending!C183-$B$3*Mall_spending!C182</f>
        <v>64.19709266740557</v>
      </c>
      <c r="B186" s="20">
        <f>Mall_spending!D183-$B$3*Mall_spending!D182</f>
        <v>181.40859429022538</v>
      </c>
      <c r="C186" s="20">
        <f>Mall_spending!E183-$B$3*Mall_spending!E182</f>
        <v>0</v>
      </c>
      <c r="D186" s="20">
        <f>Mall_spending!F183-$B$3*Mall_spending!F182</f>
        <v>113.84613419883723</v>
      </c>
    </row>
    <row r="187" spans="1:4" x14ac:dyDescent="0.2">
      <c r="A187" s="20">
        <f>Mall_spending!C184-$B$3*Mall_spending!C183</f>
        <v>73.846134198837234</v>
      </c>
      <c r="B187" s="20">
        <f>Mall_spending!D184-$B$3*Mall_spending!D183</f>
        <v>182.40859429022538</v>
      </c>
      <c r="C187" s="20">
        <f>Mall_spending!E184-$B$3*Mall_spending!E183</f>
        <v>1</v>
      </c>
      <c r="D187" s="20">
        <f>Mall_spending!F184-$B$3*Mall_spending!F183</f>
        <v>89.836485659375086</v>
      </c>
    </row>
    <row r="188" spans="1:4" x14ac:dyDescent="0.2">
      <c r="A188" s="20">
        <f>Mall_spending!C185-$B$3*Mall_spending!C184</f>
        <v>69.028817910828536</v>
      </c>
      <c r="B188" s="20">
        <f>Mall_spending!D185-$B$3*Mall_spending!D184</f>
        <v>183.27878598393903</v>
      </c>
      <c r="C188" s="20">
        <f>Mall_spending!E185-$B$3*Mall_spending!E184</f>
        <v>0.87019169371366378</v>
      </c>
      <c r="D188" s="20">
        <f>Mall_spending!F185-$B$3*Mall_spending!F184</f>
        <v>101.05287540570495</v>
      </c>
    </row>
    <row r="189" spans="1:4" x14ac:dyDescent="0.2">
      <c r="A189" s="20">
        <f>Mall_spending!C186-$B$3*Mall_spending!C185</f>
        <v>66.235559117696255</v>
      </c>
      <c r="B189" s="20">
        <f>Mall_spending!D186-$B$3*Mall_spending!D185</f>
        <v>184.27878598393903</v>
      </c>
      <c r="C189" s="20">
        <f>Mall_spending!E186-$B$3*Mall_spending!E185</f>
        <v>0</v>
      </c>
      <c r="D189" s="20">
        <f>Mall_spending!F186-$B$3*Mall_spending!F185</f>
        <v>115.57686904680241</v>
      </c>
    </row>
    <row r="190" spans="1:4" x14ac:dyDescent="0.2">
      <c r="A190" s="20">
        <f>Mall_spending!C187-$B$3*Mall_spending!C186</f>
        <v>65.677859442260214</v>
      </c>
      <c r="B190" s="20">
        <f>Mall_spending!D187-$B$3*Mall_spending!D186</f>
        <v>185.14897767765271</v>
      </c>
      <c r="C190" s="20">
        <f>Mall_spending!E187-$B$3*Mall_spending!E186</f>
        <v>1</v>
      </c>
      <c r="D190" s="20">
        <f>Mall_spending!F187-$B$3*Mall_spending!F186</f>
        <v>130.93747605483287</v>
      </c>
    </row>
    <row r="191" spans="1:4" x14ac:dyDescent="0.2">
      <c r="A191" s="20">
        <f>Mall_spending!C188-$B$3*Mall_spending!C187</f>
        <v>80.105750811409905</v>
      </c>
      <c r="B191" s="20">
        <f>Mall_spending!D188-$B$3*Mall_spending!D187</f>
        <v>187.14897767765271</v>
      </c>
      <c r="C191" s="20">
        <f>Mall_spending!E188-$B$3*Mall_spending!E187</f>
        <v>0.87019169371366378</v>
      </c>
      <c r="D191" s="20">
        <f>Mall_spending!F188-$B$3*Mall_spending!F187</f>
        <v>108.40859429022538</v>
      </c>
    </row>
    <row r="192" spans="1:4" x14ac:dyDescent="0.2">
      <c r="A192" s="20">
        <f>Mall_spending!C189-$B$3*Mall_spending!C188</f>
        <v>74.990351460537852</v>
      </c>
      <c r="B192" s="20">
        <f>Mall_spending!D189-$B$3*Mall_spending!D188</f>
        <v>188.88936106508004</v>
      </c>
      <c r="C192" s="20">
        <f>Mall_spending!E189-$B$3*Mall_spending!E188</f>
        <v>1</v>
      </c>
      <c r="D192" s="20">
        <f>Mall_spending!F189-$B$3*Mall_spending!F188</f>
        <v>88.884600649127933</v>
      </c>
    </row>
    <row r="193" spans="1:4" x14ac:dyDescent="0.2">
      <c r="A193" s="20">
        <f>Mall_spending!C190-$B$3*Mall_spending!C189</f>
        <v>65.36536742398259</v>
      </c>
      <c r="B193" s="20">
        <f>Mall_spending!D190-$B$3*Mall_spending!D189</f>
        <v>190.88936106508004</v>
      </c>
      <c r="C193" s="20">
        <f>Mall_spending!E190-$B$3*Mall_spending!E189</f>
        <v>0.87019169371366378</v>
      </c>
      <c r="D193" s="20">
        <f>Mall_spending!F190-$B$3*Mall_spending!F189</f>
        <v>76.17303517252914</v>
      </c>
    </row>
    <row r="194" spans="1:4" x14ac:dyDescent="0.2">
      <c r="A194" s="20">
        <f>Mall_spending!C191-$B$3*Mall_spending!C190</f>
        <v>71.677859442260214</v>
      </c>
      <c r="B194" s="20">
        <f>Mall_spending!D191-$B$3*Mall_spending!D190</f>
        <v>192.62974445250737</v>
      </c>
      <c r="C194" s="20">
        <f>Mall_spending!E191-$B$3*Mall_spending!E190</f>
        <v>0</v>
      </c>
      <c r="D194" s="20">
        <f>Mall_spending!F191-$B$3*Mall_spending!F190</f>
        <v>99.793258793132281</v>
      </c>
    </row>
    <row r="195" spans="1:4" x14ac:dyDescent="0.2">
      <c r="A195" s="20">
        <f>Mall_spending!C192-$B$3*Mall_spending!C191</f>
        <v>65.326900973691892</v>
      </c>
      <c r="B195" s="20">
        <f>Mall_spending!D192-$B$3*Mall_spending!D191</f>
        <v>192.62974445250737</v>
      </c>
      <c r="C195" s="20">
        <f>Mall_spending!E192-$B$3*Mall_spending!E191</f>
        <v>0</v>
      </c>
      <c r="D195" s="20">
        <f>Mall_spending!F192-$B$3*Mall_spending!F191</f>
        <v>96.966293965661421</v>
      </c>
    </row>
    <row r="196" spans="1:4" x14ac:dyDescent="0.2">
      <c r="A196" s="20">
        <f>Mall_spending!C193-$B$3*Mall_spending!C192</f>
        <v>61.58651758626457</v>
      </c>
      <c r="B196" s="20">
        <f>Mall_spending!D193-$B$3*Mall_spending!D192</f>
        <v>192.62974445250737</v>
      </c>
      <c r="C196" s="20">
        <f>Mall_spending!E193-$B$3*Mall_spending!E192</f>
        <v>0</v>
      </c>
      <c r="D196" s="20">
        <f>Mall_spending!F193-$B$3*Mall_spending!F192</f>
        <v>89.014408955414268</v>
      </c>
    </row>
    <row r="197" spans="1:4" x14ac:dyDescent="0.2">
      <c r="A197" s="20">
        <f>Mall_spending!C194-$B$3*Mall_spending!C193</f>
        <v>60.846134198837241</v>
      </c>
      <c r="B197" s="20">
        <f>Mall_spending!D194-$B$3*Mall_spending!D193</f>
        <v>202.62974445250737</v>
      </c>
      <c r="C197" s="20">
        <f>Mall_spending!E194-$B$3*Mall_spending!E193</f>
        <v>1</v>
      </c>
      <c r="D197" s="20">
        <f>Mall_spending!F194-$B$3*Mall_spending!F193</f>
        <v>68.043226866242804</v>
      </c>
    </row>
    <row r="198" spans="1:4" x14ac:dyDescent="0.2">
      <c r="A198" s="20">
        <f>Mall_spending!C195-$B$3*Mall_spending!C194</f>
        <v>66.716325892550913</v>
      </c>
      <c r="B198" s="20">
        <f>Mall_spending!D195-$B$3*Mall_spending!D194</f>
        <v>211.33166138964401</v>
      </c>
      <c r="C198" s="20">
        <f>Mall_spending!E195-$B$3*Mall_spending!E194</f>
        <v>0.87019169371366378</v>
      </c>
      <c r="D198" s="20">
        <f>Mall_spending!F195-$B$3*Mall_spending!F194</f>
        <v>97.961533549709316</v>
      </c>
    </row>
    <row r="199" spans="1:4" x14ac:dyDescent="0.2">
      <c r="A199" s="20">
        <f>Mall_spending!C196-$B$3*Mall_spending!C195</f>
        <v>80.067284361119221</v>
      </c>
      <c r="B199" s="20">
        <f>Mall_spending!D196-$B$3*Mall_spending!D195</f>
        <v>218.33166138964401</v>
      </c>
      <c r="C199" s="20">
        <f>Mall_spending!E196-$B$3*Mall_spending!E195</f>
        <v>0</v>
      </c>
      <c r="D199" s="20">
        <f>Mall_spending!F196-$B$3*Mall_spending!F195</f>
        <v>95.187444127943408</v>
      </c>
    </row>
    <row r="200" spans="1:4" x14ac:dyDescent="0.2">
      <c r="A200" s="20">
        <f>Mall_spending!C197-$B$3*Mall_spending!C196</f>
        <v>75.899009604542201</v>
      </c>
      <c r="B200" s="20">
        <f>Mall_spending!D197-$B$3*Mall_spending!D196</f>
        <v>224.42300324563965</v>
      </c>
      <c r="C200" s="20">
        <f>Mall_spending!E197-$B$3*Mall_spending!E196</f>
        <v>0</v>
      </c>
      <c r="D200" s="20">
        <f>Mall_spending!F197-$B$3*Mall_spending!F196</f>
        <v>92.923067099418617</v>
      </c>
    </row>
    <row r="201" spans="1:4" x14ac:dyDescent="0.2">
      <c r="A201" s="20">
        <f>Mall_spending!C198-$B$3*Mall_spending!C197</f>
        <v>75.456709279978227</v>
      </c>
      <c r="B201" s="20">
        <f>Mall_spending!D198-$B$3*Mall_spending!D197</f>
        <v>230.42300324563965</v>
      </c>
      <c r="C201" s="20">
        <f>Mall_spending!E198-$B$3*Mall_spending!E197</f>
        <v>0</v>
      </c>
      <c r="D201" s="20">
        <f>Mall_spending!F198-$B$3*Mall_spending!F197</f>
        <v>96.745143803379435</v>
      </c>
    </row>
    <row r="202" spans="1:4" x14ac:dyDescent="0.2">
      <c r="A202" s="20">
        <f>Mall_spending!C199-$B$3*Mall_spending!C198</f>
        <v>71.158626217114872</v>
      </c>
      <c r="B202" s="20">
        <f>Mall_spending!D199-$B$3*Mall_spending!D198</f>
        <v>235.64415340792164</v>
      </c>
      <c r="C202" s="20">
        <f>Mall_spending!E199-$B$3*Mall_spending!E198</f>
        <v>1</v>
      </c>
      <c r="D202" s="20">
        <f>Mall_spending!F199-$B$3*Mall_spending!F198</f>
        <v>98.36536742398259</v>
      </c>
    </row>
    <row r="203" spans="1:4" x14ac:dyDescent="0.2">
      <c r="A203" s="20">
        <f>Mall_spending!C200-$B$3*Mall_spending!C199</f>
        <v>59.846134198837241</v>
      </c>
      <c r="B203" s="20">
        <f>Mall_spending!D200-$B$3*Mall_spending!D199</f>
        <v>246.64415340792164</v>
      </c>
      <c r="C203" s="20">
        <f>Mall_spending!E200-$B$3*Mall_spending!E199</f>
        <v>1.8701916937136638</v>
      </c>
      <c r="D203" s="20">
        <f>Mall_spending!F200-$B$3*Mall_spending!F199</f>
        <v>82.394185334811127</v>
      </c>
    </row>
    <row r="204" spans="1:4" x14ac:dyDescent="0.2">
      <c r="A204" s="4">
        <f>Mall_spending!C201-$B$3*Mall_spending!C200</f>
        <v>57.846134198837241</v>
      </c>
      <c r="B204" s="4">
        <f>Mall_spending!D201-$B$3*Mall_spending!D200</f>
        <v>256.21626203877196</v>
      </c>
      <c r="C204" s="4">
        <f>Mall_spending!E201-$B$3*Mall_spending!E200</f>
        <v>1.8701916937136638</v>
      </c>
      <c r="D204" s="4">
        <f>Mall_spending!F201-$B$3*Mall_spending!F200</f>
        <v>98.663450486845946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Social_ads</vt:lpstr>
      <vt:lpstr>Sheet2</vt:lpstr>
      <vt:lpstr>Sheet4</vt:lpstr>
      <vt:lpstr>Mall_spending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Khalid Said Rashid Al-Rasbi</cp:lastModifiedBy>
  <dcterms:created xsi:type="dcterms:W3CDTF">2020-11-13T04:37:25Z</dcterms:created>
  <dcterms:modified xsi:type="dcterms:W3CDTF">2022-06-13T17:19:11Z</dcterms:modified>
</cp:coreProperties>
</file>